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jones\Dropbox (MassBudget)\Common (1)\Projects\Education\Chapter 70 Reform 2019\"/>
    </mc:Choice>
  </mc:AlternateContent>
  <bookViews>
    <workbookView xWindow="28515" yWindow="-1815" windowWidth="31860" windowHeight="16380" tabRatio="476" firstSheet="5" activeTab="5"/>
  </bookViews>
  <sheets>
    <sheet name="notes" sheetId="23" state="hidden" r:id="rId1"/>
    <sheet name="parameters" sheetId="3" state="hidden" r:id="rId2"/>
    <sheet name="ceyregionalcalc" sheetId="22" state="hidden" r:id="rId3"/>
    <sheet name="regionals" sheetId="11" state="hidden" r:id="rId4"/>
    <sheet name="localcont" sheetId="19" state="hidden" r:id="rId5"/>
    <sheet name="CH70 Simulations" sheetId="24" r:id="rId6"/>
    <sheet name="disthist" sheetId="20" state="hidden" r:id="rId7"/>
    <sheet name="dist435" sheetId="14" state="hidden" r:id="rId8"/>
    <sheet name="leas" sheetId="17" state="hidden" r:id="rId9"/>
  </sheets>
  <definedNames>
    <definedName name="_xlnm._FilterDatabase" localSheetId="2" hidden="1">ceyregionalcalc!$A$9:$H$9</definedName>
    <definedName name="_xlnm._FilterDatabase" localSheetId="5" hidden="1">'CH70 Simulations'!$A$5:$S$324</definedName>
    <definedName name="_xlnm._FilterDatabase" localSheetId="7" hidden="1">dist435!$A$9:$AF$448</definedName>
    <definedName name="_xlnm._FilterDatabase" localSheetId="6" hidden="1">disthist!$A$9:$AI$448</definedName>
    <definedName name="_xlnm._FilterDatabase" localSheetId="4" hidden="1">localcont!$A$9:$U$1767</definedName>
    <definedName name="_xlnm._FilterDatabase" localSheetId="3" hidden="1">regionals!#REF!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idcalc">#REF!</definedName>
    <definedName name="aidfloor">parameters!$C$11</definedName>
    <definedName name="basecut">parameters!$C$23</definedName>
    <definedName name="ceylea">ceyregionalcalc!$B$10:$B$820</definedName>
    <definedName name="ceyperc">parameters!$C$13</definedName>
    <definedName name="ceyproptotal">ceyregionalcalc!$H$10:$H$820</definedName>
    <definedName name="chapter70">#REF!</definedName>
    <definedName name="CYr">parameters!$B$1</definedName>
    <definedName name="dist1755">localcont!$D$10:$D$1764</definedName>
    <definedName name="dist915">dist435!$A$10:$AF$448</definedName>
    <definedName name="disthist">disthist!$A$10:$AN$448</definedName>
    <definedName name="downaid">#REF!</definedName>
    <definedName name="downpct">parameters!$C$8</definedName>
    <definedName name="effortred">parameters!$C$7</definedName>
    <definedName name="enro">#REF!</definedName>
    <definedName name="enro1755">localcont!$T$10:$T$1764</definedName>
    <definedName name="found">#REF!</definedName>
    <definedName name="found1755">localcont!$H$10:$H$1765</definedName>
    <definedName name="foundaid">#REF!</definedName>
    <definedName name="foundinc">#REF!</definedName>
    <definedName name="foundoptcell">localcont!$CK$1:$CL$11</definedName>
    <definedName name="foundoptions">localcont!$V$10:$CI$1764</definedName>
    <definedName name="frac">#REF!</definedName>
    <definedName name="fraclea">#REF!</definedName>
    <definedName name="fraconcat">#REF!</definedName>
    <definedName name="growthaid">#REF!</definedName>
    <definedName name="lea">#REF!</definedName>
    <definedName name="lea_list">leas!$C$5:$C$445</definedName>
    <definedName name="lea_order">leas!$A$3</definedName>
    <definedName name="leas">leas!$A$5:$E$445</definedName>
    <definedName name="localcont">localcont!$D$10:$U$1765</definedName>
    <definedName name="maxloc">parameters!$C$20</definedName>
    <definedName name="memeffpct">#REF!</definedName>
    <definedName name="memlea">#REF!</definedName>
    <definedName name="minaid">#REF!</definedName>
    <definedName name="mininc">parameters!$C$14</definedName>
    <definedName name="mrgf">#REF!</definedName>
    <definedName name="mrgfopt">#REF!</definedName>
    <definedName name="mrgfvers">parameters!$C$15</definedName>
    <definedName name="newrates">#REF!</definedName>
    <definedName name="nonop">#REF!</definedName>
    <definedName name="nss">#REF!</definedName>
    <definedName name="opaid">#REF!</definedName>
    <definedName name="order1755">localcont!$A$10:$U$1765</definedName>
    <definedName name="prelcont1755">localcont!$K$10:$K$1765</definedName>
    <definedName name="prelcont436">#REF!</definedName>
    <definedName name="prelimc70">#REF!</definedName>
    <definedName name="prelimc70perc">#REF!</definedName>
    <definedName name="_xlnm.Print_Area" localSheetId="1">parameters!$A$5:$I$35</definedName>
    <definedName name="priorc70">#REF!</definedName>
    <definedName name="pyenro">localcont!$O$10:$O$1765</definedName>
    <definedName name="pyfound1755">localcont!$F$10:$F$1765</definedName>
    <definedName name="pynetmin">localcont!$L$10:$L$1765</definedName>
    <definedName name="PYr">parameters!$B$2</definedName>
    <definedName name="rednonop">#REF!</definedName>
    <definedName name="reg_list">leas!$C$358:$C$444</definedName>
    <definedName name="reg_order">leas!$B$3</definedName>
    <definedName name="regcount">regionals!$M$10:$N$96</definedName>
    <definedName name="regdetail">regionals!$A$10:$J$469</definedName>
    <definedName name="regdistricts">leas!$B$358:$E$444</definedName>
    <definedName name="regorder">#REF!</definedName>
    <definedName name="targaid">#REF!</definedName>
    <definedName name="targaidperc">parameters!$C$12</definedName>
    <definedName name="targetstay">parameters!$C$11</definedName>
    <definedName name="town1755">localcont!$B$10:$B$1764</definedName>
    <definedName name="town351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C1765" i="19" l="1"/>
  <c r="CB1765" i="19"/>
  <c r="BW1765" i="19"/>
  <c r="BV1765" i="19"/>
  <c r="H13" i="3"/>
  <c r="Q6" i="19"/>
  <c r="V11" i="19"/>
  <c r="V12" i="19"/>
  <c r="V13" i="19"/>
  <c r="V14" i="19"/>
  <c r="Q1696" i="19" s="1"/>
  <c r="P1696" i="19" s="1"/>
  <c r="V15" i="19"/>
  <c r="V16" i="19"/>
  <c r="V17" i="19"/>
  <c r="V18" i="19"/>
  <c r="V19" i="19"/>
  <c r="V20" i="19"/>
  <c r="V21" i="19"/>
  <c r="V22" i="19"/>
  <c r="V23" i="19"/>
  <c r="V24" i="19"/>
  <c r="V25" i="19"/>
  <c r="V26" i="19"/>
  <c r="V27" i="19"/>
  <c r="V28" i="19"/>
  <c r="V29" i="19"/>
  <c r="V30" i="19"/>
  <c r="V31" i="19"/>
  <c r="V32" i="19"/>
  <c r="V33" i="19"/>
  <c r="V34" i="19"/>
  <c r="V35" i="19"/>
  <c r="V36" i="19"/>
  <c r="V37" i="19"/>
  <c r="V38" i="19"/>
  <c r="V39" i="19"/>
  <c r="V40" i="19"/>
  <c r="V41" i="19"/>
  <c r="V42" i="19"/>
  <c r="V43" i="19"/>
  <c r="V44" i="19"/>
  <c r="V45" i="19"/>
  <c r="V46" i="19"/>
  <c r="V47" i="19"/>
  <c r="V48" i="19"/>
  <c r="V49" i="19"/>
  <c r="V50" i="19"/>
  <c r="V51" i="19"/>
  <c r="V52" i="19"/>
  <c r="V53" i="19"/>
  <c r="V54" i="19"/>
  <c r="V55" i="19"/>
  <c r="V56" i="19"/>
  <c r="V57" i="19"/>
  <c r="V58" i="19"/>
  <c r="V59" i="19"/>
  <c r="V60" i="19"/>
  <c r="V61" i="19"/>
  <c r="V62" i="19"/>
  <c r="V63" i="19"/>
  <c r="V64" i="19"/>
  <c r="V65" i="19"/>
  <c r="V66" i="19"/>
  <c r="V67" i="19"/>
  <c r="V68" i="19"/>
  <c r="V69" i="19"/>
  <c r="V70" i="19"/>
  <c r="V71" i="19"/>
  <c r="V72" i="19"/>
  <c r="V73" i="19"/>
  <c r="V74" i="19"/>
  <c r="V75" i="19"/>
  <c r="V76" i="19"/>
  <c r="V77" i="19"/>
  <c r="V78" i="19"/>
  <c r="V79" i="19"/>
  <c r="V80" i="19"/>
  <c r="V81" i="19"/>
  <c r="V82" i="19"/>
  <c r="V83" i="19"/>
  <c r="V84" i="19"/>
  <c r="V85" i="19"/>
  <c r="V86" i="19"/>
  <c r="V87" i="19"/>
  <c r="V88" i="19"/>
  <c r="V89" i="19"/>
  <c r="V90" i="19"/>
  <c r="V91" i="19"/>
  <c r="V92" i="19"/>
  <c r="V93" i="19"/>
  <c r="V94" i="19"/>
  <c r="V95" i="19"/>
  <c r="V96" i="19"/>
  <c r="V97" i="19"/>
  <c r="V98" i="19"/>
  <c r="V99" i="19"/>
  <c r="V100" i="19"/>
  <c r="V101" i="19"/>
  <c r="V102" i="19"/>
  <c r="R1747" i="19" s="1"/>
  <c r="P1747" i="19" s="1"/>
  <c r="V103" i="19"/>
  <c r="V104" i="19"/>
  <c r="V105" i="19"/>
  <c r="V106" i="19"/>
  <c r="V107" i="19"/>
  <c r="V108" i="19"/>
  <c r="V109" i="19"/>
  <c r="V110" i="19"/>
  <c r="V111" i="19"/>
  <c r="V112" i="19"/>
  <c r="V113" i="19"/>
  <c r="V114" i="19"/>
  <c r="V115" i="19"/>
  <c r="V116" i="19"/>
  <c r="V117" i="19"/>
  <c r="V118" i="19"/>
  <c r="V119" i="19"/>
  <c r="V120" i="19"/>
  <c r="V121" i="19"/>
  <c r="V122" i="19"/>
  <c r="V123" i="19"/>
  <c r="V124" i="19"/>
  <c r="V125" i="19"/>
  <c r="V126" i="19"/>
  <c r="V127" i="19"/>
  <c r="V128" i="19"/>
  <c r="V129" i="19"/>
  <c r="V130" i="19"/>
  <c r="V131" i="19"/>
  <c r="V132" i="19"/>
  <c r="V133" i="19"/>
  <c r="V134" i="19"/>
  <c r="V135" i="19"/>
  <c r="V136" i="19"/>
  <c r="V137" i="19"/>
  <c r="V138" i="19"/>
  <c r="V139" i="19"/>
  <c r="V140" i="19"/>
  <c r="V141" i="19"/>
  <c r="V142" i="19"/>
  <c r="V143" i="19"/>
  <c r="V144" i="19"/>
  <c r="V145" i="19"/>
  <c r="V146" i="19"/>
  <c r="V147" i="19"/>
  <c r="V148" i="19"/>
  <c r="V149" i="19"/>
  <c r="V150" i="19"/>
  <c r="V151" i="19"/>
  <c r="V152" i="19"/>
  <c r="V153" i="19"/>
  <c r="V154" i="19"/>
  <c r="V155" i="19"/>
  <c r="V156" i="19"/>
  <c r="V157" i="19"/>
  <c r="V158" i="19"/>
  <c r="V159" i="19"/>
  <c r="V160" i="19"/>
  <c r="V161" i="19"/>
  <c r="V162" i="19"/>
  <c r="V163" i="19"/>
  <c r="V164" i="19"/>
  <c r="V165" i="19"/>
  <c r="V166" i="19"/>
  <c r="T1593" i="19" s="1"/>
  <c r="V167" i="19"/>
  <c r="V168" i="19"/>
  <c r="V169" i="19"/>
  <c r="V170" i="19"/>
  <c r="V171" i="19"/>
  <c r="V172" i="19"/>
  <c r="V173" i="19"/>
  <c r="V174" i="19"/>
  <c r="V175" i="19"/>
  <c r="V176" i="19"/>
  <c r="V177" i="19"/>
  <c r="V178" i="19"/>
  <c r="V179" i="19"/>
  <c r="V180" i="19"/>
  <c r="V181" i="19"/>
  <c r="V182" i="19"/>
  <c r="V183" i="19"/>
  <c r="V184" i="19"/>
  <c r="V185" i="19"/>
  <c r="V186" i="19"/>
  <c r="V187" i="19"/>
  <c r="V188" i="19"/>
  <c r="V189" i="19"/>
  <c r="V190" i="19"/>
  <c r="V191" i="19"/>
  <c r="V192" i="19"/>
  <c r="V193" i="19"/>
  <c r="V194" i="19"/>
  <c r="V195" i="19"/>
  <c r="V196" i="19"/>
  <c r="V197" i="19"/>
  <c r="V198" i="19"/>
  <c r="V199" i="19"/>
  <c r="V200" i="19"/>
  <c r="V201" i="19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V249" i="19"/>
  <c r="V250" i="19"/>
  <c r="V251" i="19"/>
  <c r="V252" i="19"/>
  <c r="V253" i="19"/>
  <c r="V254" i="19"/>
  <c r="V255" i="19"/>
  <c r="V256" i="19"/>
  <c r="V257" i="19"/>
  <c r="V258" i="19"/>
  <c r="V259" i="19"/>
  <c r="V260" i="19"/>
  <c r="V261" i="19"/>
  <c r="V262" i="19"/>
  <c r="V263" i="19"/>
  <c r="V264" i="19"/>
  <c r="V265" i="19"/>
  <c r="V266" i="19"/>
  <c r="V267" i="19"/>
  <c r="V268" i="19"/>
  <c r="V269" i="19"/>
  <c r="V270" i="19"/>
  <c r="V271" i="19"/>
  <c r="V272" i="19"/>
  <c r="V273" i="19"/>
  <c r="V274" i="19"/>
  <c r="V275" i="19"/>
  <c r="V276" i="19"/>
  <c r="V277" i="19"/>
  <c r="V278" i="19"/>
  <c r="V279" i="19"/>
  <c r="V280" i="19"/>
  <c r="V281" i="19"/>
  <c r="V282" i="19"/>
  <c r="U1644" i="19" s="1"/>
  <c r="V283" i="19"/>
  <c r="V284" i="19"/>
  <c r="V285" i="19"/>
  <c r="V286" i="19"/>
  <c r="V287" i="19"/>
  <c r="V288" i="19"/>
  <c r="V289" i="19"/>
  <c r="V290" i="19"/>
  <c r="V291" i="19"/>
  <c r="V292" i="19"/>
  <c r="V293" i="19"/>
  <c r="V294" i="19"/>
  <c r="V295" i="19"/>
  <c r="V296" i="19"/>
  <c r="V297" i="19"/>
  <c r="V298" i="19"/>
  <c r="V299" i="19"/>
  <c r="V300" i="19"/>
  <c r="V301" i="19"/>
  <c r="V302" i="19"/>
  <c r="V303" i="19"/>
  <c r="V304" i="19"/>
  <c r="V305" i="19"/>
  <c r="V306" i="19"/>
  <c r="V307" i="19"/>
  <c r="V308" i="19"/>
  <c r="V309" i="19"/>
  <c r="V310" i="19"/>
  <c r="V311" i="19"/>
  <c r="V312" i="19"/>
  <c r="V313" i="19"/>
  <c r="V314" i="19"/>
  <c r="V315" i="19"/>
  <c r="V316" i="19"/>
  <c r="V317" i="19"/>
  <c r="V318" i="19"/>
  <c r="V319" i="19"/>
  <c r="V320" i="19"/>
  <c r="V321" i="19"/>
  <c r="V322" i="19"/>
  <c r="V323" i="19"/>
  <c r="V324" i="19"/>
  <c r="V325" i="19"/>
  <c r="V326" i="19"/>
  <c r="R1491" i="19" s="1"/>
  <c r="P1491" i="19" s="1"/>
  <c r="V327" i="19"/>
  <c r="V328" i="19"/>
  <c r="V329" i="19"/>
  <c r="V330" i="19"/>
  <c r="V331" i="19"/>
  <c r="V332" i="19"/>
  <c r="V333" i="19"/>
  <c r="V334" i="19"/>
  <c r="V335" i="19"/>
  <c r="V336" i="19"/>
  <c r="V337" i="19"/>
  <c r="V338" i="19"/>
  <c r="V339" i="19"/>
  <c r="V340" i="19"/>
  <c r="V341" i="19"/>
  <c r="V342" i="19"/>
  <c r="V343" i="19"/>
  <c r="V344" i="19"/>
  <c r="V345" i="19"/>
  <c r="V346" i="19"/>
  <c r="V347" i="19"/>
  <c r="V348" i="19"/>
  <c r="V349" i="19"/>
  <c r="V350" i="19"/>
  <c r="V351" i="19"/>
  <c r="V352" i="19"/>
  <c r="V353" i="19"/>
  <c r="V354" i="19"/>
  <c r="V355" i="19"/>
  <c r="V356" i="19"/>
  <c r="V357" i="19"/>
  <c r="V358" i="19"/>
  <c r="V359" i="19"/>
  <c r="V360" i="19"/>
  <c r="V361" i="19"/>
  <c r="V362" i="19"/>
  <c r="V363" i="19"/>
  <c r="V364" i="19"/>
  <c r="V365" i="19"/>
  <c r="V366" i="19"/>
  <c r="V367" i="19"/>
  <c r="V368" i="19"/>
  <c r="V369" i="19"/>
  <c r="V370" i="19"/>
  <c r="V371" i="19"/>
  <c r="V372" i="19"/>
  <c r="V373" i="19"/>
  <c r="V374" i="19"/>
  <c r="V375" i="19"/>
  <c r="V376" i="19"/>
  <c r="V377" i="19"/>
  <c r="V378" i="19"/>
  <c r="V379" i="19"/>
  <c r="V380" i="19"/>
  <c r="V381" i="19"/>
  <c r="V382" i="19"/>
  <c r="V383" i="19"/>
  <c r="V384" i="19"/>
  <c r="V385" i="19"/>
  <c r="V386" i="19"/>
  <c r="V387" i="19"/>
  <c r="V388" i="19"/>
  <c r="V389" i="19"/>
  <c r="V390" i="19"/>
  <c r="V391" i="19"/>
  <c r="V392" i="19"/>
  <c r="V393" i="19"/>
  <c r="V394" i="19"/>
  <c r="V395" i="19"/>
  <c r="V396" i="19"/>
  <c r="V397" i="19"/>
  <c r="V398" i="19"/>
  <c r="V399" i="19"/>
  <c r="V400" i="19"/>
  <c r="V401" i="19"/>
  <c r="V402" i="19"/>
  <c r="V403" i="19"/>
  <c r="V404" i="19"/>
  <c r="V405" i="19"/>
  <c r="V406" i="19"/>
  <c r="V407" i="19"/>
  <c r="V408" i="19"/>
  <c r="V409" i="19"/>
  <c r="V410" i="19"/>
  <c r="V411" i="19"/>
  <c r="V412" i="19"/>
  <c r="V413" i="19"/>
  <c r="V414" i="19"/>
  <c r="V415" i="19"/>
  <c r="V416" i="19"/>
  <c r="V417" i="19"/>
  <c r="V418" i="19"/>
  <c r="V419" i="19"/>
  <c r="V420" i="19"/>
  <c r="V421" i="19"/>
  <c r="V422" i="19"/>
  <c r="V423" i="19"/>
  <c r="V424" i="19"/>
  <c r="V425" i="19"/>
  <c r="V426" i="19"/>
  <c r="V427" i="19"/>
  <c r="V428" i="19"/>
  <c r="V429" i="19"/>
  <c r="V430" i="19"/>
  <c r="V431" i="19"/>
  <c r="V432" i="19"/>
  <c r="V433" i="19"/>
  <c r="V434" i="19"/>
  <c r="V435" i="19"/>
  <c r="V436" i="19"/>
  <c r="V437" i="19"/>
  <c r="V438" i="19"/>
  <c r="V439" i="19"/>
  <c r="V440" i="19"/>
  <c r="V441" i="19"/>
  <c r="V442" i="19"/>
  <c r="V443" i="19"/>
  <c r="V444" i="19"/>
  <c r="V445" i="19"/>
  <c r="V446" i="19"/>
  <c r="V447" i="19"/>
  <c r="V448" i="19"/>
  <c r="V449" i="19"/>
  <c r="V450" i="19"/>
  <c r="V451" i="19"/>
  <c r="V452" i="19"/>
  <c r="V453" i="19"/>
  <c r="V454" i="19"/>
  <c r="V455" i="19"/>
  <c r="V456" i="19"/>
  <c r="V457" i="19"/>
  <c r="V458" i="19"/>
  <c r="V459" i="19"/>
  <c r="V460" i="19"/>
  <c r="V461" i="19"/>
  <c r="V462" i="19"/>
  <c r="S1542" i="19" s="1"/>
  <c r="V463" i="19"/>
  <c r="V464" i="19"/>
  <c r="V465" i="19"/>
  <c r="V466" i="19"/>
  <c r="V467" i="19"/>
  <c r="V468" i="19"/>
  <c r="V469" i="19"/>
  <c r="V470" i="19"/>
  <c r="V471" i="19"/>
  <c r="V472" i="19"/>
  <c r="V473" i="19"/>
  <c r="V474" i="19"/>
  <c r="V475" i="19"/>
  <c r="V476" i="19"/>
  <c r="V477" i="19"/>
  <c r="V478" i="19"/>
  <c r="V479" i="19"/>
  <c r="V480" i="19"/>
  <c r="V481" i="19"/>
  <c r="V482" i="19"/>
  <c r="V483" i="19"/>
  <c r="V484" i="19"/>
  <c r="V485" i="19"/>
  <c r="V486" i="19"/>
  <c r="V487" i="19"/>
  <c r="V488" i="19"/>
  <c r="V489" i="19"/>
  <c r="V490" i="19"/>
  <c r="V491" i="19"/>
  <c r="V492" i="19"/>
  <c r="V493" i="19"/>
  <c r="V494" i="19"/>
  <c r="V495" i="19"/>
  <c r="V496" i="19"/>
  <c r="V497" i="19"/>
  <c r="V498" i="19"/>
  <c r="V499" i="19"/>
  <c r="V500" i="19"/>
  <c r="V501" i="19"/>
  <c r="V502" i="19"/>
  <c r="V503" i="19"/>
  <c r="V504" i="19"/>
  <c r="V505" i="19"/>
  <c r="V506" i="19"/>
  <c r="V507" i="19"/>
  <c r="V508" i="19"/>
  <c r="V509" i="19"/>
  <c r="V510" i="19"/>
  <c r="V511" i="19"/>
  <c r="V512" i="19"/>
  <c r="V513" i="19"/>
  <c r="V514" i="19"/>
  <c r="V515" i="19"/>
  <c r="V516" i="19"/>
  <c r="V517" i="19"/>
  <c r="V518" i="19"/>
  <c r="V519" i="19"/>
  <c r="V520" i="19"/>
  <c r="V521" i="19"/>
  <c r="V522" i="19"/>
  <c r="V523" i="19"/>
  <c r="V524" i="19"/>
  <c r="V525" i="19"/>
  <c r="V526" i="19"/>
  <c r="V527" i="19"/>
  <c r="V528" i="19"/>
  <c r="V529" i="19"/>
  <c r="V530" i="19"/>
  <c r="V531" i="19"/>
  <c r="V532" i="19"/>
  <c r="V533" i="19"/>
  <c r="V534" i="19"/>
  <c r="V535" i="19"/>
  <c r="V536" i="19"/>
  <c r="V537" i="19"/>
  <c r="V538" i="19"/>
  <c r="V539" i="19"/>
  <c r="V540" i="19"/>
  <c r="V541" i="19"/>
  <c r="V542" i="19"/>
  <c r="V543" i="19"/>
  <c r="V544" i="19"/>
  <c r="V545" i="19"/>
  <c r="V546" i="19"/>
  <c r="V547" i="19"/>
  <c r="V548" i="19"/>
  <c r="V549" i="19"/>
  <c r="V550" i="19"/>
  <c r="V551" i="19"/>
  <c r="V552" i="19"/>
  <c r="V553" i="19"/>
  <c r="V554" i="19"/>
  <c r="V555" i="19"/>
  <c r="V556" i="19"/>
  <c r="V557" i="19"/>
  <c r="V558" i="19"/>
  <c r="S1213" i="19" s="1"/>
  <c r="V559" i="19"/>
  <c r="V560" i="19"/>
  <c r="V561" i="19"/>
  <c r="V562" i="19"/>
  <c r="V563" i="19"/>
  <c r="V564" i="19"/>
  <c r="V565" i="19"/>
  <c r="V566" i="19"/>
  <c r="V567" i="19"/>
  <c r="V568" i="19"/>
  <c r="V569" i="19"/>
  <c r="V570" i="19"/>
  <c r="V571" i="19"/>
  <c r="V572" i="19"/>
  <c r="V573" i="19"/>
  <c r="V574" i="19"/>
  <c r="V575" i="19"/>
  <c r="V576" i="19"/>
  <c r="V577" i="19"/>
  <c r="V578" i="19"/>
  <c r="V579" i="19"/>
  <c r="V580" i="19"/>
  <c r="V581" i="19"/>
  <c r="V582" i="19"/>
  <c r="V583" i="19"/>
  <c r="V584" i="19"/>
  <c r="V585" i="19"/>
  <c r="V586" i="19"/>
  <c r="V587" i="19"/>
  <c r="V588" i="19"/>
  <c r="V589" i="19"/>
  <c r="V590" i="19"/>
  <c r="V591" i="19"/>
  <c r="V592" i="19"/>
  <c r="V593" i="19"/>
  <c r="V594" i="19"/>
  <c r="V595" i="19"/>
  <c r="V596" i="19"/>
  <c r="V597" i="19"/>
  <c r="V598" i="19"/>
  <c r="V599" i="19"/>
  <c r="V600" i="19"/>
  <c r="V601" i="19"/>
  <c r="V602" i="19"/>
  <c r="V603" i="19"/>
  <c r="V604" i="19"/>
  <c r="V605" i="19"/>
  <c r="V606" i="19"/>
  <c r="V607" i="19"/>
  <c r="V608" i="19"/>
  <c r="V609" i="19"/>
  <c r="V610" i="19"/>
  <c r="V611" i="19"/>
  <c r="V612" i="19"/>
  <c r="V613" i="19"/>
  <c r="V614" i="19"/>
  <c r="V615" i="19"/>
  <c r="V616" i="19"/>
  <c r="V617" i="19"/>
  <c r="V618" i="19"/>
  <c r="V619" i="19"/>
  <c r="V620" i="19"/>
  <c r="V621" i="19"/>
  <c r="V622" i="19"/>
  <c r="V623" i="19"/>
  <c r="V624" i="19"/>
  <c r="V625" i="19"/>
  <c r="V626" i="19"/>
  <c r="V627" i="19"/>
  <c r="V628" i="19"/>
  <c r="V629" i="19"/>
  <c r="V630" i="19"/>
  <c r="V631" i="19"/>
  <c r="V632" i="19"/>
  <c r="V633" i="19"/>
  <c r="V634" i="19"/>
  <c r="V635" i="19"/>
  <c r="V636" i="19"/>
  <c r="V637" i="19"/>
  <c r="V638" i="19"/>
  <c r="V639" i="19"/>
  <c r="V640" i="19"/>
  <c r="V641" i="19"/>
  <c r="V642" i="19"/>
  <c r="V643" i="19"/>
  <c r="V644" i="19"/>
  <c r="V645" i="19"/>
  <c r="V646" i="19"/>
  <c r="V647" i="19"/>
  <c r="V648" i="19"/>
  <c r="V649" i="19"/>
  <c r="V650" i="19"/>
  <c r="V651" i="19"/>
  <c r="V652" i="19"/>
  <c r="V653" i="19"/>
  <c r="V654" i="19"/>
  <c r="V655" i="19"/>
  <c r="V656" i="19"/>
  <c r="V657" i="19"/>
  <c r="V658" i="19"/>
  <c r="V659" i="19"/>
  <c r="V660" i="19"/>
  <c r="V661" i="19"/>
  <c r="V662" i="19"/>
  <c r="V663" i="19"/>
  <c r="V664" i="19"/>
  <c r="V665" i="19"/>
  <c r="V666" i="19"/>
  <c r="V667" i="19"/>
  <c r="V668" i="19"/>
  <c r="V669" i="19"/>
  <c r="V670" i="19"/>
  <c r="V671" i="19"/>
  <c r="V672" i="19"/>
  <c r="V673" i="19"/>
  <c r="V674" i="19"/>
  <c r="V675" i="19"/>
  <c r="V676" i="19"/>
  <c r="V677" i="19"/>
  <c r="V678" i="19"/>
  <c r="V679" i="19"/>
  <c r="V680" i="19"/>
  <c r="V681" i="19"/>
  <c r="V682" i="19"/>
  <c r="V683" i="19"/>
  <c r="V684" i="19"/>
  <c r="V685" i="19"/>
  <c r="V686" i="19"/>
  <c r="V687" i="19"/>
  <c r="V688" i="19"/>
  <c r="V689" i="19"/>
  <c r="V690" i="19"/>
  <c r="V691" i="19"/>
  <c r="V692" i="19"/>
  <c r="V693" i="19"/>
  <c r="V694" i="19"/>
  <c r="V695" i="19"/>
  <c r="V696" i="19"/>
  <c r="V697" i="19"/>
  <c r="V698" i="19"/>
  <c r="V699" i="19"/>
  <c r="V700" i="19"/>
  <c r="V701" i="19"/>
  <c r="V702" i="19"/>
  <c r="V703" i="19"/>
  <c r="V704" i="19"/>
  <c r="V705" i="19"/>
  <c r="V706" i="19"/>
  <c r="V707" i="19"/>
  <c r="V708" i="19"/>
  <c r="V709" i="19"/>
  <c r="V710" i="19"/>
  <c r="V711" i="19"/>
  <c r="V712" i="19"/>
  <c r="V713" i="19"/>
  <c r="V714" i="19"/>
  <c r="V715" i="19"/>
  <c r="V716" i="19"/>
  <c r="V717" i="19"/>
  <c r="V718" i="19"/>
  <c r="R1418" i="19" s="1"/>
  <c r="V719" i="19"/>
  <c r="V720" i="19"/>
  <c r="V721" i="19"/>
  <c r="V722" i="19"/>
  <c r="V723" i="19"/>
  <c r="V724" i="19"/>
  <c r="V725" i="19"/>
  <c r="V726" i="19"/>
  <c r="V727" i="19"/>
  <c r="V728" i="19"/>
  <c r="V729" i="19"/>
  <c r="V730" i="19"/>
  <c r="V731" i="19"/>
  <c r="V732" i="19"/>
  <c r="V733" i="19"/>
  <c r="V734" i="19"/>
  <c r="V735" i="19"/>
  <c r="V736" i="19"/>
  <c r="V737" i="19"/>
  <c r="V738" i="19"/>
  <c r="V739" i="19"/>
  <c r="V740" i="19"/>
  <c r="V741" i="19"/>
  <c r="V742" i="19"/>
  <c r="V743" i="19"/>
  <c r="V744" i="19"/>
  <c r="V745" i="19"/>
  <c r="V746" i="19"/>
  <c r="V747" i="19"/>
  <c r="V748" i="19"/>
  <c r="V749" i="19"/>
  <c r="V750" i="19"/>
  <c r="V751" i="19"/>
  <c r="V752" i="19"/>
  <c r="V753" i="19"/>
  <c r="V754" i="19"/>
  <c r="V755" i="19"/>
  <c r="V756" i="19"/>
  <c r="V757" i="19"/>
  <c r="V758" i="19"/>
  <c r="V759" i="19"/>
  <c r="V760" i="19"/>
  <c r="V761" i="19"/>
  <c r="V762" i="19"/>
  <c r="V763" i="19"/>
  <c r="V764" i="19"/>
  <c r="V765" i="19"/>
  <c r="V766" i="19"/>
  <c r="V767" i="19"/>
  <c r="V768" i="19"/>
  <c r="V769" i="19"/>
  <c r="V770" i="19"/>
  <c r="V771" i="19"/>
  <c r="V772" i="19"/>
  <c r="V773" i="19"/>
  <c r="V774" i="19"/>
  <c r="V775" i="19"/>
  <c r="V776" i="19"/>
  <c r="V777" i="19"/>
  <c r="V778" i="19"/>
  <c r="V779" i="19"/>
  <c r="V780" i="19"/>
  <c r="V781" i="19"/>
  <c r="V782" i="19"/>
  <c r="V783" i="19"/>
  <c r="V784" i="19"/>
  <c r="V785" i="19"/>
  <c r="V786" i="19"/>
  <c r="V787" i="19"/>
  <c r="V788" i="19"/>
  <c r="V789" i="19"/>
  <c r="V790" i="19"/>
  <c r="V791" i="19"/>
  <c r="V792" i="19"/>
  <c r="V793" i="19"/>
  <c r="V794" i="19"/>
  <c r="V795" i="19"/>
  <c r="V796" i="19"/>
  <c r="V797" i="19"/>
  <c r="V798" i="19"/>
  <c r="V799" i="19"/>
  <c r="V800" i="19"/>
  <c r="V801" i="19"/>
  <c r="V802" i="19"/>
  <c r="V803" i="19"/>
  <c r="V804" i="19"/>
  <c r="V805" i="19"/>
  <c r="V806" i="19"/>
  <c r="V807" i="19"/>
  <c r="V808" i="19"/>
  <c r="V809" i="19"/>
  <c r="V810" i="19"/>
  <c r="V811" i="19"/>
  <c r="V812" i="19"/>
  <c r="V813" i="19"/>
  <c r="V814" i="19"/>
  <c r="V815" i="19"/>
  <c r="V816" i="19"/>
  <c r="V817" i="19"/>
  <c r="V818" i="19"/>
  <c r="V819" i="19"/>
  <c r="V820" i="19"/>
  <c r="V821" i="19"/>
  <c r="V822" i="19"/>
  <c r="V823" i="19"/>
  <c r="V824" i="19"/>
  <c r="V825" i="19"/>
  <c r="V826" i="19"/>
  <c r="V827" i="19"/>
  <c r="V828" i="19"/>
  <c r="V829" i="19"/>
  <c r="V830" i="19"/>
  <c r="V831" i="19"/>
  <c r="V832" i="19"/>
  <c r="V833" i="19"/>
  <c r="V834" i="19"/>
  <c r="V835" i="19"/>
  <c r="V836" i="19"/>
  <c r="V837" i="19"/>
  <c r="V838" i="19"/>
  <c r="V839" i="19"/>
  <c r="V840" i="19"/>
  <c r="V841" i="19"/>
  <c r="V842" i="19"/>
  <c r="V843" i="19"/>
  <c r="V844" i="19"/>
  <c r="V845" i="19"/>
  <c r="V846" i="19"/>
  <c r="V847" i="19"/>
  <c r="V848" i="19"/>
  <c r="V849" i="19"/>
  <c r="V850" i="19"/>
  <c r="V851" i="19"/>
  <c r="V852" i="19"/>
  <c r="V853" i="19"/>
  <c r="V854" i="19"/>
  <c r="V855" i="19"/>
  <c r="V856" i="19"/>
  <c r="V857" i="19"/>
  <c r="V858" i="19"/>
  <c r="V859" i="19"/>
  <c r="V860" i="19"/>
  <c r="V861" i="19"/>
  <c r="V862" i="19"/>
  <c r="V863" i="19"/>
  <c r="V864" i="19"/>
  <c r="V865" i="19"/>
  <c r="V866" i="19"/>
  <c r="V867" i="19"/>
  <c r="V868" i="19"/>
  <c r="V869" i="19"/>
  <c r="V870" i="19"/>
  <c r="V871" i="19"/>
  <c r="V872" i="19"/>
  <c r="V873" i="19"/>
  <c r="V874" i="19"/>
  <c r="V875" i="19"/>
  <c r="V876" i="19"/>
  <c r="V877" i="19"/>
  <c r="V878" i="19"/>
  <c r="V879" i="19"/>
  <c r="V880" i="19"/>
  <c r="V881" i="19"/>
  <c r="V882" i="19"/>
  <c r="V883" i="19"/>
  <c r="V884" i="19"/>
  <c r="V885" i="19"/>
  <c r="V886" i="19"/>
  <c r="V887" i="19"/>
  <c r="V888" i="19"/>
  <c r="V889" i="19"/>
  <c r="V890" i="19"/>
  <c r="V891" i="19"/>
  <c r="V892" i="19"/>
  <c r="V893" i="19"/>
  <c r="V894" i="19"/>
  <c r="V895" i="19"/>
  <c r="V896" i="19"/>
  <c r="V897" i="19"/>
  <c r="V898" i="19"/>
  <c r="V899" i="19"/>
  <c r="V900" i="19"/>
  <c r="V901" i="19"/>
  <c r="V902" i="19"/>
  <c r="V903" i="19"/>
  <c r="V904" i="19"/>
  <c r="V905" i="19"/>
  <c r="V906" i="19"/>
  <c r="V907" i="19"/>
  <c r="V908" i="19"/>
  <c r="V909" i="19"/>
  <c r="V910" i="19"/>
  <c r="V911" i="19"/>
  <c r="V912" i="19"/>
  <c r="V913" i="19"/>
  <c r="V914" i="19"/>
  <c r="V915" i="19"/>
  <c r="V916" i="19"/>
  <c r="V917" i="19"/>
  <c r="V918" i="19"/>
  <c r="V919" i="19"/>
  <c r="V920" i="19"/>
  <c r="V921" i="19"/>
  <c r="V922" i="19"/>
  <c r="T1729" i="19" s="1"/>
  <c r="V923" i="19"/>
  <c r="V924" i="19"/>
  <c r="V925" i="19"/>
  <c r="V926" i="19"/>
  <c r="V927" i="19"/>
  <c r="V928" i="19"/>
  <c r="V929" i="19"/>
  <c r="V930" i="19"/>
  <c r="V931" i="19"/>
  <c r="V932" i="19"/>
  <c r="V933" i="19"/>
  <c r="V934" i="19"/>
  <c r="V935" i="19"/>
  <c r="V936" i="19"/>
  <c r="V937" i="19"/>
  <c r="V938" i="19"/>
  <c r="V939" i="19"/>
  <c r="V940" i="19"/>
  <c r="V941" i="19"/>
  <c r="V942" i="19"/>
  <c r="V943" i="19"/>
  <c r="V944" i="19"/>
  <c r="V945" i="19"/>
  <c r="V946" i="19"/>
  <c r="V947" i="19"/>
  <c r="V948" i="19"/>
  <c r="V949" i="19"/>
  <c r="V950" i="19"/>
  <c r="V951" i="19"/>
  <c r="V952" i="19"/>
  <c r="V953" i="19"/>
  <c r="V954" i="19"/>
  <c r="V955" i="19"/>
  <c r="V956" i="19"/>
  <c r="V957" i="19"/>
  <c r="V958" i="19"/>
  <c r="V959" i="19"/>
  <c r="V960" i="19"/>
  <c r="V961" i="19"/>
  <c r="V962" i="19"/>
  <c r="V963" i="19"/>
  <c r="V964" i="19"/>
  <c r="V965" i="19"/>
  <c r="V966" i="19"/>
  <c r="V967" i="19"/>
  <c r="V968" i="19"/>
  <c r="V969" i="19"/>
  <c r="V970" i="19"/>
  <c r="V971" i="19"/>
  <c r="V972" i="19"/>
  <c r="V973" i="19"/>
  <c r="V974" i="19"/>
  <c r="V975" i="19"/>
  <c r="V976" i="19"/>
  <c r="V977" i="19"/>
  <c r="V978" i="19"/>
  <c r="V979" i="19"/>
  <c r="V980" i="19"/>
  <c r="V981" i="19"/>
  <c r="V982" i="19"/>
  <c r="V983" i="19"/>
  <c r="V984" i="19"/>
  <c r="V985" i="19"/>
  <c r="V986" i="19"/>
  <c r="V987" i="19"/>
  <c r="V988" i="19"/>
  <c r="V989" i="19"/>
  <c r="V990" i="19"/>
  <c r="V991" i="19"/>
  <c r="V992" i="19"/>
  <c r="V993" i="19"/>
  <c r="V994" i="19"/>
  <c r="V995" i="19"/>
  <c r="V996" i="19"/>
  <c r="V997" i="19"/>
  <c r="V998" i="19"/>
  <c r="V999" i="19"/>
  <c r="V1000" i="19"/>
  <c r="V1001" i="19"/>
  <c r="V1002" i="19"/>
  <c r="V1003" i="19"/>
  <c r="V1004" i="19"/>
  <c r="V1005" i="19"/>
  <c r="V1006" i="19"/>
  <c r="V1007" i="19"/>
  <c r="V1008" i="19"/>
  <c r="V1009" i="19"/>
  <c r="V1010" i="19"/>
  <c r="V1011" i="19"/>
  <c r="V1012" i="19"/>
  <c r="V1013" i="19"/>
  <c r="V1014" i="19"/>
  <c r="V1015" i="19"/>
  <c r="V1016" i="19"/>
  <c r="V1017" i="19"/>
  <c r="V1018" i="19"/>
  <c r="V1019" i="19"/>
  <c r="V1020" i="19"/>
  <c r="V1021" i="19"/>
  <c r="V1022" i="19"/>
  <c r="V1023" i="19"/>
  <c r="V1024" i="19"/>
  <c r="V1025" i="19"/>
  <c r="V1026" i="19"/>
  <c r="V1027" i="19"/>
  <c r="V1028" i="19"/>
  <c r="V1029" i="19"/>
  <c r="V1030" i="19"/>
  <c r="V1031" i="19"/>
  <c r="V1032" i="19"/>
  <c r="V1033" i="19"/>
  <c r="V1034" i="19"/>
  <c r="V1035" i="19"/>
  <c r="V1036" i="19"/>
  <c r="V1037" i="19"/>
  <c r="V1038" i="19"/>
  <c r="V1039" i="19"/>
  <c r="V1040" i="19"/>
  <c r="V1041" i="19"/>
  <c r="V1042" i="19"/>
  <c r="V1043" i="19"/>
  <c r="V1044" i="19"/>
  <c r="V1045" i="19"/>
  <c r="V1046" i="19"/>
  <c r="V1047" i="19"/>
  <c r="V1048" i="19"/>
  <c r="V1049" i="19"/>
  <c r="V1050" i="19"/>
  <c r="V1051" i="19"/>
  <c r="V1052" i="19"/>
  <c r="V1053" i="19"/>
  <c r="V1054" i="19"/>
  <c r="V1055" i="19"/>
  <c r="V1056" i="19"/>
  <c r="V1057" i="19"/>
  <c r="V1058" i="19"/>
  <c r="V1059" i="19"/>
  <c r="V1060" i="19"/>
  <c r="V1061" i="19"/>
  <c r="V1062" i="19"/>
  <c r="V1063" i="19"/>
  <c r="V1064" i="19"/>
  <c r="V1065" i="19"/>
  <c r="V1066" i="19"/>
  <c r="V1067" i="19"/>
  <c r="V1068" i="19"/>
  <c r="V1069" i="19"/>
  <c r="V1070" i="19"/>
  <c r="V1071" i="19"/>
  <c r="V1072" i="19"/>
  <c r="V1073" i="19"/>
  <c r="V1074" i="19"/>
  <c r="V1075" i="19"/>
  <c r="V1076" i="19"/>
  <c r="V1077" i="19"/>
  <c r="V1078" i="19"/>
  <c r="V1079" i="19"/>
  <c r="V1080" i="19"/>
  <c r="V1081" i="19"/>
  <c r="V1082" i="19"/>
  <c r="V1083" i="19"/>
  <c r="V1084" i="19"/>
  <c r="V1085" i="19"/>
  <c r="V1086" i="19"/>
  <c r="V1087" i="19"/>
  <c r="V1088" i="19"/>
  <c r="V1089" i="19"/>
  <c r="V1090" i="19"/>
  <c r="V1091" i="19"/>
  <c r="V1092" i="19"/>
  <c r="V1093" i="19"/>
  <c r="V1094" i="19"/>
  <c r="V1095" i="19"/>
  <c r="V1096" i="19"/>
  <c r="V1097" i="19"/>
  <c r="V1098" i="19"/>
  <c r="V1099" i="19"/>
  <c r="V1100" i="19"/>
  <c r="V1101" i="19"/>
  <c r="V1102" i="19"/>
  <c r="V1103" i="19"/>
  <c r="V1104" i="19"/>
  <c r="V1105" i="19"/>
  <c r="V1106" i="19"/>
  <c r="V1107" i="19"/>
  <c r="V1108" i="19"/>
  <c r="V1109" i="19"/>
  <c r="V1110" i="19"/>
  <c r="V1111" i="19"/>
  <c r="V1112" i="19"/>
  <c r="V1113" i="19"/>
  <c r="V1114" i="19"/>
  <c r="V1115" i="19"/>
  <c r="V1116" i="19"/>
  <c r="V1117" i="19"/>
  <c r="V1118" i="19"/>
  <c r="V1119" i="19"/>
  <c r="V1120" i="19"/>
  <c r="V1121" i="19"/>
  <c r="V1122" i="19"/>
  <c r="V1123" i="19"/>
  <c r="V1124" i="19"/>
  <c r="V1125" i="19"/>
  <c r="V1126" i="19"/>
  <c r="V1127" i="19"/>
  <c r="V1128" i="19"/>
  <c r="V1129" i="19"/>
  <c r="V1130" i="19"/>
  <c r="V1131" i="19"/>
  <c r="V1132" i="19"/>
  <c r="V1133" i="19"/>
  <c r="V1134" i="19"/>
  <c r="V1135" i="19"/>
  <c r="V1136" i="19"/>
  <c r="V1137" i="19"/>
  <c r="V1138" i="19"/>
  <c r="V1139" i="19"/>
  <c r="V1140" i="19"/>
  <c r="V1141" i="19"/>
  <c r="V1142" i="19"/>
  <c r="V1143" i="19"/>
  <c r="V1144" i="19"/>
  <c r="V1145" i="19"/>
  <c r="V1146" i="19"/>
  <c r="V1147" i="19"/>
  <c r="V1148" i="19"/>
  <c r="V1149" i="19"/>
  <c r="V1150" i="19"/>
  <c r="V1151" i="19"/>
  <c r="V1152" i="19"/>
  <c r="V1153" i="19"/>
  <c r="V1154" i="19"/>
  <c r="V1155" i="19"/>
  <c r="V1156" i="19"/>
  <c r="V1157" i="19"/>
  <c r="V1158" i="19"/>
  <c r="V1159" i="19"/>
  <c r="V1160" i="19"/>
  <c r="V1161" i="19"/>
  <c r="V1162" i="19"/>
  <c r="V1163" i="19"/>
  <c r="V1164" i="19"/>
  <c r="V1165" i="19"/>
  <c r="V1166" i="19"/>
  <c r="V1167" i="19"/>
  <c r="V1168" i="19"/>
  <c r="V1169" i="19"/>
  <c r="V1170" i="19"/>
  <c r="V1171" i="19"/>
  <c r="V1172" i="19"/>
  <c r="V1173" i="19"/>
  <c r="V1174" i="19"/>
  <c r="V1175" i="19"/>
  <c r="V1176" i="19"/>
  <c r="V1177" i="19"/>
  <c r="V1178" i="19"/>
  <c r="V1179" i="19"/>
  <c r="V1180" i="19"/>
  <c r="V1181" i="19"/>
  <c r="V1182" i="19"/>
  <c r="V1183" i="19"/>
  <c r="V1184" i="19"/>
  <c r="V1185" i="19"/>
  <c r="V1186" i="19"/>
  <c r="V1187" i="19"/>
  <c r="V1188" i="19"/>
  <c r="V1189" i="19"/>
  <c r="V1190" i="19"/>
  <c r="V1191" i="19"/>
  <c r="V1192" i="19"/>
  <c r="V1193" i="19"/>
  <c r="V1194" i="19"/>
  <c r="V1195" i="19"/>
  <c r="V1196" i="19"/>
  <c r="V1197" i="19"/>
  <c r="V1198" i="19"/>
  <c r="V1199" i="19"/>
  <c r="V1200" i="19"/>
  <c r="V1201" i="19"/>
  <c r="V1202" i="19"/>
  <c r="V1203" i="19"/>
  <c r="V1204" i="19"/>
  <c r="V1205" i="19"/>
  <c r="V1206" i="19"/>
  <c r="V1207" i="19"/>
  <c r="V1208" i="19"/>
  <c r="V1209" i="19"/>
  <c r="V1210" i="19"/>
  <c r="V1211" i="19"/>
  <c r="V1212" i="19"/>
  <c r="V1213" i="19"/>
  <c r="V1214" i="19"/>
  <c r="V1215" i="19"/>
  <c r="V1216" i="19"/>
  <c r="V1217" i="19"/>
  <c r="V1218" i="19"/>
  <c r="V1219" i="19"/>
  <c r="V1220" i="19"/>
  <c r="V1221" i="19"/>
  <c r="V1222" i="19"/>
  <c r="V1223" i="19"/>
  <c r="V1224" i="19"/>
  <c r="V1225" i="19"/>
  <c r="V1226" i="19"/>
  <c r="V1227" i="19"/>
  <c r="V1228" i="19"/>
  <c r="V1229" i="19"/>
  <c r="V1230" i="19"/>
  <c r="V1231" i="19"/>
  <c r="V1232" i="19"/>
  <c r="V1233" i="19"/>
  <c r="V1234" i="19"/>
  <c r="V1235" i="19"/>
  <c r="V1236" i="19"/>
  <c r="V1237" i="19"/>
  <c r="V1238" i="19"/>
  <c r="V1239" i="19"/>
  <c r="V1240" i="19"/>
  <c r="V1241" i="19"/>
  <c r="V1242" i="19"/>
  <c r="V1243" i="19"/>
  <c r="V1244" i="19"/>
  <c r="V1245" i="19"/>
  <c r="V1246" i="19"/>
  <c r="V1247" i="19"/>
  <c r="V1248" i="19"/>
  <c r="V1249" i="19"/>
  <c r="V1250" i="19"/>
  <c r="V1251" i="19"/>
  <c r="V1252" i="19"/>
  <c r="V1253" i="19"/>
  <c r="V1254" i="19"/>
  <c r="V1255" i="19"/>
  <c r="V1256" i="19"/>
  <c r="V1257" i="19"/>
  <c r="V1258" i="19"/>
  <c r="V1259" i="19"/>
  <c r="V1260" i="19"/>
  <c r="V1261" i="19"/>
  <c r="V1262" i="19"/>
  <c r="V1263" i="19"/>
  <c r="V1264" i="19"/>
  <c r="V1265" i="19"/>
  <c r="V1266" i="19"/>
  <c r="V1267" i="19"/>
  <c r="V1268" i="19"/>
  <c r="V1269" i="19"/>
  <c r="V1270" i="19"/>
  <c r="V1271" i="19"/>
  <c r="V1272" i="19"/>
  <c r="V1273" i="19"/>
  <c r="V1274" i="19"/>
  <c r="V1275" i="19"/>
  <c r="V1276" i="19"/>
  <c r="V1277" i="19"/>
  <c r="V1278" i="19"/>
  <c r="V1279" i="19"/>
  <c r="V1280" i="19"/>
  <c r="V1281" i="19"/>
  <c r="V1282" i="19"/>
  <c r="V1283" i="19"/>
  <c r="V1284" i="19"/>
  <c r="V1285" i="19"/>
  <c r="V1286" i="19"/>
  <c r="V1287" i="19"/>
  <c r="V1288" i="19"/>
  <c r="V1289" i="19"/>
  <c r="V1290" i="19"/>
  <c r="V1291" i="19"/>
  <c r="V1292" i="19"/>
  <c r="V1293" i="19"/>
  <c r="V1294" i="19"/>
  <c r="V1295" i="19"/>
  <c r="V1296" i="19"/>
  <c r="V1297" i="19"/>
  <c r="V1298" i="19"/>
  <c r="V1299" i="19"/>
  <c r="V1300" i="19"/>
  <c r="V1301" i="19"/>
  <c r="V1302" i="19"/>
  <c r="V1303" i="19"/>
  <c r="V1304" i="19"/>
  <c r="V1305" i="19"/>
  <c r="V1306" i="19"/>
  <c r="V1307" i="19"/>
  <c r="V1308" i="19"/>
  <c r="V1309" i="19"/>
  <c r="V1310" i="19"/>
  <c r="V1311" i="19"/>
  <c r="V1312" i="19"/>
  <c r="V1313" i="19"/>
  <c r="V1314" i="19"/>
  <c r="V1315" i="19"/>
  <c r="V1316" i="19"/>
  <c r="V1317" i="19"/>
  <c r="V1318" i="19"/>
  <c r="V1319" i="19"/>
  <c r="V1320" i="19"/>
  <c r="V1321" i="19"/>
  <c r="V1322" i="19"/>
  <c r="V1323" i="19"/>
  <c r="V1324" i="19"/>
  <c r="V1325" i="19"/>
  <c r="V1326" i="19"/>
  <c r="V1327" i="19"/>
  <c r="V1328" i="19"/>
  <c r="V1329" i="19"/>
  <c r="V1330" i="19"/>
  <c r="V1331" i="19"/>
  <c r="V1332" i="19"/>
  <c r="V1333" i="19"/>
  <c r="V1334" i="19"/>
  <c r="V1335" i="19"/>
  <c r="V1336" i="19"/>
  <c r="V1337" i="19"/>
  <c r="V1338" i="19"/>
  <c r="V1339" i="19"/>
  <c r="V1340" i="19"/>
  <c r="V1341" i="19"/>
  <c r="V1342" i="19"/>
  <c r="V1343" i="19"/>
  <c r="V1344" i="19"/>
  <c r="V1345" i="19"/>
  <c r="V1346" i="19"/>
  <c r="V1347" i="19"/>
  <c r="V1348" i="19"/>
  <c r="V1349" i="19"/>
  <c r="V1350" i="19"/>
  <c r="V1351" i="19"/>
  <c r="V1352" i="19"/>
  <c r="V1353" i="19"/>
  <c r="V1354" i="19"/>
  <c r="V1355" i="19"/>
  <c r="V1356" i="19"/>
  <c r="V1357" i="19"/>
  <c r="V1358" i="19"/>
  <c r="V1359" i="19"/>
  <c r="V1360" i="19"/>
  <c r="V1361" i="19"/>
  <c r="V1362" i="19"/>
  <c r="V1363" i="19"/>
  <c r="V1364" i="19"/>
  <c r="V1365" i="19"/>
  <c r="V1366" i="19"/>
  <c r="V1367" i="19"/>
  <c r="V1368" i="19"/>
  <c r="V1369" i="19"/>
  <c r="V1370" i="19"/>
  <c r="V1371" i="19"/>
  <c r="V1372" i="19"/>
  <c r="V1373" i="19"/>
  <c r="V1374" i="19"/>
  <c r="V1375" i="19"/>
  <c r="V1376" i="19"/>
  <c r="V1377" i="19"/>
  <c r="V1378" i="19"/>
  <c r="V1379" i="19"/>
  <c r="V1380" i="19"/>
  <c r="V1381" i="19"/>
  <c r="V1382" i="19"/>
  <c r="V1383" i="19"/>
  <c r="V1384" i="19"/>
  <c r="V1385" i="19"/>
  <c r="V1386" i="19"/>
  <c r="V1387" i="19"/>
  <c r="V1388" i="19"/>
  <c r="V1389" i="19"/>
  <c r="V1390" i="19"/>
  <c r="V1391" i="19"/>
  <c r="V1392" i="19"/>
  <c r="V1393" i="19"/>
  <c r="V1394" i="19"/>
  <c r="V1395" i="19"/>
  <c r="V1396" i="19"/>
  <c r="V1397" i="19"/>
  <c r="V1398" i="19"/>
  <c r="V1399" i="19"/>
  <c r="V1400" i="19"/>
  <c r="V1401" i="19"/>
  <c r="V1402" i="19"/>
  <c r="V1403" i="19"/>
  <c r="V1404" i="19"/>
  <c r="V1405" i="19"/>
  <c r="V1406" i="19"/>
  <c r="V1407" i="19"/>
  <c r="V1408" i="19"/>
  <c r="V1409" i="19"/>
  <c r="V1410" i="19"/>
  <c r="V1411" i="19"/>
  <c r="V1412" i="19"/>
  <c r="V1413" i="19"/>
  <c r="V1414" i="19"/>
  <c r="V1415" i="19"/>
  <c r="V1416" i="19"/>
  <c r="V1417" i="19"/>
  <c r="V1418" i="19"/>
  <c r="V1419" i="19"/>
  <c r="V1420" i="19"/>
  <c r="V1421" i="19"/>
  <c r="V1422" i="19"/>
  <c r="V1423" i="19"/>
  <c r="V1424" i="19"/>
  <c r="V1425" i="19"/>
  <c r="V1426" i="19"/>
  <c r="V1427" i="19"/>
  <c r="V1428" i="19"/>
  <c r="V1429" i="19"/>
  <c r="V1430" i="19"/>
  <c r="V1431" i="19"/>
  <c r="V1432" i="19"/>
  <c r="V1433" i="19"/>
  <c r="V1434" i="19"/>
  <c r="V1435" i="19"/>
  <c r="V1436" i="19"/>
  <c r="V1437" i="19"/>
  <c r="V1438" i="19"/>
  <c r="V1439" i="19"/>
  <c r="V1440" i="19"/>
  <c r="V1441" i="19"/>
  <c r="V1442" i="19"/>
  <c r="V1443" i="19"/>
  <c r="V1444" i="19"/>
  <c r="V1445" i="19"/>
  <c r="V1446" i="19"/>
  <c r="V1447" i="19"/>
  <c r="V1448" i="19"/>
  <c r="V1449" i="19"/>
  <c r="V1450" i="19"/>
  <c r="V1451" i="19"/>
  <c r="V1452" i="19"/>
  <c r="V1453" i="19"/>
  <c r="V1454" i="19"/>
  <c r="V1455" i="19"/>
  <c r="V1456" i="19"/>
  <c r="V1457" i="19"/>
  <c r="V1458" i="19"/>
  <c r="R1627" i="19" s="1"/>
  <c r="P1627" i="19" s="1"/>
  <c r="V1459" i="19"/>
  <c r="V1460" i="19"/>
  <c r="V1461" i="19"/>
  <c r="V1462" i="19"/>
  <c r="R1755" i="19" s="1"/>
  <c r="P1755" i="19" s="1"/>
  <c r="V1463" i="19"/>
  <c r="V1464" i="19"/>
  <c r="V1465" i="19"/>
  <c r="V1466" i="19"/>
  <c r="V1467" i="19"/>
  <c r="V1468" i="19"/>
  <c r="V1469" i="19"/>
  <c r="V1470" i="19"/>
  <c r="V1471" i="19"/>
  <c r="V1472" i="19"/>
  <c r="V1473" i="19"/>
  <c r="V1474" i="19"/>
  <c r="V1475" i="19"/>
  <c r="V1476" i="19"/>
  <c r="V1477" i="19"/>
  <c r="V1478" i="19"/>
  <c r="V1479" i="19"/>
  <c r="V1480" i="19"/>
  <c r="V1481" i="19"/>
  <c r="V1482" i="19"/>
  <c r="V1483" i="19"/>
  <c r="V1484" i="19"/>
  <c r="V1485" i="19"/>
  <c r="V1486" i="19"/>
  <c r="V1487" i="19"/>
  <c r="V1488" i="19"/>
  <c r="V1489" i="19"/>
  <c r="V1490" i="19"/>
  <c r="V1491" i="19"/>
  <c r="V1492" i="19"/>
  <c r="V1493" i="19"/>
  <c r="V1494" i="19"/>
  <c r="V1495" i="19"/>
  <c r="V1496" i="19"/>
  <c r="V1497" i="19"/>
  <c r="V1498" i="19"/>
  <c r="V1499" i="19"/>
  <c r="V1500" i="19"/>
  <c r="V1501" i="19"/>
  <c r="V1502" i="19"/>
  <c r="V1503" i="19"/>
  <c r="V1504" i="19"/>
  <c r="V1505" i="19"/>
  <c r="V1506" i="19"/>
  <c r="V1507" i="19"/>
  <c r="V1508" i="19"/>
  <c r="V1509" i="19"/>
  <c r="V1510" i="19"/>
  <c r="V1511" i="19"/>
  <c r="V1512" i="19"/>
  <c r="V1513" i="19"/>
  <c r="V1514" i="19"/>
  <c r="V1515" i="19"/>
  <c r="V1516" i="19"/>
  <c r="V1517" i="19"/>
  <c r="V1518" i="19"/>
  <c r="V1519" i="19"/>
  <c r="V1520" i="19"/>
  <c r="V1521" i="19"/>
  <c r="V1522" i="19"/>
  <c r="V1523" i="19"/>
  <c r="V1524" i="19"/>
  <c r="V1525" i="19"/>
  <c r="V1526" i="19"/>
  <c r="V1527" i="19"/>
  <c r="V1528" i="19"/>
  <c r="V1529" i="19"/>
  <c r="V1530" i="19"/>
  <c r="V1531" i="19"/>
  <c r="V1532" i="19"/>
  <c r="V1533" i="19"/>
  <c r="V1534" i="19"/>
  <c r="V1535" i="19"/>
  <c r="V1536" i="19"/>
  <c r="V1537" i="19"/>
  <c r="V1538" i="19"/>
  <c r="V1539" i="19"/>
  <c r="V1540" i="19"/>
  <c r="V1541" i="19"/>
  <c r="V1542" i="19"/>
  <c r="V1543" i="19"/>
  <c r="V1544" i="19"/>
  <c r="V1545" i="19"/>
  <c r="V1546" i="19"/>
  <c r="V1547" i="19"/>
  <c r="V1548" i="19"/>
  <c r="V1549" i="19"/>
  <c r="V1550" i="19"/>
  <c r="V1551" i="19"/>
  <c r="V1552" i="19"/>
  <c r="V1553" i="19"/>
  <c r="V1554" i="19"/>
  <c r="V1555" i="19"/>
  <c r="V1556" i="19"/>
  <c r="V1557" i="19"/>
  <c r="V1558" i="19"/>
  <c r="V1559" i="19"/>
  <c r="V1560" i="19"/>
  <c r="V1561" i="19"/>
  <c r="V1562" i="19"/>
  <c r="V1563" i="19"/>
  <c r="V1564" i="19"/>
  <c r="V1565" i="19"/>
  <c r="V1566" i="19"/>
  <c r="V1567" i="19"/>
  <c r="V1568" i="19"/>
  <c r="V1569" i="19"/>
  <c r="V1570" i="19"/>
  <c r="V1571" i="19"/>
  <c r="V1572" i="19"/>
  <c r="V1573" i="19"/>
  <c r="V1574" i="19"/>
  <c r="V1575" i="19"/>
  <c r="V1576" i="19"/>
  <c r="V1577" i="19"/>
  <c r="V1578" i="19"/>
  <c r="V1579" i="19"/>
  <c r="V1580" i="19"/>
  <c r="V1581" i="19"/>
  <c r="V1582" i="19"/>
  <c r="V1583" i="19"/>
  <c r="V1584" i="19"/>
  <c r="V1585" i="19"/>
  <c r="V1586" i="19"/>
  <c r="V1587" i="19"/>
  <c r="V1588" i="19"/>
  <c r="V1589" i="19"/>
  <c r="V1590" i="19"/>
  <c r="V1591" i="19"/>
  <c r="V1592" i="19"/>
  <c r="V1593" i="19"/>
  <c r="V1594" i="19"/>
  <c r="V1595" i="19"/>
  <c r="V1596" i="19"/>
  <c r="V1597" i="19"/>
  <c r="V1598" i="19"/>
  <c r="V1599" i="19"/>
  <c r="V1600" i="19"/>
  <c r="V1601" i="19"/>
  <c r="V1602" i="19"/>
  <c r="V1603" i="19"/>
  <c r="V1604" i="19"/>
  <c r="V1605" i="19"/>
  <c r="V1606" i="19"/>
  <c r="V1607" i="19"/>
  <c r="V1608" i="19"/>
  <c r="V1609" i="19"/>
  <c r="V1610" i="19"/>
  <c r="V1611" i="19"/>
  <c r="V1612" i="19"/>
  <c r="V1613" i="19"/>
  <c r="V1614" i="19"/>
  <c r="V1615" i="19"/>
  <c r="V1616" i="19"/>
  <c r="V1617" i="19"/>
  <c r="V1618" i="19"/>
  <c r="V1619" i="19"/>
  <c r="V1620" i="19"/>
  <c r="V1621" i="19"/>
  <c r="V1622" i="19"/>
  <c r="V1623" i="19"/>
  <c r="V1624" i="19"/>
  <c r="V1625" i="19"/>
  <c r="V1626" i="19"/>
  <c r="V1627" i="19"/>
  <c r="V1628" i="19"/>
  <c r="V1629" i="19"/>
  <c r="V1630" i="19"/>
  <c r="V1631" i="19"/>
  <c r="V1632" i="19"/>
  <c r="V1633" i="19"/>
  <c r="V1634" i="19"/>
  <c r="V1635" i="19"/>
  <c r="V1636" i="19"/>
  <c r="V1637" i="19"/>
  <c r="V1638" i="19"/>
  <c r="V1639" i="19"/>
  <c r="V1640" i="19"/>
  <c r="V1641" i="19"/>
  <c r="V1642" i="19"/>
  <c r="V1643" i="19"/>
  <c r="V1644" i="19"/>
  <c r="V1645" i="19"/>
  <c r="V1646" i="19"/>
  <c r="V1647" i="19"/>
  <c r="V1648" i="19"/>
  <c r="V1649" i="19"/>
  <c r="V1650" i="19"/>
  <c r="V1651" i="19"/>
  <c r="V1652" i="19"/>
  <c r="V1653" i="19"/>
  <c r="V1654" i="19"/>
  <c r="V1655" i="19"/>
  <c r="V1656" i="19"/>
  <c r="V1657" i="19"/>
  <c r="V1658" i="19"/>
  <c r="S1678" i="19" s="1"/>
  <c r="V1659" i="19"/>
  <c r="V1660" i="19"/>
  <c r="V1661" i="19"/>
  <c r="V1662" i="19"/>
  <c r="V1663" i="19"/>
  <c r="V1664" i="19"/>
  <c r="V1665" i="19"/>
  <c r="V1666" i="19"/>
  <c r="V1667" i="19"/>
  <c r="V1668" i="19"/>
  <c r="V1669" i="19"/>
  <c r="V1670" i="19"/>
  <c r="V1671" i="19"/>
  <c r="V1672" i="19"/>
  <c r="V1673" i="19"/>
  <c r="V1674" i="19"/>
  <c r="V1675" i="19"/>
  <c r="V1676" i="19"/>
  <c r="V1677" i="19"/>
  <c r="V1678" i="19"/>
  <c r="V1679" i="19"/>
  <c r="V1680" i="19"/>
  <c r="V1681" i="19"/>
  <c r="V1682" i="19"/>
  <c r="V1683" i="19"/>
  <c r="V1684" i="19"/>
  <c r="V1685" i="19"/>
  <c r="V1686" i="19"/>
  <c r="V1687" i="19"/>
  <c r="V1688" i="19"/>
  <c r="V1689" i="19"/>
  <c r="V1690" i="19"/>
  <c r="V1691" i="19"/>
  <c r="V1692" i="19"/>
  <c r="V1693" i="19"/>
  <c r="V1694" i="19"/>
  <c r="V1695" i="19"/>
  <c r="V1696" i="19"/>
  <c r="V1697" i="19"/>
  <c r="V1698" i="19"/>
  <c r="V1699" i="19"/>
  <c r="V1700" i="19"/>
  <c r="V1701" i="19"/>
  <c r="V1702" i="19"/>
  <c r="V1703" i="19"/>
  <c r="V1704" i="19"/>
  <c r="V1705" i="19"/>
  <c r="V1706" i="19"/>
  <c r="V1707" i="19"/>
  <c r="V1708" i="19"/>
  <c r="V1709" i="19"/>
  <c r="V1710" i="19"/>
  <c r="V1711" i="19"/>
  <c r="V1712" i="19"/>
  <c r="V1713" i="19"/>
  <c r="V1714" i="19"/>
  <c r="V1715" i="19"/>
  <c r="V1716" i="19"/>
  <c r="V1717" i="19"/>
  <c r="V1718" i="19"/>
  <c r="V1719" i="19"/>
  <c r="V1720" i="19"/>
  <c r="V1721" i="19"/>
  <c r="V1722" i="19"/>
  <c r="V1723" i="19"/>
  <c r="V1724" i="19"/>
  <c r="V1725" i="19"/>
  <c r="V1726" i="19"/>
  <c r="V1727" i="19"/>
  <c r="V1728" i="19"/>
  <c r="V1729" i="19"/>
  <c r="V1730" i="19"/>
  <c r="V1731" i="19"/>
  <c r="V1732" i="19"/>
  <c r="V1733" i="19"/>
  <c r="V1734" i="19"/>
  <c r="V1735" i="19"/>
  <c r="V1736" i="19"/>
  <c r="V1737" i="19"/>
  <c r="V1738" i="19"/>
  <c r="V1739" i="19"/>
  <c r="V1740" i="19"/>
  <c r="V1741" i="19"/>
  <c r="V1742" i="19"/>
  <c r="V1743" i="19"/>
  <c r="V1744" i="19"/>
  <c r="V1745" i="19"/>
  <c r="V1746" i="19"/>
  <c r="V1747" i="19"/>
  <c r="V1748" i="19"/>
  <c r="V1749" i="19"/>
  <c r="V1750" i="19"/>
  <c r="V1751" i="19"/>
  <c r="V1752" i="19"/>
  <c r="V1753" i="19"/>
  <c r="V1754" i="19"/>
  <c r="V1755" i="19"/>
  <c r="V1756" i="19"/>
  <c r="V1757" i="19"/>
  <c r="V1758" i="19"/>
  <c r="V1759" i="19"/>
  <c r="V1760" i="19"/>
  <c r="V1761" i="19"/>
  <c r="V1762" i="19"/>
  <c r="V1763" i="19"/>
  <c r="V1764" i="19"/>
  <c r="V10" i="19"/>
  <c r="Q120" i="19"/>
  <c r="S1670" i="19"/>
  <c r="Q1568" i="19"/>
  <c r="T1465" i="19"/>
  <c r="S1134" i="19"/>
  <c r="T729" i="19"/>
  <c r="Q1704" i="19"/>
  <c r="U1652" i="19"/>
  <c r="T1601" i="19"/>
  <c r="Q1576" i="19"/>
  <c r="S1550" i="19"/>
  <c r="R1531" i="19"/>
  <c r="T1505" i="19"/>
  <c r="Q1480" i="19"/>
  <c r="U1460" i="19"/>
  <c r="T1445" i="19"/>
  <c r="Q1399" i="19"/>
  <c r="U1347" i="19"/>
  <c r="T1296" i="19"/>
  <c r="S1245" i="19"/>
  <c r="R1194" i="19"/>
  <c r="Q1143" i="19"/>
  <c r="U780" i="19"/>
  <c r="R1763" i="19"/>
  <c r="S1750" i="19"/>
  <c r="T1737" i="19"/>
  <c r="U1724" i="19"/>
  <c r="Q1712" i="19"/>
  <c r="R1699" i="19"/>
  <c r="S1686" i="19"/>
  <c r="T1673" i="19"/>
  <c r="U1660" i="19"/>
  <c r="Q1648" i="19"/>
  <c r="R1635" i="19"/>
  <c r="S1622" i="19"/>
  <c r="T1609" i="19"/>
  <c r="U1596" i="19"/>
  <c r="Q1584" i="19"/>
  <c r="R1571" i="19"/>
  <c r="S1558" i="19"/>
  <c r="T1545" i="19"/>
  <c r="U1532" i="19"/>
  <c r="Q1520" i="19"/>
  <c r="R1507" i="19"/>
  <c r="S1494" i="19"/>
  <c r="T1481" i="19"/>
  <c r="U1468" i="19"/>
  <c r="Q1456" i="19"/>
  <c r="Q1431" i="19"/>
  <c r="U1379" i="19"/>
  <c r="T1328" i="19"/>
  <c r="S1277" i="19"/>
  <c r="R1226" i="19"/>
  <c r="Q1175" i="19"/>
  <c r="U1036" i="19"/>
  <c r="R627" i="19"/>
  <c r="T1753" i="19"/>
  <c r="Q1728" i="19"/>
  <c r="S1702" i="19"/>
  <c r="U1676" i="19"/>
  <c r="R1651" i="19"/>
  <c r="T1625" i="19"/>
  <c r="Q1600" i="19"/>
  <c r="S1574" i="19"/>
  <c r="U1548" i="19"/>
  <c r="R1523" i="19"/>
  <c r="T1497" i="19"/>
  <c r="Q1472" i="19"/>
  <c r="U1443" i="19"/>
  <c r="S1341" i="19"/>
  <c r="Q1239" i="19"/>
  <c r="T17" i="19"/>
  <c r="U1748" i="19"/>
  <c r="R1723" i="19"/>
  <c r="T1697" i="19"/>
  <c r="Q1672" i="19"/>
  <c r="S1646" i="19"/>
  <c r="U1620" i="19"/>
  <c r="R1595" i="19"/>
  <c r="T1569" i="19"/>
  <c r="Q1544" i="19"/>
  <c r="Q1512" i="19"/>
  <c r="S1486" i="19"/>
  <c r="Q576" i="19"/>
  <c r="S1758" i="19"/>
  <c r="T1745" i="19"/>
  <c r="U1732" i="19"/>
  <c r="Q1720" i="19"/>
  <c r="R1707" i="19"/>
  <c r="S1694" i="19"/>
  <c r="T1681" i="19"/>
  <c r="U1668" i="19"/>
  <c r="Q1656" i="19"/>
  <c r="R1643" i="19"/>
  <c r="S1630" i="19"/>
  <c r="T1617" i="19"/>
  <c r="U1604" i="19"/>
  <c r="Q1592" i="19"/>
  <c r="R1579" i="19"/>
  <c r="S1566" i="19"/>
  <c r="T1553" i="19"/>
  <c r="U1540" i="19"/>
  <c r="Q1528" i="19"/>
  <c r="R1515" i="19"/>
  <c r="S1502" i="19"/>
  <c r="T1489" i="19"/>
  <c r="U1476" i="19"/>
  <c r="Q1464" i="19"/>
  <c r="R1450" i="19"/>
  <c r="U1411" i="19"/>
  <c r="T1360" i="19"/>
  <c r="S1309" i="19"/>
  <c r="R1258" i="19"/>
  <c r="Q1207" i="19"/>
  <c r="U1155" i="19"/>
  <c r="R883" i="19"/>
  <c r="Q424" i="19"/>
  <c r="U1763" i="19"/>
  <c r="T1760" i="19"/>
  <c r="S1757" i="19"/>
  <c r="R1754" i="19"/>
  <c r="Q1751" i="19"/>
  <c r="U1747" i="19"/>
  <c r="T1744" i="19"/>
  <c r="S1741" i="19"/>
  <c r="R1738" i="19"/>
  <c r="Q1735" i="19"/>
  <c r="U1731" i="19"/>
  <c r="T1728" i="19"/>
  <c r="S1725" i="19"/>
  <c r="R1722" i="19"/>
  <c r="Q1719" i="19"/>
  <c r="U1715" i="19"/>
  <c r="T1712" i="19"/>
  <c r="S1709" i="19"/>
  <c r="R1706" i="19"/>
  <c r="Q1703" i="19"/>
  <c r="U1699" i="19"/>
  <c r="T1696" i="19"/>
  <c r="S1693" i="19"/>
  <c r="R1690" i="19"/>
  <c r="Q1687" i="19"/>
  <c r="U1683" i="19"/>
  <c r="T1680" i="19"/>
  <c r="S1677" i="19"/>
  <c r="R1674" i="19"/>
  <c r="Q1671" i="19"/>
  <c r="U1667" i="19"/>
  <c r="T1664" i="19"/>
  <c r="S1661" i="19"/>
  <c r="R1658" i="19"/>
  <c r="Q1655" i="19"/>
  <c r="U1651" i="19"/>
  <c r="T1648" i="19"/>
  <c r="S1645" i="19"/>
  <c r="U1643" i="19"/>
  <c r="R1642" i="19"/>
  <c r="T1640" i="19"/>
  <c r="Q1639" i="19"/>
  <c r="S1637" i="19"/>
  <c r="U1635" i="19"/>
  <c r="R1634" i="19"/>
  <c r="T1632" i="19"/>
  <c r="Q1631" i="19"/>
  <c r="S1629" i="19"/>
  <c r="U1627" i="19"/>
  <c r="R1626" i="19"/>
  <c r="T1624" i="19"/>
  <c r="Q1623" i="19"/>
  <c r="S1621" i="19"/>
  <c r="U1619" i="19"/>
  <c r="R1618" i="19"/>
  <c r="T1616" i="19"/>
  <c r="Q1615" i="19"/>
  <c r="S1613" i="19"/>
  <c r="U1611" i="19"/>
  <c r="R1610" i="19"/>
  <c r="T1608" i="19"/>
  <c r="Q1607" i="19"/>
  <c r="S1605" i="19"/>
  <c r="U1603" i="19"/>
  <c r="R1602" i="19"/>
  <c r="T1600" i="19"/>
  <c r="Q1599" i="19"/>
  <c r="S1597" i="19"/>
  <c r="U1595" i="19"/>
  <c r="R1594" i="19"/>
  <c r="T1592" i="19"/>
  <c r="Q1591" i="19"/>
  <c r="S1589" i="19"/>
  <c r="U1587" i="19"/>
  <c r="R1586" i="19"/>
  <c r="T1584" i="19"/>
  <c r="Q1583" i="19"/>
  <c r="S1581" i="19"/>
  <c r="U1579" i="19"/>
  <c r="R1578" i="19"/>
  <c r="T1576" i="19"/>
  <c r="Q1575" i="19"/>
  <c r="S1573" i="19"/>
  <c r="U1571" i="19"/>
  <c r="R1570" i="19"/>
  <c r="T1568" i="19"/>
  <c r="Q1567" i="19"/>
  <c r="S1565" i="19"/>
  <c r="U1563" i="19"/>
  <c r="R1562" i="19"/>
  <c r="T1560" i="19"/>
  <c r="Q1559" i="19"/>
  <c r="S1557" i="19"/>
  <c r="U1555" i="19"/>
  <c r="R1554" i="19"/>
  <c r="T1552" i="19"/>
  <c r="Q1551" i="19"/>
  <c r="S1549" i="19"/>
  <c r="U1547" i="19"/>
  <c r="R1546" i="19"/>
  <c r="T1544" i="19"/>
  <c r="Q1543" i="19"/>
  <c r="S1541" i="19"/>
  <c r="U1539" i="19"/>
  <c r="R1538" i="19"/>
  <c r="T1536" i="19"/>
  <c r="Q1535" i="19"/>
  <c r="S1533" i="19"/>
  <c r="U1531" i="19"/>
  <c r="R1530" i="19"/>
  <c r="T1528" i="19"/>
  <c r="Q1527" i="19"/>
  <c r="S1525" i="19"/>
  <c r="U1523" i="19"/>
  <c r="R1522" i="19"/>
  <c r="T1520" i="19"/>
  <c r="Q1519" i="19"/>
  <c r="S1517" i="19"/>
  <c r="U1515" i="19"/>
  <c r="R1514" i="19"/>
  <c r="T1512" i="19"/>
  <c r="Q1511" i="19"/>
  <c r="S1509" i="19"/>
  <c r="U1507" i="19"/>
  <c r="R1506" i="19"/>
  <c r="T1504" i="19"/>
  <c r="Q1503" i="19"/>
  <c r="S1501" i="19"/>
  <c r="U1499" i="19"/>
  <c r="R1498" i="19"/>
  <c r="T1496" i="19"/>
  <c r="Q1495" i="19"/>
  <c r="S1493" i="19"/>
  <c r="U1491" i="19"/>
  <c r="R1490" i="19"/>
  <c r="T1488" i="19"/>
  <c r="Q1487" i="19"/>
  <c r="S1485" i="19"/>
  <c r="U1483" i="19"/>
  <c r="R1482" i="19"/>
  <c r="T1480" i="19"/>
  <c r="Q1479" i="19"/>
  <c r="S1477" i="19"/>
  <c r="U1475" i="19"/>
  <c r="R1474" i="19"/>
  <c r="T1472" i="19"/>
  <c r="Q1471" i="19"/>
  <c r="S1469" i="19"/>
  <c r="U1467" i="19"/>
  <c r="R1466" i="19"/>
  <c r="T1464" i="19"/>
  <c r="Q1463" i="19"/>
  <c r="S1461" i="19"/>
  <c r="U1459" i="19"/>
  <c r="R1458" i="19"/>
  <c r="T1456" i="19"/>
  <c r="Q1455" i="19"/>
  <c r="U1452" i="19"/>
  <c r="S1450" i="19"/>
  <c r="T1448" i="19"/>
  <c r="S1446" i="19"/>
  <c r="Q1444" i="19"/>
  <c r="Q1439" i="19"/>
  <c r="T1432" i="19"/>
  <c r="R1426" i="19"/>
  <c r="U1419" i="19"/>
  <c r="S1413" i="19"/>
  <c r="Q1407" i="19"/>
  <c r="T1400" i="19"/>
  <c r="R1394" i="19"/>
  <c r="U1387" i="19"/>
  <c r="S1381" i="19"/>
  <c r="Q1375" i="19"/>
  <c r="T1368" i="19"/>
  <c r="R1362" i="19"/>
  <c r="U1355" i="19"/>
  <c r="S1349" i="19"/>
  <c r="Q1343" i="19"/>
  <c r="T1336" i="19"/>
  <c r="R1330" i="19"/>
  <c r="U1323" i="19"/>
  <c r="S1317" i="19"/>
  <c r="Q1311" i="19"/>
  <c r="T1304" i="19"/>
  <c r="R1298" i="19"/>
  <c r="U1291" i="19"/>
  <c r="S1285" i="19"/>
  <c r="Q1279" i="19"/>
  <c r="T1272" i="19"/>
  <c r="R1266" i="19"/>
  <c r="U1259" i="19"/>
  <c r="S1253" i="19"/>
  <c r="Q1247" i="19"/>
  <c r="T1240" i="19"/>
  <c r="R1234" i="19"/>
  <c r="U1227" i="19"/>
  <c r="S1221" i="19"/>
  <c r="Q1215" i="19"/>
  <c r="T1208" i="19"/>
  <c r="R1202" i="19"/>
  <c r="U1195" i="19"/>
  <c r="S1189" i="19"/>
  <c r="Q1183" i="19"/>
  <c r="T1176" i="19"/>
  <c r="R1170" i="19"/>
  <c r="U1163" i="19"/>
  <c r="S1157" i="19"/>
  <c r="Q1151" i="19"/>
  <c r="T1144" i="19"/>
  <c r="R1138" i="19"/>
  <c r="U1100" i="19"/>
  <c r="T1049" i="19"/>
  <c r="S998" i="19"/>
  <c r="R947" i="19"/>
  <c r="Q896" i="19"/>
  <c r="U844" i="19"/>
  <c r="T793" i="19"/>
  <c r="S742" i="19"/>
  <c r="R691" i="19"/>
  <c r="Q640" i="19"/>
  <c r="U588" i="19"/>
  <c r="T537" i="19"/>
  <c r="T449" i="19"/>
  <c r="R347" i="19"/>
  <c r="U244" i="19"/>
  <c r="U68" i="19"/>
  <c r="R10" i="19"/>
  <c r="Q1764" i="19"/>
  <c r="S1762" i="19"/>
  <c r="U1760" i="19"/>
  <c r="R1759" i="19"/>
  <c r="T1757" i="19"/>
  <c r="Q1756" i="19"/>
  <c r="S1754" i="19"/>
  <c r="U1752" i="19"/>
  <c r="R1751" i="19"/>
  <c r="T1749" i="19"/>
  <c r="Q1748" i="19"/>
  <c r="S1746" i="19"/>
  <c r="U1744" i="19"/>
  <c r="R1743" i="19"/>
  <c r="T1741" i="19"/>
  <c r="Q1740" i="19"/>
  <c r="S1738" i="19"/>
  <c r="U1736" i="19"/>
  <c r="R1735" i="19"/>
  <c r="T1733" i="19"/>
  <c r="Q1732" i="19"/>
  <c r="S1730" i="19"/>
  <c r="U1728" i="19"/>
  <c r="R1727" i="19"/>
  <c r="T1725" i="19"/>
  <c r="Q1724" i="19"/>
  <c r="S1722" i="19"/>
  <c r="U1720" i="19"/>
  <c r="R1719" i="19"/>
  <c r="T1717" i="19"/>
  <c r="Q1716" i="19"/>
  <c r="S1714" i="19"/>
  <c r="U1712" i="19"/>
  <c r="R1711" i="19"/>
  <c r="T1709" i="19"/>
  <c r="Q1708" i="19"/>
  <c r="S1706" i="19"/>
  <c r="U1704" i="19"/>
  <c r="R1703" i="19"/>
  <c r="T1701" i="19"/>
  <c r="Q1700" i="19"/>
  <c r="S1698" i="19"/>
  <c r="U1696" i="19"/>
  <c r="R1695" i="19"/>
  <c r="T1693" i="19"/>
  <c r="Q1692" i="19"/>
  <c r="S1690" i="19"/>
  <c r="U1688" i="19"/>
  <c r="R1687" i="19"/>
  <c r="T1685" i="19"/>
  <c r="Q1684" i="19"/>
  <c r="S1682" i="19"/>
  <c r="U1680" i="19"/>
  <c r="R1679" i="19"/>
  <c r="T1677" i="19"/>
  <c r="Q1676" i="19"/>
  <c r="S1674" i="19"/>
  <c r="U1672" i="19"/>
  <c r="R1671" i="19"/>
  <c r="T1669" i="19"/>
  <c r="Q1668" i="19"/>
  <c r="S1666" i="19"/>
  <c r="U1664" i="19"/>
  <c r="R1663" i="19"/>
  <c r="T1661" i="19"/>
  <c r="Q1660" i="19"/>
  <c r="S1658" i="19"/>
  <c r="U1656" i="19"/>
  <c r="R1655" i="19"/>
  <c r="T1653" i="19"/>
  <c r="Q1652" i="19"/>
  <c r="S1650" i="19"/>
  <c r="U1648" i="19"/>
  <c r="R1647" i="19"/>
  <c r="T1645" i="19"/>
  <c r="Q1644" i="19"/>
  <c r="S1642" i="19"/>
  <c r="U1640" i="19"/>
  <c r="R1639" i="19"/>
  <c r="T1637" i="19"/>
  <c r="Q1636" i="19"/>
  <c r="S1634" i="19"/>
  <c r="U1632" i="19"/>
  <c r="R1631" i="19"/>
  <c r="T1629" i="19"/>
  <c r="Q1628" i="19"/>
  <c r="S1626" i="19"/>
  <c r="U1624" i="19"/>
  <c r="R1623" i="19"/>
  <c r="T1621" i="19"/>
  <c r="Q1620" i="19"/>
  <c r="S1618" i="19"/>
  <c r="U1616" i="19"/>
  <c r="R1615" i="19"/>
  <c r="T1613" i="19"/>
  <c r="Q1612" i="19"/>
  <c r="S1610" i="19"/>
  <c r="U1608" i="19"/>
  <c r="R1607" i="19"/>
  <c r="T1605" i="19"/>
  <c r="Q1604" i="19"/>
  <c r="S1602" i="19"/>
  <c r="U1600" i="19"/>
  <c r="R1599" i="19"/>
  <c r="T1597" i="19"/>
  <c r="Q1596" i="19"/>
  <c r="S1594" i="19"/>
  <c r="U1592" i="19"/>
  <c r="R1591" i="19"/>
  <c r="T1589" i="19"/>
  <c r="Q1588" i="19"/>
  <c r="S1586" i="19"/>
  <c r="U1584" i="19"/>
  <c r="R1583" i="19"/>
  <c r="T1581" i="19"/>
  <c r="Q1580" i="19"/>
  <c r="S1578" i="19"/>
  <c r="U1576" i="19"/>
  <c r="R1575" i="19"/>
  <c r="T1573" i="19"/>
  <c r="Q1572" i="19"/>
  <c r="S1570" i="19"/>
  <c r="U1568" i="19"/>
  <c r="R1567" i="19"/>
  <c r="T1565" i="19"/>
  <c r="Q1564" i="19"/>
  <c r="S1562" i="19"/>
  <c r="U1560" i="19"/>
  <c r="R1559" i="19"/>
  <c r="T1557" i="19"/>
  <c r="Q1556" i="19"/>
  <c r="S1554" i="19"/>
  <c r="U1552" i="19"/>
  <c r="R1551" i="19"/>
  <c r="T1549" i="19"/>
  <c r="Q1548" i="19"/>
  <c r="S1546" i="19"/>
  <c r="U1544" i="19"/>
  <c r="R1543" i="19"/>
  <c r="T1541" i="19"/>
  <c r="Q1540" i="19"/>
  <c r="S1538" i="19"/>
  <c r="U1536" i="19"/>
  <c r="R1535" i="19"/>
  <c r="T1533" i="19"/>
  <c r="Q1532" i="19"/>
  <c r="S1530" i="19"/>
  <c r="U1528" i="19"/>
  <c r="R1527" i="19"/>
  <c r="T1525" i="19"/>
  <c r="Q1524" i="19"/>
  <c r="S1522" i="19"/>
  <c r="U1520" i="19"/>
  <c r="R1519" i="19"/>
  <c r="T1517" i="19"/>
  <c r="Q1516" i="19"/>
  <c r="S1514" i="19"/>
  <c r="U1512" i="19"/>
  <c r="R1511" i="19"/>
  <c r="T1509" i="19"/>
  <c r="Q1508" i="19"/>
  <c r="S1506" i="19"/>
  <c r="U1504" i="19"/>
  <c r="R1503" i="19"/>
  <c r="T1501" i="19"/>
  <c r="Q1500" i="19"/>
  <c r="S1498" i="19"/>
  <c r="U1496" i="19"/>
  <c r="R1495" i="19"/>
  <c r="T1493" i="19"/>
  <c r="Q1492" i="19"/>
  <c r="S1490" i="19"/>
  <c r="U1488" i="19"/>
  <c r="R1487" i="19"/>
  <c r="T1485" i="19"/>
  <c r="Q1484" i="19"/>
  <c r="S1482" i="19"/>
  <c r="U1480" i="19"/>
  <c r="R1479" i="19"/>
  <c r="T1477" i="19"/>
  <c r="Q1476" i="19"/>
  <c r="S1474" i="19"/>
  <c r="U1472" i="19"/>
  <c r="R1471" i="19"/>
  <c r="T1469" i="19"/>
  <c r="Q1468" i="19"/>
  <c r="S1466" i="19"/>
  <c r="U1464" i="19"/>
  <c r="R1463" i="19"/>
  <c r="T1461" i="19"/>
  <c r="Q1460" i="19"/>
  <c r="S1458" i="19"/>
  <c r="U1456" i="19"/>
  <c r="R1455" i="19"/>
  <c r="S1453" i="19"/>
  <c r="R1451" i="19"/>
  <c r="U1448" i="19"/>
  <c r="Q1447" i="19"/>
  <c r="U1444" i="19"/>
  <c r="T1440" i="19"/>
  <c r="R1434" i="19"/>
  <c r="U1427" i="19"/>
  <c r="S1421" i="19"/>
  <c r="Q1415" i="19"/>
  <c r="T1408" i="19"/>
  <c r="R1402" i="19"/>
  <c r="U1395" i="19"/>
  <c r="S1389" i="19"/>
  <c r="Q1383" i="19"/>
  <c r="T1376" i="19"/>
  <c r="R1370" i="19"/>
  <c r="U1363" i="19"/>
  <c r="S1357" i="19"/>
  <c r="Q1351" i="19"/>
  <c r="T1344" i="19"/>
  <c r="R1338" i="19"/>
  <c r="U1331" i="19"/>
  <c r="S1325" i="19"/>
  <c r="Q1319" i="19"/>
  <c r="T1312" i="19"/>
  <c r="R1306" i="19"/>
  <c r="U1299" i="19"/>
  <c r="S1293" i="19"/>
  <c r="Q1287" i="19"/>
  <c r="T1280" i="19"/>
  <c r="R1274" i="19"/>
  <c r="U1267" i="19"/>
  <c r="S1261" i="19"/>
  <c r="Q1255" i="19"/>
  <c r="T1248" i="19"/>
  <c r="R1242" i="19"/>
  <c r="U1235" i="19"/>
  <c r="S1229" i="19"/>
  <c r="Q1223" i="19"/>
  <c r="T1216" i="19"/>
  <c r="R1210" i="19"/>
  <c r="U1203" i="19"/>
  <c r="S1197" i="19"/>
  <c r="Q1191" i="19"/>
  <c r="T1184" i="19"/>
  <c r="R1178" i="19"/>
  <c r="U1171" i="19"/>
  <c r="S1165" i="19"/>
  <c r="Q1159" i="19"/>
  <c r="T1152" i="19"/>
  <c r="R1146" i="19"/>
  <c r="U1139" i="19"/>
  <c r="T1113" i="19"/>
  <c r="S1062" i="19"/>
  <c r="R1011" i="19"/>
  <c r="Q960" i="19"/>
  <c r="U908" i="19"/>
  <c r="T857" i="19"/>
  <c r="S806" i="19"/>
  <c r="R755" i="19"/>
  <c r="Q704" i="19"/>
  <c r="U652" i="19"/>
  <c r="T601" i="19"/>
  <c r="S550" i="19"/>
  <c r="R475" i="19"/>
  <c r="U372" i="19"/>
  <c r="S270" i="19"/>
  <c r="R14" i="19"/>
  <c r="S17" i="19"/>
  <c r="R30" i="19"/>
  <c r="Q43" i="19"/>
  <c r="U55" i="19"/>
  <c r="T68" i="19"/>
  <c r="S81" i="19"/>
  <c r="R94" i="19"/>
  <c r="Q107" i="19"/>
  <c r="U119" i="19"/>
  <c r="T132" i="19"/>
  <c r="S145" i="19"/>
  <c r="R158" i="19"/>
  <c r="Q171" i="19"/>
  <c r="U183" i="19"/>
  <c r="T196" i="19"/>
  <c r="S209" i="19"/>
  <c r="Q219" i="19"/>
  <c r="S225" i="19"/>
  <c r="U231" i="19"/>
  <c r="R238" i="19"/>
  <c r="T244" i="19"/>
  <c r="Q251" i="19"/>
  <c r="S257" i="19"/>
  <c r="U263" i="19"/>
  <c r="R270" i="19"/>
  <c r="T276" i="19"/>
  <c r="Q283" i="19"/>
  <c r="S289" i="19"/>
  <c r="U295" i="19"/>
  <c r="R302" i="19"/>
  <c r="T308" i="19"/>
  <c r="Q315" i="19"/>
  <c r="S321" i="19"/>
  <c r="U327" i="19"/>
  <c r="R334" i="19"/>
  <c r="T340" i="19"/>
  <c r="Q347" i="19"/>
  <c r="S353" i="19"/>
  <c r="U359" i="19"/>
  <c r="R366" i="19"/>
  <c r="T372" i="19"/>
  <c r="Q379" i="19"/>
  <c r="S385" i="19"/>
  <c r="U391" i="19"/>
  <c r="R398" i="19"/>
  <c r="T404" i="19"/>
  <c r="Q411" i="19"/>
  <c r="S417" i="19"/>
  <c r="U423" i="19"/>
  <c r="R430" i="19"/>
  <c r="T436" i="19"/>
  <c r="Q443" i="19"/>
  <c r="S449" i="19"/>
  <c r="U455" i="19"/>
  <c r="R462" i="19"/>
  <c r="T468" i="19"/>
  <c r="Q475" i="19"/>
  <c r="S481" i="19"/>
  <c r="U487" i="19"/>
  <c r="R494" i="19"/>
  <c r="T500" i="19"/>
  <c r="Q507" i="19"/>
  <c r="S513" i="19"/>
  <c r="U519" i="19"/>
  <c r="T524" i="19"/>
  <c r="U527" i="19"/>
  <c r="Q531" i="19"/>
  <c r="R534" i="19"/>
  <c r="S537" i="19"/>
  <c r="T540" i="19"/>
  <c r="U543" i="19"/>
  <c r="Q547" i="19"/>
  <c r="R550" i="19"/>
  <c r="S553" i="19"/>
  <c r="T556" i="19"/>
  <c r="U559" i="19"/>
  <c r="Q563" i="19"/>
  <c r="R566" i="19"/>
  <c r="S569" i="19"/>
  <c r="T572" i="19"/>
  <c r="U575" i="19"/>
  <c r="Q579" i="19"/>
  <c r="R582" i="19"/>
  <c r="S585" i="19"/>
  <c r="T588" i="19"/>
  <c r="U591" i="19"/>
  <c r="Q595" i="19"/>
  <c r="R598" i="19"/>
  <c r="S601" i="19"/>
  <c r="T604" i="19"/>
  <c r="U607" i="19"/>
  <c r="Q611" i="19"/>
  <c r="R614" i="19"/>
  <c r="S617" i="19"/>
  <c r="T620" i="19"/>
  <c r="U623" i="19"/>
  <c r="Q627" i="19"/>
  <c r="R630" i="19"/>
  <c r="S633" i="19"/>
  <c r="T636" i="19"/>
  <c r="U639" i="19"/>
  <c r="Q643" i="19"/>
  <c r="R646" i="19"/>
  <c r="S649" i="19"/>
  <c r="T652" i="19"/>
  <c r="U655" i="19"/>
  <c r="Q659" i="19"/>
  <c r="R662" i="19"/>
  <c r="S665" i="19"/>
  <c r="T668" i="19"/>
  <c r="U671" i="19"/>
  <c r="Q675" i="19"/>
  <c r="R678" i="19"/>
  <c r="S681" i="19"/>
  <c r="T684" i="19"/>
  <c r="U687" i="19"/>
  <c r="Q691" i="19"/>
  <c r="R694" i="19"/>
  <c r="S697" i="19"/>
  <c r="T700" i="19"/>
  <c r="U703" i="19"/>
  <c r="Q707" i="19"/>
  <c r="R710" i="19"/>
  <c r="S713" i="19"/>
  <c r="T716" i="19"/>
  <c r="U719" i="19"/>
  <c r="Q723" i="19"/>
  <c r="R726" i="19"/>
  <c r="S729" i="19"/>
  <c r="T732" i="19"/>
  <c r="U735" i="19"/>
  <c r="Q739" i="19"/>
  <c r="R742" i="19"/>
  <c r="S745" i="19"/>
  <c r="T748" i="19"/>
  <c r="U751" i="19"/>
  <c r="Q755" i="19"/>
  <c r="R758" i="19"/>
  <c r="S761" i="19"/>
  <c r="T764" i="19"/>
  <c r="U767" i="19"/>
  <c r="Q771" i="19"/>
  <c r="R774" i="19"/>
  <c r="S777" i="19"/>
  <c r="T780" i="19"/>
  <c r="U783" i="19"/>
  <c r="Q787" i="19"/>
  <c r="R790" i="19"/>
  <c r="S793" i="19"/>
  <c r="T796" i="19"/>
  <c r="U799" i="19"/>
  <c r="Q803" i="19"/>
  <c r="R806" i="19"/>
  <c r="S809" i="19"/>
  <c r="T812" i="19"/>
  <c r="U815" i="19"/>
  <c r="Q819" i="19"/>
  <c r="R822" i="19"/>
  <c r="S825" i="19"/>
  <c r="T828" i="19"/>
  <c r="U831" i="19"/>
  <c r="Q835" i="19"/>
  <c r="R838" i="19"/>
  <c r="S841" i="19"/>
  <c r="T844" i="19"/>
  <c r="U847" i="19"/>
  <c r="Q851" i="19"/>
  <c r="R854" i="19"/>
  <c r="S857" i="19"/>
  <c r="T860" i="19"/>
  <c r="U863" i="19"/>
  <c r="Q867" i="19"/>
  <c r="R870" i="19"/>
  <c r="S873" i="19"/>
  <c r="T876" i="19"/>
  <c r="U879" i="19"/>
  <c r="Q883" i="19"/>
  <c r="R886" i="19"/>
  <c r="S889" i="19"/>
  <c r="T892" i="19"/>
  <c r="U895" i="19"/>
  <c r="Q899" i="19"/>
  <c r="R902" i="19"/>
  <c r="S905" i="19"/>
  <c r="T908" i="19"/>
  <c r="U911" i="19"/>
  <c r="Q915" i="19"/>
  <c r="R918" i="19"/>
  <c r="S921" i="19"/>
  <c r="T924" i="19"/>
  <c r="U927" i="19"/>
  <c r="Q931" i="19"/>
  <c r="R934" i="19"/>
  <c r="S937" i="19"/>
  <c r="T940" i="19"/>
  <c r="U943" i="19"/>
  <c r="Q947" i="19"/>
  <c r="R950" i="19"/>
  <c r="S953" i="19"/>
  <c r="T956" i="19"/>
  <c r="U959" i="19"/>
  <c r="Q963" i="19"/>
  <c r="R966" i="19"/>
  <c r="S969" i="19"/>
  <c r="T972" i="19"/>
  <c r="U975" i="19"/>
  <c r="Q979" i="19"/>
  <c r="R982" i="19"/>
  <c r="S985" i="19"/>
  <c r="T988" i="19"/>
  <c r="U991" i="19"/>
  <c r="Q995" i="19"/>
  <c r="R998" i="19"/>
  <c r="S1001" i="19"/>
  <c r="T1004" i="19"/>
  <c r="U1007" i="19"/>
  <c r="Q1011" i="19"/>
  <c r="R1014" i="19"/>
  <c r="S1017" i="19"/>
  <c r="T1020" i="19"/>
  <c r="U1023" i="19"/>
  <c r="Q1027" i="19"/>
  <c r="R1030" i="19"/>
  <c r="S1033" i="19"/>
  <c r="T1036" i="19"/>
  <c r="U1039" i="19"/>
  <c r="Q1043" i="19"/>
  <c r="R1046" i="19"/>
  <c r="S1049" i="19"/>
  <c r="T1052" i="19"/>
  <c r="U1055" i="19"/>
  <c r="Q1059" i="19"/>
  <c r="R1062" i="19"/>
  <c r="S1065" i="19"/>
  <c r="T1068" i="19"/>
  <c r="U1071" i="19"/>
  <c r="Q1075" i="19"/>
  <c r="R1078" i="19"/>
  <c r="S1081" i="19"/>
  <c r="T1084" i="19"/>
  <c r="U1087" i="19"/>
  <c r="Q1091" i="19"/>
  <c r="R1094" i="19"/>
  <c r="S1097" i="19"/>
  <c r="T1100" i="19"/>
  <c r="U1103" i="19"/>
  <c r="Q1107" i="19"/>
  <c r="R1110" i="19"/>
  <c r="S1113" i="19"/>
  <c r="T1116" i="19"/>
  <c r="U1119" i="19"/>
  <c r="Q1123" i="19"/>
  <c r="R1126" i="19"/>
  <c r="S1129" i="19"/>
  <c r="T1132" i="19"/>
  <c r="U1135" i="19"/>
  <c r="R11" i="19"/>
  <c r="Q24" i="19"/>
  <c r="U36" i="19"/>
  <c r="T49" i="19"/>
  <c r="S62" i="19"/>
  <c r="R75" i="19"/>
  <c r="Q88" i="19"/>
  <c r="U100" i="19"/>
  <c r="T113" i="19"/>
  <c r="S126" i="19"/>
  <c r="R139" i="19"/>
  <c r="Q152" i="19"/>
  <c r="U164" i="19"/>
  <c r="T177" i="19"/>
  <c r="S190" i="19"/>
  <c r="R203" i="19"/>
  <c r="Q216" i="19"/>
  <c r="S222" i="19"/>
  <c r="U228" i="19"/>
  <c r="R235" i="19"/>
  <c r="T241" i="19"/>
  <c r="Q248" i="19"/>
  <c r="S254" i="19"/>
  <c r="U260" i="19"/>
  <c r="R267" i="19"/>
  <c r="T273" i="19"/>
  <c r="Q280" i="19"/>
  <c r="S286" i="19"/>
  <c r="U292" i="19"/>
  <c r="R299" i="19"/>
  <c r="T305" i="19"/>
  <c r="Q312" i="19"/>
  <c r="S318" i="19"/>
  <c r="U324" i="19"/>
  <c r="R331" i="19"/>
  <c r="T337" i="19"/>
  <c r="Q344" i="19"/>
  <c r="S350" i="19"/>
  <c r="U356" i="19"/>
  <c r="R363" i="19"/>
  <c r="T369" i="19"/>
  <c r="Q376" i="19"/>
  <c r="S382" i="19"/>
  <c r="U388" i="19"/>
  <c r="R395" i="19"/>
  <c r="T401" i="19"/>
  <c r="Q408" i="19"/>
  <c r="S414" i="19"/>
  <c r="U420" i="19"/>
  <c r="R427" i="19"/>
  <c r="T433" i="19"/>
  <c r="Q440" i="19"/>
  <c r="S446" i="19"/>
  <c r="U452" i="19"/>
  <c r="R459" i="19"/>
  <c r="T465" i="19"/>
  <c r="Q472" i="19"/>
  <c r="S478" i="19"/>
  <c r="U484" i="19"/>
  <c r="R491" i="19"/>
  <c r="T497" i="19"/>
  <c r="Q504" i="19"/>
  <c r="S510" i="19"/>
  <c r="U516" i="19"/>
  <c r="R523" i="19"/>
  <c r="S526" i="19"/>
  <c r="T529" i="19"/>
  <c r="U532" i="19"/>
  <c r="Q536" i="19"/>
  <c r="R539" i="19"/>
  <c r="S542" i="19"/>
  <c r="T545" i="19"/>
  <c r="U548" i="19"/>
  <c r="Q552" i="19"/>
  <c r="R555" i="19"/>
  <c r="S558" i="19"/>
  <c r="T561" i="19"/>
  <c r="U564" i="19"/>
  <c r="Q568" i="19"/>
  <c r="R571" i="19"/>
  <c r="S574" i="19"/>
  <c r="T577" i="19"/>
  <c r="U580" i="19"/>
  <c r="Q584" i="19"/>
  <c r="R587" i="19"/>
  <c r="S590" i="19"/>
  <c r="T593" i="19"/>
  <c r="U596" i="19"/>
  <c r="Q600" i="19"/>
  <c r="R603" i="19"/>
  <c r="S606" i="19"/>
  <c r="T609" i="19"/>
  <c r="U612" i="19"/>
  <c r="Q616" i="19"/>
  <c r="R619" i="19"/>
  <c r="S622" i="19"/>
  <c r="T625" i="19"/>
  <c r="U628" i="19"/>
  <c r="Q632" i="19"/>
  <c r="R635" i="19"/>
  <c r="S638" i="19"/>
  <c r="T641" i="19"/>
  <c r="U644" i="19"/>
  <c r="Q648" i="19"/>
  <c r="R651" i="19"/>
  <c r="S654" i="19"/>
  <c r="T657" i="19"/>
  <c r="U660" i="19"/>
  <c r="Q664" i="19"/>
  <c r="R667" i="19"/>
  <c r="S670" i="19"/>
  <c r="T673" i="19"/>
  <c r="U676" i="19"/>
  <c r="Q680" i="19"/>
  <c r="R683" i="19"/>
  <c r="S686" i="19"/>
  <c r="T689" i="19"/>
  <c r="U692" i="19"/>
  <c r="Q696" i="19"/>
  <c r="R699" i="19"/>
  <c r="S702" i="19"/>
  <c r="T705" i="19"/>
  <c r="U708" i="19"/>
  <c r="Q712" i="19"/>
  <c r="R715" i="19"/>
  <c r="S718" i="19"/>
  <c r="T721" i="19"/>
  <c r="U724" i="19"/>
  <c r="Q728" i="19"/>
  <c r="R731" i="19"/>
  <c r="S734" i="19"/>
  <c r="T737" i="19"/>
  <c r="U740" i="19"/>
  <c r="Q744" i="19"/>
  <c r="R747" i="19"/>
  <c r="S750" i="19"/>
  <c r="T753" i="19"/>
  <c r="U756" i="19"/>
  <c r="Q760" i="19"/>
  <c r="R763" i="19"/>
  <c r="S766" i="19"/>
  <c r="T769" i="19"/>
  <c r="U772" i="19"/>
  <c r="Q776" i="19"/>
  <c r="R779" i="19"/>
  <c r="S782" i="19"/>
  <c r="T785" i="19"/>
  <c r="U788" i="19"/>
  <c r="Q792" i="19"/>
  <c r="R795" i="19"/>
  <c r="S798" i="19"/>
  <c r="T801" i="19"/>
  <c r="U804" i="19"/>
  <c r="Q808" i="19"/>
  <c r="R811" i="19"/>
  <c r="S814" i="19"/>
  <c r="T817" i="19"/>
  <c r="U820" i="19"/>
  <c r="Q824" i="19"/>
  <c r="R827" i="19"/>
  <c r="S830" i="19"/>
  <c r="T833" i="19"/>
  <c r="U836" i="19"/>
  <c r="Q840" i="19"/>
  <c r="R843" i="19"/>
  <c r="S846" i="19"/>
  <c r="T849" i="19"/>
  <c r="U852" i="19"/>
  <c r="Q856" i="19"/>
  <c r="R859" i="19"/>
  <c r="S862" i="19"/>
  <c r="T865" i="19"/>
  <c r="U868" i="19"/>
  <c r="Q872" i="19"/>
  <c r="R875" i="19"/>
  <c r="S878" i="19"/>
  <c r="T881" i="19"/>
  <c r="U884" i="19"/>
  <c r="Q888" i="19"/>
  <c r="R891" i="19"/>
  <c r="S894" i="19"/>
  <c r="T897" i="19"/>
  <c r="U900" i="19"/>
  <c r="Q904" i="19"/>
  <c r="R907" i="19"/>
  <c r="S910" i="19"/>
  <c r="T913" i="19"/>
  <c r="U916" i="19"/>
  <c r="Q920" i="19"/>
  <c r="R923" i="19"/>
  <c r="S926" i="19"/>
  <c r="T929" i="19"/>
  <c r="U932" i="19"/>
  <c r="Q936" i="19"/>
  <c r="R939" i="19"/>
  <c r="S942" i="19"/>
  <c r="T945" i="19"/>
  <c r="U948" i="19"/>
  <c r="Q952" i="19"/>
  <c r="R955" i="19"/>
  <c r="S958" i="19"/>
  <c r="T961" i="19"/>
  <c r="U964" i="19"/>
  <c r="Q968" i="19"/>
  <c r="R971" i="19"/>
  <c r="S974" i="19"/>
  <c r="T977" i="19"/>
  <c r="U980" i="19"/>
  <c r="Q984" i="19"/>
  <c r="R987" i="19"/>
  <c r="S990" i="19"/>
  <c r="T993" i="19"/>
  <c r="U996" i="19"/>
  <c r="Q1000" i="19"/>
  <c r="R1003" i="19"/>
  <c r="S1006" i="19"/>
  <c r="T1009" i="19"/>
  <c r="U1012" i="19"/>
  <c r="Q1016" i="19"/>
  <c r="R1019" i="19"/>
  <c r="S1022" i="19"/>
  <c r="T1025" i="19"/>
  <c r="U1028" i="19"/>
  <c r="Q1032" i="19"/>
  <c r="R1035" i="19"/>
  <c r="S1038" i="19"/>
  <c r="T1041" i="19"/>
  <c r="U1044" i="19"/>
  <c r="Q1048" i="19"/>
  <c r="R1051" i="19"/>
  <c r="S1054" i="19"/>
  <c r="T1057" i="19"/>
  <c r="U1060" i="19"/>
  <c r="Q1064" i="19"/>
  <c r="R1067" i="19"/>
  <c r="S1070" i="19"/>
  <c r="T1073" i="19"/>
  <c r="U1076" i="19"/>
  <c r="Q1080" i="19"/>
  <c r="R1083" i="19"/>
  <c r="S1086" i="19"/>
  <c r="T1089" i="19"/>
  <c r="U1092" i="19"/>
  <c r="Q1096" i="19"/>
  <c r="R1099" i="19"/>
  <c r="S1102" i="19"/>
  <c r="T1105" i="19"/>
  <c r="U1108" i="19"/>
  <c r="Q1112" i="19"/>
  <c r="R1115" i="19"/>
  <c r="S1118" i="19"/>
  <c r="T1121" i="19"/>
  <c r="U1124" i="19"/>
  <c r="Q1128" i="19"/>
  <c r="R1131" i="19"/>
  <c r="Q11" i="19"/>
  <c r="U23" i="19"/>
  <c r="T36" i="19"/>
  <c r="S49" i="19"/>
  <c r="R62" i="19"/>
  <c r="Q75" i="19"/>
  <c r="U87" i="19"/>
  <c r="T100" i="19"/>
  <c r="S113" i="19"/>
  <c r="R126" i="19"/>
  <c r="Q139" i="19"/>
  <c r="U151" i="19"/>
  <c r="T164" i="19"/>
  <c r="S177" i="19"/>
  <c r="R190" i="19"/>
  <c r="Q203" i="19"/>
  <c r="U215" i="19"/>
  <c r="R222" i="19"/>
  <c r="T228" i="19"/>
  <c r="Q235" i="19"/>
  <c r="S241" i="19"/>
  <c r="U247" i="19"/>
  <c r="R254" i="19"/>
  <c r="T260" i="19"/>
  <c r="Q267" i="19"/>
  <c r="S273" i="19"/>
  <c r="U279" i="19"/>
  <c r="R286" i="19"/>
  <c r="T292" i="19"/>
  <c r="Q299" i="19"/>
  <c r="S305" i="19"/>
  <c r="U311" i="19"/>
  <c r="R318" i="19"/>
  <c r="T324" i="19"/>
  <c r="Q331" i="19"/>
  <c r="S337" i="19"/>
  <c r="U343" i="19"/>
  <c r="R350" i="19"/>
  <c r="T356" i="19"/>
  <c r="Q363" i="19"/>
  <c r="S369" i="19"/>
  <c r="U375" i="19"/>
  <c r="R382" i="19"/>
  <c r="T388" i="19"/>
  <c r="Q395" i="19"/>
  <c r="S401" i="19"/>
  <c r="U407" i="19"/>
  <c r="R414" i="19"/>
  <c r="T420" i="19"/>
  <c r="Q427" i="19"/>
  <c r="S433" i="19"/>
  <c r="U439" i="19"/>
  <c r="R446" i="19"/>
  <c r="T452" i="19"/>
  <c r="Q459" i="19"/>
  <c r="S465" i="19"/>
  <c r="U471" i="19"/>
  <c r="R478" i="19"/>
  <c r="T484" i="19"/>
  <c r="Q491" i="19"/>
  <c r="S497" i="19"/>
  <c r="U503" i="19"/>
  <c r="R510" i="19"/>
  <c r="T516" i="19"/>
  <c r="Q523" i="19"/>
  <c r="R526" i="19"/>
  <c r="S529" i="19"/>
  <c r="T532" i="19"/>
  <c r="U535" i="19"/>
  <c r="Q539" i="19"/>
  <c r="R542" i="19"/>
  <c r="S545" i="19"/>
  <c r="T548" i="19"/>
  <c r="U551" i="19"/>
  <c r="Q555" i="19"/>
  <c r="R558" i="19"/>
  <c r="S561" i="19"/>
  <c r="T564" i="19"/>
  <c r="U567" i="19"/>
  <c r="Q571" i="19"/>
  <c r="R574" i="19"/>
  <c r="S577" i="19"/>
  <c r="T580" i="19"/>
  <c r="U583" i="19"/>
  <c r="Q587" i="19"/>
  <c r="R590" i="19"/>
  <c r="S593" i="19"/>
  <c r="T596" i="19"/>
  <c r="U599" i="19"/>
  <c r="Q603" i="19"/>
  <c r="R606" i="19"/>
  <c r="S609" i="19"/>
  <c r="T612" i="19"/>
  <c r="U615" i="19"/>
  <c r="Q619" i="19"/>
  <c r="R622" i="19"/>
  <c r="S625" i="19"/>
  <c r="T628" i="19"/>
  <c r="U631" i="19"/>
  <c r="Q635" i="19"/>
  <c r="R638" i="19"/>
  <c r="S641" i="19"/>
  <c r="T644" i="19"/>
  <c r="U647" i="19"/>
  <c r="Q651" i="19"/>
  <c r="R654" i="19"/>
  <c r="S657" i="19"/>
  <c r="T660" i="19"/>
  <c r="U663" i="19"/>
  <c r="Q667" i="19"/>
  <c r="R670" i="19"/>
  <c r="S673" i="19"/>
  <c r="T676" i="19"/>
  <c r="U679" i="19"/>
  <c r="Q683" i="19"/>
  <c r="R686" i="19"/>
  <c r="S689" i="19"/>
  <c r="T692" i="19"/>
  <c r="U695" i="19"/>
  <c r="Q699" i="19"/>
  <c r="R702" i="19"/>
  <c r="S705" i="19"/>
  <c r="T708" i="19"/>
  <c r="U711" i="19"/>
  <c r="Q715" i="19"/>
  <c r="R718" i="19"/>
  <c r="S721" i="19"/>
  <c r="T724" i="19"/>
  <c r="U727" i="19"/>
  <c r="Q731" i="19"/>
  <c r="R734" i="19"/>
  <c r="S737" i="19"/>
  <c r="T740" i="19"/>
  <c r="U743" i="19"/>
  <c r="Q747" i="19"/>
  <c r="R750" i="19"/>
  <c r="S753" i="19"/>
  <c r="T756" i="19"/>
  <c r="U759" i="19"/>
  <c r="Q763" i="19"/>
  <c r="R766" i="19"/>
  <c r="S769" i="19"/>
  <c r="T772" i="19"/>
  <c r="U775" i="19"/>
  <c r="Q779" i="19"/>
  <c r="R782" i="19"/>
  <c r="S785" i="19"/>
  <c r="T788" i="19"/>
  <c r="U791" i="19"/>
  <c r="Q795" i="19"/>
  <c r="R798" i="19"/>
  <c r="S801" i="19"/>
  <c r="T804" i="19"/>
  <c r="U807" i="19"/>
  <c r="Q811" i="19"/>
  <c r="R814" i="19"/>
  <c r="S817" i="19"/>
  <c r="T820" i="19"/>
  <c r="U823" i="19"/>
  <c r="Q827" i="19"/>
  <c r="R830" i="19"/>
  <c r="S833" i="19"/>
  <c r="T836" i="19"/>
  <c r="U839" i="19"/>
  <c r="Q843" i="19"/>
  <c r="R846" i="19"/>
  <c r="S849" i="19"/>
  <c r="T852" i="19"/>
  <c r="U855" i="19"/>
  <c r="Q859" i="19"/>
  <c r="R862" i="19"/>
  <c r="S865" i="19"/>
  <c r="T868" i="19"/>
  <c r="U871" i="19"/>
  <c r="Q875" i="19"/>
  <c r="R878" i="19"/>
  <c r="S881" i="19"/>
  <c r="T884" i="19"/>
  <c r="U887" i="19"/>
  <c r="Q891" i="19"/>
  <c r="R894" i="19"/>
  <c r="S897" i="19"/>
  <c r="T900" i="19"/>
  <c r="U903" i="19"/>
  <c r="Q907" i="19"/>
  <c r="R910" i="19"/>
  <c r="S913" i="19"/>
  <c r="T916" i="19"/>
  <c r="U919" i="19"/>
  <c r="Q923" i="19"/>
  <c r="R926" i="19"/>
  <c r="S929" i="19"/>
  <c r="T932" i="19"/>
  <c r="U935" i="19"/>
  <c r="Q939" i="19"/>
  <c r="R942" i="19"/>
  <c r="S945" i="19"/>
  <c r="T948" i="19"/>
  <c r="U951" i="19"/>
  <c r="Q955" i="19"/>
  <c r="R958" i="19"/>
  <c r="S961" i="19"/>
  <c r="T964" i="19"/>
  <c r="U967" i="19"/>
  <c r="Q971" i="19"/>
  <c r="R974" i="19"/>
  <c r="S977" i="19"/>
  <c r="T980" i="19"/>
  <c r="U983" i="19"/>
  <c r="Q987" i="19"/>
  <c r="R990" i="19"/>
  <c r="S993" i="19"/>
  <c r="T996" i="19"/>
  <c r="U999" i="19"/>
  <c r="Q1003" i="19"/>
  <c r="R1006" i="19"/>
  <c r="S1009" i="19"/>
  <c r="T1012" i="19"/>
  <c r="U1015" i="19"/>
  <c r="Q1019" i="19"/>
  <c r="R1022" i="19"/>
  <c r="S1025" i="19"/>
  <c r="T1028" i="19"/>
  <c r="U1031" i="19"/>
  <c r="Q1035" i="19"/>
  <c r="R1038" i="19"/>
  <c r="S1041" i="19"/>
  <c r="T1044" i="19"/>
  <c r="U1047" i="19"/>
  <c r="Q1051" i="19"/>
  <c r="R1054" i="19"/>
  <c r="S1057" i="19"/>
  <c r="T1060" i="19"/>
  <c r="U1063" i="19"/>
  <c r="Q1067" i="19"/>
  <c r="R1070" i="19"/>
  <c r="S1073" i="19"/>
  <c r="T1076" i="19"/>
  <c r="U1079" i="19"/>
  <c r="Q1083" i="19"/>
  <c r="R1086" i="19"/>
  <c r="S1089" i="19"/>
  <c r="T1092" i="19"/>
  <c r="U1095" i="19"/>
  <c r="Q1099" i="19"/>
  <c r="R1102" i="19"/>
  <c r="S1105" i="19"/>
  <c r="T1108" i="19"/>
  <c r="U1111" i="19"/>
  <c r="Q1115" i="19"/>
  <c r="R1118" i="19"/>
  <c r="S1121" i="19"/>
  <c r="T1124" i="19"/>
  <c r="U1127" i="19"/>
  <c r="Q1131" i="19"/>
  <c r="Q56" i="19"/>
  <c r="R107" i="19"/>
  <c r="S158" i="19"/>
  <c r="T209" i="19"/>
  <c r="S238" i="19"/>
  <c r="Q264" i="19"/>
  <c r="T289" i="19"/>
  <c r="R315" i="19"/>
  <c r="U340" i="19"/>
  <c r="S366" i="19"/>
  <c r="Q392" i="19"/>
  <c r="T417" i="19"/>
  <c r="R443" i="19"/>
  <c r="U468" i="19"/>
  <c r="S494" i="19"/>
  <c r="Q520" i="19"/>
  <c r="S534" i="19"/>
  <c r="R547" i="19"/>
  <c r="Q560" i="19"/>
  <c r="U572" i="19"/>
  <c r="T585" i="19"/>
  <c r="S598" i="19"/>
  <c r="R611" i="19"/>
  <c r="Q624" i="19"/>
  <c r="U636" i="19"/>
  <c r="T649" i="19"/>
  <c r="S662" i="19"/>
  <c r="R675" i="19"/>
  <c r="Q688" i="19"/>
  <c r="U700" i="19"/>
  <c r="T713" i="19"/>
  <c r="S726" i="19"/>
  <c r="R739" i="19"/>
  <c r="Q752" i="19"/>
  <c r="U764" i="19"/>
  <c r="T777" i="19"/>
  <c r="S790" i="19"/>
  <c r="R803" i="19"/>
  <c r="Q816" i="19"/>
  <c r="U828" i="19"/>
  <c r="T841" i="19"/>
  <c r="S854" i="19"/>
  <c r="R867" i="19"/>
  <c r="Q880" i="19"/>
  <c r="U892" i="19"/>
  <c r="T905" i="19"/>
  <c r="S918" i="19"/>
  <c r="R931" i="19"/>
  <c r="Q944" i="19"/>
  <c r="U956" i="19"/>
  <c r="T969" i="19"/>
  <c r="S982" i="19"/>
  <c r="R995" i="19"/>
  <c r="Q1008" i="19"/>
  <c r="U1020" i="19"/>
  <c r="T1033" i="19"/>
  <c r="S1046" i="19"/>
  <c r="R1059" i="19"/>
  <c r="Q1072" i="19"/>
  <c r="U1084" i="19"/>
  <c r="T1097" i="19"/>
  <c r="S1110" i="19"/>
  <c r="R1123" i="19"/>
  <c r="R1134" i="19"/>
  <c r="T1137" i="19"/>
  <c r="R1139" i="19"/>
  <c r="U1140" i="19"/>
  <c r="S1142" i="19"/>
  <c r="Q1144" i="19"/>
  <c r="T1145" i="19"/>
  <c r="R1147" i="19"/>
  <c r="U1148" i="19"/>
  <c r="S1150" i="19"/>
  <c r="Q1152" i="19"/>
  <c r="T1153" i="19"/>
  <c r="R1155" i="19"/>
  <c r="U1156" i="19"/>
  <c r="S1158" i="19"/>
  <c r="Q1160" i="19"/>
  <c r="T1161" i="19"/>
  <c r="R1163" i="19"/>
  <c r="U1164" i="19"/>
  <c r="S1166" i="19"/>
  <c r="Q1168" i="19"/>
  <c r="T1169" i="19"/>
  <c r="R1171" i="19"/>
  <c r="U1172" i="19"/>
  <c r="S1174" i="19"/>
  <c r="Q1176" i="19"/>
  <c r="T1177" i="19"/>
  <c r="R1179" i="19"/>
  <c r="U1180" i="19"/>
  <c r="S1182" i="19"/>
  <c r="Q1184" i="19"/>
  <c r="T1185" i="19"/>
  <c r="R1187" i="19"/>
  <c r="U1188" i="19"/>
  <c r="S1190" i="19"/>
  <c r="Q1192" i="19"/>
  <c r="T1193" i="19"/>
  <c r="R1195" i="19"/>
  <c r="U1196" i="19"/>
  <c r="S1198" i="19"/>
  <c r="Q1200" i="19"/>
  <c r="T1201" i="19"/>
  <c r="R1203" i="19"/>
  <c r="U1204" i="19"/>
  <c r="S1206" i="19"/>
  <c r="Q1208" i="19"/>
  <c r="T1209" i="19"/>
  <c r="R1211" i="19"/>
  <c r="U1212" i="19"/>
  <c r="S1214" i="19"/>
  <c r="Q1216" i="19"/>
  <c r="T1217" i="19"/>
  <c r="R1219" i="19"/>
  <c r="U1220" i="19"/>
  <c r="S1222" i="19"/>
  <c r="Q1224" i="19"/>
  <c r="T1225" i="19"/>
  <c r="R1227" i="19"/>
  <c r="U1228" i="19"/>
  <c r="S1230" i="19"/>
  <c r="Q1232" i="19"/>
  <c r="T1233" i="19"/>
  <c r="R1235" i="19"/>
  <c r="U1236" i="19"/>
  <c r="S1238" i="19"/>
  <c r="Q1240" i="19"/>
  <c r="T1241" i="19"/>
  <c r="R1243" i="19"/>
  <c r="U1244" i="19"/>
  <c r="S1246" i="19"/>
  <c r="Q1248" i="19"/>
  <c r="T1249" i="19"/>
  <c r="R1251" i="19"/>
  <c r="U1252" i="19"/>
  <c r="S1254" i="19"/>
  <c r="Q1256" i="19"/>
  <c r="T1257" i="19"/>
  <c r="R1259" i="19"/>
  <c r="U1260" i="19"/>
  <c r="S1262" i="19"/>
  <c r="Q1264" i="19"/>
  <c r="T1265" i="19"/>
  <c r="R1267" i="19"/>
  <c r="U1268" i="19"/>
  <c r="S1270" i="19"/>
  <c r="Q1272" i="19"/>
  <c r="T1273" i="19"/>
  <c r="R1275" i="19"/>
  <c r="U1276" i="19"/>
  <c r="S1278" i="19"/>
  <c r="Q1280" i="19"/>
  <c r="T1281" i="19"/>
  <c r="R1283" i="19"/>
  <c r="U1284" i="19"/>
  <c r="S1286" i="19"/>
  <c r="Q1288" i="19"/>
  <c r="T1289" i="19"/>
  <c r="R1291" i="19"/>
  <c r="U1292" i="19"/>
  <c r="S1294" i="19"/>
  <c r="Q1296" i="19"/>
  <c r="T1297" i="19"/>
  <c r="R1299" i="19"/>
  <c r="U1300" i="19"/>
  <c r="S1302" i="19"/>
  <c r="Q1304" i="19"/>
  <c r="T1305" i="19"/>
  <c r="R1307" i="19"/>
  <c r="U1308" i="19"/>
  <c r="S1310" i="19"/>
  <c r="Q1312" i="19"/>
  <c r="T1313" i="19"/>
  <c r="R1315" i="19"/>
  <c r="U1316" i="19"/>
  <c r="S1318" i="19"/>
  <c r="Q1320" i="19"/>
  <c r="T1321" i="19"/>
  <c r="R1323" i="19"/>
  <c r="U1324" i="19"/>
  <c r="S1326" i="19"/>
  <c r="Q1328" i="19"/>
  <c r="T1329" i="19"/>
  <c r="R1331" i="19"/>
  <c r="U1332" i="19"/>
  <c r="S1334" i="19"/>
  <c r="Q1336" i="19"/>
  <c r="T1337" i="19"/>
  <c r="R1339" i="19"/>
  <c r="U1340" i="19"/>
  <c r="S1342" i="19"/>
  <c r="Q1344" i="19"/>
  <c r="T1345" i="19"/>
  <c r="R1347" i="19"/>
  <c r="U1348" i="19"/>
  <c r="S1350" i="19"/>
  <c r="Q1352" i="19"/>
  <c r="T1353" i="19"/>
  <c r="R1355" i="19"/>
  <c r="U1356" i="19"/>
  <c r="S1358" i="19"/>
  <c r="Q1360" i="19"/>
  <c r="T1361" i="19"/>
  <c r="R1363" i="19"/>
  <c r="U1364" i="19"/>
  <c r="S1366" i="19"/>
  <c r="Q1368" i="19"/>
  <c r="T1369" i="19"/>
  <c r="R1371" i="19"/>
  <c r="U1372" i="19"/>
  <c r="S1374" i="19"/>
  <c r="Q1376" i="19"/>
  <c r="T1377" i="19"/>
  <c r="R1379" i="19"/>
  <c r="U1380" i="19"/>
  <c r="S1382" i="19"/>
  <c r="Q1384" i="19"/>
  <c r="T1385" i="19"/>
  <c r="R1387" i="19"/>
  <c r="U1388" i="19"/>
  <c r="S1390" i="19"/>
  <c r="Q1392" i="19"/>
  <c r="T1393" i="19"/>
  <c r="R1395" i="19"/>
  <c r="U1396" i="19"/>
  <c r="S1398" i="19"/>
  <c r="Q1400" i="19"/>
  <c r="T1401" i="19"/>
  <c r="R1403" i="19"/>
  <c r="U1404" i="19"/>
  <c r="S1406" i="19"/>
  <c r="Q1408" i="19"/>
  <c r="T1409" i="19"/>
  <c r="R1411" i="19"/>
  <c r="U1412" i="19"/>
  <c r="S1414" i="19"/>
  <c r="Q1416" i="19"/>
  <c r="T1417" i="19"/>
  <c r="R1419" i="19"/>
  <c r="U1420" i="19"/>
  <c r="S1422" i="19"/>
  <c r="Q1424" i="19"/>
  <c r="T1425" i="19"/>
  <c r="R1427" i="19"/>
  <c r="U1428" i="19"/>
  <c r="S1430" i="19"/>
  <c r="Q1432" i="19"/>
  <c r="T1433" i="19"/>
  <c r="R1435" i="19"/>
  <c r="U1436" i="19"/>
  <c r="S1438" i="19"/>
  <c r="Q1440" i="19"/>
  <c r="T1441" i="19"/>
  <c r="R1443" i="19"/>
  <c r="R43" i="19"/>
  <c r="S94" i="19"/>
  <c r="T145" i="19"/>
  <c r="U196" i="19"/>
  <c r="Q232" i="19"/>
  <c r="T257" i="19"/>
  <c r="R283" i="19"/>
  <c r="U308" i="19"/>
  <c r="S334" i="19"/>
  <c r="Q360" i="19"/>
  <c r="T385" i="19"/>
  <c r="R411" i="19"/>
  <c r="U436" i="19"/>
  <c r="S462" i="19"/>
  <c r="Q488" i="19"/>
  <c r="T513" i="19"/>
  <c r="R531" i="19"/>
  <c r="Q544" i="19"/>
  <c r="U556" i="19"/>
  <c r="T569" i="19"/>
  <c r="S582" i="19"/>
  <c r="R595" i="19"/>
  <c r="Q608" i="19"/>
  <c r="U620" i="19"/>
  <c r="T633" i="19"/>
  <c r="S646" i="19"/>
  <c r="R659" i="19"/>
  <c r="Q672" i="19"/>
  <c r="U684" i="19"/>
  <c r="T697" i="19"/>
  <c r="S710" i="19"/>
  <c r="R723" i="19"/>
  <c r="Q736" i="19"/>
  <c r="U748" i="19"/>
  <c r="T761" i="19"/>
  <c r="S774" i="19"/>
  <c r="R787" i="19"/>
  <c r="Q800" i="19"/>
  <c r="U812" i="19"/>
  <c r="T825" i="19"/>
  <c r="S838" i="19"/>
  <c r="R851" i="19"/>
  <c r="Q864" i="19"/>
  <c r="U876" i="19"/>
  <c r="T889" i="19"/>
  <c r="S902" i="19"/>
  <c r="R915" i="19"/>
  <c r="Q928" i="19"/>
  <c r="U940" i="19"/>
  <c r="T953" i="19"/>
  <c r="S966" i="19"/>
  <c r="R979" i="19"/>
  <c r="Q992" i="19"/>
  <c r="U1004" i="19"/>
  <c r="T1017" i="19"/>
  <c r="S1030" i="19"/>
  <c r="R1043" i="19"/>
  <c r="Q1056" i="19"/>
  <c r="U1068" i="19"/>
  <c r="T1081" i="19"/>
  <c r="S1094" i="19"/>
  <c r="R1107" i="19"/>
  <c r="Q1120" i="19"/>
  <c r="U1132" i="19"/>
  <c r="S1137" i="19"/>
  <c r="Q1139" i="19"/>
  <c r="T1140" i="19"/>
  <c r="R1142" i="19"/>
  <c r="U1143" i="19"/>
  <c r="S1145" i="19"/>
  <c r="Q1147" i="19"/>
  <c r="T1148" i="19"/>
  <c r="R1150" i="19"/>
  <c r="U1151" i="19"/>
  <c r="S1153" i="19"/>
  <c r="Q1155" i="19"/>
  <c r="T1156" i="19"/>
  <c r="R1158" i="19"/>
  <c r="U1159" i="19"/>
  <c r="S1161" i="19"/>
  <c r="Q1163" i="19"/>
  <c r="T1164" i="19"/>
  <c r="R1166" i="19"/>
  <c r="U1167" i="19"/>
  <c r="S1169" i="19"/>
  <c r="Q1171" i="19"/>
  <c r="T1172" i="19"/>
  <c r="R1174" i="19"/>
  <c r="U1175" i="19"/>
  <c r="S1177" i="19"/>
  <c r="Q1179" i="19"/>
  <c r="T1180" i="19"/>
  <c r="R1182" i="19"/>
  <c r="U1183" i="19"/>
  <c r="S1185" i="19"/>
  <c r="Q1187" i="19"/>
  <c r="T1188" i="19"/>
  <c r="R1190" i="19"/>
  <c r="U1191" i="19"/>
  <c r="S1193" i="19"/>
  <c r="Q1195" i="19"/>
  <c r="T1196" i="19"/>
  <c r="R1198" i="19"/>
  <c r="U1199" i="19"/>
  <c r="S1201" i="19"/>
  <c r="Q1203" i="19"/>
  <c r="T1204" i="19"/>
  <c r="R1206" i="19"/>
  <c r="U1207" i="19"/>
  <c r="S1209" i="19"/>
  <c r="Q1211" i="19"/>
  <c r="T1212" i="19"/>
  <c r="R1214" i="19"/>
  <c r="U1215" i="19"/>
  <c r="S1217" i="19"/>
  <c r="Q1219" i="19"/>
  <c r="T1220" i="19"/>
  <c r="R1222" i="19"/>
  <c r="U1223" i="19"/>
  <c r="S1225" i="19"/>
  <c r="Q1227" i="19"/>
  <c r="T1228" i="19"/>
  <c r="R1230" i="19"/>
  <c r="U1231" i="19"/>
  <c r="S1233" i="19"/>
  <c r="Q1235" i="19"/>
  <c r="T1236" i="19"/>
  <c r="R1238" i="19"/>
  <c r="U1239" i="19"/>
  <c r="S1241" i="19"/>
  <c r="Q1243" i="19"/>
  <c r="T1244" i="19"/>
  <c r="R1246" i="19"/>
  <c r="U1247" i="19"/>
  <c r="S1249" i="19"/>
  <c r="Q1251" i="19"/>
  <c r="T1252" i="19"/>
  <c r="R1254" i="19"/>
  <c r="U1255" i="19"/>
  <c r="S1257" i="19"/>
  <c r="Q1259" i="19"/>
  <c r="T1260" i="19"/>
  <c r="R1262" i="19"/>
  <c r="U1263" i="19"/>
  <c r="S1265" i="19"/>
  <c r="Q1267" i="19"/>
  <c r="T1268" i="19"/>
  <c r="R1270" i="19"/>
  <c r="U1271" i="19"/>
  <c r="S1273" i="19"/>
  <c r="Q1275" i="19"/>
  <c r="T1276" i="19"/>
  <c r="R1278" i="19"/>
  <c r="U1279" i="19"/>
  <c r="S1281" i="19"/>
  <c r="Q1283" i="19"/>
  <c r="T1284" i="19"/>
  <c r="R1286" i="19"/>
  <c r="U1287" i="19"/>
  <c r="S1289" i="19"/>
  <c r="Q1291" i="19"/>
  <c r="T1292" i="19"/>
  <c r="R1294" i="19"/>
  <c r="U1295" i="19"/>
  <c r="S1297" i="19"/>
  <c r="Q1299" i="19"/>
  <c r="T1300" i="19"/>
  <c r="R1302" i="19"/>
  <c r="U1303" i="19"/>
  <c r="S1305" i="19"/>
  <c r="Q1307" i="19"/>
  <c r="T1308" i="19"/>
  <c r="R1310" i="19"/>
  <c r="U1311" i="19"/>
  <c r="S1313" i="19"/>
  <c r="Q1315" i="19"/>
  <c r="T1316" i="19"/>
  <c r="R1318" i="19"/>
  <c r="U1319" i="19"/>
  <c r="S1321" i="19"/>
  <c r="Q1323" i="19"/>
  <c r="T1324" i="19"/>
  <c r="R1326" i="19"/>
  <c r="U1327" i="19"/>
  <c r="S1329" i="19"/>
  <c r="Q1331" i="19"/>
  <c r="T1332" i="19"/>
  <c r="R1334" i="19"/>
  <c r="U1335" i="19"/>
  <c r="S1337" i="19"/>
  <c r="Q1339" i="19"/>
  <c r="T1340" i="19"/>
  <c r="R1342" i="19"/>
  <c r="U1343" i="19"/>
  <c r="S1345" i="19"/>
  <c r="Q1347" i="19"/>
  <c r="T1348" i="19"/>
  <c r="R1350" i="19"/>
  <c r="U1351" i="19"/>
  <c r="S1353" i="19"/>
  <c r="Q1355" i="19"/>
  <c r="T1356" i="19"/>
  <c r="R1358" i="19"/>
  <c r="U1359" i="19"/>
  <c r="S1361" i="19"/>
  <c r="Q1363" i="19"/>
  <c r="T1364" i="19"/>
  <c r="R1366" i="19"/>
  <c r="U1367" i="19"/>
  <c r="S1369" i="19"/>
  <c r="Q1371" i="19"/>
  <c r="T1372" i="19"/>
  <c r="R1374" i="19"/>
  <c r="U1375" i="19"/>
  <c r="S1377" i="19"/>
  <c r="Q1379" i="19"/>
  <c r="T1380" i="19"/>
  <c r="R1382" i="19"/>
  <c r="U1383" i="19"/>
  <c r="S1385" i="19"/>
  <c r="Q1387" i="19"/>
  <c r="T1388" i="19"/>
  <c r="R1390" i="19"/>
  <c r="U1391" i="19"/>
  <c r="S1393" i="19"/>
  <c r="Q1395" i="19"/>
  <c r="T1396" i="19"/>
  <c r="R1398" i="19"/>
  <c r="U1399" i="19"/>
  <c r="S1401" i="19"/>
  <c r="Q1403" i="19"/>
  <c r="T1404" i="19"/>
  <c r="R1406" i="19"/>
  <c r="U1407" i="19"/>
  <c r="S1409" i="19"/>
  <c r="Q1411" i="19"/>
  <c r="T1412" i="19"/>
  <c r="R1414" i="19"/>
  <c r="U1415" i="19"/>
  <c r="S1417" i="19"/>
  <c r="Q1419" i="19"/>
  <c r="T1420" i="19"/>
  <c r="R1422" i="19"/>
  <c r="U1423" i="19"/>
  <c r="S1425" i="19"/>
  <c r="Q1427" i="19"/>
  <c r="T1428" i="19"/>
  <c r="R1430" i="19"/>
  <c r="U1431" i="19"/>
  <c r="S1433" i="19"/>
  <c r="Q1435" i="19"/>
  <c r="T1436" i="19"/>
  <c r="R1438" i="19"/>
  <c r="U1439" i="19"/>
  <c r="S1441" i="19"/>
  <c r="Q1443" i="19"/>
  <c r="T1444" i="19"/>
  <c r="R1446" i="19"/>
  <c r="U1447" i="19"/>
  <c r="S1449" i="19"/>
  <c r="Q1451" i="19"/>
  <c r="T1452" i="19"/>
  <c r="R1454" i="19"/>
  <c r="S30" i="19"/>
  <c r="T81" i="19"/>
  <c r="U132" i="19"/>
  <c r="Q184" i="19"/>
  <c r="T225" i="19"/>
  <c r="R251" i="19"/>
  <c r="U276" i="19"/>
  <c r="S302" i="19"/>
  <c r="Q328" i="19"/>
  <c r="T353" i="19"/>
  <c r="R379" i="19"/>
  <c r="U404" i="19"/>
  <c r="S430" i="19"/>
  <c r="Q456" i="19"/>
  <c r="T481" i="19"/>
  <c r="R507" i="19"/>
  <c r="Q528" i="19"/>
  <c r="U540" i="19"/>
  <c r="T553" i="19"/>
  <c r="S566" i="19"/>
  <c r="R579" i="19"/>
  <c r="Q592" i="19"/>
  <c r="U604" i="19"/>
  <c r="T617" i="19"/>
  <c r="S630" i="19"/>
  <c r="R643" i="19"/>
  <c r="Q656" i="19"/>
  <c r="U668" i="19"/>
  <c r="T681" i="19"/>
  <c r="S694" i="19"/>
  <c r="R707" i="19"/>
  <c r="Q720" i="19"/>
  <c r="U732" i="19"/>
  <c r="T745" i="19"/>
  <c r="S758" i="19"/>
  <c r="R771" i="19"/>
  <c r="Q784" i="19"/>
  <c r="U796" i="19"/>
  <c r="T809" i="19"/>
  <c r="S822" i="19"/>
  <c r="R835" i="19"/>
  <c r="Q848" i="19"/>
  <c r="U860" i="19"/>
  <c r="T873" i="19"/>
  <c r="S886" i="19"/>
  <c r="R899" i="19"/>
  <c r="Q912" i="19"/>
  <c r="U924" i="19"/>
  <c r="T937" i="19"/>
  <c r="S950" i="19"/>
  <c r="R963" i="19"/>
  <c r="Q976" i="19"/>
  <c r="U988" i="19"/>
  <c r="T1001" i="19"/>
  <c r="S1014" i="19"/>
  <c r="R1027" i="19"/>
  <c r="Q1040" i="19"/>
  <c r="U1052" i="19"/>
  <c r="T1065" i="19"/>
  <c r="S1078" i="19"/>
  <c r="R1091" i="19"/>
  <c r="Q1104" i="19"/>
  <c r="U1116" i="19"/>
  <c r="T1129" i="19"/>
  <c r="Q1136" i="19"/>
  <c r="S1138" i="19"/>
  <c r="Q1140" i="19"/>
  <c r="T1141" i="19"/>
  <c r="R1143" i="19"/>
  <c r="U1144" i="19"/>
  <c r="S1146" i="19"/>
  <c r="Q1148" i="19"/>
  <c r="T1149" i="19"/>
  <c r="R1151" i="19"/>
  <c r="U1152" i="19"/>
  <c r="S1154" i="19"/>
  <c r="Q1156" i="19"/>
  <c r="T1157" i="19"/>
  <c r="R1159" i="19"/>
  <c r="U1160" i="19"/>
  <c r="S1162" i="19"/>
  <c r="Q1164" i="19"/>
  <c r="T1165" i="19"/>
  <c r="R1167" i="19"/>
  <c r="U1168" i="19"/>
  <c r="S1170" i="19"/>
  <c r="Q1172" i="19"/>
  <c r="T1173" i="19"/>
  <c r="R1175" i="19"/>
  <c r="U1176" i="19"/>
  <c r="S1178" i="19"/>
  <c r="Q1180" i="19"/>
  <c r="T1181" i="19"/>
  <c r="R1183" i="19"/>
  <c r="U1184" i="19"/>
  <c r="S1186" i="19"/>
  <c r="Q1188" i="19"/>
  <c r="T1189" i="19"/>
  <c r="R1191" i="19"/>
  <c r="U1192" i="19"/>
  <c r="S1194" i="19"/>
  <c r="Q1196" i="19"/>
  <c r="T1197" i="19"/>
  <c r="R1199" i="19"/>
  <c r="U1200" i="19"/>
  <c r="S1202" i="19"/>
  <c r="Q1204" i="19"/>
  <c r="T1205" i="19"/>
  <c r="R1207" i="19"/>
  <c r="U1208" i="19"/>
  <c r="S1210" i="19"/>
  <c r="Q1212" i="19"/>
  <c r="T1213" i="19"/>
  <c r="R1215" i="19"/>
  <c r="U1216" i="19"/>
  <c r="S1218" i="19"/>
  <c r="Q1220" i="19"/>
  <c r="T1221" i="19"/>
  <c r="R1223" i="19"/>
  <c r="U1224" i="19"/>
  <c r="S1226" i="19"/>
  <c r="Q1228" i="19"/>
  <c r="T1229" i="19"/>
  <c r="R1231" i="19"/>
  <c r="U1232" i="19"/>
  <c r="S1234" i="19"/>
  <c r="Q1236" i="19"/>
  <c r="T1237" i="19"/>
  <c r="R1239" i="19"/>
  <c r="U1240" i="19"/>
  <c r="S1242" i="19"/>
  <c r="Q1244" i="19"/>
  <c r="T1245" i="19"/>
  <c r="R1247" i="19"/>
  <c r="U1248" i="19"/>
  <c r="S1250" i="19"/>
  <c r="Q1252" i="19"/>
  <c r="T1253" i="19"/>
  <c r="R1255" i="19"/>
  <c r="U1256" i="19"/>
  <c r="S1258" i="19"/>
  <c r="Q1260" i="19"/>
  <c r="T1261" i="19"/>
  <c r="R1263" i="19"/>
  <c r="U1264" i="19"/>
  <c r="S1266" i="19"/>
  <c r="Q1268" i="19"/>
  <c r="T1269" i="19"/>
  <c r="R1271" i="19"/>
  <c r="U1272" i="19"/>
  <c r="S1274" i="19"/>
  <c r="Q1276" i="19"/>
  <c r="T1277" i="19"/>
  <c r="R1279" i="19"/>
  <c r="U1280" i="19"/>
  <c r="S1282" i="19"/>
  <c r="Q1284" i="19"/>
  <c r="T1285" i="19"/>
  <c r="R1287" i="19"/>
  <c r="U1288" i="19"/>
  <c r="S1290" i="19"/>
  <c r="Q1292" i="19"/>
  <c r="T1293" i="19"/>
  <c r="R1295" i="19"/>
  <c r="U1296" i="19"/>
  <c r="S1298" i="19"/>
  <c r="Q1300" i="19"/>
  <c r="T1301" i="19"/>
  <c r="R1303" i="19"/>
  <c r="U1304" i="19"/>
  <c r="S1306" i="19"/>
  <c r="Q1308" i="19"/>
  <c r="T1309" i="19"/>
  <c r="R1311" i="19"/>
  <c r="U1312" i="19"/>
  <c r="S1314" i="19"/>
  <c r="Q1316" i="19"/>
  <c r="T1317" i="19"/>
  <c r="R1319" i="19"/>
  <c r="U1320" i="19"/>
  <c r="S1322" i="19"/>
  <c r="Q1324" i="19"/>
  <c r="T1325" i="19"/>
  <c r="R1327" i="19"/>
  <c r="U1328" i="19"/>
  <c r="S1330" i="19"/>
  <c r="Q1332" i="19"/>
  <c r="T1333" i="19"/>
  <c r="R1335" i="19"/>
  <c r="U1336" i="19"/>
  <c r="S1338" i="19"/>
  <c r="Q1340" i="19"/>
  <c r="T1341" i="19"/>
  <c r="R1343" i="19"/>
  <c r="U1344" i="19"/>
  <c r="S1346" i="19"/>
  <c r="Q1348" i="19"/>
  <c r="T1349" i="19"/>
  <c r="R1351" i="19"/>
  <c r="U1352" i="19"/>
  <c r="S1354" i="19"/>
  <c r="Q1356" i="19"/>
  <c r="T1357" i="19"/>
  <c r="R1359" i="19"/>
  <c r="U1360" i="19"/>
  <c r="S1362" i="19"/>
  <c r="Q1364" i="19"/>
  <c r="T1365" i="19"/>
  <c r="R1367" i="19"/>
  <c r="U1368" i="19"/>
  <c r="S1370" i="19"/>
  <c r="Q1372" i="19"/>
  <c r="T1373" i="19"/>
  <c r="R1375" i="19"/>
  <c r="U1376" i="19"/>
  <c r="S1378" i="19"/>
  <c r="Q1380" i="19"/>
  <c r="T1381" i="19"/>
  <c r="R1383" i="19"/>
  <c r="U1384" i="19"/>
  <c r="S1386" i="19"/>
  <c r="Q1388" i="19"/>
  <c r="T1389" i="19"/>
  <c r="R1391" i="19"/>
  <c r="U1392" i="19"/>
  <c r="S1394" i="19"/>
  <c r="Q1396" i="19"/>
  <c r="T1397" i="19"/>
  <c r="R1399" i="19"/>
  <c r="U1400" i="19"/>
  <c r="S1402" i="19"/>
  <c r="Q1404" i="19"/>
  <c r="T1405" i="19"/>
  <c r="R1407" i="19"/>
  <c r="U1408" i="19"/>
  <c r="S1410" i="19"/>
  <c r="Q1412" i="19"/>
  <c r="T1413" i="19"/>
  <c r="R1415" i="19"/>
  <c r="U1416" i="19"/>
  <c r="S1418" i="19"/>
  <c r="Q1420" i="19"/>
  <c r="T1421" i="19"/>
  <c r="R1423" i="19"/>
  <c r="U1424" i="19"/>
  <c r="S1426" i="19"/>
  <c r="Q1428" i="19"/>
  <c r="T1429" i="19"/>
  <c r="R1431" i="19"/>
  <c r="U1432" i="19"/>
  <c r="S1434" i="19"/>
  <c r="Q1436" i="19"/>
  <c r="T1437" i="19"/>
  <c r="R1439" i="19"/>
  <c r="U1440" i="19"/>
  <c r="S1442" i="19"/>
  <c r="T1764" i="19"/>
  <c r="Q1763" i="19"/>
  <c r="S1761" i="19"/>
  <c r="U1759" i="19"/>
  <c r="R1758" i="19"/>
  <c r="T1756" i="19"/>
  <c r="Q1755" i="19"/>
  <c r="S1753" i="19"/>
  <c r="U1751" i="19"/>
  <c r="R1750" i="19"/>
  <c r="T1748" i="19"/>
  <c r="Q1747" i="19"/>
  <c r="S1745" i="19"/>
  <c r="U1743" i="19"/>
  <c r="R1742" i="19"/>
  <c r="T1740" i="19"/>
  <c r="Q1739" i="19"/>
  <c r="S1737" i="19"/>
  <c r="U1735" i="19"/>
  <c r="R1734" i="19"/>
  <c r="T1732" i="19"/>
  <c r="Q1731" i="19"/>
  <c r="S1729" i="19"/>
  <c r="U1727" i="19"/>
  <c r="R1726" i="19"/>
  <c r="T1724" i="19"/>
  <c r="Q1723" i="19"/>
  <c r="S1721" i="19"/>
  <c r="U1719" i="19"/>
  <c r="R1718" i="19"/>
  <c r="T1716" i="19"/>
  <c r="Q1715" i="19"/>
  <c r="S1713" i="19"/>
  <c r="U1711" i="19"/>
  <c r="R1710" i="19"/>
  <c r="T1708" i="19"/>
  <c r="Q1707" i="19"/>
  <c r="S1705" i="19"/>
  <c r="U1703" i="19"/>
  <c r="R1702" i="19"/>
  <c r="T1700" i="19"/>
  <c r="Q1699" i="19"/>
  <c r="S1697" i="19"/>
  <c r="U1695" i="19"/>
  <c r="R1694" i="19"/>
  <c r="T1692" i="19"/>
  <c r="Q1691" i="19"/>
  <c r="S1689" i="19"/>
  <c r="U1687" i="19"/>
  <c r="R1686" i="19"/>
  <c r="T1684" i="19"/>
  <c r="Q1683" i="19"/>
  <c r="S1681" i="19"/>
  <c r="U1679" i="19"/>
  <c r="R1678" i="19"/>
  <c r="T1676" i="19"/>
  <c r="Q1675" i="19"/>
  <c r="S1673" i="19"/>
  <c r="U1671" i="19"/>
  <c r="R1670" i="19"/>
  <c r="T1668" i="19"/>
  <c r="Q1667" i="19"/>
  <c r="S1665" i="19"/>
  <c r="U1663" i="19"/>
  <c r="R1662" i="19"/>
  <c r="T1660" i="19"/>
  <c r="Q1659" i="19"/>
  <c r="S1657" i="19"/>
  <c r="U1655" i="19"/>
  <c r="R1654" i="19"/>
  <c r="T1652" i="19"/>
  <c r="Q1651" i="19"/>
  <c r="S1649" i="19"/>
  <c r="U1647" i="19"/>
  <c r="R1646" i="19"/>
  <c r="T1644" i="19"/>
  <c r="Q1643" i="19"/>
  <c r="S1641" i="19"/>
  <c r="U1639" i="19"/>
  <c r="R1638" i="19"/>
  <c r="T1636" i="19"/>
  <c r="Q1635" i="19"/>
  <c r="S1633" i="19"/>
  <c r="U1631" i="19"/>
  <c r="R1630" i="19"/>
  <c r="T1628" i="19"/>
  <c r="Q1627" i="19"/>
  <c r="S1625" i="19"/>
  <c r="U1623" i="19"/>
  <c r="R1622" i="19"/>
  <c r="T1620" i="19"/>
  <c r="Q1619" i="19"/>
  <c r="S1617" i="19"/>
  <c r="U1615" i="19"/>
  <c r="R1614" i="19"/>
  <c r="T1612" i="19"/>
  <c r="Q1611" i="19"/>
  <c r="S1609" i="19"/>
  <c r="U1607" i="19"/>
  <c r="R1606" i="19"/>
  <c r="T1604" i="19"/>
  <c r="Q1603" i="19"/>
  <c r="S1601" i="19"/>
  <c r="U1599" i="19"/>
  <c r="R1598" i="19"/>
  <c r="T1596" i="19"/>
  <c r="Q1595" i="19"/>
  <c r="S1593" i="19"/>
  <c r="U1591" i="19"/>
  <c r="R1590" i="19"/>
  <c r="T1588" i="19"/>
  <c r="Q1587" i="19"/>
  <c r="S1585" i="19"/>
  <c r="U1583" i="19"/>
  <c r="R1582" i="19"/>
  <c r="T1580" i="19"/>
  <c r="Q1579" i="19"/>
  <c r="S1577" i="19"/>
  <c r="U1575" i="19"/>
  <c r="R1574" i="19"/>
  <c r="T1572" i="19"/>
  <c r="Q1571" i="19"/>
  <c r="S1569" i="19"/>
  <c r="U1567" i="19"/>
  <c r="R1566" i="19"/>
  <c r="T1564" i="19"/>
  <c r="Q1563" i="19"/>
  <c r="S1561" i="19"/>
  <c r="U1559" i="19"/>
  <c r="R1558" i="19"/>
  <c r="T1556" i="19"/>
  <c r="Q1555" i="19"/>
  <c r="S1553" i="19"/>
  <c r="U1551" i="19"/>
  <c r="R1550" i="19"/>
  <c r="T1548" i="19"/>
  <c r="Q1547" i="19"/>
  <c r="S1545" i="19"/>
  <c r="U1543" i="19"/>
  <c r="R1542" i="19"/>
  <c r="T1540" i="19"/>
  <c r="Q1539" i="19"/>
  <c r="S1537" i="19"/>
  <c r="U1535" i="19"/>
  <c r="R1534" i="19"/>
  <c r="T1532" i="19"/>
  <c r="Q1531" i="19"/>
  <c r="S1529" i="19"/>
  <c r="U1527" i="19"/>
  <c r="R1526" i="19"/>
  <c r="T1524" i="19"/>
  <c r="Q1523" i="19"/>
  <c r="S1521" i="19"/>
  <c r="U1519" i="19"/>
  <c r="R1518" i="19"/>
  <c r="T1516" i="19"/>
  <c r="Q1515" i="19"/>
  <c r="S1513" i="19"/>
  <c r="U1511" i="19"/>
  <c r="R1510" i="19"/>
  <c r="T1508" i="19"/>
  <c r="Q1507" i="19"/>
  <c r="S1505" i="19"/>
  <c r="U1503" i="19"/>
  <c r="R1502" i="19"/>
  <c r="T1500" i="19"/>
  <c r="Q1499" i="19"/>
  <c r="S1497" i="19"/>
  <c r="U1495" i="19"/>
  <c r="R1494" i="19"/>
  <c r="T1492" i="19"/>
  <c r="Q1491" i="19"/>
  <c r="S1489" i="19"/>
  <c r="U1487" i="19"/>
  <c r="R1486" i="19"/>
  <c r="T1484" i="19"/>
  <c r="Q1483" i="19"/>
  <c r="S1481" i="19"/>
  <c r="U1479" i="19"/>
  <c r="R1478" i="19"/>
  <c r="T1476" i="19"/>
  <c r="Q1475" i="19"/>
  <c r="S1473" i="19"/>
  <c r="U1471" i="19"/>
  <c r="R1470" i="19"/>
  <c r="T1468" i="19"/>
  <c r="Q1467" i="19"/>
  <c r="S1465" i="19"/>
  <c r="U1463" i="19"/>
  <c r="R1462" i="19"/>
  <c r="T1460" i="19"/>
  <c r="Q1459" i="19"/>
  <c r="S1457" i="19"/>
  <c r="U1455" i="19"/>
  <c r="T1453" i="19"/>
  <c r="U1451" i="19"/>
  <c r="T1449" i="19"/>
  <c r="R1447" i="19"/>
  <c r="S1445" i="19"/>
  <c r="R1442" i="19"/>
  <c r="U1435" i="19"/>
  <c r="S1429" i="19"/>
  <c r="Q1423" i="19"/>
  <c r="T1416" i="19"/>
  <c r="R1410" i="19"/>
  <c r="U1403" i="19"/>
  <c r="S1397" i="19"/>
  <c r="Q1391" i="19"/>
  <c r="T1384" i="19"/>
  <c r="R1378" i="19"/>
  <c r="U1371" i="19"/>
  <c r="S1365" i="19"/>
  <c r="Q1359" i="19"/>
  <c r="T1352" i="19"/>
  <c r="R1346" i="19"/>
  <c r="U1339" i="19"/>
  <c r="S1333" i="19"/>
  <c r="Q1327" i="19"/>
  <c r="T1320" i="19"/>
  <c r="R1314" i="19"/>
  <c r="U1307" i="19"/>
  <c r="S1301" i="19"/>
  <c r="Q1295" i="19"/>
  <c r="T1288" i="19"/>
  <c r="R1282" i="19"/>
  <c r="U1275" i="19"/>
  <c r="S1269" i="19"/>
  <c r="Q1263" i="19"/>
  <c r="T1256" i="19"/>
  <c r="R1250" i="19"/>
  <c r="U1243" i="19"/>
  <c r="S1237" i="19"/>
  <c r="Q1231" i="19"/>
  <c r="T1224" i="19"/>
  <c r="R1218" i="19"/>
  <c r="U1211" i="19"/>
  <c r="S1205" i="19"/>
  <c r="Q1199" i="19"/>
  <c r="T1192" i="19"/>
  <c r="R1186" i="19"/>
  <c r="U1179" i="19"/>
  <c r="S1173" i="19"/>
  <c r="Q1167" i="19"/>
  <c r="T1160" i="19"/>
  <c r="R1154" i="19"/>
  <c r="U1147" i="19"/>
  <c r="S1141" i="19"/>
  <c r="S1126" i="19"/>
  <c r="R1075" i="19"/>
  <c r="Q1024" i="19"/>
  <c r="U972" i="19"/>
  <c r="T921" i="19"/>
  <c r="S870" i="19"/>
  <c r="R819" i="19"/>
  <c r="Q768" i="19"/>
  <c r="U716" i="19"/>
  <c r="T665" i="19"/>
  <c r="S614" i="19"/>
  <c r="R563" i="19"/>
  <c r="U500" i="19"/>
  <c r="S398" i="19"/>
  <c r="Q296" i="19"/>
  <c r="R171" i="19"/>
  <c r="Q10" i="19"/>
  <c r="U10" i="19"/>
  <c r="R1764" i="19"/>
  <c r="S1763" i="19"/>
  <c r="T1762" i="19"/>
  <c r="U1761" i="19"/>
  <c r="Q1761" i="19"/>
  <c r="R1760" i="19"/>
  <c r="S1759" i="19"/>
  <c r="T1758" i="19"/>
  <c r="U1757" i="19"/>
  <c r="Q1757" i="19"/>
  <c r="R1756" i="19"/>
  <c r="S1755" i="19"/>
  <c r="T1754" i="19"/>
  <c r="U1753" i="19"/>
  <c r="Q1753" i="19"/>
  <c r="R1752" i="19"/>
  <c r="S1751" i="19"/>
  <c r="T1750" i="19"/>
  <c r="U1749" i="19"/>
  <c r="Q1749" i="19"/>
  <c r="R1748" i="19"/>
  <c r="S1747" i="19"/>
  <c r="T1746" i="19"/>
  <c r="U1745" i="19"/>
  <c r="Q1745" i="19"/>
  <c r="R1744" i="19"/>
  <c r="S1743" i="19"/>
  <c r="T1742" i="19"/>
  <c r="U1741" i="19"/>
  <c r="Q1741" i="19"/>
  <c r="R1740" i="19"/>
  <c r="S1739" i="19"/>
  <c r="T1738" i="19"/>
  <c r="U1737" i="19"/>
  <c r="Q1737" i="19"/>
  <c r="R1736" i="19"/>
  <c r="S1735" i="19"/>
  <c r="T1734" i="19"/>
  <c r="U1733" i="19"/>
  <c r="Q1733" i="19"/>
  <c r="R1732" i="19"/>
  <c r="S1731" i="19"/>
  <c r="T1730" i="19"/>
  <c r="U1729" i="19"/>
  <c r="Q1729" i="19"/>
  <c r="R1728" i="19"/>
  <c r="S1727" i="19"/>
  <c r="T1726" i="19"/>
  <c r="U1725" i="19"/>
  <c r="Q1725" i="19"/>
  <c r="R1724" i="19"/>
  <c r="S1723" i="19"/>
  <c r="T1722" i="19"/>
  <c r="U1721" i="19"/>
  <c r="Q1721" i="19"/>
  <c r="R1720" i="19"/>
  <c r="S1719" i="19"/>
  <c r="T1718" i="19"/>
  <c r="U1717" i="19"/>
  <c r="Q1717" i="19"/>
  <c r="R1716" i="19"/>
  <c r="S1715" i="19"/>
  <c r="T1714" i="19"/>
  <c r="U1713" i="19"/>
  <c r="Q1713" i="19"/>
  <c r="R1712" i="19"/>
  <c r="S1711" i="19"/>
  <c r="T1710" i="19"/>
  <c r="U1709" i="19"/>
  <c r="Q1709" i="19"/>
  <c r="R1708" i="19"/>
  <c r="S1707" i="19"/>
  <c r="T1706" i="19"/>
  <c r="U1705" i="19"/>
  <c r="Q1705" i="19"/>
  <c r="R1704" i="19"/>
  <c r="S1703" i="19"/>
  <c r="T1702" i="19"/>
  <c r="U1701" i="19"/>
  <c r="Q1701" i="19"/>
  <c r="R1700" i="19"/>
  <c r="S1699" i="19"/>
  <c r="T1698" i="19"/>
  <c r="U1697" i="19"/>
  <c r="Q1697" i="19"/>
  <c r="R1696" i="19"/>
  <c r="S1695" i="19"/>
  <c r="T1694" i="19"/>
  <c r="U1693" i="19"/>
  <c r="Q1693" i="19"/>
  <c r="R1692" i="19"/>
  <c r="S1691" i="19"/>
  <c r="T1690" i="19"/>
  <c r="U1689" i="19"/>
  <c r="Q1689" i="19"/>
  <c r="R1688" i="19"/>
  <c r="S1687" i="19"/>
  <c r="T1686" i="19"/>
  <c r="U1685" i="19"/>
  <c r="Q1685" i="19"/>
  <c r="R1684" i="19"/>
  <c r="S1683" i="19"/>
  <c r="T1682" i="19"/>
  <c r="U1681" i="19"/>
  <c r="Q1681" i="19"/>
  <c r="R1680" i="19"/>
  <c r="S1679" i="19"/>
  <c r="T1678" i="19"/>
  <c r="U1677" i="19"/>
  <c r="Q1677" i="19"/>
  <c r="R1676" i="19"/>
  <c r="S1675" i="19"/>
  <c r="T1674" i="19"/>
  <c r="U1673" i="19"/>
  <c r="Q1673" i="19"/>
  <c r="R1672" i="19"/>
  <c r="S1671" i="19"/>
  <c r="T1670" i="19"/>
  <c r="U1669" i="19"/>
  <c r="Q1669" i="19"/>
  <c r="R1668" i="19"/>
  <c r="S1667" i="19"/>
  <c r="T1666" i="19"/>
  <c r="U1665" i="19"/>
  <c r="Q1665" i="19"/>
  <c r="R1664" i="19"/>
  <c r="S1663" i="19"/>
  <c r="T1662" i="19"/>
  <c r="U1661" i="19"/>
  <c r="Q1661" i="19"/>
  <c r="R1660" i="19"/>
  <c r="S1659" i="19"/>
  <c r="T1658" i="19"/>
  <c r="U1657" i="19"/>
  <c r="Q1657" i="19"/>
  <c r="R1656" i="19"/>
  <c r="S1655" i="19"/>
  <c r="T1654" i="19"/>
  <c r="U1653" i="19"/>
  <c r="Q1653" i="19"/>
  <c r="R1652" i="19"/>
  <c r="S1651" i="19"/>
  <c r="T1650" i="19"/>
  <c r="U1649" i="19"/>
  <c r="Q1649" i="19"/>
  <c r="R1648" i="19"/>
  <c r="S1647" i="19"/>
  <c r="T1646" i="19"/>
  <c r="U1645" i="19"/>
  <c r="Q1645" i="19"/>
  <c r="R1644" i="19"/>
  <c r="S1643" i="19"/>
  <c r="T1642" i="19"/>
  <c r="U1641" i="19"/>
  <c r="Q1641" i="19"/>
  <c r="R1640" i="19"/>
  <c r="S1639" i="19"/>
  <c r="T1638" i="19"/>
  <c r="U1637" i="19"/>
  <c r="Q1637" i="19"/>
  <c r="R1636" i="19"/>
  <c r="S1635" i="19"/>
  <c r="T1634" i="19"/>
  <c r="U1633" i="19"/>
  <c r="Q1633" i="19"/>
  <c r="R1632" i="19"/>
  <c r="S1631" i="19"/>
  <c r="T1630" i="19"/>
  <c r="U1629" i="19"/>
  <c r="Q1629" i="19"/>
  <c r="R1628" i="19"/>
  <c r="S1627" i="19"/>
  <c r="T1626" i="19"/>
  <c r="U1625" i="19"/>
  <c r="Q1625" i="19"/>
  <c r="R1624" i="19"/>
  <c r="S1623" i="19"/>
  <c r="T1622" i="19"/>
  <c r="U1621" i="19"/>
  <c r="Q1621" i="19"/>
  <c r="R1620" i="19"/>
  <c r="S1619" i="19"/>
  <c r="T1618" i="19"/>
  <c r="U1617" i="19"/>
  <c r="Q1617" i="19"/>
  <c r="R1616" i="19"/>
  <c r="S1615" i="19"/>
  <c r="T1614" i="19"/>
  <c r="U1613" i="19"/>
  <c r="Q1613" i="19"/>
  <c r="R1612" i="19"/>
  <c r="S1611" i="19"/>
  <c r="T1610" i="19"/>
  <c r="U1609" i="19"/>
  <c r="Q1609" i="19"/>
  <c r="R1608" i="19"/>
  <c r="S1607" i="19"/>
  <c r="T1606" i="19"/>
  <c r="U1605" i="19"/>
  <c r="Q1605" i="19"/>
  <c r="R1604" i="19"/>
  <c r="S1603" i="19"/>
  <c r="T1602" i="19"/>
  <c r="U1601" i="19"/>
  <c r="Q1601" i="19"/>
  <c r="R1600" i="19"/>
  <c r="S1599" i="19"/>
  <c r="T1598" i="19"/>
  <c r="U1597" i="19"/>
  <c r="Q1597" i="19"/>
  <c r="R1596" i="19"/>
  <c r="S1595" i="19"/>
  <c r="T1594" i="19"/>
  <c r="U1593" i="19"/>
  <c r="Q1593" i="19"/>
  <c r="R1592" i="19"/>
  <c r="S1591" i="19"/>
  <c r="T1590" i="19"/>
  <c r="U1589" i="19"/>
  <c r="Q1589" i="19"/>
  <c r="R1588" i="19"/>
  <c r="S1587" i="19"/>
  <c r="T1586" i="19"/>
  <c r="U1585" i="19"/>
  <c r="Q1585" i="19"/>
  <c r="R1584" i="19"/>
  <c r="S1583" i="19"/>
  <c r="T1582" i="19"/>
  <c r="U1581" i="19"/>
  <c r="Q1581" i="19"/>
  <c r="R1580" i="19"/>
  <c r="S1579" i="19"/>
  <c r="T1578" i="19"/>
  <c r="U1577" i="19"/>
  <c r="Q1577" i="19"/>
  <c r="R1576" i="19"/>
  <c r="S1575" i="19"/>
  <c r="T1574" i="19"/>
  <c r="U1573" i="19"/>
  <c r="Q1573" i="19"/>
  <c r="R1572" i="19"/>
  <c r="S1571" i="19"/>
  <c r="T1570" i="19"/>
  <c r="U1569" i="19"/>
  <c r="Q1569" i="19"/>
  <c r="R1568" i="19"/>
  <c r="S1567" i="19"/>
  <c r="T1566" i="19"/>
  <c r="U1565" i="19"/>
  <c r="Q1565" i="19"/>
  <c r="R1564" i="19"/>
  <c r="S1563" i="19"/>
  <c r="T1562" i="19"/>
  <c r="U1561" i="19"/>
  <c r="Q1561" i="19"/>
  <c r="R1560" i="19"/>
  <c r="S1559" i="19"/>
  <c r="T1558" i="19"/>
  <c r="U1557" i="19"/>
  <c r="Q1557" i="19"/>
  <c r="R1556" i="19"/>
  <c r="S1555" i="19"/>
  <c r="T1554" i="19"/>
  <c r="U1553" i="19"/>
  <c r="Q1553" i="19"/>
  <c r="R1552" i="19"/>
  <c r="S1551" i="19"/>
  <c r="T1550" i="19"/>
  <c r="U1549" i="19"/>
  <c r="Q1549" i="19"/>
  <c r="R1548" i="19"/>
  <c r="S1547" i="19"/>
  <c r="T1546" i="19"/>
  <c r="U1545" i="19"/>
  <c r="Q1545" i="19"/>
  <c r="R1544" i="19"/>
  <c r="S1543" i="19"/>
  <c r="T1542" i="19"/>
  <c r="U1541" i="19"/>
  <c r="Q1541" i="19"/>
  <c r="R1540" i="19"/>
  <c r="S1539" i="19"/>
  <c r="T1538" i="19"/>
  <c r="U1537" i="19"/>
  <c r="Q1537" i="19"/>
  <c r="R1536" i="19"/>
  <c r="S1535" i="19"/>
  <c r="T1534" i="19"/>
  <c r="U1533" i="19"/>
  <c r="Q1533" i="19"/>
  <c r="R1532" i="19"/>
  <c r="S1531" i="19"/>
  <c r="T1530" i="19"/>
  <c r="U1529" i="19"/>
  <c r="Q1529" i="19"/>
  <c r="R1528" i="19"/>
  <c r="S1527" i="19"/>
  <c r="T1526" i="19"/>
  <c r="U1525" i="19"/>
  <c r="Q1525" i="19"/>
  <c r="R1524" i="19"/>
  <c r="S1523" i="19"/>
  <c r="T1522" i="19"/>
  <c r="U1521" i="19"/>
  <c r="Q1521" i="19"/>
  <c r="R1520" i="19"/>
  <c r="S1519" i="19"/>
  <c r="T1518" i="19"/>
  <c r="U1517" i="19"/>
  <c r="Q1517" i="19"/>
  <c r="R1516" i="19"/>
  <c r="S1515" i="19"/>
  <c r="T1514" i="19"/>
  <c r="U1513" i="19"/>
  <c r="Q1513" i="19"/>
  <c r="R1512" i="19"/>
  <c r="S1511" i="19"/>
  <c r="T1510" i="19"/>
  <c r="U1509" i="19"/>
  <c r="Q1509" i="19"/>
  <c r="R1508" i="19"/>
  <c r="S1507" i="19"/>
  <c r="T1506" i="19"/>
  <c r="U1505" i="19"/>
  <c r="Q1505" i="19"/>
  <c r="R1504" i="19"/>
  <c r="S1503" i="19"/>
  <c r="T1502" i="19"/>
  <c r="U1501" i="19"/>
  <c r="Q1501" i="19"/>
  <c r="R1500" i="19"/>
  <c r="S1499" i="19"/>
  <c r="T1498" i="19"/>
  <c r="U1497" i="19"/>
  <c r="Q1497" i="19"/>
  <c r="R1496" i="19"/>
  <c r="S1495" i="19"/>
  <c r="T1494" i="19"/>
  <c r="U1493" i="19"/>
  <c r="Q1493" i="19"/>
  <c r="R1492" i="19"/>
  <c r="S1491" i="19"/>
  <c r="T1490" i="19"/>
  <c r="U1489" i="19"/>
  <c r="Q1489" i="19"/>
  <c r="R1488" i="19"/>
  <c r="S1487" i="19"/>
  <c r="T1486" i="19"/>
  <c r="U1485" i="19"/>
  <c r="H1485" i="19" s="1"/>
  <c r="Q1485" i="19"/>
  <c r="R1484" i="19"/>
  <c r="S1483" i="19"/>
  <c r="T1482" i="19"/>
  <c r="U1481" i="19"/>
  <c r="Q1481" i="19"/>
  <c r="R1480" i="19"/>
  <c r="S1479" i="19"/>
  <c r="T1478" i="19"/>
  <c r="U1477" i="19"/>
  <c r="Q1477" i="19"/>
  <c r="R1476" i="19"/>
  <c r="S1475" i="19"/>
  <c r="T1474" i="19"/>
  <c r="U1473" i="19"/>
  <c r="Q1473" i="19"/>
  <c r="R1472" i="19"/>
  <c r="S1471" i="19"/>
  <c r="T1470" i="19"/>
  <c r="U1469" i="19"/>
  <c r="Q1469" i="19"/>
  <c r="R1468" i="19"/>
  <c r="S1467" i="19"/>
  <c r="T1466" i="19"/>
  <c r="U1465" i="19"/>
  <c r="Q1465" i="19"/>
  <c r="R1464" i="19"/>
  <c r="S1463" i="19"/>
  <c r="T1462" i="19"/>
  <c r="U1461" i="19"/>
  <c r="Q1461" i="19"/>
  <c r="R1460" i="19"/>
  <c r="S1459" i="19"/>
  <c r="T1458" i="19"/>
  <c r="U1457" i="19"/>
  <c r="Q1457" i="19"/>
  <c r="R1456" i="19"/>
  <c r="S1455" i="19"/>
  <c r="T1454" i="19"/>
  <c r="U1453" i="19"/>
  <c r="Q1453" i="19"/>
  <c r="R1452" i="19"/>
  <c r="S1451" i="19"/>
  <c r="T1450" i="19"/>
  <c r="U1449" i="19"/>
  <c r="Q1449" i="19"/>
  <c r="R1448" i="19"/>
  <c r="S1447" i="19"/>
  <c r="T1446" i="19"/>
  <c r="U1445" i="19"/>
  <c r="Q1445" i="19"/>
  <c r="R1444" i="19"/>
  <c r="S1443" i="19"/>
  <c r="T1442" i="19"/>
  <c r="U1441" i="19"/>
  <c r="Q1441" i="19"/>
  <c r="R1440" i="19"/>
  <c r="S1439" i="19"/>
  <c r="T1438" i="19"/>
  <c r="U1437" i="19"/>
  <c r="H1437" i="19" s="1"/>
  <c r="Q1437" i="19"/>
  <c r="R1436" i="19"/>
  <c r="S1435" i="19"/>
  <c r="T1434" i="19"/>
  <c r="U1433" i="19"/>
  <c r="Q1433" i="19"/>
  <c r="R1432" i="19"/>
  <c r="S1431" i="19"/>
  <c r="T1430" i="19"/>
  <c r="U1429" i="19"/>
  <c r="Q1429" i="19"/>
  <c r="R1428" i="19"/>
  <c r="S1427" i="19"/>
  <c r="T1426" i="19"/>
  <c r="U1425" i="19"/>
  <c r="Q1425" i="19"/>
  <c r="R1424" i="19"/>
  <c r="P1424" i="19" s="1"/>
  <c r="S1423" i="19"/>
  <c r="T1422" i="19"/>
  <c r="U1421" i="19"/>
  <c r="H1421" i="19" s="1"/>
  <c r="Q1421" i="19"/>
  <c r="R1420" i="19"/>
  <c r="S1419" i="19"/>
  <c r="T1418" i="19"/>
  <c r="U1417" i="19"/>
  <c r="Q1417" i="19"/>
  <c r="R1416" i="19"/>
  <c r="S1415" i="19"/>
  <c r="T1414" i="19"/>
  <c r="U1413" i="19"/>
  <c r="Q1413" i="19"/>
  <c r="R1412" i="19"/>
  <c r="S1411" i="19"/>
  <c r="T1410" i="19"/>
  <c r="U1409" i="19"/>
  <c r="Q1409" i="19"/>
  <c r="R1408" i="19"/>
  <c r="S1407" i="19"/>
  <c r="T1406" i="19"/>
  <c r="U1405" i="19"/>
  <c r="H1405" i="19" s="1"/>
  <c r="G289" i="22" s="1"/>
  <c r="Q1405" i="19"/>
  <c r="R1404" i="19"/>
  <c r="S1403" i="19"/>
  <c r="T1402" i="19"/>
  <c r="U1401" i="19"/>
  <c r="Q1401" i="19"/>
  <c r="R1400" i="19"/>
  <c r="S1399" i="19"/>
  <c r="T1398" i="19"/>
  <c r="U1397" i="19"/>
  <c r="Q1397" i="19"/>
  <c r="R1396" i="19"/>
  <c r="P1396" i="19" s="1"/>
  <c r="S1395" i="19"/>
  <c r="T1394" i="19"/>
  <c r="U1393" i="19"/>
  <c r="Q1393" i="19"/>
  <c r="R1392" i="19"/>
  <c r="S1391" i="19"/>
  <c r="T1390" i="19"/>
  <c r="U1389" i="19"/>
  <c r="Q1389" i="19"/>
  <c r="R1388" i="19"/>
  <c r="S1387" i="19"/>
  <c r="T1386" i="19"/>
  <c r="U1385" i="19"/>
  <c r="Q1385" i="19"/>
  <c r="R1384" i="19"/>
  <c r="S1383" i="19"/>
  <c r="T1382" i="19"/>
  <c r="U1381" i="19"/>
  <c r="Q1381" i="19"/>
  <c r="R1380" i="19"/>
  <c r="S1379" i="19"/>
  <c r="T1378" i="19"/>
  <c r="U1377" i="19"/>
  <c r="Q1377" i="19"/>
  <c r="R1376" i="19"/>
  <c r="P1376" i="19" s="1"/>
  <c r="S1375" i="19"/>
  <c r="T1374" i="19"/>
  <c r="U1373" i="19"/>
  <c r="Q1373" i="19"/>
  <c r="R1372" i="19"/>
  <c r="S1371" i="19"/>
  <c r="T1370" i="19"/>
  <c r="U1369" i="19"/>
  <c r="Q1369" i="19"/>
  <c r="R1368" i="19"/>
  <c r="S1367" i="19"/>
  <c r="T1366" i="19"/>
  <c r="U1365" i="19"/>
  <c r="Q1365" i="19"/>
  <c r="R1364" i="19"/>
  <c r="P1364" i="19" s="1"/>
  <c r="S1363" i="19"/>
  <c r="T1362" i="19"/>
  <c r="U1361" i="19"/>
  <c r="Q1361" i="19"/>
  <c r="R1360" i="19"/>
  <c r="P1360" i="19" s="1"/>
  <c r="S1359" i="19"/>
  <c r="T1358" i="19"/>
  <c r="U1357" i="19"/>
  <c r="Q1357" i="19"/>
  <c r="R1356" i="19"/>
  <c r="S1355" i="19"/>
  <c r="T1354" i="19"/>
  <c r="U1353" i="19"/>
  <c r="H1353" i="19" s="1"/>
  <c r="Q1353" i="19"/>
  <c r="R1352" i="19"/>
  <c r="S1351" i="19"/>
  <c r="T1350" i="19"/>
  <c r="U1349" i="19"/>
  <c r="Q1349" i="19"/>
  <c r="R1348" i="19"/>
  <c r="P1348" i="19" s="1"/>
  <c r="S1347" i="19"/>
  <c r="T1346" i="19"/>
  <c r="U1345" i="19"/>
  <c r="Q1345" i="19"/>
  <c r="R1344" i="19"/>
  <c r="P1344" i="19" s="1"/>
  <c r="S1343" i="19"/>
  <c r="T1342" i="19"/>
  <c r="U1341" i="19"/>
  <c r="Q1341" i="19"/>
  <c r="R1340" i="19"/>
  <c r="S1339" i="19"/>
  <c r="T1338" i="19"/>
  <c r="U1337" i="19"/>
  <c r="Q1337" i="19"/>
  <c r="R1336" i="19"/>
  <c r="S1335" i="19"/>
  <c r="T1334" i="19"/>
  <c r="U1333" i="19"/>
  <c r="Q1333" i="19"/>
  <c r="R1332" i="19"/>
  <c r="P1332" i="19" s="1"/>
  <c r="S1331" i="19"/>
  <c r="T1330" i="19"/>
  <c r="U1329" i="19"/>
  <c r="Q1329" i="19"/>
  <c r="R1328" i="19"/>
  <c r="S1327" i="19"/>
  <c r="T1326" i="19"/>
  <c r="U1325" i="19"/>
  <c r="H1325" i="19" s="1"/>
  <c r="Q1325" i="19"/>
  <c r="R1324" i="19"/>
  <c r="S1323" i="19"/>
  <c r="T1322" i="19"/>
  <c r="U1321" i="19"/>
  <c r="H1321" i="19" s="1"/>
  <c r="Q1321" i="19"/>
  <c r="R1320" i="19"/>
  <c r="S1319" i="19"/>
  <c r="T1318" i="19"/>
  <c r="U1317" i="19"/>
  <c r="Q1317" i="19"/>
  <c r="R1316" i="19"/>
  <c r="S1315" i="19"/>
  <c r="T1314" i="19"/>
  <c r="U1313" i="19"/>
  <c r="Q1313" i="19"/>
  <c r="R1312" i="19"/>
  <c r="S1311" i="19"/>
  <c r="T1310" i="19"/>
  <c r="U1309" i="19"/>
  <c r="Q1309" i="19"/>
  <c r="R1308" i="19"/>
  <c r="S1307" i="19"/>
  <c r="T1306" i="19"/>
  <c r="U1305" i="19"/>
  <c r="Q1305" i="19"/>
  <c r="R1304" i="19"/>
  <c r="S1303" i="19"/>
  <c r="T1302" i="19"/>
  <c r="U1301" i="19"/>
  <c r="Q1301" i="19"/>
  <c r="R1300" i="19"/>
  <c r="P1300" i="19" s="1"/>
  <c r="S1299" i="19"/>
  <c r="T1298" i="19"/>
  <c r="U1297" i="19"/>
  <c r="Q1297" i="19"/>
  <c r="R1296" i="19"/>
  <c r="S1295" i="19"/>
  <c r="T1294" i="19"/>
  <c r="U1293" i="19"/>
  <c r="Q1293" i="19"/>
  <c r="R1292" i="19"/>
  <c r="S1291" i="19"/>
  <c r="T1290" i="19"/>
  <c r="U1289" i="19"/>
  <c r="Q1289" i="19"/>
  <c r="R1288" i="19"/>
  <c r="S1287" i="19"/>
  <c r="T1286" i="19"/>
  <c r="U1285" i="19"/>
  <c r="Q1285" i="19"/>
  <c r="R1284" i="19"/>
  <c r="S1283" i="19"/>
  <c r="T1282" i="19"/>
  <c r="U1281" i="19"/>
  <c r="Q1281" i="19"/>
  <c r="R1280" i="19"/>
  <c r="P1280" i="19" s="1"/>
  <c r="S1279" i="19"/>
  <c r="T1278" i="19"/>
  <c r="U1277" i="19"/>
  <c r="Q1277" i="19"/>
  <c r="R1276" i="19"/>
  <c r="S1275" i="19"/>
  <c r="T1274" i="19"/>
  <c r="U1273" i="19"/>
  <c r="Q1273" i="19"/>
  <c r="R1272" i="19"/>
  <c r="S1271" i="19"/>
  <c r="T1270" i="19"/>
  <c r="U1269" i="19"/>
  <c r="Q1269" i="19"/>
  <c r="R1268" i="19"/>
  <c r="P1268" i="19" s="1"/>
  <c r="S1267" i="19"/>
  <c r="T1266" i="19"/>
  <c r="U1265" i="19"/>
  <c r="Q1265" i="19"/>
  <c r="R1264" i="19"/>
  <c r="P1264" i="19" s="1"/>
  <c r="S1263" i="19"/>
  <c r="T1262" i="19"/>
  <c r="U1261" i="19"/>
  <c r="H1261" i="19" s="1"/>
  <c r="Q1261" i="19"/>
  <c r="R1260" i="19"/>
  <c r="S1259" i="19"/>
  <c r="T1258" i="19"/>
  <c r="U1257" i="19"/>
  <c r="H1257" i="19" s="1"/>
  <c r="Q1257" i="19"/>
  <c r="R1256" i="19"/>
  <c r="S1255" i="19"/>
  <c r="T1254" i="19"/>
  <c r="U1253" i="19"/>
  <c r="Q1253" i="19"/>
  <c r="R1252" i="19"/>
  <c r="S1251" i="19"/>
  <c r="T1250" i="19"/>
  <c r="U1249" i="19"/>
  <c r="Q1249" i="19"/>
  <c r="R1248" i="19"/>
  <c r="S1247" i="19"/>
  <c r="T1246" i="19"/>
  <c r="U1245" i="19"/>
  <c r="H1245" i="19" s="1"/>
  <c r="G257" i="22" s="1"/>
  <c r="Q1245" i="19"/>
  <c r="R1244" i="19"/>
  <c r="S1243" i="19"/>
  <c r="T1242" i="19"/>
  <c r="U1241" i="19"/>
  <c r="H1241" i="19" s="1"/>
  <c r="G399" i="22" s="1"/>
  <c r="Q1241" i="19"/>
  <c r="R1240" i="19"/>
  <c r="S1239" i="19"/>
  <c r="T1238" i="19"/>
  <c r="U1237" i="19"/>
  <c r="Q1237" i="19"/>
  <c r="R1236" i="19"/>
  <c r="S1235" i="19"/>
  <c r="T1234" i="19"/>
  <c r="U1233" i="19"/>
  <c r="Q1233" i="19"/>
  <c r="R1232" i="19"/>
  <c r="S1231" i="19"/>
  <c r="T1230" i="19"/>
  <c r="U1229" i="19"/>
  <c r="Q1229" i="19"/>
  <c r="R1228" i="19"/>
  <c r="S1227" i="19"/>
  <c r="T1226" i="19"/>
  <c r="U1225" i="19"/>
  <c r="H1225" i="19" s="1"/>
  <c r="G253" i="22" s="1"/>
  <c r="Q1225" i="19"/>
  <c r="R1224" i="19"/>
  <c r="S1223" i="19"/>
  <c r="T1222" i="19"/>
  <c r="U1221" i="19"/>
  <c r="Q1221" i="19"/>
  <c r="R1220" i="19"/>
  <c r="P1220" i="19" s="1"/>
  <c r="S1219" i="19"/>
  <c r="T1218" i="19"/>
  <c r="U1217" i="19"/>
  <c r="Q1217" i="19"/>
  <c r="R1216" i="19"/>
  <c r="P1216" i="19" s="1"/>
  <c r="S1215" i="19"/>
  <c r="T1214" i="19"/>
  <c r="U1213" i="19"/>
  <c r="Q1213" i="19"/>
  <c r="R1212" i="19"/>
  <c r="S1211" i="19"/>
  <c r="T1210" i="19"/>
  <c r="U1209" i="19"/>
  <c r="Q1209" i="19"/>
  <c r="R1208" i="19"/>
  <c r="S1207" i="19"/>
  <c r="T1206" i="19"/>
  <c r="U1205" i="19"/>
  <c r="Q1205" i="19"/>
  <c r="R1204" i="19"/>
  <c r="P1204" i="19" s="1"/>
  <c r="S1203" i="19"/>
  <c r="T1202" i="19"/>
  <c r="U1201" i="19"/>
  <c r="Q1201" i="19"/>
  <c r="R1200" i="19"/>
  <c r="P1200" i="19" s="1"/>
  <c r="S1199" i="19"/>
  <c r="T1198" i="19"/>
  <c r="U1197" i="19"/>
  <c r="H1197" i="19" s="1"/>
  <c r="G753" i="22" s="1"/>
  <c r="Q1197" i="19"/>
  <c r="R1196" i="19"/>
  <c r="S1195" i="19"/>
  <c r="T1194" i="19"/>
  <c r="U1193" i="19"/>
  <c r="H1193" i="19" s="1"/>
  <c r="Q1193" i="19"/>
  <c r="R1192" i="19"/>
  <c r="S1191" i="19"/>
  <c r="T1190" i="19"/>
  <c r="U1189" i="19"/>
  <c r="Q1189" i="19"/>
  <c r="R1188" i="19"/>
  <c r="P1188" i="19" s="1"/>
  <c r="S1187" i="19"/>
  <c r="T1186" i="19"/>
  <c r="U1185" i="19"/>
  <c r="Q1185" i="19"/>
  <c r="R1184" i="19"/>
  <c r="P1184" i="19" s="1"/>
  <c r="S1183" i="19"/>
  <c r="T1182" i="19"/>
  <c r="U1181" i="19"/>
  <c r="H1181" i="19" s="1"/>
  <c r="G468" i="22" s="1"/>
  <c r="Q1181" i="19"/>
  <c r="R1180" i="19"/>
  <c r="S1179" i="19"/>
  <c r="T1178" i="19"/>
  <c r="U1177" i="19"/>
  <c r="H1177" i="19" s="1"/>
  <c r="G664" i="22" s="1"/>
  <c r="Q1177" i="19"/>
  <c r="R1176" i="19"/>
  <c r="S1175" i="19"/>
  <c r="T1174" i="19"/>
  <c r="U1173" i="19"/>
  <c r="Q1173" i="19"/>
  <c r="R1172" i="19"/>
  <c r="P1172" i="19" s="1"/>
  <c r="S1171" i="19"/>
  <c r="T1170" i="19"/>
  <c r="U1169" i="19"/>
  <c r="Q1169" i="19"/>
  <c r="R1168" i="19"/>
  <c r="P1168" i="19" s="1"/>
  <c r="S1167" i="19"/>
  <c r="T1166" i="19"/>
  <c r="U1165" i="19"/>
  <c r="H1165" i="19" s="1"/>
  <c r="G241" i="22" s="1"/>
  <c r="Q1165" i="19"/>
  <c r="R1164" i="19"/>
  <c r="S1163" i="19"/>
  <c r="T1162" i="19"/>
  <c r="U1161" i="19"/>
  <c r="Q1161" i="19"/>
  <c r="R1160" i="19"/>
  <c r="S1159" i="19"/>
  <c r="T1158" i="19"/>
  <c r="U1157" i="19"/>
  <c r="Q1157" i="19"/>
  <c r="R1156" i="19"/>
  <c r="S1155" i="19"/>
  <c r="T1154" i="19"/>
  <c r="U1153" i="19"/>
  <c r="Q1153" i="19"/>
  <c r="R1152" i="19"/>
  <c r="P1152" i="19" s="1"/>
  <c r="S1151" i="19"/>
  <c r="T1150" i="19"/>
  <c r="U1149" i="19"/>
  <c r="Q1149" i="19"/>
  <c r="R1148" i="19"/>
  <c r="S1147" i="19"/>
  <c r="T1146" i="19"/>
  <c r="U1145" i="19"/>
  <c r="H1145" i="19" s="1"/>
  <c r="Q1145" i="19"/>
  <c r="R1144" i="19"/>
  <c r="S1143" i="19"/>
  <c r="T1142" i="19"/>
  <c r="U1141" i="19"/>
  <c r="Q1141" i="19"/>
  <c r="R1140" i="19"/>
  <c r="P1140" i="19" s="1"/>
  <c r="S1139" i="19"/>
  <c r="T1138" i="19"/>
  <c r="U1137" i="19"/>
  <c r="T1136" i="19"/>
  <c r="Q1135" i="19"/>
  <c r="S1133" i="19"/>
  <c r="U1131" i="19"/>
  <c r="R1130" i="19"/>
  <c r="T1128" i="19"/>
  <c r="Q1127" i="19"/>
  <c r="S1125" i="19"/>
  <c r="U1123" i="19"/>
  <c r="H1123" i="19" s="1"/>
  <c r="R1122" i="19"/>
  <c r="T1120" i="19"/>
  <c r="Q1119" i="19"/>
  <c r="S1117" i="19"/>
  <c r="U1115" i="19"/>
  <c r="H1115" i="19" s="1"/>
  <c r="G231" i="22" s="1"/>
  <c r="R1114" i="19"/>
  <c r="T1112" i="19"/>
  <c r="Q1111" i="19"/>
  <c r="S1109" i="19"/>
  <c r="U1107" i="19"/>
  <c r="R1106" i="19"/>
  <c r="T1104" i="19"/>
  <c r="Q1103" i="19"/>
  <c r="S1101" i="19"/>
  <c r="U1099" i="19"/>
  <c r="R1098" i="19"/>
  <c r="T1096" i="19"/>
  <c r="Q1095" i="19"/>
  <c r="S1093" i="19"/>
  <c r="U1091" i="19"/>
  <c r="H1091" i="19" s="1"/>
  <c r="G692" i="22" s="1"/>
  <c r="R1090" i="19"/>
  <c r="T1088" i="19"/>
  <c r="Q1087" i="19"/>
  <c r="S1085" i="19"/>
  <c r="U1083" i="19"/>
  <c r="H1083" i="19" s="1"/>
  <c r="R1082" i="19"/>
  <c r="T1080" i="19"/>
  <c r="Q1079" i="19"/>
  <c r="S1077" i="19"/>
  <c r="U1075" i="19"/>
  <c r="R1074" i="19"/>
  <c r="T1072" i="19"/>
  <c r="Q1071" i="19"/>
  <c r="S1069" i="19"/>
  <c r="U1067" i="19"/>
  <c r="R1066" i="19"/>
  <c r="T1064" i="19"/>
  <c r="Q1063" i="19"/>
  <c r="S1061" i="19"/>
  <c r="U1059" i="19"/>
  <c r="R1058" i="19"/>
  <c r="T1056" i="19"/>
  <c r="Q1055" i="19"/>
  <c r="S1053" i="19"/>
  <c r="U1051" i="19"/>
  <c r="H1051" i="19" s="1"/>
  <c r="R1050" i="19"/>
  <c r="T1048" i="19"/>
  <c r="Q1047" i="19"/>
  <c r="S1045" i="19"/>
  <c r="U1043" i="19"/>
  <c r="R1042" i="19"/>
  <c r="T1040" i="19"/>
  <c r="Q1039" i="19"/>
  <c r="S1037" i="19"/>
  <c r="U1035" i="19"/>
  <c r="R1034" i="19"/>
  <c r="T1032" i="19"/>
  <c r="Q1031" i="19"/>
  <c r="S1029" i="19"/>
  <c r="U1027" i="19"/>
  <c r="R1026" i="19"/>
  <c r="T1024" i="19"/>
  <c r="Q1023" i="19"/>
  <c r="S1021" i="19"/>
  <c r="U1019" i="19"/>
  <c r="R1018" i="19"/>
  <c r="T1016" i="19"/>
  <c r="Q1015" i="19"/>
  <c r="S1013" i="19"/>
  <c r="U1011" i="19"/>
  <c r="R1010" i="19"/>
  <c r="T1008" i="19"/>
  <c r="Q1007" i="19"/>
  <c r="S1005" i="19"/>
  <c r="U1003" i="19"/>
  <c r="R1002" i="19"/>
  <c r="T1000" i="19"/>
  <c r="Q999" i="19"/>
  <c r="S997" i="19"/>
  <c r="U995" i="19"/>
  <c r="H995" i="19" s="1"/>
  <c r="G207" i="22" s="1"/>
  <c r="R994" i="19"/>
  <c r="T992" i="19"/>
  <c r="Q991" i="19"/>
  <c r="S989" i="19"/>
  <c r="U987" i="19"/>
  <c r="R986" i="19"/>
  <c r="T984" i="19"/>
  <c r="Q983" i="19"/>
  <c r="S981" i="19"/>
  <c r="U979" i="19"/>
  <c r="R978" i="19"/>
  <c r="T976" i="19"/>
  <c r="Q975" i="19"/>
  <c r="S973" i="19"/>
  <c r="U971" i="19"/>
  <c r="R970" i="19"/>
  <c r="T968" i="19"/>
  <c r="Q967" i="19"/>
  <c r="S965" i="19"/>
  <c r="U963" i="19"/>
  <c r="H963" i="19" s="1"/>
  <c r="R962" i="19"/>
  <c r="T960" i="19"/>
  <c r="Q959" i="19"/>
  <c r="S957" i="19"/>
  <c r="U955" i="19"/>
  <c r="H955" i="19" s="1"/>
  <c r="R954" i="19"/>
  <c r="T952" i="19"/>
  <c r="Q951" i="19"/>
  <c r="S949" i="19"/>
  <c r="U947" i="19"/>
  <c r="R946" i="19"/>
  <c r="T944" i="19"/>
  <c r="Q943" i="19"/>
  <c r="S941" i="19"/>
  <c r="U939" i="19"/>
  <c r="R938" i="19"/>
  <c r="T936" i="19"/>
  <c r="Q935" i="19"/>
  <c r="S933" i="19"/>
  <c r="U931" i="19"/>
  <c r="H931" i="19" s="1"/>
  <c r="G547" i="22" s="1"/>
  <c r="R930" i="19"/>
  <c r="T928" i="19"/>
  <c r="Q927" i="19"/>
  <c r="S925" i="19"/>
  <c r="U923" i="19"/>
  <c r="H923" i="19" s="1"/>
  <c r="R922" i="19"/>
  <c r="T920" i="19"/>
  <c r="Q919" i="19"/>
  <c r="S917" i="19"/>
  <c r="U915" i="19"/>
  <c r="R914" i="19"/>
  <c r="T912" i="19"/>
  <c r="Q911" i="19"/>
  <c r="S909" i="19"/>
  <c r="U907" i="19"/>
  <c r="R906" i="19"/>
  <c r="T904" i="19"/>
  <c r="Q903" i="19"/>
  <c r="S901" i="19"/>
  <c r="U899" i="19"/>
  <c r="R898" i="19"/>
  <c r="T896" i="19"/>
  <c r="Q895" i="19"/>
  <c r="S893" i="19"/>
  <c r="U891" i="19"/>
  <c r="H891" i="19" s="1"/>
  <c r="G749" i="22" s="1"/>
  <c r="R890" i="19"/>
  <c r="T888" i="19"/>
  <c r="Q887" i="19"/>
  <c r="S885" i="19"/>
  <c r="U883" i="19"/>
  <c r="R882" i="19"/>
  <c r="T880" i="19"/>
  <c r="Q879" i="19"/>
  <c r="S877" i="19"/>
  <c r="U875" i="19"/>
  <c r="R874" i="19"/>
  <c r="T872" i="19"/>
  <c r="Q871" i="19"/>
  <c r="S869" i="19"/>
  <c r="U867" i="19"/>
  <c r="H867" i="19" s="1"/>
  <c r="R866" i="19"/>
  <c r="T864" i="19"/>
  <c r="Q863" i="19"/>
  <c r="S861" i="19"/>
  <c r="U859" i="19"/>
  <c r="R858" i="19"/>
  <c r="T856" i="19"/>
  <c r="Q855" i="19"/>
  <c r="S853" i="19"/>
  <c r="U851" i="19"/>
  <c r="R850" i="19"/>
  <c r="T848" i="19"/>
  <c r="Q847" i="19"/>
  <c r="S845" i="19"/>
  <c r="U843" i="19"/>
  <c r="R842" i="19"/>
  <c r="T840" i="19"/>
  <c r="Q839" i="19"/>
  <c r="S837" i="19"/>
  <c r="U835" i="19"/>
  <c r="R834" i="19"/>
  <c r="T832" i="19"/>
  <c r="Q831" i="19"/>
  <c r="S829" i="19"/>
  <c r="U827" i="19"/>
  <c r="R826" i="19"/>
  <c r="T824" i="19"/>
  <c r="Q823" i="19"/>
  <c r="S821" i="19"/>
  <c r="U819" i="19"/>
  <c r="R818" i="19"/>
  <c r="T816" i="19"/>
  <c r="Q815" i="19"/>
  <c r="S813" i="19"/>
  <c r="U811" i="19"/>
  <c r="R810" i="19"/>
  <c r="T808" i="19"/>
  <c r="Q807" i="19"/>
  <c r="S805" i="19"/>
  <c r="U803" i="19"/>
  <c r="H803" i="19" s="1"/>
  <c r="R802" i="19"/>
  <c r="T800" i="19"/>
  <c r="Q799" i="19"/>
  <c r="S797" i="19"/>
  <c r="U795" i="19"/>
  <c r="R794" i="19"/>
  <c r="T792" i="19"/>
  <c r="Q791" i="19"/>
  <c r="S789" i="19"/>
  <c r="U787" i="19"/>
  <c r="R786" i="19"/>
  <c r="T784" i="19"/>
  <c r="Q783" i="19"/>
  <c r="S781" i="19"/>
  <c r="U779" i="19"/>
  <c r="R778" i="19"/>
  <c r="T776" i="19"/>
  <c r="Q775" i="19"/>
  <c r="S773" i="19"/>
  <c r="U771" i="19"/>
  <c r="H771" i="19" s="1"/>
  <c r="R770" i="19"/>
  <c r="T768" i="19"/>
  <c r="Q767" i="19"/>
  <c r="S765" i="19"/>
  <c r="U763" i="19"/>
  <c r="H763" i="19" s="1"/>
  <c r="R762" i="19"/>
  <c r="T760" i="19"/>
  <c r="Q759" i="19"/>
  <c r="S757" i="19"/>
  <c r="U755" i="19"/>
  <c r="R754" i="19"/>
  <c r="T752" i="19"/>
  <c r="Q751" i="19"/>
  <c r="S749" i="19"/>
  <c r="U747" i="19"/>
  <c r="R746" i="19"/>
  <c r="T744" i="19"/>
  <c r="Q743" i="19"/>
  <c r="S741" i="19"/>
  <c r="U739" i="19"/>
  <c r="R738" i="19"/>
  <c r="T736" i="19"/>
  <c r="Q735" i="19"/>
  <c r="S733" i="19"/>
  <c r="U731" i="19"/>
  <c r="H731" i="19" s="1"/>
  <c r="G500" i="22" s="1"/>
  <c r="R730" i="19"/>
  <c r="T728" i="19"/>
  <c r="Q727" i="19"/>
  <c r="S725" i="19"/>
  <c r="U723" i="19"/>
  <c r="R722" i="19"/>
  <c r="T720" i="19"/>
  <c r="Q719" i="19"/>
  <c r="S717" i="19"/>
  <c r="U715" i="19"/>
  <c r="R714" i="19"/>
  <c r="T712" i="19"/>
  <c r="Q711" i="19"/>
  <c r="S709" i="19"/>
  <c r="U707" i="19"/>
  <c r="H707" i="19" s="1"/>
  <c r="R706" i="19"/>
  <c r="T704" i="19"/>
  <c r="Q703" i="19"/>
  <c r="S701" i="19"/>
  <c r="U699" i="19"/>
  <c r="R698" i="19"/>
  <c r="T696" i="19"/>
  <c r="Q695" i="19"/>
  <c r="S693" i="19"/>
  <c r="U691" i="19"/>
  <c r="R690" i="19"/>
  <c r="T688" i="19"/>
  <c r="Q687" i="19"/>
  <c r="S685" i="19"/>
  <c r="U683" i="19"/>
  <c r="R682" i="19"/>
  <c r="T680" i="19"/>
  <c r="Q679" i="19"/>
  <c r="S677" i="19"/>
  <c r="U675" i="19"/>
  <c r="H675" i="19" s="1"/>
  <c r="R674" i="19"/>
  <c r="T672" i="19"/>
  <c r="Q671" i="19"/>
  <c r="S669" i="19"/>
  <c r="U667" i="19"/>
  <c r="H667" i="19" s="1"/>
  <c r="R666" i="19"/>
  <c r="T664" i="19"/>
  <c r="Q663" i="19"/>
  <c r="S661" i="19"/>
  <c r="U659" i="19"/>
  <c r="R658" i="19"/>
  <c r="T656" i="19"/>
  <c r="Q655" i="19"/>
  <c r="S653" i="19"/>
  <c r="U651" i="19"/>
  <c r="R650" i="19"/>
  <c r="T648" i="19"/>
  <c r="Q647" i="19"/>
  <c r="S645" i="19"/>
  <c r="U643" i="19"/>
  <c r="H643" i="19" s="1"/>
  <c r="R642" i="19"/>
  <c r="T640" i="19"/>
  <c r="Q639" i="19"/>
  <c r="S637" i="19"/>
  <c r="U635" i="19"/>
  <c r="R634" i="19"/>
  <c r="T632" i="19"/>
  <c r="Q631" i="19"/>
  <c r="S629" i="19"/>
  <c r="U627" i="19"/>
  <c r="R626" i="19"/>
  <c r="T624" i="19"/>
  <c r="Q623" i="19"/>
  <c r="S621" i="19"/>
  <c r="U619" i="19"/>
  <c r="R618" i="19"/>
  <c r="T616" i="19"/>
  <c r="Q615" i="19"/>
  <c r="S613" i="19"/>
  <c r="U611" i="19"/>
  <c r="R610" i="19"/>
  <c r="T608" i="19"/>
  <c r="Q607" i="19"/>
  <c r="S605" i="19"/>
  <c r="U603" i="19"/>
  <c r="H603" i="19" s="1"/>
  <c r="R602" i="19"/>
  <c r="T600" i="19"/>
  <c r="Q599" i="19"/>
  <c r="S597" i="19"/>
  <c r="U595" i="19"/>
  <c r="R594" i="19"/>
  <c r="T592" i="19"/>
  <c r="Q591" i="19"/>
  <c r="S589" i="19"/>
  <c r="U587" i="19"/>
  <c r="R586" i="19"/>
  <c r="T584" i="19"/>
  <c r="Q583" i="19"/>
  <c r="S581" i="19"/>
  <c r="U579" i="19"/>
  <c r="R578" i="19"/>
  <c r="T576" i="19"/>
  <c r="Q575" i="19"/>
  <c r="S573" i="19"/>
  <c r="U571" i="19"/>
  <c r="H571" i="19" s="1"/>
  <c r="G376" i="22" s="1"/>
  <c r="R570" i="19"/>
  <c r="T568" i="19"/>
  <c r="Q567" i="19"/>
  <c r="S565" i="19"/>
  <c r="U563" i="19"/>
  <c r="R562" i="19"/>
  <c r="T560" i="19"/>
  <c r="Q559" i="19"/>
  <c r="S557" i="19"/>
  <c r="U555" i="19"/>
  <c r="R554" i="19"/>
  <c r="T552" i="19"/>
  <c r="Q551" i="19"/>
  <c r="S549" i="19"/>
  <c r="U547" i="19"/>
  <c r="H547" i="19" s="1"/>
  <c r="G432" i="22" s="1"/>
  <c r="R546" i="19"/>
  <c r="T544" i="19"/>
  <c r="Q543" i="19"/>
  <c r="S541" i="19"/>
  <c r="U539" i="19"/>
  <c r="R538" i="19"/>
  <c r="T536" i="19"/>
  <c r="Q535" i="19"/>
  <c r="S533" i="19"/>
  <c r="U531" i="19"/>
  <c r="R530" i="19"/>
  <c r="T528" i="19"/>
  <c r="Q527" i="19"/>
  <c r="S525" i="19"/>
  <c r="U523" i="19"/>
  <c r="S521" i="19"/>
  <c r="R518" i="19"/>
  <c r="Q515" i="19"/>
  <c r="U511" i="19"/>
  <c r="T508" i="19"/>
  <c r="S505" i="19"/>
  <c r="R502" i="19"/>
  <c r="Q499" i="19"/>
  <c r="U495" i="19"/>
  <c r="H495" i="19" s="1"/>
  <c r="G107" i="22" s="1"/>
  <c r="T492" i="19"/>
  <c r="S489" i="19"/>
  <c r="R486" i="19"/>
  <c r="Q483" i="19"/>
  <c r="U479" i="19"/>
  <c r="T476" i="19"/>
  <c r="S473" i="19"/>
  <c r="R470" i="19"/>
  <c r="Q467" i="19"/>
  <c r="U463" i="19"/>
  <c r="T460" i="19"/>
  <c r="S457" i="19"/>
  <c r="R454" i="19"/>
  <c r="Q451" i="19"/>
  <c r="U447" i="19"/>
  <c r="T444" i="19"/>
  <c r="S441" i="19"/>
  <c r="R438" i="19"/>
  <c r="Q435" i="19"/>
  <c r="U431" i="19"/>
  <c r="T428" i="19"/>
  <c r="S425" i="19"/>
  <c r="R422" i="19"/>
  <c r="Q419" i="19"/>
  <c r="U415" i="19"/>
  <c r="H415" i="19" s="1"/>
  <c r="G91" i="22" s="1"/>
  <c r="T412" i="19"/>
  <c r="S409" i="19"/>
  <c r="R406" i="19"/>
  <c r="Q403" i="19"/>
  <c r="U399" i="19"/>
  <c r="T396" i="19"/>
  <c r="S393" i="19"/>
  <c r="R390" i="19"/>
  <c r="Q387" i="19"/>
  <c r="U383" i="19"/>
  <c r="T380" i="19"/>
  <c r="S377" i="19"/>
  <c r="R374" i="19"/>
  <c r="Q371" i="19"/>
  <c r="U367" i="19"/>
  <c r="T364" i="19"/>
  <c r="S361" i="19"/>
  <c r="R358" i="19"/>
  <c r="Q355" i="19"/>
  <c r="U351" i="19"/>
  <c r="H351" i="19" s="1"/>
  <c r="G388" i="22" s="1"/>
  <c r="T348" i="19"/>
  <c r="S345" i="19"/>
  <c r="R342" i="19"/>
  <c r="Q339" i="19"/>
  <c r="U335" i="19"/>
  <c r="T332" i="19"/>
  <c r="S329" i="19"/>
  <c r="R326" i="19"/>
  <c r="Q323" i="19"/>
  <c r="U319" i="19"/>
  <c r="T316" i="19"/>
  <c r="S313" i="19"/>
  <c r="R310" i="19"/>
  <c r="Q307" i="19"/>
  <c r="U303" i="19"/>
  <c r="H303" i="19" s="1"/>
  <c r="T300" i="19"/>
  <c r="S297" i="19"/>
  <c r="R294" i="19"/>
  <c r="Q291" i="19"/>
  <c r="U287" i="19"/>
  <c r="H287" i="19" s="1"/>
  <c r="T284" i="19"/>
  <c r="S281" i="19"/>
  <c r="R278" i="19"/>
  <c r="Q275" i="19"/>
  <c r="U271" i="19"/>
  <c r="T268" i="19"/>
  <c r="S265" i="19"/>
  <c r="R262" i="19"/>
  <c r="Q259" i="19"/>
  <c r="U255" i="19"/>
  <c r="T252" i="19"/>
  <c r="S249" i="19"/>
  <c r="R246" i="19"/>
  <c r="Q243" i="19"/>
  <c r="U239" i="19"/>
  <c r="T236" i="19"/>
  <c r="S233" i="19"/>
  <c r="R230" i="19"/>
  <c r="Q227" i="19"/>
  <c r="U223" i="19"/>
  <c r="H223" i="19" s="1"/>
  <c r="T220" i="19"/>
  <c r="S217" i="19"/>
  <c r="T212" i="19"/>
  <c r="R206" i="19"/>
  <c r="U199" i="19"/>
  <c r="S193" i="19"/>
  <c r="Q187" i="19"/>
  <c r="T180" i="19"/>
  <c r="R174" i="19"/>
  <c r="U167" i="19"/>
  <c r="S161" i="19"/>
  <c r="Q155" i="19"/>
  <c r="T148" i="19"/>
  <c r="R142" i="19"/>
  <c r="U135" i="19"/>
  <c r="H135" i="19" s="1"/>
  <c r="G35" i="22" s="1"/>
  <c r="S129" i="19"/>
  <c r="Q123" i="19"/>
  <c r="T116" i="19"/>
  <c r="R110" i="19"/>
  <c r="U103" i="19"/>
  <c r="H103" i="19" s="1"/>
  <c r="S97" i="19"/>
  <c r="Q91" i="19"/>
  <c r="T84" i="19"/>
  <c r="R78" i="19"/>
  <c r="U71" i="19"/>
  <c r="S65" i="19"/>
  <c r="Q59" i="19"/>
  <c r="T52" i="19"/>
  <c r="R46" i="19"/>
  <c r="U39" i="19"/>
  <c r="S33" i="19"/>
  <c r="Q27" i="19"/>
  <c r="T20" i="19"/>
  <c r="T11" i="19"/>
  <c r="S12" i="19"/>
  <c r="R13" i="19"/>
  <c r="Q14" i="19"/>
  <c r="U14" i="19"/>
  <c r="T15" i="19"/>
  <c r="S16" i="19"/>
  <c r="R17" i="19"/>
  <c r="Q18" i="19"/>
  <c r="U18" i="19"/>
  <c r="H18" i="19" s="1"/>
  <c r="T19" i="19"/>
  <c r="S20" i="19"/>
  <c r="R21" i="19"/>
  <c r="Q22" i="19"/>
  <c r="U22" i="19"/>
  <c r="H22" i="19" s="1"/>
  <c r="T23" i="19"/>
  <c r="S24" i="19"/>
  <c r="R25" i="19"/>
  <c r="Q26" i="19"/>
  <c r="U26" i="19"/>
  <c r="T27" i="19"/>
  <c r="S28" i="19"/>
  <c r="R29" i="19"/>
  <c r="Q30" i="19"/>
  <c r="U30" i="19"/>
  <c r="T31" i="19"/>
  <c r="S32" i="19"/>
  <c r="R33" i="19"/>
  <c r="Q34" i="19"/>
  <c r="U34" i="19"/>
  <c r="T35" i="19"/>
  <c r="S36" i="19"/>
  <c r="R37" i="19"/>
  <c r="Q38" i="19"/>
  <c r="U38" i="19"/>
  <c r="T39" i="19"/>
  <c r="S40" i="19"/>
  <c r="R41" i="19"/>
  <c r="Q42" i="19"/>
  <c r="U42" i="19"/>
  <c r="T43" i="19"/>
  <c r="S44" i="19"/>
  <c r="R45" i="19"/>
  <c r="Q46" i="19"/>
  <c r="U46" i="19"/>
  <c r="T47" i="19"/>
  <c r="S48" i="19"/>
  <c r="R49" i="19"/>
  <c r="Q50" i="19"/>
  <c r="U50" i="19"/>
  <c r="H50" i="19" s="1"/>
  <c r="G18" i="22" s="1"/>
  <c r="T51" i="19"/>
  <c r="S52" i="19"/>
  <c r="R53" i="19"/>
  <c r="Q54" i="19"/>
  <c r="U54" i="19"/>
  <c r="T55" i="19"/>
  <c r="S56" i="19"/>
  <c r="R57" i="19"/>
  <c r="Q58" i="19"/>
  <c r="U58" i="19"/>
  <c r="T59" i="19"/>
  <c r="S60" i="19"/>
  <c r="R61" i="19"/>
  <c r="Q62" i="19"/>
  <c r="U62" i="19"/>
  <c r="T63" i="19"/>
  <c r="S64" i="19"/>
  <c r="R65" i="19"/>
  <c r="Q66" i="19"/>
  <c r="U66" i="19"/>
  <c r="H66" i="19" s="1"/>
  <c r="T67" i="19"/>
  <c r="S68" i="19"/>
  <c r="R69" i="19"/>
  <c r="Q70" i="19"/>
  <c r="U70" i="19"/>
  <c r="H70" i="19" s="1"/>
  <c r="T71" i="19"/>
  <c r="S72" i="19"/>
  <c r="R73" i="19"/>
  <c r="Q74" i="19"/>
  <c r="U74" i="19"/>
  <c r="T75" i="19"/>
  <c r="S76" i="19"/>
  <c r="R77" i="19"/>
  <c r="Q78" i="19"/>
  <c r="U78" i="19"/>
  <c r="T79" i="19"/>
  <c r="S80" i="19"/>
  <c r="R81" i="19"/>
  <c r="Q82" i="19"/>
  <c r="U82" i="19"/>
  <c r="H82" i="19" s="1"/>
  <c r="T83" i="19"/>
  <c r="S84" i="19"/>
  <c r="R85" i="19"/>
  <c r="Q86" i="19"/>
  <c r="U86" i="19"/>
  <c r="H86" i="19" s="1"/>
  <c r="G775" i="22" s="1"/>
  <c r="T87" i="19"/>
  <c r="S88" i="19"/>
  <c r="R89" i="19"/>
  <c r="Q90" i="19"/>
  <c r="U90" i="19"/>
  <c r="T91" i="19"/>
  <c r="S92" i="19"/>
  <c r="R93" i="19"/>
  <c r="Q94" i="19"/>
  <c r="U94" i="19"/>
  <c r="T95" i="19"/>
  <c r="S96" i="19"/>
  <c r="R97" i="19"/>
  <c r="Q98" i="19"/>
  <c r="U98" i="19"/>
  <c r="H98" i="19" s="1"/>
  <c r="T99" i="19"/>
  <c r="S100" i="19"/>
  <c r="R101" i="19"/>
  <c r="Q102" i="19"/>
  <c r="U102" i="19"/>
  <c r="H102" i="19" s="1"/>
  <c r="T103" i="19"/>
  <c r="S104" i="19"/>
  <c r="R105" i="19"/>
  <c r="Q106" i="19"/>
  <c r="U106" i="19"/>
  <c r="T107" i="19"/>
  <c r="S108" i="19"/>
  <c r="R109" i="19"/>
  <c r="Q110" i="19"/>
  <c r="U110" i="19"/>
  <c r="T111" i="19"/>
  <c r="S112" i="19"/>
  <c r="R113" i="19"/>
  <c r="Q114" i="19"/>
  <c r="U114" i="19"/>
  <c r="T115" i="19"/>
  <c r="S116" i="19"/>
  <c r="R117" i="19"/>
  <c r="Q118" i="19"/>
  <c r="U118" i="19"/>
  <c r="H118" i="19" s="1"/>
  <c r="T119" i="19"/>
  <c r="S120" i="19"/>
  <c r="R121" i="19"/>
  <c r="Q122" i="19"/>
  <c r="U122" i="19"/>
  <c r="T123" i="19"/>
  <c r="S124" i="19"/>
  <c r="R125" i="19"/>
  <c r="Q126" i="19"/>
  <c r="U126" i="19"/>
  <c r="T127" i="19"/>
  <c r="S128" i="19"/>
  <c r="R129" i="19"/>
  <c r="Q130" i="19"/>
  <c r="U130" i="19"/>
  <c r="T131" i="19"/>
  <c r="S132" i="19"/>
  <c r="R133" i="19"/>
  <c r="Q134" i="19"/>
  <c r="U134" i="19"/>
  <c r="T135" i="19"/>
  <c r="S136" i="19"/>
  <c r="R137" i="19"/>
  <c r="Q138" i="19"/>
  <c r="U138" i="19"/>
  <c r="T139" i="19"/>
  <c r="S140" i="19"/>
  <c r="R141" i="19"/>
  <c r="Q142" i="19"/>
  <c r="U142" i="19"/>
  <c r="T143" i="19"/>
  <c r="S144" i="19"/>
  <c r="R145" i="19"/>
  <c r="Q146" i="19"/>
  <c r="U146" i="19"/>
  <c r="H146" i="19" s="1"/>
  <c r="G379" i="22" s="1"/>
  <c r="T147" i="19"/>
  <c r="S148" i="19"/>
  <c r="R149" i="19"/>
  <c r="Q150" i="19"/>
  <c r="U150" i="19"/>
  <c r="H150" i="19" s="1"/>
  <c r="T151" i="19"/>
  <c r="S152" i="19"/>
  <c r="R153" i="19"/>
  <c r="Q154" i="19"/>
  <c r="U154" i="19"/>
  <c r="T155" i="19"/>
  <c r="S156" i="19"/>
  <c r="R157" i="19"/>
  <c r="Q158" i="19"/>
  <c r="U158" i="19"/>
  <c r="T159" i="19"/>
  <c r="S160" i="19"/>
  <c r="R161" i="19"/>
  <c r="Q162" i="19"/>
  <c r="U162" i="19"/>
  <c r="H162" i="19" s="1"/>
  <c r="T163" i="19"/>
  <c r="S164" i="19"/>
  <c r="R165" i="19"/>
  <c r="Q166" i="19"/>
  <c r="U166" i="19"/>
  <c r="T167" i="19"/>
  <c r="S168" i="19"/>
  <c r="R169" i="19"/>
  <c r="Q170" i="19"/>
  <c r="U170" i="19"/>
  <c r="T171" i="19"/>
  <c r="S172" i="19"/>
  <c r="R173" i="19"/>
  <c r="Q174" i="19"/>
  <c r="U174" i="19"/>
  <c r="T175" i="19"/>
  <c r="S176" i="19"/>
  <c r="R177" i="19"/>
  <c r="Q178" i="19"/>
  <c r="U178" i="19"/>
  <c r="H178" i="19" s="1"/>
  <c r="T179" i="19"/>
  <c r="S180" i="19"/>
  <c r="R181" i="19"/>
  <c r="Q182" i="19"/>
  <c r="U182" i="19"/>
  <c r="H182" i="19" s="1"/>
  <c r="T183" i="19"/>
  <c r="S184" i="19"/>
  <c r="R185" i="19"/>
  <c r="Q186" i="19"/>
  <c r="U186" i="19"/>
  <c r="T187" i="19"/>
  <c r="S188" i="19"/>
  <c r="R189" i="19"/>
  <c r="Q190" i="19"/>
  <c r="U190" i="19"/>
  <c r="T191" i="19"/>
  <c r="S192" i="19"/>
  <c r="R193" i="19"/>
  <c r="Q194" i="19"/>
  <c r="U194" i="19"/>
  <c r="T195" i="19"/>
  <c r="S196" i="19"/>
  <c r="R197" i="19"/>
  <c r="Q198" i="19"/>
  <c r="U198" i="19"/>
  <c r="H198" i="19" s="1"/>
  <c r="T199" i="19"/>
  <c r="S200" i="19"/>
  <c r="R201" i="19"/>
  <c r="Q202" i="19"/>
  <c r="U202" i="19"/>
  <c r="T203" i="19"/>
  <c r="S204" i="19"/>
  <c r="R205" i="19"/>
  <c r="Q206" i="19"/>
  <c r="U206" i="19"/>
  <c r="T207" i="19"/>
  <c r="S208" i="19"/>
  <c r="R209" i="19"/>
  <c r="Q210" i="19"/>
  <c r="U210" i="19"/>
  <c r="H210" i="19" s="1"/>
  <c r="G50" i="22" s="1"/>
  <c r="T211" i="19"/>
  <c r="S212" i="19"/>
  <c r="R213" i="19"/>
  <c r="Q214" i="19"/>
  <c r="U214" i="19"/>
  <c r="T215" i="19"/>
  <c r="S11" i="19"/>
  <c r="R12" i="19"/>
  <c r="Q13" i="19"/>
  <c r="P13" i="19" s="1"/>
  <c r="U13" i="19"/>
  <c r="T14" i="19"/>
  <c r="S15" i="19"/>
  <c r="R16" i="19"/>
  <c r="Q17" i="19"/>
  <c r="U17" i="19"/>
  <c r="T18" i="19"/>
  <c r="S19" i="19"/>
  <c r="R20" i="19"/>
  <c r="Q21" i="19"/>
  <c r="U21" i="19"/>
  <c r="H21" i="19" s="1"/>
  <c r="G701" i="22" s="1"/>
  <c r="T22" i="19"/>
  <c r="S23" i="19"/>
  <c r="R24" i="19"/>
  <c r="Q25" i="19"/>
  <c r="U25" i="19"/>
  <c r="H25" i="19" s="1"/>
  <c r="G13" i="22" s="1"/>
  <c r="T26" i="19"/>
  <c r="S27" i="19"/>
  <c r="R28" i="19"/>
  <c r="Q29" i="19"/>
  <c r="P29" i="19" s="1"/>
  <c r="U29" i="19"/>
  <c r="T30" i="19"/>
  <c r="S31" i="19"/>
  <c r="R32" i="19"/>
  <c r="Q33" i="19"/>
  <c r="U33" i="19"/>
  <c r="T34" i="19"/>
  <c r="S35" i="19"/>
  <c r="R36" i="19"/>
  <c r="Q37" i="19"/>
  <c r="U37" i="19"/>
  <c r="H37" i="19" s="1"/>
  <c r="T38" i="19"/>
  <c r="S39" i="19"/>
  <c r="R40" i="19"/>
  <c r="Q41" i="19"/>
  <c r="P41" i="19" s="1"/>
  <c r="U41" i="19"/>
  <c r="H41" i="19" s="1"/>
  <c r="G763" i="22" s="1"/>
  <c r="T42" i="19"/>
  <c r="S43" i="19"/>
  <c r="R44" i="19"/>
  <c r="Q45" i="19"/>
  <c r="P45" i="19" s="1"/>
  <c r="U45" i="19"/>
  <c r="T46" i="19"/>
  <c r="S47" i="19"/>
  <c r="R48" i="19"/>
  <c r="Q49" i="19"/>
  <c r="U49" i="19"/>
  <c r="T50" i="19"/>
  <c r="S51" i="19"/>
  <c r="R52" i="19"/>
  <c r="Q53" i="19"/>
  <c r="U53" i="19"/>
  <c r="H53" i="19" s="1"/>
  <c r="T54" i="19"/>
  <c r="S55" i="19"/>
  <c r="R56" i="19"/>
  <c r="Q57" i="19"/>
  <c r="U57" i="19"/>
  <c r="H57" i="19" s="1"/>
  <c r="T58" i="19"/>
  <c r="S59" i="19"/>
  <c r="R60" i="19"/>
  <c r="Q61" i="19"/>
  <c r="P61" i="19" s="1"/>
  <c r="U61" i="19"/>
  <c r="T62" i="19"/>
  <c r="S63" i="19"/>
  <c r="R64" i="19"/>
  <c r="Q65" i="19"/>
  <c r="U65" i="19"/>
  <c r="T66" i="19"/>
  <c r="S67" i="19"/>
  <c r="R68" i="19"/>
  <c r="Q69" i="19"/>
  <c r="U69" i="19"/>
  <c r="T70" i="19"/>
  <c r="S71" i="19"/>
  <c r="R72" i="19"/>
  <c r="Q73" i="19"/>
  <c r="P73" i="19" s="1"/>
  <c r="U73" i="19"/>
  <c r="H73" i="19" s="1"/>
  <c r="T74" i="19"/>
  <c r="S75" i="19"/>
  <c r="R76" i="19"/>
  <c r="Q77" i="19"/>
  <c r="P77" i="19" s="1"/>
  <c r="U77" i="19"/>
  <c r="T78" i="19"/>
  <c r="S79" i="19"/>
  <c r="R80" i="19"/>
  <c r="Q81" i="19"/>
  <c r="U81" i="19"/>
  <c r="T82" i="19"/>
  <c r="S83" i="19"/>
  <c r="R84" i="19"/>
  <c r="Q85" i="19"/>
  <c r="U85" i="19"/>
  <c r="T86" i="19"/>
  <c r="S87" i="19"/>
  <c r="R88" i="19"/>
  <c r="Q89" i="19"/>
  <c r="P89" i="19" s="1"/>
  <c r="U89" i="19"/>
  <c r="T90" i="19"/>
  <c r="S91" i="19"/>
  <c r="R92" i="19"/>
  <c r="Q93" i="19"/>
  <c r="P93" i="19" s="1"/>
  <c r="U93" i="19"/>
  <c r="T94" i="19"/>
  <c r="S95" i="19"/>
  <c r="R96" i="19"/>
  <c r="Q97" i="19"/>
  <c r="U97" i="19"/>
  <c r="T98" i="19"/>
  <c r="S99" i="19"/>
  <c r="R100" i="19"/>
  <c r="Q101" i="19"/>
  <c r="U101" i="19"/>
  <c r="H101" i="19" s="1"/>
  <c r="G374" i="22" s="1"/>
  <c r="T102" i="19"/>
  <c r="S103" i="19"/>
  <c r="R104" i="19"/>
  <c r="Q105" i="19"/>
  <c r="U105" i="19"/>
  <c r="T106" i="19"/>
  <c r="S107" i="19"/>
  <c r="R108" i="19"/>
  <c r="Q109" i="19"/>
  <c r="P109" i="19" s="1"/>
  <c r="U109" i="19"/>
  <c r="T110" i="19"/>
  <c r="S111" i="19"/>
  <c r="R112" i="19"/>
  <c r="Q113" i="19"/>
  <c r="U113" i="19"/>
  <c r="T114" i="19"/>
  <c r="S115" i="19"/>
  <c r="R116" i="19"/>
  <c r="Q117" i="19"/>
  <c r="U117" i="19"/>
  <c r="H117" i="19" s="1"/>
  <c r="T118" i="19"/>
  <c r="S119" i="19"/>
  <c r="R120" i="19"/>
  <c r="Q121" i="19"/>
  <c r="P121" i="19" s="1"/>
  <c r="U121" i="19"/>
  <c r="H121" i="19" s="1"/>
  <c r="G715" i="22" s="1"/>
  <c r="T122" i="19"/>
  <c r="S123" i="19"/>
  <c r="R124" i="19"/>
  <c r="Q125" i="19"/>
  <c r="P125" i="19" s="1"/>
  <c r="U125" i="19"/>
  <c r="T126" i="19"/>
  <c r="S127" i="19"/>
  <c r="R128" i="19"/>
  <c r="Q129" i="19"/>
  <c r="U129" i="19"/>
  <c r="T130" i="19"/>
  <c r="S131" i="19"/>
  <c r="R132" i="19"/>
  <c r="Q133" i="19"/>
  <c r="U133" i="19"/>
  <c r="T134" i="19"/>
  <c r="S135" i="19"/>
  <c r="R136" i="19"/>
  <c r="Q137" i="19"/>
  <c r="P137" i="19" s="1"/>
  <c r="U137" i="19"/>
  <c r="H137" i="19" s="1"/>
  <c r="T138" i="19"/>
  <c r="S139" i="19"/>
  <c r="R140" i="19"/>
  <c r="Q141" i="19"/>
  <c r="P141" i="19" s="1"/>
  <c r="U141" i="19"/>
  <c r="T142" i="19"/>
  <c r="S143" i="19"/>
  <c r="R144" i="19"/>
  <c r="Q145" i="19"/>
  <c r="U145" i="19"/>
  <c r="T146" i="19"/>
  <c r="S147" i="19"/>
  <c r="R148" i="19"/>
  <c r="Q149" i="19"/>
  <c r="U149" i="19"/>
  <c r="T150" i="19"/>
  <c r="S151" i="19"/>
  <c r="R152" i="19"/>
  <c r="Q153" i="19"/>
  <c r="U153" i="19"/>
  <c r="H153" i="19" s="1"/>
  <c r="T154" i="19"/>
  <c r="S155" i="19"/>
  <c r="R156" i="19"/>
  <c r="Q157" i="19"/>
  <c r="P157" i="19" s="1"/>
  <c r="U157" i="19"/>
  <c r="T158" i="19"/>
  <c r="S159" i="19"/>
  <c r="R160" i="19"/>
  <c r="Q161" i="19"/>
  <c r="U161" i="19"/>
  <c r="T162" i="19"/>
  <c r="S163" i="19"/>
  <c r="R164" i="19"/>
  <c r="Q165" i="19"/>
  <c r="U165" i="19"/>
  <c r="H165" i="19" s="1"/>
  <c r="G41" i="22" s="1"/>
  <c r="T166" i="19"/>
  <c r="S167" i="19"/>
  <c r="R168" i="19"/>
  <c r="Q169" i="19"/>
  <c r="U169" i="19"/>
  <c r="T170" i="19"/>
  <c r="S171" i="19"/>
  <c r="R172" i="19"/>
  <c r="Q173" i="19"/>
  <c r="P173" i="19" s="1"/>
  <c r="U173" i="19"/>
  <c r="T174" i="19"/>
  <c r="S175" i="19"/>
  <c r="R176" i="19"/>
  <c r="Q177" i="19"/>
  <c r="U177" i="19"/>
  <c r="T178" i="19"/>
  <c r="S179" i="19"/>
  <c r="R180" i="19"/>
  <c r="Q181" i="19"/>
  <c r="U181" i="19"/>
  <c r="T182" i="19"/>
  <c r="S183" i="19"/>
  <c r="R184" i="19"/>
  <c r="Q185" i="19"/>
  <c r="P185" i="19" s="1"/>
  <c r="U185" i="19"/>
  <c r="H185" i="19" s="1"/>
  <c r="G45" i="22" s="1"/>
  <c r="T186" i="19"/>
  <c r="S187" i="19"/>
  <c r="R188" i="19"/>
  <c r="Q189" i="19"/>
  <c r="P189" i="19" s="1"/>
  <c r="U189" i="19"/>
  <c r="T190" i="19"/>
  <c r="S191" i="19"/>
  <c r="R192" i="19"/>
  <c r="Q193" i="19"/>
  <c r="U193" i="19"/>
  <c r="T194" i="19"/>
  <c r="S195" i="19"/>
  <c r="R196" i="19"/>
  <c r="Q197" i="19"/>
  <c r="U197" i="19"/>
  <c r="H197" i="19" s="1"/>
  <c r="G583" i="22" s="1"/>
  <c r="T198" i="19"/>
  <c r="S199" i="19"/>
  <c r="R200" i="19"/>
  <c r="Q201" i="19"/>
  <c r="P201" i="19" s="1"/>
  <c r="U201" i="19"/>
  <c r="H201" i="19" s="1"/>
  <c r="G380" i="22" s="1"/>
  <c r="T202" i="19"/>
  <c r="S203" i="19"/>
  <c r="R204" i="19"/>
  <c r="Q205" i="19"/>
  <c r="U205" i="19"/>
  <c r="T206" i="19"/>
  <c r="S207" i="19"/>
  <c r="R208" i="19"/>
  <c r="Q209" i="19"/>
  <c r="U209" i="19"/>
  <c r="T210" i="19"/>
  <c r="S211" i="19"/>
  <c r="R212" i="19"/>
  <c r="Q213" i="19"/>
  <c r="U213" i="19"/>
  <c r="H213" i="19" s="1"/>
  <c r="T214" i="19"/>
  <c r="S215" i="19"/>
  <c r="Q12" i="19"/>
  <c r="T13" i="19"/>
  <c r="R15" i="19"/>
  <c r="U16" i="19"/>
  <c r="S18" i="19"/>
  <c r="Q20" i="19"/>
  <c r="T21" i="19"/>
  <c r="R23" i="19"/>
  <c r="U24" i="19"/>
  <c r="S26" i="19"/>
  <c r="Q28" i="19"/>
  <c r="T29" i="19"/>
  <c r="R31" i="19"/>
  <c r="U32" i="19"/>
  <c r="H32" i="19" s="1"/>
  <c r="S34" i="19"/>
  <c r="Q36" i="19"/>
  <c r="T37" i="19"/>
  <c r="R39" i="19"/>
  <c r="U40" i="19"/>
  <c r="H40" i="19" s="1"/>
  <c r="G16" i="22" s="1"/>
  <c r="S42" i="19"/>
  <c r="Q44" i="19"/>
  <c r="T45" i="19"/>
  <c r="R47" i="19"/>
  <c r="U48" i="19"/>
  <c r="S50" i="19"/>
  <c r="Q52" i="19"/>
  <c r="T53" i="19"/>
  <c r="R55" i="19"/>
  <c r="U56" i="19"/>
  <c r="S58" i="19"/>
  <c r="Q60" i="19"/>
  <c r="T61" i="19"/>
  <c r="R63" i="19"/>
  <c r="U64" i="19"/>
  <c r="S66" i="19"/>
  <c r="Q68" i="19"/>
  <c r="T69" i="19"/>
  <c r="R71" i="19"/>
  <c r="U72" i="19"/>
  <c r="H72" i="19" s="1"/>
  <c r="S74" i="19"/>
  <c r="Q76" i="19"/>
  <c r="T77" i="19"/>
  <c r="R79" i="19"/>
  <c r="U80" i="19"/>
  <c r="S82" i="19"/>
  <c r="Q84" i="19"/>
  <c r="T85" i="19"/>
  <c r="R87" i="19"/>
  <c r="U88" i="19"/>
  <c r="S90" i="19"/>
  <c r="Q92" i="19"/>
  <c r="T93" i="19"/>
  <c r="R95" i="19"/>
  <c r="U96" i="19"/>
  <c r="H96" i="19" s="1"/>
  <c r="S98" i="19"/>
  <c r="Q100" i="19"/>
  <c r="T101" i="19"/>
  <c r="R103" i="19"/>
  <c r="U104" i="19"/>
  <c r="S106" i="19"/>
  <c r="Q108" i="19"/>
  <c r="T109" i="19"/>
  <c r="R111" i="19"/>
  <c r="U112" i="19"/>
  <c r="S114" i="19"/>
  <c r="Q116" i="19"/>
  <c r="T117" i="19"/>
  <c r="R119" i="19"/>
  <c r="U120" i="19"/>
  <c r="S122" i="19"/>
  <c r="Q124" i="19"/>
  <c r="T125" i="19"/>
  <c r="R127" i="19"/>
  <c r="U128" i="19"/>
  <c r="S130" i="19"/>
  <c r="Q132" i="19"/>
  <c r="T133" i="19"/>
  <c r="R135" i="19"/>
  <c r="U136" i="19"/>
  <c r="H136" i="19" s="1"/>
  <c r="G640" i="22" s="1"/>
  <c r="S138" i="19"/>
  <c r="Q140" i="19"/>
  <c r="T141" i="19"/>
  <c r="R143" i="19"/>
  <c r="U144" i="19"/>
  <c r="S146" i="19"/>
  <c r="Q148" i="19"/>
  <c r="T149" i="19"/>
  <c r="R151" i="19"/>
  <c r="U152" i="19"/>
  <c r="S154" i="19"/>
  <c r="Q156" i="19"/>
  <c r="T157" i="19"/>
  <c r="R159" i="19"/>
  <c r="U160" i="19"/>
  <c r="H160" i="19" s="1"/>
  <c r="S162" i="19"/>
  <c r="Q164" i="19"/>
  <c r="T165" i="19"/>
  <c r="R167" i="19"/>
  <c r="U168" i="19"/>
  <c r="H168" i="19" s="1"/>
  <c r="S170" i="19"/>
  <c r="Q172" i="19"/>
  <c r="T173" i="19"/>
  <c r="R175" i="19"/>
  <c r="U176" i="19"/>
  <c r="S178" i="19"/>
  <c r="Q180" i="19"/>
  <c r="T181" i="19"/>
  <c r="R183" i="19"/>
  <c r="U184" i="19"/>
  <c r="S186" i="19"/>
  <c r="Q188" i="19"/>
  <c r="T189" i="19"/>
  <c r="R191" i="19"/>
  <c r="U192" i="19"/>
  <c r="H192" i="19" s="1"/>
  <c r="S194" i="19"/>
  <c r="Q196" i="19"/>
  <c r="T197" i="19"/>
  <c r="R199" i="19"/>
  <c r="U200" i="19"/>
  <c r="H200" i="19" s="1"/>
  <c r="S202" i="19"/>
  <c r="Q204" i="19"/>
  <c r="T205" i="19"/>
  <c r="R207" i="19"/>
  <c r="U208" i="19"/>
  <c r="S210" i="19"/>
  <c r="Q212" i="19"/>
  <c r="T213" i="19"/>
  <c r="R215" i="19"/>
  <c r="S216" i="19"/>
  <c r="R217" i="19"/>
  <c r="Q218" i="19"/>
  <c r="U218" i="19"/>
  <c r="T219" i="19"/>
  <c r="S220" i="19"/>
  <c r="R221" i="19"/>
  <c r="Q222" i="19"/>
  <c r="U222" i="19"/>
  <c r="T223" i="19"/>
  <c r="S224" i="19"/>
  <c r="R225" i="19"/>
  <c r="Q226" i="19"/>
  <c r="U226" i="19"/>
  <c r="H226" i="19" s="1"/>
  <c r="G720" i="22" s="1"/>
  <c r="T227" i="19"/>
  <c r="S228" i="19"/>
  <c r="R229" i="19"/>
  <c r="Q230" i="19"/>
  <c r="P230" i="19" s="1"/>
  <c r="U230" i="19"/>
  <c r="T231" i="19"/>
  <c r="S232" i="19"/>
  <c r="R233" i="19"/>
  <c r="Q234" i="19"/>
  <c r="U234" i="19"/>
  <c r="T235" i="19"/>
  <c r="S236" i="19"/>
  <c r="R237" i="19"/>
  <c r="Q238" i="19"/>
  <c r="U238" i="19"/>
  <c r="T239" i="19"/>
  <c r="S240" i="19"/>
  <c r="R241" i="19"/>
  <c r="Q242" i="19"/>
  <c r="U242" i="19"/>
  <c r="T243" i="19"/>
  <c r="S244" i="19"/>
  <c r="R245" i="19"/>
  <c r="Q246" i="19"/>
  <c r="U246" i="19"/>
  <c r="H246" i="19" s="1"/>
  <c r="G717" i="22" s="1"/>
  <c r="T247" i="19"/>
  <c r="S248" i="19"/>
  <c r="R249" i="19"/>
  <c r="Q250" i="19"/>
  <c r="U250" i="19"/>
  <c r="T251" i="19"/>
  <c r="S252" i="19"/>
  <c r="R253" i="19"/>
  <c r="Q254" i="19"/>
  <c r="U254" i="19"/>
  <c r="T255" i="19"/>
  <c r="S256" i="19"/>
  <c r="R257" i="19"/>
  <c r="Q258" i="19"/>
  <c r="U258" i="19"/>
  <c r="H258" i="19" s="1"/>
  <c r="T259" i="19"/>
  <c r="S260" i="19"/>
  <c r="R261" i="19"/>
  <c r="Q262" i="19"/>
  <c r="U262" i="19"/>
  <c r="H262" i="19" s="1"/>
  <c r="G643" i="22" s="1"/>
  <c r="T263" i="19"/>
  <c r="S264" i="19"/>
  <c r="R265" i="19"/>
  <c r="Q266" i="19"/>
  <c r="U266" i="19"/>
  <c r="T267" i="19"/>
  <c r="S268" i="19"/>
  <c r="R269" i="19"/>
  <c r="Q270" i="19"/>
  <c r="U270" i="19"/>
  <c r="T271" i="19"/>
  <c r="S272" i="19"/>
  <c r="R273" i="19"/>
  <c r="Q274" i="19"/>
  <c r="U274" i="19"/>
  <c r="T275" i="19"/>
  <c r="S276" i="19"/>
  <c r="R277" i="19"/>
  <c r="Q278" i="19"/>
  <c r="U278" i="19"/>
  <c r="H278" i="19" s="1"/>
  <c r="T279" i="19"/>
  <c r="S280" i="19"/>
  <c r="R281" i="19"/>
  <c r="Q282" i="19"/>
  <c r="U282" i="19"/>
  <c r="T283" i="19"/>
  <c r="S284" i="19"/>
  <c r="R285" i="19"/>
  <c r="Q286" i="19"/>
  <c r="U286" i="19"/>
  <c r="T287" i="19"/>
  <c r="S288" i="19"/>
  <c r="R289" i="19"/>
  <c r="Q290" i="19"/>
  <c r="U290" i="19"/>
  <c r="T291" i="19"/>
  <c r="S292" i="19"/>
  <c r="R293" i="19"/>
  <c r="Q294" i="19"/>
  <c r="P294" i="19" s="1"/>
  <c r="U294" i="19"/>
  <c r="T295" i="19"/>
  <c r="S296" i="19"/>
  <c r="R297" i="19"/>
  <c r="Q298" i="19"/>
  <c r="U298" i="19"/>
  <c r="T299" i="19"/>
  <c r="S300" i="19"/>
  <c r="R301" i="19"/>
  <c r="Q302" i="19"/>
  <c r="U302" i="19"/>
  <c r="T303" i="19"/>
  <c r="S304" i="19"/>
  <c r="R305" i="19"/>
  <c r="Q306" i="19"/>
  <c r="U306" i="19"/>
  <c r="H306" i="19" s="1"/>
  <c r="T307" i="19"/>
  <c r="S308" i="19"/>
  <c r="R309" i="19"/>
  <c r="Q310" i="19"/>
  <c r="U310" i="19"/>
  <c r="T311" i="19"/>
  <c r="S312" i="19"/>
  <c r="R313" i="19"/>
  <c r="Q314" i="19"/>
  <c r="U314" i="19"/>
  <c r="T315" i="19"/>
  <c r="S316" i="19"/>
  <c r="R317" i="19"/>
  <c r="Q318" i="19"/>
  <c r="U318" i="19"/>
  <c r="T319" i="19"/>
  <c r="S320" i="19"/>
  <c r="R321" i="19"/>
  <c r="Q322" i="19"/>
  <c r="U322" i="19"/>
  <c r="H322" i="19" s="1"/>
  <c r="T323" i="19"/>
  <c r="S324" i="19"/>
  <c r="R325" i="19"/>
  <c r="Q326" i="19"/>
  <c r="P326" i="19" s="1"/>
  <c r="U326" i="19"/>
  <c r="H326" i="19" s="1"/>
  <c r="T327" i="19"/>
  <c r="S328" i="19"/>
  <c r="R329" i="19"/>
  <c r="Q330" i="19"/>
  <c r="U330" i="19"/>
  <c r="T331" i="19"/>
  <c r="S332" i="19"/>
  <c r="R333" i="19"/>
  <c r="Q334" i="19"/>
  <c r="U334" i="19"/>
  <c r="T335" i="19"/>
  <c r="S336" i="19"/>
  <c r="R337" i="19"/>
  <c r="Q338" i="19"/>
  <c r="U338" i="19"/>
  <c r="H338" i="19" s="1"/>
  <c r="T339" i="19"/>
  <c r="S340" i="19"/>
  <c r="R341" i="19"/>
  <c r="Q342" i="19"/>
  <c r="P342" i="19" s="1"/>
  <c r="U342" i="19"/>
  <c r="H342" i="19" s="1"/>
  <c r="G644" i="22" s="1"/>
  <c r="T343" i="19"/>
  <c r="S344" i="19"/>
  <c r="R345" i="19"/>
  <c r="Q346" i="19"/>
  <c r="U346" i="19"/>
  <c r="T347" i="19"/>
  <c r="S348" i="19"/>
  <c r="R349" i="19"/>
  <c r="Q350" i="19"/>
  <c r="U350" i="19"/>
  <c r="T351" i="19"/>
  <c r="S352" i="19"/>
  <c r="R353" i="19"/>
  <c r="Q354" i="19"/>
  <c r="U354" i="19"/>
  <c r="T355" i="19"/>
  <c r="S356" i="19"/>
  <c r="R357" i="19"/>
  <c r="Q358" i="19"/>
  <c r="P358" i="19" s="1"/>
  <c r="U358" i="19"/>
  <c r="T359" i="19"/>
  <c r="S360" i="19"/>
  <c r="R361" i="19"/>
  <c r="Q362" i="19"/>
  <c r="U362" i="19"/>
  <c r="T363" i="19"/>
  <c r="S364" i="19"/>
  <c r="R365" i="19"/>
  <c r="Q366" i="19"/>
  <c r="U366" i="19"/>
  <c r="T367" i="19"/>
  <c r="S368" i="19"/>
  <c r="R369" i="19"/>
  <c r="Q370" i="19"/>
  <c r="U370" i="19"/>
  <c r="H370" i="19" s="1"/>
  <c r="G82" i="22" s="1"/>
  <c r="T371" i="19"/>
  <c r="S372" i="19"/>
  <c r="R373" i="19"/>
  <c r="Q374" i="19"/>
  <c r="U374" i="19"/>
  <c r="T375" i="19"/>
  <c r="S376" i="19"/>
  <c r="R377" i="19"/>
  <c r="Q378" i="19"/>
  <c r="U378" i="19"/>
  <c r="T379" i="19"/>
  <c r="S380" i="19"/>
  <c r="R381" i="19"/>
  <c r="Q382" i="19"/>
  <c r="U382" i="19"/>
  <c r="T383" i="19"/>
  <c r="S384" i="19"/>
  <c r="R385" i="19"/>
  <c r="Q386" i="19"/>
  <c r="U386" i="19"/>
  <c r="H386" i="19" s="1"/>
  <c r="G398" i="22" s="1"/>
  <c r="T387" i="19"/>
  <c r="S388" i="19"/>
  <c r="R389" i="19"/>
  <c r="Q390" i="19"/>
  <c r="U390" i="19"/>
  <c r="H390" i="19" s="1"/>
  <c r="T391" i="19"/>
  <c r="S392" i="19"/>
  <c r="R393" i="19"/>
  <c r="Q394" i="19"/>
  <c r="U394" i="19"/>
  <c r="T395" i="19"/>
  <c r="S396" i="19"/>
  <c r="R397" i="19"/>
  <c r="Q398" i="19"/>
  <c r="U398" i="19"/>
  <c r="T399" i="19"/>
  <c r="S400" i="19"/>
  <c r="R401" i="19"/>
  <c r="Q402" i="19"/>
  <c r="U402" i="19"/>
  <c r="T403" i="19"/>
  <c r="S404" i="19"/>
  <c r="R405" i="19"/>
  <c r="Q406" i="19"/>
  <c r="P406" i="19" s="1"/>
  <c r="U406" i="19"/>
  <c r="H406" i="19" s="1"/>
  <c r="G403" i="22" s="1"/>
  <c r="T407" i="19"/>
  <c r="S408" i="19"/>
  <c r="R409" i="19"/>
  <c r="Q410" i="19"/>
  <c r="U410" i="19"/>
  <c r="T411" i="19"/>
  <c r="S412" i="19"/>
  <c r="R413" i="19"/>
  <c r="Q414" i="19"/>
  <c r="U414" i="19"/>
  <c r="T415" i="19"/>
  <c r="S416" i="19"/>
  <c r="R417" i="19"/>
  <c r="Q418" i="19"/>
  <c r="U418" i="19"/>
  <c r="H418" i="19" s="1"/>
  <c r="T419" i="19"/>
  <c r="S420" i="19"/>
  <c r="R421" i="19"/>
  <c r="Q422" i="19"/>
  <c r="U422" i="19"/>
  <c r="H422" i="19" s="1"/>
  <c r="T423" i="19"/>
  <c r="S424" i="19"/>
  <c r="R425" i="19"/>
  <c r="Q426" i="19"/>
  <c r="U426" i="19"/>
  <c r="T427" i="19"/>
  <c r="S428" i="19"/>
  <c r="R429" i="19"/>
  <c r="Q430" i="19"/>
  <c r="U430" i="19"/>
  <c r="T431" i="19"/>
  <c r="S432" i="19"/>
  <c r="R433" i="19"/>
  <c r="Q434" i="19"/>
  <c r="U434" i="19"/>
  <c r="T435" i="19"/>
  <c r="S436" i="19"/>
  <c r="R437" i="19"/>
  <c r="Q438" i="19"/>
  <c r="U438" i="19"/>
  <c r="H438" i="19" s="1"/>
  <c r="T439" i="19"/>
  <c r="S440" i="19"/>
  <c r="R441" i="19"/>
  <c r="Q442" i="19"/>
  <c r="U442" i="19"/>
  <c r="T443" i="19"/>
  <c r="S444" i="19"/>
  <c r="R445" i="19"/>
  <c r="Q446" i="19"/>
  <c r="U446" i="19"/>
  <c r="T447" i="19"/>
  <c r="S448" i="19"/>
  <c r="R449" i="19"/>
  <c r="Q450" i="19"/>
  <c r="U450" i="19"/>
  <c r="T451" i="19"/>
  <c r="S452" i="19"/>
  <c r="R453" i="19"/>
  <c r="Q454" i="19"/>
  <c r="U454" i="19"/>
  <c r="T455" i="19"/>
  <c r="S456" i="19"/>
  <c r="R457" i="19"/>
  <c r="Q458" i="19"/>
  <c r="U458" i="19"/>
  <c r="T459" i="19"/>
  <c r="S460" i="19"/>
  <c r="R461" i="19"/>
  <c r="Q462" i="19"/>
  <c r="U462" i="19"/>
  <c r="T463" i="19"/>
  <c r="S464" i="19"/>
  <c r="R465" i="19"/>
  <c r="Q466" i="19"/>
  <c r="U466" i="19"/>
  <c r="H466" i="19" s="1"/>
  <c r="T467" i="19"/>
  <c r="S468" i="19"/>
  <c r="R469" i="19"/>
  <c r="Q470" i="19"/>
  <c r="P470" i="19" s="1"/>
  <c r="U470" i="19"/>
  <c r="H470" i="19" s="1"/>
  <c r="G102" i="22" s="1"/>
  <c r="T471" i="19"/>
  <c r="S472" i="19"/>
  <c r="R473" i="19"/>
  <c r="Q474" i="19"/>
  <c r="U474" i="19"/>
  <c r="T475" i="19"/>
  <c r="S476" i="19"/>
  <c r="R477" i="19"/>
  <c r="Q478" i="19"/>
  <c r="U478" i="19"/>
  <c r="T479" i="19"/>
  <c r="S480" i="19"/>
  <c r="R481" i="19"/>
  <c r="Q482" i="19"/>
  <c r="U482" i="19"/>
  <c r="T483" i="19"/>
  <c r="S484" i="19"/>
  <c r="R485" i="19"/>
  <c r="Q486" i="19"/>
  <c r="P486" i="19" s="1"/>
  <c r="U486" i="19"/>
  <c r="T487" i="19"/>
  <c r="S488" i="19"/>
  <c r="R489" i="19"/>
  <c r="Q490" i="19"/>
  <c r="U490" i="19"/>
  <c r="T491" i="19"/>
  <c r="S492" i="19"/>
  <c r="R493" i="19"/>
  <c r="Q494" i="19"/>
  <c r="U494" i="19"/>
  <c r="T495" i="19"/>
  <c r="S496" i="19"/>
  <c r="R497" i="19"/>
  <c r="Q498" i="19"/>
  <c r="U498" i="19"/>
  <c r="T499" i="19"/>
  <c r="S500" i="19"/>
  <c r="R501" i="19"/>
  <c r="Q502" i="19"/>
  <c r="P502" i="19" s="1"/>
  <c r="U502" i="19"/>
  <c r="H502" i="19" s="1"/>
  <c r="G802" i="22" s="1"/>
  <c r="T503" i="19"/>
  <c r="S504" i="19"/>
  <c r="R505" i="19"/>
  <c r="Q506" i="19"/>
  <c r="U506" i="19"/>
  <c r="T507" i="19"/>
  <c r="S508" i="19"/>
  <c r="R509" i="19"/>
  <c r="Q510" i="19"/>
  <c r="U510" i="19"/>
  <c r="T511" i="19"/>
  <c r="S512" i="19"/>
  <c r="R513" i="19"/>
  <c r="Q514" i="19"/>
  <c r="U514" i="19"/>
  <c r="T515" i="19"/>
  <c r="S516" i="19"/>
  <c r="R517" i="19"/>
  <c r="Q518" i="19"/>
  <c r="P518" i="19" s="1"/>
  <c r="U518" i="19"/>
  <c r="H518" i="19" s="1"/>
  <c r="T519" i="19"/>
  <c r="S520" i="19"/>
  <c r="R521" i="19"/>
  <c r="Q522" i="19"/>
  <c r="U522" i="19"/>
  <c r="U11" i="19"/>
  <c r="S13" i="19"/>
  <c r="Q15" i="19"/>
  <c r="T16" i="19"/>
  <c r="R18" i="19"/>
  <c r="U19" i="19"/>
  <c r="S21" i="19"/>
  <c r="Q23" i="19"/>
  <c r="T24" i="19"/>
  <c r="R26" i="19"/>
  <c r="U27" i="19"/>
  <c r="H27" i="19" s="1"/>
  <c r="S29" i="19"/>
  <c r="Q31" i="19"/>
  <c r="T32" i="19"/>
  <c r="R34" i="19"/>
  <c r="P34" i="19" s="1"/>
  <c r="U35" i="19"/>
  <c r="S37" i="19"/>
  <c r="Q39" i="19"/>
  <c r="P39" i="19" s="1"/>
  <c r="T40" i="19"/>
  <c r="R42" i="19"/>
  <c r="U43" i="19"/>
  <c r="S45" i="19"/>
  <c r="Q47" i="19"/>
  <c r="P47" i="19" s="1"/>
  <c r="T48" i="19"/>
  <c r="R50" i="19"/>
  <c r="U51" i="19"/>
  <c r="S53" i="19"/>
  <c r="Q55" i="19"/>
  <c r="T56" i="19"/>
  <c r="R58" i="19"/>
  <c r="U59" i="19"/>
  <c r="S61" i="19"/>
  <c r="Q63" i="19"/>
  <c r="T64" i="19"/>
  <c r="R66" i="19"/>
  <c r="P66" i="19" s="1"/>
  <c r="U67" i="19"/>
  <c r="S69" i="19"/>
  <c r="Q71" i="19"/>
  <c r="T72" i="19"/>
  <c r="R74" i="19"/>
  <c r="U75" i="19"/>
  <c r="S77" i="19"/>
  <c r="Q79" i="19"/>
  <c r="P79" i="19" s="1"/>
  <c r="T80" i="19"/>
  <c r="R82" i="19"/>
  <c r="U83" i="19"/>
  <c r="H83" i="19" s="1"/>
  <c r="S85" i="19"/>
  <c r="Q87" i="19"/>
  <c r="T88" i="19"/>
  <c r="R90" i="19"/>
  <c r="U91" i="19"/>
  <c r="H91" i="19" s="1"/>
  <c r="G737" i="22" s="1"/>
  <c r="S93" i="19"/>
  <c r="Q95" i="19"/>
  <c r="T96" i="19"/>
  <c r="R98" i="19"/>
  <c r="U99" i="19"/>
  <c r="S101" i="19"/>
  <c r="Q103" i="19"/>
  <c r="P103" i="19" s="1"/>
  <c r="T104" i="19"/>
  <c r="R106" i="19"/>
  <c r="U107" i="19"/>
  <c r="S109" i="19"/>
  <c r="Q111" i="19"/>
  <c r="P111" i="19" s="1"/>
  <c r="T112" i="19"/>
  <c r="R114" i="19"/>
  <c r="U115" i="19"/>
  <c r="H115" i="19" s="1"/>
  <c r="S117" i="19"/>
  <c r="Q119" i="19"/>
  <c r="T120" i="19"/>
  <c r="R122" i="19"/>
  <c r="U123" i="19"/>
  <c r="H123" i="19" s="1"/>
  <c r="S125" i="19"/>
  <c r="Q127" i="19"/>
  <c r="T128" i="19"/>
  <c r="R130" i="19"/>
  <c r="P130" i="19" s="1"/>
  <c r="U131" i="19"/>
  <c r="S133" i="19"/>
  <c r="Q135" i="19"/>
  <c r="P135" i="19" s="1"/>
  <c r="T136" i="19"/>
  <c r="R138" i="19"/>
  <c r="U139" i="19"/>
  <c r="S141" i="19"/>
  <c r="Q143" i="19"/>
  <c r="T144" i="19"/>
  <c r="R146" i="19"/>
  <c r="U147" i="19"/>
  <c r="H147" i="19" s="1"/>
  <c r="G534" i="22" s="1"/>
  <c r="S149" i="19"/>
  <c r="Q151" i="19"/>
  <c r="T152" i="19"/>
  <c r="R154" i="19"/>
  <c r="U155" i="19"/>
  <c r="H155" i="19" s="1"/>
  <c r="G39" i="22" s="1"/>
  <c r="S157" i="19"/>
  <c r="Q159" i="19"/>
  <c r="T160" i="19"/>
  <c r="R162" i="19"/>
  <c r="P162" i="19" s="1"/>
  <c r="U163" i="19"/>
  <c r="S165" i="19"/>
  <c r="Q167" i="19"/>
  <c r="T168" i="19"/>
  <c r="R170" i="19"/>
  <c r="U171" i="19"/>
  <c r="S173" i="19"/>
  <c r="Q175" i="19"/>
  <c r="P175" i="19" s="1"/>
  <c r="T176" i="19"/>
  <c r="R178" i="19"/>
  <c r="U179" i="19"/>
  <c r="S181" i="19"/>
  <c r="Q183" i="19"/>
  <c r="T184" i="19"/>
  <c r="R186" i="19"/>
  <c r="U187" i="19"/>
  <c r="H187" i="19" s="1"/>
  <c r="S189" i="19"/>
  <c r="Q191" i="19"/>
  <c r="T192" i="19"/>
  <c r="R194" i="19"/>
  <c r="U195" i="19"/>
  <c r="S197" i="19"/>
  <c r="Q199" i="19"/>
  <c r="T200" i="19"/>
  <c r="R202" i="19"/>
  <c r="U203" i="19"/>
  <c r="S205" i="19"/>
  <c r="Q207" i="19"/>
  <c r="P207" i="19" s="1"/>
  <c r="T208" i="19"/>
  <c r="R210" i="19"/>
  <c r="U211" i="19"/>
  <c r="S213" i="19"/>
  <c r="Q215" i="19"/>
  <c r="R216" i="19"/>
  <c r="Q217" i="19"/>
  <c r="P217" i="19" s="1"/>
  <c r="U217" i="19"/>
  <c r="H217" i="19" s="1"/>
  <c r="T218" i="19"/>
  <c r="S219" i="19"/>
  <c r="R220" i="19"/>
  <c r="Q221" i="19"/>
  <c r="P221" i="19" s="1"/>
  <c r="U221" i="19"/>
  <c r="T222" i="19"/>
  <c r="S223" i="19"/>
  <c r="R224" i="19"/>
  <c r="Q225" i="19"/>
  <c r="U225" i="19"/>
  <c r="T226" i="19"/>
  <c r="S227" i="19"/>
  <c r="R228" i="19"/>
  <c r="Q229" i="19"/>
  <c r="U229" i="19"/>
  <c r="T230" i="19"/>
  <c r="S231" i="19"/>
  <c r="R232" i="19"/>
  <c r="Q233" i="19"/>
  <c r="U233" i="19"/>
  <c r="H233" i="19" s="1"/>
  <c r="T234" i="19"/>
  <c r="S235" i="19"/>
  <c r="R236" i="19"/>
  <c r="Q237" i="19"/>
  <c r="P237" i="19" s="1"/>
  <c r="U237" i="19"/>
  <c r="T238" i="19"/>
  <c r="S239" i="19"/>
  <c r="R240" i="19"/>
  <c r="Q241" i="19"/>
  <c r="U241" i="19"/>
  <c r="T242" i="19"/>
  <c r="S243" i="19"/>
  <c r="R244" i="19"/>
  <c r="Q245" i="19"/>
  <c r="U245" i="19"/>
  <c r="H245" i="19" s="1"/>
  <c r="T246" i="19"/>
  <c r="S247" i="19"/>
  <c r="R248" i="19"/>
  <c r="Q249" i="19"/>
  <c r="U249" i="19"/>
  <c r="T250" i="19"/>
  <c r="S251" i="19"/>
  <c r="R252" i="19"/>
  <c r="Q253" i="19"/>
  <c r="P253" i="19" s="1"/>
  <c r="U253" i="19"/>
  <c r="T254" i="19"/>
  <c r="S255" i="19"/>
  <c r="R256" i="19"/>
  <c r="Q257" i="19"/>
  <c r="U257" i="19"/>
  <c r="T258" i="19"/>
  <c r="S259" i="19"/>
  <c r="R260" i="19"/>
  <c r="Q261" i="19"/>
  <c r="U261" i="19"/>
  <c r="T262" i="19"/>
  <c r="S263" i="19"/>
  <c r="R264" i="19"/>
  <c r="Q265" i="19"/>
  <c r="P265" i="19" s="1"/>
  <c r="U265" i="19"/>
  <c r="H265" i="19" s="1"/>
  <c r="G61" i="22" s="1"/>
  <c r="T266" i="19"/>
  <c r="S267" i="19"/>
  <c r="R268" i="19"/>
  <c r="Q269" i="19"/>
  <c r="P269" i="19" s="1"/>
  <c r="U269" i="19"/>
  <c r="T270" i="19"/>
  <c r="S271" i="19"/>
  <c r="R272" i="19"/>
  <c r="Q273" i="19"/>
  <c r="U273" i="19"/>
  <c r="T274" i="19"/>
  <c r="S275" i="19"/>
  <c r="R276" i="19"/>
  <c r="Q277" i="19"/>
  <c r="U277" i="19"/>
  <c r="H277" i="19" s="1"/>
  <c r="G738" i="22" s="1"/>
  <c r="T278" i="19"/>
  <c r="S279" i="19"/>
  <c r="R280" i="19"/>
  <c r="Q281" i="19"/>
  <c r="P281" i="19" s="1"/>
  <c r="U281" i="19"/>
  <c r="H281" i="19" s="1"/>
  <c r="G456" i="22" s="1"/>
  <c r="T282" i="19"/>
  <c r="S283" i="19"/>
  <c r="R284" i="19"/>
  <c r="Q285" i="19"/>
  <c r="P285" i="19" s="1"/>
  <c r="U285" i="19"/>
  <c r="T286" i="19"/>
  <c r="S287" i="19"/>
  <c r="R288" i="19"/>
  <c r="Q289" i="19"/>
  <c r="U289" i="19"/>
  <c r="T290" i="19"/>
  <c r="S291" i="19"/>
  <c r="R292" i="19"/>
  <c r="Q293" i="19"/>
  <c r="U293" i="19"/>
  <c r="H293" i="19" s="1"/>
  <c r="T294" i="19"/>
  <c r="S295" i="19"/>
  <c r="R296" i="19"/>
  <c r="Q297" i="19"/>
  <c r="P297" i="19" s="1"/>
  <c r="U297" i="19"/>
  <c r="H297" i="19" s="1"/>
  <c r="G673" i="22" s="1"/>
  <c r="T298" i="19"/>
  <c r="S299" i="19"/>
  <c r="R300" i="19"/>
  <c r="Q301" i="19"/>
  <c r="P301" i="19" s="1"/>
  <c r="U301" i="19"/>
  <c r="T302" i="19"/>
  <c r="S303" i="19"/>
  <c r="R304" i="19"/>
  <c r="Q305" i="19"/>
  <c r="U305" i="19"/>
  <c r="T306" i="19"/>
  <c r="S307" i="19"/>
  <c r="R308" i="19"/>
  <c r="Q309" i="19"/>
  <c r="U309" i="19"/>
  <c r="T310" i="19"/>
  <c r="S311" i="19"/>
  <c r="R312" i="19"/>
  <c r="Q313" i="19"/>
  <c r="P313" i="19" s="1"/>
  <c r="U313" i="19"/>
  <c r="H313" i="19" s="1"/>
  <c r="T314" i="19"/>
  <c r="S315" i="19"/>
  <c r="R316" i="19"/>
  <c r="Q317" i="19"/>
  <c r="P317" i="19" s="1"/>
  <c r="U317" i="19"/>
  <c r="T318" i="19"/>
  <c r="S319" i="19"/>
  <c r="R320" i="19"/>
  <c r="Q321" i="19"/>
  <c r="U321" i="19"/>
  <c r="T322" i="19"/>
  <c r="S323" i="19"/>
  <c r="R324" i="19"/>
  <c r="Q325" i="19"/>
  <c r="U325" i="19"/>
  <c r="H325" i="19" s="1"/>
  <c r="G73" i="22" s="1"/>
  <c r="T326" i="19"/>
  <c r="S327" i="19"/>
  <c r="R328" i="19"/>
  <c r="Q329" i="19"/>
  <c r="P329" i="19" s="1"/>
  <c r="U329" i="19"/>
  <c r="T330" i="19"/>
  <c r="S331" i="19"/>
  <c r="R332" i="19"/>
  <c r="Q333" i="19"/>
  <c r="P333" i="19" s="1"/>
  <c r="U333" i="19"/>
  <c r="T334" i="19"/>
  <c r="S335" i="19"/>
  <c r="R336" i="19"/>
  <c r="Q337" i="19"/>
  <c r="U337" i="19"/>
  <c r="T338" i="19"/>
  <c r="S339" i="19"/>
  <c r="R340" i="19"/>
  <c r="Q341" i="19"/>
  <c r="U341" i="19"/>
  <c r="H341" i="19" s="1"/>
  <c r="T342" i="19"/>
  <c r="S343" i="19"/>
  <c r="R344" i="19"/>
  <c r="Q345" i="19"/>
  <c r="P345" i="19" s="1"/>
  <c r="U345" i="19"/>
  <c r="H345" i="19" s="1"/>
  <c r="G77" i="22" s="1"/>
  <c r="T346" i="19"/>
  <c r="S347" i="19"/>
  <c r="R348" i="19"/>
  <c r="Q349" i="19"/>
  <c r="P349" i="19" s="1"/>
  <c r="U349" i="19"/>
  <c r="T350" i="19"/>
  <c r="S351" i="19"/>
  <c r="R352" i="19"/>
  <c r="Q353" i="19"/>
  <c r="U353" i="19"/>
  <c r="T354" i="19"/>
  <c r="S355" i="19"/>
  <c r="R356" i="19"/>
  <c r="Q357" i="19"/>
  <c r="U357" i="19"/>
  <c r="H357" i="19" s="1"/>
  <c r="T358" i="19"/>
  <c r="S359" i="19"/>
  <c r="R360" i="19"/>
  <c r="Q361" i="19"/>
  <c r="P361" i="19" s="1"/>
  <c r="U361" i="19"/>
  <c r="H361" i="19" s="1"/>
  <c r="G584" i="22" s="1"/>
  <c r="T362" i="19"/>
  <c r="S363" i="19"/>
  <c r="R364" i="19"/>
  <c r="Q365" i="19"/>
  <c r="P365" i="19" s="1"/>
  <c r="U365" i="19"/>
  <c r="T366" i="19"/>
  <c r="S367" i="19"/>
  <c r="R368" i="19"/>
  <c r="Q369" i="19"/>
  <c r="U369" i="19"/>
  <c r="T370" i="19"/>
  <c r="S371" i="19"/>
  <c r="R372" i="19"/>
  <c r="Q373" i="19"/>
  <c r="U373" i="19"/>
  <c r="H373" i="19" s="1"/>
  <c r="T374" i="19"/>
  <c r="S375" i="19"/>
  <c r="R376" i="19"/>
  <c r="Q377" i="19"/>
  <c r="P377" i="19" s="1"/>
  <c r="U377" i="19"/>
  <c r="H377" i="19" s="1"/>
  <c r="G603" i="22" s="1"/>
  <c r="T378" i="19"/>
  <c r="S379" i="19"/>
  <c r="R380" i="19"/>
  <c r="Q381" i="19"/>
  <c r="P381" i="19" s="1"/>
  <c r="U381" i="19"/>
  <c r="T382" i="19"/>
  <c r="S383" i="19"/>
  <c r="R384" i="19"/>
  <c r="Q385" i="19"/>
  <c r="U385" i="19"/>
  <c r="T386" i="19"/>
  <c r="S387" i="19"/>
  <c r="R388" i="19"/>
  <c r="Q389" i="19"/>
  <c r="U389" i="19"/>
  <c r="T390" i="19"/>
  <c r="S391" i="19"/>
  <c r="R392" i="19"/>
  <c r="Q393" i="19"/>
  <c r="P393" i="19" s="1"/>
  <c r="U393" i="19"/>
  <c r="H393" i="19" s="1"/>
  <c r="T394" i="19"/>
  <c r="S395" i="19"/>
  <c r="R396" i="19"/>
  <c r="Q397" i="19"/>
  <c r="P397" i="19" s="1"/>
  <c r="U397" i="19"/>
  <c r="T398" i="19"/>
  <c r="S399" i="19"/>
  <c r="R400" i="19"/>
  <c r="Q401" i="19"/>
  <c r="U401" i="19"/>
  <c r="T402" i="19"/>
  <c r="S403" i="19"/>
  <c r="R404" i="19"/>
  <c r="Q405" i="19"/>
  <c r="U405" i="19"/>
  <c r="H405" i="19" s="1"/>
  <c r="G89" i="22" s="1"/>
  <c r="T406" i="19"/>
  <c r="S407" i="19"/>
  <c r="R408" i="19"/>
  <c r="Q409" i="19"/>
  <c r="U409" i="19"/>
  <c r="T410" i="19"/>
  <c r="S411" i="19"/>
  <c r="R412" i="19"/>
  <c r="Q413" i="19"/>
  <c r="P413" i="19" s="1"/>
  <c r="U413" i="19"/>
  <c r="T414" i="19"/>
  <c r="S415" i="19"/>
  <c r="R416" i="19"/>
  <c r="Q417" i="19"/>
  <c r="U417" i="19"/>
  <c r="T418" i="19"/>
  <c r="S419" i="19"/>
  <c r="R420" i="19"/>
  <c r="Q421" i="19"/>
  <c r="U421" i="19"/>
  <c r="T422" i="19"/>
  <c r="S423" i="19"/>
  <c r="R424" i="19"/>
  <c r="Q425" i="19"/>
  <c r="U425" i="19"/>
  <c r="H425" i="19" s="1"/>
  <c r="G93" i="22" s="1"/>
  <c r="T426" i="19"/>
  <c r="S427" i="19"/>
  <c r="R428" i="19"/>
  <c r="Q429" i="19"/>
  <c r="P429" i="19" s="1"/>
  <c r="U429" i="19"/>
  <c r="T430" i="19"/>
  <c r="S431" i="19"/>
  <c r="R432" i="19"/>
  <c r="Q433" i="19"/>
  <c r="U433" i="19"/>
  <c r="T434" i="19"/>
  <c r="S435" i="19"/>
  <c r="R436" i="19"/>
  <c r="Q437" i="19"/>
  <c r="U437" i="19"/>
  <c r="H437" i="19" s="1"/>
  <c r="T438" i="19"/>
  <c r="S439" i="19"/>
  <c r="R440" i="19"/>
  <c r="Q441" i="19"/>
  <c r="U441" i="19"/>
  <c r="H441" i="19" s="1"/>
  <c r="T442" i="19"/>
  <c r="S443" i="19"/>
  <c r="R444" i="19"/>
  <c r="Q445" i="19"/>
  <c r="P445" i="19" s="1"/>
  <c r="U445" i="19"/>
  <c r="T446" i="19"/>
  <c r="S447" i="19"/>
  <c r="R448" i="19"/>
  <c r="Q449" i="19"/>
  <c r="U449" i="19"/>
  <c r="T450" i="19"/>
  <c r="S451" i="19"/>
  <c r="R452" i="19"/>
  <c r="Q453" i="19"/>
  <c r="U453" i="19"/>
  <c r="H453" i="19" s="1"/>
  <c r="T454" i="19"/>
  <c r="S455" i="19"/>
  <c r="R456" i="19"/>
  <c r="Q457" i="19"/>
  <c r="U457" i="19"/>
  <c r="H457" i="19" s="1"/>
  <c r="T458" i="19"/>
  <c r="S459" i="19"/>
  <c r="R460" i="19"/>
  <c r="Q461" i="19"/>
  <c r="P461" i="19" s="1"/>
  <c r="U461" i="19"/>
  <c r="T462" i="19"/>
  <c r="S463" i="19"/>
  <c r="R464" i="19"/>
  <c r="Q465" i="19"/>
  <c r="U465" i="19"/>
  <c r="T466" i="19"/>
  <c r="S467" i="19"/>
  <c r="R468" i="19"/>
  <c r="Q469" i="19"/>
  <c r="U469" i="19"/>
  <c r="T470" i="19"/>
  <c r="S471" i="19"/>
  <c r="R472" i="19"/>
  <c r="Q473" i="19"/>
  <c r="P473" i="19" s="1"/>
  <c r="U473" i="19"/>
  <c r="H473" i="19" s="1"/>
  <c r="T474" i="19"/>
  <c r="S475" i="19"/>
  <c r="R476" i="19"/>
  <c r="Q477" i="19"/>
  <c r="P477" i="19" s="1"/>
  <c r="U477" i="19"/>
  <c r="T478" i="19"/>
  <c r="S479" i="19"/>
  <c r="R480" i="19"/>
  <c r="Q481" i="19"/>
  <c r="U481" i="19"/>
  <c r="T482" i="19"/>
  <c r="S483" i="19"/>
  <c r="R484" i="19"/>
  <c r="Q485" i="19"/>
  <c r="U485" i="19"/>
  <c r="H485" i="19" s="1"/>
  <c r="T486" i="19"/>
  <c r="S487" i="19"/>
  <c r="R488" i="19"/>
  <c r="Q489" i="19"/>
  <c r="P489" i="19" s="1"/>
  <c r="U489" i="19"/>
  <c r="T490" i="19"/>
  <c r="S491" i="19"/>
  <c r="R492" i="19"/>
  <c r="Q493" i="19"/>
  <c r="P493" i="19" s="1"/>
  <c r="U493" i="19"/>
  <c r="T494" i="19"/>
  <c r="S495" i="19"/>
  <c r="R496" i="19"/>
  <c r="Q497" i="19"/>
  <c r="U497" i="19"/>
  <c r="T498" i="19"/>
  <c r="S499" i="19"/>
  <c r="R500" i="19"/>
  <c r="Q501" i="19"/>
  <c r="U501" i="19"/>
  <c r="H501" i="19" s="1"/>
  <c r="T502" i="19"/>
  <c r="S503" i="19"/>
  <c r="R504" i="19"/>
  <c r="Q505" i="19"/>
  <c r="U505" i="19"/>
  <c r="H505" i="19" s="1"/>
  <c r="T506" i="19"/>
  <c r="S507" i="19"/>
  <c r="R508" i="19"/>
  <c r="Q509" i="19"/>
  <c r="U509" i="19"/>
  <c r="T510" i="19"/>
  <c r="S511" i="19"/>
  <c r="R512" i="19"/>
  <c r="Q513" i="19"/>
  <c r="U513" i="19"/>
  <c r="T514" i="19"/>
  <c r="S515" i="19"/>
  <c r="R516" i="19"/>
  <c r="Q517" i="19"/>
  <c r="U517" i="19"/>
  <c r="H517" i="19" s="1"/>
  <c r="G782" i="22" s="1"/>
  <c r="T518" i="19"/>
  <c r="S519" i="19"/>
  <c r="R520" i="19"/>
  <c r="Q521" i="19"/>
  <c r="P521" i="19" s="1"/>
  <c r="U521" i="19"/>
  <c r="H521" i="19" s="1"/>
  <c r="G659" i="22" s="1"/>
  <c r="T522" i="19"/>
  <c r="U12" i="19"/>
  <c r="Q16" i="19"/>
  <c r="P16" i="19" s="1"/>
  <c r="R19" i="19"/>
  <c r="S22" i="19"/>
  <c r="T25" i="19"/>
  <c r="U28" i="19"/>
  <c r="H28" i="19" s="1"/>
  <c r="Q32" i="19"/>
  <c r="R35" i="19"/>
  <c r="S38" i="19"/>
  <c r="T41" i="19"/>
  <c r="U44" i="19"/>
  <c r="Q48" i="19"/>
  <c r="R51" i="19"/>
  <c r="S54" i="19"/>
  <c r="T57" i="19"/>
  <c r="U60" i="19"/>
  <c r="Q64" i="19"/>
  <c r="R67" i="19"/>
  <c r="S70" i="19"/>
  <c r="T73" i="19"/>
  <c r="U76" i="19"/>
  <c r="Q80" i="19"/>
  <c r="P80" i="19" s="1"/>
  <c r="R83" i="19"/>
  <c r="S86" i="19"/>
  <c r="T89" i="19"/>
  <c r="U92" i="19"/>
  <c r="H92" i="19" s="1"/>
  <c r="Q96" i="19"/>
  <c r="P96" i="19" s="1"/>
  <c r="R99" i="19"/>
  <c r="S102" i="19"/>
  <c r="T105" i="19"/>
  <c r="U108" i="19"/>
  <c r="Q112" i="19"/>
  <c r="R115" i="19"/>
  <c r="S118" i="19"/>
  <c r="T121" i="19"/>
  <c r="U124" i="19"/>
  <c r="Q128" i="19"/>
  <c r="R131" i="19"/>
  <c r="S134" i="19"/>
  <c r="T137" i="19"/>
  <c r="U140" i="19"/>
  <c r="Q144" i="19"/>
  <c r="P144" i="19" s="1"/>
  <c r="R147" i="19"/>
  <c r="S150" i="19"/>
  <c r="T153" i="19"/>
  <c r="U156" i="19"/>
  <c r="H156" i="19" s="1"/>
  <c r="G582" i="22" s="1"/>
  <c r="Q160" i="19"/>
  <c r="P160" i="19" s="1"/>
  <c r="R163" i="19"/>
  <c r="S166" i="19"/>
  <c r="T169" i="19"/>
  <c r="U172" i="19"/>
  <c r="H172" i="19" s="1"/>
  <c r="Q176" i="19"/>
  <c r="R179" i="19"/>
  <c r="S182" i="19"/>
  <c r="T185" i="19"/>
  <c r="U188" i="19"/>
  <c r="Q192" i="19"/>
  <c r="R195" i="19"/>
  <c r="S198" i="19"/>
  <c r="T201" i="19"/>
  <c r="U204" i="19"/>
  <c r="Q208" i="19"/>
  <c r="P208" i="19" s="1"/>
  <c r="R211" i="19"/>
  <c r="S214" i="19"/>
  <c r="U216" i="19"/>
  <c r="S218" i="19"/>
  <c r="Q220" i="19"/>
  <c r="T221" i="19"/>
  <c r="R223" i="19"/>
  <c r="U224" i="19"/>
  <c r="S226" i="19"/>
  <c r="Q228" i="19"/>
  <c r="T229" i="19"/>
  <c r="R231" i="19"/>
  <c r="U232" i="19"/>
  <c r="H232" i="19" s="1"/>
  <c r="S234" i="19"/>
  <c r="Q236" i="19"/>
  <c r="T237" i="19"/>
  <c r="R239" i="19"/>
  <c r="U240" i="19"/>
  <c r="S242" i="19"/>
  <c r="Q244" i="19"/>
  <c r="T245" i="19"/>
  <c r="R247" i="19"/>
  <c r="U248" i="19"/>
  <c r="S250" i="19"/>
  <c r="Q252" i="19"/>
  <c r="T253" i="19"/>
  <c r="R255" i="19"/>
  <c r="U256" i="19"/>
  <c r="H256" i="19" s="1"/>
  <c r="S258" i="19"/>
  <c r="Q260" i="19"/>
  <c r="T261" i="19"/>
  <c r="R263" i="19"/>
  <c r="U264" i="19"/>
  <c r="S266" i="19"/>
  <c r="Q268" i="19"/>
  <c r="T269" i="19"/>
  <c r="R271" i="19"/>
  <c r="U272" i="19"/>
  <c r="S274" i="19"/>
  <c r="Q276" i="19"/>
  <c r="T277" i="19"/>
  <c r="R279" i="19"/>
  <c r="U280" i="19"/>
  <c r="S282" i="19"/>
  <c r="Q284" i="19"/>
  <c r="T285" i="19"/>
  <c r="R287" i="19"/>
  <c r="U288" i="19"/>
  <c r="H288" i="19" s="1"/>
  <c r="S290" i="19"/>
  <c r="Q292" i="19"/>
  <c r="T293" i="19"/>
  <c r="R295" i="19"/>
  <c r="U296" i="19"/>
  <c r="H296" i="19" s="1"/>
  <c r="S298" i="19"/>
  <c r="Q300" i="19"/>
  <c r="T301" i="19"/>
  <c r="R303" i="19"/>
  <c r="U304" i="19"/>
  <c r="S306" i="19"/>
  <c r="Q308" i="19"/>
  <c r="T309" i="19"/>
  <c r="R311" i="19"/>
  <c r="U312" i="19"/>
  <c r="S314" i="19"/>
  <c r="Q316" i="19"/>
  <c r="T317" i="19"/>
  <c r="R319" i="19"/>
  <c r="U320" i="19"/>
  <c r="H320" i="19" s="1"/>
  <c r="S322" i="19"/>
  <c r="Q324" i="19"/>
  <c r="T325" i="19"/>
  <c r="R327" i="19"/>
  <c r="U328" i="19"/>
  <c r="H328" i="19" s="1"/>
  <c r="S330" i="19"/>
  <c r="Q332" i="19"/>
  <c r="T333" i="19"/>
  <c r="R335" i="19"/>
  <c r="U336" i="19"/>
  <c r="S338" i="19"/>
  <c r="Q340" i="19"/>
  <c r="T341" i="19"/>
  <c r="R343" i="19"/>
  <c r="U344" i="19"/>
  <c r="S346" i="19"/>
  <c r="Q348" i="19"/>
  <c r="T349" i="19"/>
  <c r="R351" i="19"/>
  <c r="U352" i="19"/>
  <c r="S354" i="19"/>
  <c r="Q356" i="19"/>
  <c r="T357" i="19"/>
  <c r="R359" i="19"/>
  <c r="U360" i="19"/>
  <c r="H360" i="19" s="1"/>
  <c r="S362" i="19"/>
  <c r="Q364" i="19"/>
  <c r="T365" i="19"/>
  <c r="R367" i="19"/>
  <c r="U368" i="19"/>
  <c r="S370" i="19"/>
  <c r="Q372" i="19"/>
  <c r="T373" i="19"/>
  <c r="R375" i="19"/>
  <c r="U376" i="19"/>
  <c r="S378" i="19"/>
  <c r="Q380" i="19"/>
  <c r="T381" i="19"/>
  <c r="R383" i="19"/>
  <c r="U384" i="19"/>
  <c r="S386" i="19"/>
  <c r="Q388" i="19"/>
  <c r="T389" i="19"/>
  <c r="R391" i="19"/>
  <c r="U392" i="19"/>
  <c r="H392" i="19" s="1"/>
  <c r="S394" i="19"/>
  <c r="Q396" i="19"/>
  <c r="T397" i="19"/>
  <c r="R399" i="19"/>
  <c r="U400" i="19"/>
  <c r="S402" i="19"/>
  <c r="Q404" i="19"/>
  <c r="T405" i="19"/>
  <c r="R407" i="19"/>
  <c r="U408" i="19"/>
  <c r="S410" i="19"/>
  <c r="Q412" i="19"/>
  <c r="T413" i="19"/>
  <c r="R415" i="19"/>
  <c r="U416" i="19"/>
  <c r="H416" i="19" s="1"/>
  <c r="S418" i="19"/>
  <c r="Q420" i="19"/>
  <c r="T421" i="19"/>
  <c r="R423" i="19"/>
  <c r="U424" i="19"/>
  <c r="S426" i="19"/>
  <c r="Q428" i="19"/>
  <c r="T429" i="19"/>
  <c r="R431" i="19"/>
  <c r="U432" i="19"/>
  <c r="S434" i="19"/>
  <c r="Q436" i="19"/>
  <c r="T437" i="19"/>
  <c r="R439" i="19"/>
  <c r="U440" i="19"/>
  <c r="S442" i="19"/>
  <c r="Q444" i="19"/>
  <c r="T445" i="19"/>
  <c r="R447" i="19"/>
  <c r="U448" i="19"/>
  <c r="H448" i="19" s="1"/>
  <c r="S450" i="19"/>
  <c r="Q452" i="19"/>
  <c r="T453" i="19"/>
  <c r="R455" i="19"/>
  <c r="U456" i="19"/>
  <c r="H456" i="19" s="1"/>
  <c r="G505" i="22" s="1"/>
  <c r="S458" i="19"/>
  <c r="Q460" i="19"/>
  <c r="T461" i="19"/>
  <c r="R463" i="19"/>
  <c r="U464" i="19"/>
  <c r="S466" i="19"/>
  <c r="Q468" i="19"/>
  <c r="T469" i="19"/>
  <c r="R471" i="19"/>
  <c r="U472" i="19"/>
  <c r="S474" i="19"/>
  <c r="Q476" i="19"/>
  <c r="T477" i="19"/>
  <c r="R479" i="19"/>
  <c r="U480" i="19"/>
  <c r="H480" i="19" s="1"/>
  <c r="S482" i="19"/>
  <c r="Q484" i="19"/>
  <c r="T485" i="19"/>
  <c r="R487" i="19"/>
  <c r="U488" i="19"/>
  <c r="S490" i="19"/>
  <c r="Q492" i="19"/>
  <c r="T493" i="19"/>
  <c r="R495" i="19"/>
  <c r="U496" i="19"/>
  <c r="S498" i="19"/>
  <c r="Q500" i="19"/>
  <c r="T501" i="19"/>
  <c r="R503" i="19"/>
  <c r="U504" i="19"/>
  <c r="S506" i="19"/>
  <c r="Q508" i="19"/>
  <c r="T509" i="19"/>
  <c r="R511" i="19"/>
  <c r="U512" i="19"/>
  <c r="S514" i="19"/>
  <c r="Q516" i="19"/>
  <c r="T517" i="19"/>
  <c r="R519" i="19"/>
  <c r="U520" i="19"/>
  <c r="H520" i="19" s="1"/>
  <c r="G112" i="22" s="1"/>
  <c r="S522" i="19"/>
  <c r="T523" i="19"/>
  <c r="S524" i="19"/>
  <c r="R525" i="19"/>
  <c r="Q526" i="19"/>
  <c r="U526" i="19"/>
  <c r="T527" i="19"/>
  <c r="S528" i="19"/>
  <c r="R529" i="19"/>
  <c r="Q530" i="19"/>
  <c r="U530" i="19"/>
  <c r="H530" i="19" s="1"/>
  <c r="T531" i="19"/>
  <c r="S532" i="19"/>
  <c r="R533" i="19"/>
  <c r="Q534" i="19"/>
  <c r="P534" i="19" s="1"/>
  <c r="U534" i="19"/>
  <c r="T535" i="19"/>
  <c r="S536" i="19"/>
  <c r="R537" i="19"/>
  <c r="Q538" i="19"/>
  <c r="U538" i="19"/>
  <c r="T539" i="19"/>
  <c r="S540" i="19"/>
  <c r="R541" i="19"/>
  <c r="Q542" i="19"/>
  <c r="U542" i="19"/>
  <c r="T543" i="19"/>
  <c r="S544" i="19"/>
  <c r="R545" i="19"/>
  <c r="Q546" i="19"/>
  <c r="U546" i="19"/>
  <c r="H546" i="19" s="1"/>
  <c r="G386" i="22" s="1"/>
  <c r="T547" i="19"/>
  <c r="S548" i="19"/>
  <c r="R549" i="19"/>
  <c r="Q550" i="19"/>
  <c r="P550" i="19" s="1"/>
  <c r="U550" i="19"/>
  <c r="H550" i="19" s="1"/>
  <c r="T551" i="19"/>
  <c r="S552" i="19"/>
  <c r="R553" i="19"/>
  <c r="Q554" i="19"/>
  <c r="U554" i="19"/>
  <c r="T555" i="19"/>
  <c r="S556" i="19"/>
  <c r="R557" i="19"/>
  <c r="Q558" i="19"/>
  <c r="U558" i="19"/>
  <c r="T559" i="19"/>
  <c r="S560" i="19"/>
  <c r="R561" i="19"/>
  <c r="Q562" i="19"/>
  <c r="U562" i="19"/>
  <c r="H562" i="19" s="1"/>
  <c r="T563" i="19"/>
  <c r="S564" i="19"/>
  <c r="R565" i="19"/>
  <c r="Q566" i="19"/>
  <c r="P566" i="19" s="1"/>
  <c r="U566" i="19"/>
  <c r="H566" i="19" s="1"/>
  <c r="G509" i="22" s="1"/>
  <c r="T567" i="19"/>
  <c r="S568" i="19"/>
  <c r="R569" i="19"/>
  <c r="Q570" i="19"/>
  <c r="U570" i="19"/>
  <c r="T571" i="19"/>
  <c r="S572" i="19"/>
  <c r="R573" i="19"/>
  <c r="Q574" i="19"/>
  <c r="U574" i="19"/>
  <c r="T575" i="19"/>
  <c r="S576" i="19"/>
  <c r="R577" i="19"/>
  <c r="Q578" i="19"/>
  <c r="U578" i="19"/>
  <c r="H578" i="19" s="1"/>
  <c r="T579" i="19"/>
  <c r="S580" i="19"/>
  <c r="R581" i="19"/>
  <c r="Q582" i="19"/>
  <c r="P582" i="19" s="1"/>
  <c r="U582" i="19"/>
  <c r="H582" i="19" s="1"/>
  <c r="G683" i="22" s="1"/>
  <c r="T583" i="19"/>
  <c r="S584" i="19"/>
  <c r="R585" i="19"/>
  <c r="Q586" i="19"/>
  <c r="U586" i="19"/>
  <c r="T587" i="19"/>
  <c r="S588" i="19"/>
  <c r="R589" i="19"/>
  <c r="Q590" i="19"/>
  <c r="U590" i="19"/>
  <c r="T591" i="19"/>
  <c r="S592" i="19"/>
  <c r="R593" i="19"/>
  <c r="Q594" i="19"/>
  <c r="U594" i="19"/>
  <c r="T595" i="19"/>
  <c r="S596" i="19"/>
  <c r="R597" i="19"/>
  <c r="Q598" i="19"/>
  <c r="P598" i="19" s="1"/>
  <c r="U598" i="19"/>
  <c r="H598" i="19" s="1"/>
  <c r="T599" i="19"/>
  <c r="S600" i="19"/>
  <c r="R601" i="19"/>
  <c r="Q602" i="19"/>
  <c r="U602" i="19"/>
  <c r="T603" i="19"/>
  <c r="S604" i="19"/>
  <c r="R605" i="19"/>
  <c r="Q606" i="19"/>
  <c r="U606" i="19"/>
  <c r="T607" i="19"/>
  <c r="S608" i="19"/>
  <c r="R609" i="19"/>
  <c r="Q610" i="19"/>
  <c r="U610" i="19"/>
  <c r="H610" i="19" s="1"/>
  <c r="G130" i="22" s="1"/>
  <c r="T611" i="19"/>
  <c r="S612" i="19"/>
  <c r="R613" i="19"/>
  <c r="Q614" i="19"/>
  <c r="P614" i="19" s="1"/>
  <c r="U614" i="19"/>
  <c r="T615" i="19"/>
  <c r="S616" i="19"/>
  <c r="R617" i="19"/>
  <c r="Q618" i="19"/>
  <c r="P618" i="19" s="1"/>
  <c r="U618" i="19"/>
  <c r="T619" i="19"/>
  <c r="S620" i="19"/>
  <c r="R621" i="19"/>
  <c r="Q622" i="19"/>
  <c r="U622" i="19"/>
  <c r="T623" i="19"/>
  <c r="S624" i="19"/>
  <c r="R625" i="19"/>
  <c r="Q626" i="19"/>
  <c r="U626" i="19"/>
  <c r="H626" i="19" s="1"/>
  <c r="T627" i="19"/>
  <c r="S628" i="19"/>
  <c r="R629" i="19"/>
  <c r="Q630" i="19"/>
  <c r="P630" i="19" s="1"/>
  <c r="U630" i="19"/>
  <c r="H630" i="19" s="1"/>
  <c r="T631" i="19"/>
  <c r="S632" i="19"/>
  <c r="R633" i="19"/>
  <c r="Q634" i="19"/>
  <c r="U634" i="19"/>
  <c r="T635" i="19"/>
  <c r="S636" i="19"/>
  <c r="R637" i="19"/>
  <c r="Q638" i="19"/>
  <c r="U638" i="19"/>
  <c r="T639" i="19"/>
  <c r="S640" i="19"/>
  <c r="R641" i="19"/>
  <c r="Q642" i="19"/>
  <c r="U642" i="19"/>
  <c r="H642" i="19" s="1"/>
  <c r="T643" i="19"/>
  <c r="S644" i="19"/>
  <c r="R645" i="19"/>
  <c r="Q646" i="19"/>
  <c r="P646" i="19" s="1"/>
  <c r="U646" i="19"/>
  <c r="H646" i="19" s="1"/>
  <c r="G766" i="22" s="1"/>
  <c r="T647" i="19"/>
  <c r="S648" i="19"/>
  <c r="R649" i="19"/>
  <c r="Q650" i="19"/>
  <c r="P650" i="19" s="1"/>
  <c r="U650" i="19"/>
  <c r="T651" i="19"/>
  <c r="S652" i="19"/>
  <c r="R653" i="19"/>
  <c r="Q654" i="19"/>
  <c r="U654" i="19"/>
  <c r="T655" i="19"/>
  <c r="S656" i="19"/>
  <c r="R657" i="19"/>
  <c r="Q658" i="19"/>
  <c r="U658" i="19"/>
  <c r="H658" i="19" s="1"/>
  <c r="T659" i="19"/>
  <c r="S660" i="19"/>
  <c r="R661" i="19"/>
  <c r="Q662" i="19"/>
  <c r="P662" i="19" s="1"/>
  <c r="U662" i="19"/>
  <c r="H662" i="19" s="1"/>
  <c r="T663" i="19"/>
  <c r="S664" i="19"/>
  <c r="R665" i="19"/>
  <c r="Q666" i="19"/>
  <c r="U666" i="19"/>
  <c r="T667" i="19"/>
  <c r="S668" i="19"/>
  <c r="R669" i="19"/>
  <c r="Q670" i="19"/>
  <c r="U670" i="19"/>
  <c r="T671" i="19"/>
  <c r="S672" i="19"/>
  <c r="R673" i="19"/>
  <c r="Q674" i="19"/>
  <c r="U674" i="19"/>
  <c r="T675" i="19"/>
  <c r="S676" i="19"/>
  <c r="R677" i="19"/>
  <c r="Q678" i="19"/>
  <c r="U678" i="19"/>
  <c r="H678" i="19" s="1"/>
  <c r="T679" i="19"/>
  <c r="S680" i="19"/>
  <c r="R681" i="19"/>
  <c r="Q682" i="19"/>
  <c r="P682" i="19" s="1"/>
  <c r="U682" i="19"/>
  <c r="T683" i="19"/>
  <c r="S684" i="19"/>
  <c r="R685" i="19"/>
  <c r="Q686" i="19"/>
  <c r="U686" i="19"/>
  <c r="T687" i="19"/>
  <c r="S688" i="19"/>
  <c r="R689" i="19"/>
  <c r="Q690" i="19"/>
  <c r="U690" i="19"/>
  <c r="H690" i="19" s="1"/>
  <c r="T691" i="19"/>
  <c r="S692" i="19"/>
  <c r="R693" i="19"/>
  <c r="Q694" i="19"/>
  <c r="P694" i="19" s="1"/>
  <c r="U694" i="19"/>
  <c r="T695" i="19"/>
  <c r="S696" i="19"/>
  <c r="R697" i="19"/>
  <c r="Q698" i="19"/>
  <c r="U698" i="19"/>
  <c r="T699" i="19"/>
  <c r="S700" i="19"/>
  <c r="R701" i="19"/>
  <c r="Q702" i="19"/>
  <c r="U702" i="19"/>
  <c r="T703" i="19"/>
  <c r="S704" i="19"/>
  <c r="R705" i="19"/>
  <c r="Q706" i="19"/>
  <c r="U706" i="19"/>
  <c r="H706" i="19" s="1"/>
  <c r="T707" i="19"/>
  <c r="S708" i="19"/>
  <c r="R709" i="19"/>
  <c r="Q710" i="19"/>
  <c r="P710" i="19" s="1"/>
  <c r="U710" i="19"/>
  <c r="H710" i="19" s="1"/>
  <c r="T711" i="19"/>
  <c r="S712" i="19"/>
  <c r="R713" i="19"/>
  <c r="Q714" i="19"/>
  <c r="P714" i="19" s="1"/>
  <c r="U714" i="19"/>
  <c r="T715" i="19"/>
  <c r="S716" i="19"/>
  <c r="R717" i="19"/>
  <c r="Q718" i="19"/>
  <c r="U718" i="19"/>
  <c r="T719" i="19"/>
  <c r="S720" i="19"/>
  <c r="R721" i="19"/>
  <c r="Q722" i="19"/>
  <c r="U722" i="19"/>
  <c r="H722" i="19" s="1"/>
  <c r="T723" i="19"/>
  <c r="S724" i="19"/>
  <c r="R725" i="19"/>
  <c r="Q726" i="19"/>
  <c r="P726" i="19" s="1"/>
  <c r="U726" i="19"/>
  <c r="H726" i="19" s="1"/>
  <c r="G767" i="22" s="1"/>
  <c r="T727" i="19"/>
  <c r="S728" i="19"/>
  <c r="R729" i="19"/>
  <c r="Q730" i="19"/>
  <c r="U730" i="19"/>
  <c r="T731" i="19"/>
  <c r="S732" i="19"/>
  <c r="R733" i="19"/>
  <c r="Q734" i="19"/>
  <c r="U734" i="19"/>
  <c r="T735" i="19"/>
  <c r="S736" i="19"/>
  <c r="R737" i="19"/>
  <c r="Q738" i="19"/>
  <c r="U738" i="19"/>
  <c r="H738" i="19" s="1"/>
  <c r="T739" i="19"/>
  <c r="S740" i="19"/>
  <c r="R741" i="19"/>
  <c r="Q742" i="19"/>
  <c r="P742" i="19" s="1"/>
  <c r="U742" i="19"/>
  <c r="H742" i="19" s="1"/>
  <c r="G646" i="22" s="1"/>
  <c r="T743" i="19"/>
  <c r="S744" i="19"/>
  <c r="R745" i="19"/>
  <c r="Q746" i="19"/>
  <c r="U746" i="19"/>
  <c r="T747" i="19"/>
  <c r="S748" i="19"/>
  <c r="R749" i="19"/>
  <c r="Q750" i="19"/>
  <c r="U750" i="19"/>
  <c r="T751" i="19"/>
  <c r="S752" i="19"/>
  <c r="R753" i="19"/>
  <c r="Q754" i="19"/>
  <c r="U754" i="19"/>
  <c r="T755" i="19"/>
  <c r="S756" i="19"/>
  <c r="R757" i="19"/>
  <c r="Q758" i="19"/>
  <c r="P758" i="19" s="1"/>
  <c r="U758" i="19"/>
  <c r="H758" i="19" s="1"/>
  <c r="T759" i="19"/>
  <c r="S760" i="19"/>
  <c r="R761" i="19"/>
  <c r="Q762" i="19"/>
  <c r="U762" i="19"/>
  <c r="T763" i="19"/>
  <c r="S764" i="19"/>
  <c r="R765" i="19"/>
  <c r="Q766" i="19"/>
  <c r="U766" i="19"/>
  <c r="T767" i="19"/>
  <c r="S768" i="19"/>
  <c r="R769" i="19"/>
  <c r="Q770" i="19"/>
  <c r="U770" i="19"/>
  <c r="H770" i="19" s="1"/>
  <c r="G162" i="22" s="1"/>
  <c r="T771" i="19"/>
  <c r="S772" i="19"/>
  <c r="R773" i="19"/>
  <c r="Q774" i="19"/>
  <c r="P774" i="19" s="1"/>
  <c r="U774" i="19"/>
  <c r="T775" i="19"/>
  <c r="S776" i="19"/>
  <c r="R777" i="19"/>
  <c r="Q778" i="19"/>
  <c r="P778" i="19" s="1"/>
  <c r="U778" i="19"/>
  <c r="T779" i="19"/>
  <c r="S780" i="19"/>
  <c r="R781" i="19"/>
  <c r="Q782" i="19"/>
  <c r="U782" i="19"/>
  <c r="T783" i="19"/>
  <c r="S784" i="19"/>
  <c r="R785" i="19"/>
  <c r="Q786" i="19"/>
  <c r="U786" i="19"/>
  <c r="H786" i="19" s="1"/>
  <c r="G487" i="22" s="1"/>
  <c r="T787" i="19"/>
  <c r="S788" i="19"/>
  <c r="R789" i="19"/>
  <c r="Q790" i="19"/>
  <c r="P790" i="19" s="1"/>
  <c r="U790" i="19"/>
  <c r="H790" i="19" s="1"/>
  <c r="G166" i="22" s="1"/>
  <c r="T791" i="19"/>
  <c r="S792" i="19"/>
  <c r="R793" i="19"/>
  <c r="Q794" i="19"/>
  <c r="U794" i="19"/>
  <c r="T795" i="19"/>
  <c r="S796" i="19"/>
  <c r="R797" i="19"/>
  <c r="Q798" i="19"/>
  <c r="U798" i="19"/>
  <c r="T799" i="19"/>
  <c r="S800" i="19"/>
  <c r="R801" i="19"/>
  <c r="Q802" i="19"/>
  <c r="U802" i="19"/>
  <c r="T803" i="19"/>
  <c r="S804" i="19"/>
  <c r="R805" i="19"/>
  <c r="Q806" i="19"/>
  <c r="P806" i="19" s="1"/>
  <c r="U806" i="19"/>
  <c r="H806" i="19" s="1"/>
  <c r="G631" i="22" s="1"/>
  <c r="T807" i="19"/>
  <c r="S808" i="19"/>
  <c r="R809" i="19"/>
  <c r="Q810" i="19"/>
  <c r="P810" i="19" s="1"/>
  <c r="U810" i="19"/>
  <c r="T811" i="19"/>
  <c r="S812" i="19"/>
  <c r="R813" i="19"/>
  <c r="Q814" i="19"/>
  <c r="U814" i="19"/>
  <c r="T815" i="19"/>
  <c r="S816" i="19"/>
  <c r="R817" i="19"/>
  <c r="Q818" i="19"/>
  <c r="U818" i="19"/>
  <c r="H818" i="19" s="1"/>
  <c r="T819" i="19"/>
  <c r="S820" i="19"/>
  <c r="R821" i="19"/>
  <c r="Q822" i="19"/>
  <c r="P822" i="19" s="1"/>
  <c r="U822" i="19"/>
  <c r="H822" i="19" s="1"/>
  <c r="T823" i="19"/>
  <c r="S824" i="19"/>
  <c r="R825" i="19"/>
  <c r="Q826" i="19"/>
  <c r="P826" i="19" s="1"/>
  <c r="U826" i="19"/>
  <c r="T827" i="19"/>
  <c r="S828" i="19"/>
  <c r="R829" i="19"/>
  <c r="Q830" i="19"/>
  <c r="U830" i="19"/>
  <c r="T831" i="19"/>
  <c r="S832" i="19"/>
  <c r="R833" i="19"/>
  <c r="Q834" i="19"/>
  <c r="U834" i="19"/>
  <c r="T835" i="19"/>
  <c r="S836" i="19"/>
  <c r="R837" i="19"/>
  <c r="Q838" i="19"/>
  <c r="P838" i="19" s="1"/>
  <c r="U838" i="19"/>
  <c r="H838" i="19" s="1"/>
  <c r="T839" i="19"/>
  <c r="S840" i="19"/>
  <c r="R841" i="19"/>
  <c r="Q842" i="19"/>
  <c r="P842" i="19" s="1"/>
  <c r="U842" i="19"/>
  <c r="T843" i="19"/>
  <c r="S844" i="19"/>
  <c r="R845" i="19"/>
  <c r="Q846" i="19"/>
  <c r="U846" i="19"/>
  <c r="T847" i="19"/>
  <c r="S848" i="19"/>
  <c r="R849" i="19"/>
  <c r="Q850" i="19"/>
  <c r="U850" i="19"/>
  <c r="H850" i="19" s="1"/>
  <c r="T851" i="19"/>
  <c r="S852" i="19"/>
  <c r="R853" i="19"/>
  <c r="Q854" i="19"/>
  <c r="U854" i="19"/>
  <c r="T855" i="19"/>
  <c r="S856" i="19"/>
  <c r="R857" i="19"/>
  <c r="Q858" i="19"/>
  <c r="P858" i="19" s="1"/>
  <c r="U858" i="19"/>
  <c r="T859" i="19"/>
  <c r="S860" i="19"/>
  <c r="R861" i="19"/>
  <c r="Q862" i="19"/>
  <c r="U862" i="19"/>
  <c r="T863" i="19"/>
  <c r="S864" i="19"/>
  <c r="R865" i="19"/>
  <c r="Q866" i="19"/>
  <c r="U866" i="19"/>
  <c r="H866" i="19" s="1"/>
  <c r="G576" i="22" s="1"/>
  <c r="T867" i="19"/>
  <c r="S868" i="19"/>
  <c r="R869" i="19"/>
  <c r="Q870" i="19"/>
  <c r="U870" i="19"/>
  <c r="H870" i="19" s="1"/>
  <c r="G182" i="22" s="1"/>
  <c r="T871" i="19"/>
  <c r="S872" i="19"/>
  <c r="R873" i="19"/>
  <c r="Q874" i="19"/>
  <c r="U874" i="19"/>
  <c r="T875" i="19"/>
  <c r="S876" i="19"/>
  <c r="R877" i="19"/>
  <c r="Q878" i="19"/>
  <c r="U878" i="19"/>
  <c r="T879" i="19"/>
  <c r="S880" i="19"/>
  <c r="R881" i="19"/>
  <c r="Q882" i="19"/>
  <c r="U882" i="19"/>
  <c r="H882" i="19" s="1"/>
  <c r="G805" i="22" s="1"/>
  <c r="T883" i="19"/>
  <c r="S884" i="19"/>
  <c r="R885" i="19"/>
  <c r="Q886" i="19"/>
  <c r="P886" i="19" s="1"/>
  <c r="U886" i="19"/>
  <c r="H886" i="19" s="1"/>
  <c r="T887" i="19"/>
  <c r="S888" i="19"/>
  <c r="R889" i="19"/>
  <c r="Q890" i="19"/>
  <c r="U890" i="19"/>
  <c r="T891" i="19"/>
  <c r="S892" i="19"/>
  <c r="R893" i="19"/>
  <c r="Q894" i="19"/>
  <c r="U894" i="19"/>
  <c r="T895" i="19"/>
  <c r="S896" i="19"/>
  <c r="R897" i="19"/>
  <c r="Q898" i="19"/>
  <c r="U898" i="19"/>
  <c r="H898" i="19" s="1"/>
  <c r="T899" i="19"/>
  <c r="S900" i="19"/>
  <c r="R901" i="19"/>
  <c r="Q902" i="19"/>
  <c r="P902" i="19" s="1"/>
  <c r="U902" i="19"/>
  <c r="H902" i="19" s="1"/>
  <c r="G546" i="22" s="1"/>
  <c r="T903" i="19"/>
  <c r="S904" i="19"/>
  <c r="R905" i="19"/>
  <c r="Q906" i="19"/>
  <c r="U906" i="19"/>
  <c r="T907" i="19"/>
  <c r="S908" i="19"/>
  <c r="R909" i="19"/>
  <c r="Q910" i="19"/>
  <c r="U910" i="19"/>
  <c r="T911" i="19"/>
  <c r="S912" i="19"/>
  <c r="R913" i="19"/>
  <c r="Q914" i="19"/>
  <c r="U914" i="19"/>
  <c r="T915" i="19"/>
  <c r="S916" i="19"/>
  <c r="R917" i="19"/>
  <c r="Q918" i="19"/>
  <c r="P918" i="19" s="1"/>
  <c r="U918" i="19"/>
  <c r="H918" i="19" s="1"/>
  <c r="T919" i="19"/>
  <c r="S920" i="19"/>
  <c r="R921" i="19"/>
  <c r="Q922" i="19"/>
  <c r="U922" i="19"/>
  <c r="T923" i="19"/>
  <c r="S924" i="19"/>
  <c r="R925" i="19"/>
  <c r="Q926" i="19"/>
  <c r="U926" i="19"/>
  <c r="T927" i="19"/>
  <c r="S928" i="19"/>
  <c r="R929" i="19"/>
  <c r="Q930" i="19"/>
  <c r="U930" i="19"/>
  <c r="H930" i="19" s="1"/>
  <c r="T931" i="19"/>
  <c r="S932" i="19"/>
  <c r="R933" i="19"/>
  <c r="Q934" i="19"/>
  <c r="P934" i="19" s="1"/>
  <c r="U934" i="19"/>
  <c r="T935" i="19"/>
  <c r="S936" i="19"/>
  <c r="R937" i="19"/>
  <c r="Q938" i="19"/>
  <c r="P938" i="19" s="1"/>
  <c r="U938" i="19"/>
  <c r="T939" i="19"/>
  <c r="S940" i="19"/>
  <c r="R941" i="19"/>
  <c r="Q942" i="19"/>
  <c r="U942" i="19"/>
  <c r="T943" i="19"/>
  <c r="S944" i="19"/>
  <c r="R945" i="19"/>
  <c r="Q946" i="19"/>
  <c r="U946" i="19"/>
  <c r="H946" i="19" s="1"/>
  <c r="G382" i="22" s="1"/>
  <c r="T947" i="19"/>
  <c r="S948" i="19"/>
  <c r="R949" i="19"/>
  <c r="Q950" i="19"/>
  <c r="P950" i="19" s="1"/>
  <c r="U950" i="19"/>
  <c r="H950" i="19" s="1"/>
  <c r="T951" i="19"/>
  <c r="S952" i="19"/>
  <c r="R953" i="19"/>
  <c r="Q954" i="19"/>
  <c r="P954" i="19" s="1"/>
  <c r="U954" i="19"/>
  <c r="T955" i="19"/>
  <c r="S956" i="19"/>
  <c r="R957" i="19"/>
  <c r="Q958" i="19"/>
  <c r="U958" i="19"/>
  <c r="T959" i="19"/>
  <c r="S960" i="19"/>
  <c r="R961" i="19"/>
  <c r="Q962" i="19"/>
  <c r="U962" i="19"/>
  <c r="H962" i="19" s="1"/>
  <c r="T963" i="19"/>
  <c r="S964" i="19"/>
  <c r="R965" i="19"/>
  <c r="Q966" i="19"/>
  <c r="P966" i="19" s="1"/>
  <c r="U966" i="19"/>
  <c r="H966" i="19" s="1"/>
  <c r="G426" i="22" s="1"/>
  <c r="T967" i="19"/>
  <c r="S968" i="19"/>
  <c r="R969" i="19"/>
  <c r="Q970" i="19"/>
  <c r="P970" i="19" s="1"/>
  <c r="U970" i="19"/>
  <c r="T971" i="19"/>
  <c r="S972" i="19"/>
  <c r="R973" i="19"/>
  <c r="Q974" i="19"/>
  <c r="U974" i="19"/>
  <c r="T975" i="19"/>
  <c r="S976" i="19"/>
  <c r="R977" i="19"/>
  <c r="Q978" i="19"/>
  <c r="U978" i="19"/>
  <c r="H978" i="19" s="1"/>
  <c r="T979" i="19"/>
  <c r="S980" i="19"/>
  <c r="R981" i="19"/>
  <c r="Q982" i="19"/>
  <c r="P982" i="19" s="1"/>
  <c r="U982" i="19"/>
  <c r="H982" i="19" s="1"/>
  <c r="T983" i="19"/>
  <c r="S984" i="19"/>
  <c r="R985" i="19"/>
  <c r="Q986" i="19"/>
  <c r="P986" i="19" s="1"/>
  <c r="U986" i="19"/>
  <c r="T987" i="19"/>
  <c r="S988" i="19"/>
  <c r="R989" i="19"/>
  <c r="Q990" i="19"/>
  <c r="U990" i="19"/>
  <c r="T991" i="19"/>
  <c r="S992" i="19"/>
  <c r="R993" i="19"/>
  <c r="Q994" i="19"/>
  <c r="U994" i="19"/>
  <c r="T995" i="19"/>
  <c r="S996" i="19"/>
  <c r="R997" i="19"/>
  <c r="Q998" i="19"/>
  <c r="P998" i="19" s="1"/>
  <c r="U998" i="19"/>
  <c r="H998" i="19" s="1"/>
  <c r="T999" i="19"/>
  <c r="S1000" i="19"/>
  <c r="R1001" i="19"/>
  <c r="Q1002" i="19"/>
  <c r="U1002" i="19"/>
  <c r="T1003" i="19"/>
  <c r="S1004" i="19"/>
  <c r="R1005" i="19"/>
  <c r="Q1006" i="19"/>
  <c r="U1006" i="19"/>
  <c r="T1007" i="19"/>
  <c r="S1008" i="19"/>
  <c r="R1009" i="19"/>
  <c r="Q1010" i="19"/>
  <c r="U1010" i="19"/>
  <c r="H1010" i="19" s="1"/>
  <c r="T1011" i="19"/>
  <c r="S1012" i="19"/>
  <c r="R1013" i="19"/>
  <c r="Q1014" i="19"/>
  <c r="U1014" i="19"/>
  <c r="T1015" i="19"/>
  <c r="S1016" i="19"/>
  <c r="R1017" i="19"/>
  <c r="Q1018" i="19"/>
  <c r="P1018" i="19" s="1"/>
  <c r="U1018" i="19"/>
  <c r="T1019" i="19"/>
  <c r="S1020" i="19"/>
  <c r="R1021" i="19"/>
  <c r="Q1022" i="19"/>
  <c r="U1022" i="19"/>
  <c r="T1023" i="19"/>
  <c r="S1024" i="19"/>
  <c r="R1025" i="19"/>
  <c r="Q1026" i="19"/>
  <c r="U1026" i="19"/>
  <c r="H1026" i="19" s="1"/>
  <c r="T1027" i="19"/>
  <c r="S1028" i="19"/>
  <c r="R1029" i="19"/>
  <c r="Q1030" i="19"/>
  <c r="P1030" i="19" s="1"/>
  <c r="U1030" i="19"/>
  <c r="T1031" i="19"/>
  <c r="S1032" i="19"/>
  <c r="R1033" i="19"/>
  <c r="Q1034" i="19"/>
  <c r="P1034" i="19" s="1"/>
  <c r="U1034" i="19"/>
  <c r="T1035" i="19"/>
  <c r="S1036" i="19"/>
  <c r="R1037" i="19"/>
  <c r="Q1038" i="19"/>
  <c r="U1038" i="19"/>
  <c r="T1039" i="19"/>
  <c r="S1040" i="19"/>
  <c r="R1041" i="19"/>
  <c r="Q1042" i="19"/>
  <c r="U1042" i="19"/>
  <c r="H1042" i="19" s="1"/>
  <c r="T1043" i="19"/>
  <c r="S1044" i="19"/>
  <c r="R1045" i="19"/>
  <c r="Q1046" i="19"/>
  <c r="P1046" i="19" s="1"/>
  <c r="U1046" i="19"/>
  <c r="H1046" i="19" s="1"/>
  <c r="G438" i="22" s="1"/>
  <c r="T1047" i="19"/>
  <c r="S1048" i="19"/>
  <c r="R1049" i="19"/>
  <c r="Q1050" i="19"/>
  <c r="P1050" i="19" s="1"/>
  <c r="U1050" i="19"/>
  <c r="T1051" i="19"/>
  <c r="S1052" i="19"/>
  <c r="R1053" i="19"/>
  <c r="Q1054" i="19"/>
  <c r="U1054" i="19"/>
  <c r="T1055" i="19"/>
  <c r="S1056" i="19"/>
  <c r="R1057" i="19"/>
  <c r="Q1058" i="19"/>
  <c r="U1058" i="19"/>
  <c r="H1058" i="19" s="1"/>
  <c r="T1059" i="19"/>
  <c r="S1060" i="19"/>
  <c r="R1061" i="19"/>
  <c r="Q1062" i="19"/>
  <c r="P1062" i="19" s="1"/>
  <c r="U1062" i="19"/>
  <c r="H1062" i="19" s="1"/>
  <c r="T1063" i="19"/>
  <c r="S1064" i="19"/>
  <c r="R1065" i="19"/>
  <c r="Q1066" i="19"/>
  <c r="P1066" i="19" s="1"/>
  <c r="U1066" i="19"/>
  <c r="T1067" i="19"/>
  <c r="S1068" i="19"/>
  <c r="R1069" i="19"/>
  <c r="Q1070" i="19"/>
  <c r="U1070" i="19"/>
  <c r="T1071" i="19"/>
  <c r="S1072" i="19"/>
  <c r="R1073" i="19"/>
  <c r="Q1074" i="19"/>
  <c r="U1074" i="19"/>
  <c r="T1075" i="19"/>
  <c r="S1076" i="19"/>
  <c r="R1077" i="19"/>
  <c r="Q1078" i="19"/>
  <c r="P1078" i="19" s="1"/>
  <c r="U1078" i="19"/>
  <c r="H1078" i="19" s="1"/>
  <c r="T1079" i="19"/>
  <c r="S1080" i="19"/>
  <c r="R1081" i="19"/>
  <c r="Q1082" i="19"/>
  <c r="P1082" i="19" s="1"/>
  <c r="U1082" i="19"/>
  <c r="T1083" i="19"/>
  <c r="S1084" i="19"/>
  <c r="R1085" i="19"/>
  <c r="Q1086" i="19"/>
  <c r="U1086" i="19"/>
  <c r="T1087" i="19"/>
  <c r="S1088" i="19"/>
  <c r="R1089" i="19"/>
  <c r="Q1090" i="19"/>
  <c r="U1090" i="19"/>
  <c r="H1090" i="19" s="1"/>
  <c r="T1091" i="19"/>
  <c r="S1092" i="19"/>
  <c r="R1093" i="19"/>
  <c r="Q1094" i="19"/>
  <c r="P1094" i="19" s="1"/>
  <c r="U1094" i="19"/>
  <c r="T1095" i="19"/>
  <c r="S1096" i="19"/>
  <c r="R1097" i="19"/>
  <c r="Q1098" i="19"/>
  <c r="P1098" i="19" s="1"/>
  <c r="U1098" i="19"/>
  <c r="T1099" i="19"/>
  <c r="S1100" i="19"/>
  <c r="R1101" i="19"/>
  <c r="Q1102" i="19"/>
  <c r="U1102" i="19"/>
  <c r="T1103" i="19"/>
  <c r="S1104" i="19"/>
  <c r="R1105" i="19"/>
  <c r="Q1106" i="19"/>
  <c r="U1106" i="19"/>
  <c r="H1106" i="19" s="1"/>
  <c r="G560" i="22" s="1"/>
  <c r="T1107" i="19"/>
  <c r="S1108" i="19"/>
  <c r="R1109" i="19"/>
  <c r="Q1110" i="19"/>
  <c r="P1110" i="19" s="1"/>
  <c r="U1110" i="19"/>
  <c r="H1110" i="19" s="1"/>
  <c r="G230" i="22" s="1"/>
  <c r="T1111" i="19"/>
  <c r="S1112" i="19"/>
  <c r="R1113" i="19"/>
  <c r="Q1114" i="19"/>
  <c r="P1114" i="19" s="1"/>
  <c r="U1114" i="19"/>
  <c r="T1115" i="19"/>
  <c r="S1116" i="19"/>
  <c r="R1117" i="19"/>
  <c r="Q1118" i="19"/>
  <c r="U1118" i="19"/>
  <c r="T1119" i="19"/>
  <c r="S1120" i="19"/>
  <c r="R1121" i="19"/>
  <c r="Q1122" i="19"/>
  <c r="U1122" i="19"/>
  <c r="H1122" i="19" s="1"/>
  <c r="T1123" i="19"/>
  <c r="S1124" i="19"/>
  <c r="R1125" i="19"/>
  <c r="Q1126" i="19"/>
  <c r="P1126" i="19" s="1"/>
  <c r="U1126" i="19"/>
  <c r="H1126" i="19" s="1"/>
  <c r="G406" i="22" s="1"/>
  <c r="T1127" i="19"/>
  <c r="S1128" i="19"/>
  <c r="R1129" i="19"/>
  <c r="Q1130" i="19"/>
  <c r="P1130" i="19" s="1"/>
  <c r="U1130" i="19"/>
  <c r="T1131" i="19"/>
  <c r="S1132" i="19"/>
  <c r="R1133" i="19"/>
  <c r="Q1134" i="19"/>
  <c r="U1134" i="19"/>
  <c r="T1135" i="19"/>
  <c r="S1136" i="19"/>
  <c r="R1137" i="19"/>
  <c r="T12" i="19"/>
  <c r="U15" i="19"/>
  <c r="H15" i="19" s="1"/>
  <c r="G11" i="22" s="1"/>
  <c r="Q19" i="19"/>
  <c r="P19" i="19" s="1"/>
  <c r="R22" i="19"/>
  <c r="S25" i="19"/>
  <c r="T28" i="19"/>
  <c r="U31" i="19"/>
  <c r="Q35" i="19"/>
  <c r="R38" i="19"/>
  <c r="S41" i="19"/>
  <c r="T44" i="19"/>
  <c r="U47" i="19"/>
  <c r="Q51" i="19"/>
  <c r="R54" i="19"/>
  <c r="P54" i="19" s="1"/>
  <c r="S57" i="19"/>
  <c r="T60" i="19"/>
  <c r="U63" i="19"/>
  <c r="Q67" i="19"/>
  <c r="P67" i="19" s="1"/>
  <c r="R70" i="19"/>
  <c r="S73" i="19"/>
  <c r="T76" i="19"/>
  <c r="U79" i="19"/>
  <c r="Q83" i="19"/>
  <c r="P83" i="19" s="1"/>
  <c r="R86" i="19"/>
  <c r="S89" i="19"/>
  <c r="T92" i="19"/>
  <c r="U95" i="19"/>
  <c r="H95" i="19" s="1"/>
  <c r="Q99" i="19"/>
  <c r="R102" i="19"/>
  <c r="S105" i="19"/>
  <c r="T108" i="19"/>
  <c r="U111" i="19"/>
  <c r="Q115" i="19"/>
  <c r="R118" i="19"/>
  <c r="P118" i="19" s="1"/>
  <c r="S121" i="19"/>
  <c r="T124" i="19"/>
  <c r="U127" i="19"/>
  <c r="Q131" i="19"/>
  <c r="P131" i="19" s="1"/>
  <c r="R134" i="19"/>
  <c r="S137" i="19"/>
  <c r="T140" i="19"/>
  <c r="U143" i="19"/>
  <c r="H143" i="19" s="1"/>
  <c r="Q147" i="19"/>
  <c r="P147" i="19" s="1"/>
  <c r="R150" i="19"/>
  <c r="S153" i="19"/>
  <c r="T156" i="19"/>
  <c r="U159" i="19"/>
  <c r="Q163" i="19"/>
  <c r="R166" i="19"/>
  <c r="S169" i="19"/>
  <c r="T172" i="19"/>
  <c r="U175" i="19"/>
  <c r="Q179" i="19"/>
  <c r="R182" i="19"/>
  <c r="S185" i="19"/>
  <c r="T188" i="19"/>
  <c r="U191" i="19"/>
  <c r="Q195" i="19"/>
  <c r="P195" i="19" s="1"/>
  <c r="R198" i="19"/>
  <c r="S201" i="19"/>
  <c r="T204" i="19"/>
  <c r="U207" i="19"/>
  <c r="H207" i="19" s="1"/>
  <c r="Q211" i="19"/>
  <c r="P211" i="19" s="1"/>
  <c r="R214" i="19"/>
  <c r="T216" i="19"/>
  <c r="R218" i="19"/>
  <c r="U219" i="19"/>
  <c r="S221" i="19"/>
  <c r="Q223" i="19"/>
  <c r="T224" i="19"/>
  <c r="R226" i="19"/>
  <c r="P226" i="19" s="1"/>
  <c r="U227" i="19"/>
  <c r="S229" i="19"/>
  <c r="Q231" i="19"/>
  <c r="P231" i="19" s="1"/>
  <c r="T232" i="19"/>
  <c r="R234" i="19"/>
  <c r="U235" i="19"/>
  <c r="S237" i="19"/>
  <c r="Q239" i="19"/>
  <c r="T240" i="19"/>
  <c r="R242" i="19"/>
  <c r="U243" i="19"/>
  <c r="H243" i="19" s="1"/>
  <c r="S245" i="19"/>
  <c r="Q247" i="19"/>
  <c r="T248" i="19"/>
  <c r="R250" i="19"/>
  <c r="U251" i="19"/>
  <c r="H251" i="19" s="1"/>
  <c r="S253" i="19"/>
  <c r="Q255" i="19"/>
  <c r="T256" i="19"/>
  <c r="R258" i="19"/>
  <c r="P258" i="19" s="1"/>
  <c r="U259" i="19"/>
  <c r="S261" i="19"/>
  <c r="Q263" i="19"/>
  <c r="P263" i="19" s="1"/>
  <c r="T264" i="19"/>
  <c r="R266" i="19"/>
  <c r="U267" i="19"/>
  <c r="S269" i="19"/>
  <c r="Q271" i="19"/>
  <c r="P271" i="19" s="1"/>
  <c r="T272" i="19"/>
  <c r="R274" i="19"/>
  <c r="U275" i="19"/>
  <c r="H275" i="19" s="1"/>
  <c r="G63" i="22" s="1"/>
  <c r="S277" i="19"/>
  <c r="Q279" i="19"/>
  <c r="T280" i="19"/>
  <c r="R282" i="19"/>
  <c r="U283" i="19"/>
  <c r="H283" i="19" s="1"/>
  <c r="S285" i="19"/>
  <c r="Q287" i="19"/>
  <c r="T288" i="19"/>
  <c r="R290" i="19"/>
  <c r="P290" i="19" s="1"/>
  <c r="U291" i="19"/>
  <c r="S293" i="19"/>
  <c r="Q295" i="19"/>
  <c r="P295" i="19" s="1"/>
  <c r="T296" i="19"/>
  <c r="R298" i="19"/>
  <c r="U299" i="19"/>
  <c r="S301" i="19"/>
  <c r="Q303" i="19"/>
  <c r="P303" i="19" s="1"/>
  <c r="T304" i="19"/>
  <c r="R306" i="19"/>
  <c r="U307" i="19"/>
  <c r="S309" i="19"/>
  <c r="Q311" i="19"/>
  <c r="T312" i="19"/>
  <c r="R314" i="19"/>
  <c r="U315" i="19"/>
  <c r="H315" i="19" s="1"/>
  <c r="G71" i="22" s="1"/>
  <c r="S317" i="19"/>
  <c r="Q319" i="19"/>
  <c r="T320" i="19"/>
  <c r="R322" i="19"/>
  <c r="P322" i="19" s="1"/>
  <c r="U323" i="19"/>
  <c r="S325" i="19"/>
  <c r="Q327" i="19"/>
  <c r="P327" i="19" s="1"/>
  <c r="T328" i="19"/>
  <c r="R330" i="19"/>
  <c r="U331" i="19"/>
  <c r="S333" i="19"/>
  <c r="Q335" i="19"/>
  <c r="P335" i="19" s="1"/>
  <c r="T336" i="19"/>
  <c r="R338" i="19"/>
  <c r="U339" i="19"/>
  <c r="S341" i="19"/>
  <c r="Q343" i="19"/>
  <c r="T344" i="19"/>
  <c r="R346" i="19"/>
  <c r="U347" i="19"/>
  <c r="H347" i="19" s="1"/>
  <c r="G602" i="22" s="1"/>
  <c r="S349" i="19"/>
  <c r="Q351" i="19"/>
  <c r="T352" i="19"/>
  <c r="R354" i="19"/>
  <c r="P354" i="19" s="1"/>
  <c r="U355" i="19"/>
  <c r="S357" i="19"/>
  <c r="Q359" i="19"/>
  <c r="P359" i="19" s="1"/>
  <c r="T360" i="19"/>
  <c r="R362" i="19"/>
  <c r="U363" i="19"/>
  <c r="S365" i="19"/>
  <c r="Q367" i="19"/>
  <c r="P367" i="19" s="1"/>
  <c r="T368" i="19"/>
  <c r="R370" i="19"/>
  <c r="U371" i="19"/>
  <c r="H371" i="19" s="1"/>
  <c r="S373" i="19"/>
  <c r="Q375" i="19"/>
  <c r="T376" i="19"/>
  <c r="R378" i="19"/>
  <c r="U379" i="19"/>
  <c r="S381" i="19"/>
  <c r="Q383" i="19"/>
  <c r="T384" i="19"/>
  <c r="R386" i="19"/>
  <c r="P386" i="19" s="1"/>
  <c r="U387" i="19"/>
  <c r="S389" i="19"/>
  <c r="Q391" i="19"/>
  <c r="P391" i="19" s="1"/>
  <c r="T392" i="19"/>
  <c r="R394" i="19"/>
  <c r="U395" i="19"/>
  <c r="S397" i="19"/>
  <c r="Q399" i="19"/>
  <c r="P399" i="19" s="1"/>
  <c r="T400" i="19"/>
  <c r="R402" i="19"/>
  <c r="U403" i="19"/>
  <c r="H403" i="19" s="1"/>
  <c r="S405" i="19"/>
  <c r="Q407" i="19"/>
  <c r="T408" i="19"/>
  <c r="R410" i="19"/>
  <c r="U411" i="19"/>
  <c r="H411" i="19" s="1"/>
  <c r="G423" i="22" s="1"/>
  <c r="S413" i="19"/>
  <c r="Q415" i="19"/>
  <c r="T416" i="19"/>
  <c r="R418" i="19"/>
  <c r="P418" i="19" s="1"/>
  <c r="U419" i="19"/>
  <c r="S421" i="19"/>
  <c r="Q423" i="19"/>
  <c r="P423" i="19" s="1"/>
  <c r="T424" i="19"/>
  <c r="R426" i="19"/>
  <c r="U427" i="19"/>
  <c r="S429" i="19"/>
  <c r="Q431" i="19"/>
  <c r="P431" i="19" s="1"/>
  <c r="T432" i="19"/>
  <c r="R434" i="19"/>
  <c r="U435" i="19"/>
  <c r="H435" i="19" s="1"/>
  <c r="G95" i="22" s="1"/>
  <c r="S437" i="19"/>
  <c r="Q439" i="19"/>
  <c r="T440" i="19"/>
  <c r="R442" i="19"/>
  <c r="U443" i="19"/>
  <c r="H443" i="19" s="1"/>
  <c r="S445" i="19"/>
  <c r="Q447" i="19"/>
  <c r="T448" i="19"/>
  <c r="R450" i="19"/>
  <c r="P450" i="19" s="1"/>
  <c r="U451" i="19"/>
  <c r="S453" i="19"/>
  <c r="Q455" i="19"/>
  <c r="P455" i="19" s="1"/>
  <c r="T456" i="19"/>
  <c r="R458" i="19"/>
  <c r="U459" i="19"/>
  <c r="S461" i="19"/>
  <c r="Q463" i="19"/>
  <c r="P463" i="19" s="1"/>
  <c r="T464" i="19"/>
  <c r="R466" i="19"/>
  <c r="U467" i="19"/>
  <c r="S469" i="19"/>
  <c r="Q471" i="19"/>
  <c r="T472" i="19"/>
  <c r="R474" i="19"/>
  <c r="U475" i="19"/>
  <c r="H475" i="19" s="1"/>
  <c r="S477" i="19"/>
  <c r="Q479" i="19"/>
  <c r="T480" i="19"/>
  <c r="R482" i="19"/>
  <c r="P482" i="19" s="1"/>
  <c r="U483" i="19"/>
  <c r="S485" i="19"/>
  <c r="Q487" i="19"/>
  <c r="P487" i="19" s="1"/>
  <c r="T488" i="19"/>
  <c r="R490" i="19"/>
  <c r="U491" i="19"/>
  <c r="S493" i="19"/>
  <c r="Q495" i="19"/>
  <c r="P495" i="19" s="1"/>
  <c r="T496" i="19"/>
  <c r="R498" i="19"/>
  <c r="U499" i="19"/>
  <c r="S501" i="19"/>
  <c r="Q503" i="19"/>
  <c r="T504" i="19"/>
  <c r="R506" i="19"/>
  <c r="U507" i="19"/>
  <c r="H507" i="19" s="1"/>
  <c r="S509" i="19"/>
  <c r="Q511" i="19"/>
  <c r="T512" i="19"/>
  <c r="R514" i="19"/>
  <c r="P514" i="19" s="1"/>
  <c r="U515" i="19"/>
  <c r="S517" i="19"/>
  <c r="Q519" i="19"/>
  <c r="T520" i="19"/>
  <c r="R522" i="19"/>
  <c r="S523" i="19"/>
  <c r="R524" i="19"/>
  <c r="Q525" i="19"/>
  <c r="P525" i="19" s="1"/>
  <c r="U525" i="19"/>
  <c r="T526" i="19"/>
  <c r="S527" i="19"/>
  <c r="R528" i="19"/>
  <c r="P528" i="19" s="1"/>
  <c r="Q529" i="19"/>
  <c r="U529" i="19"/>
  <c r="T530" i="19"/>
  <c r="S531" i="19"/>
  <c r="R532" i="19"/>
  <c r="Q533" i="19"/>
  <c r="U533" i="19"/>
  <c r="T534" i="19"/>
  <c r="S535" i="19"/>
  <c r="R536" i="19"/>
  <c r="Q537" i="19"/>
  <c r="P537" i="19" s="1"/>
  <c r="U537" i="19"/>
  <c r="H537" i="19" s="1"/>
  <c r="T538" i="19"/>
  <c r="S539" i="19"/>
  <c r="R540" i="19"/>
  <c r="Q541" i="19"/>
  <c r="P541" i="19" s="1"/>
  <c r="U541" i="19"/>
  <c r="T542" i="19"/>
  <c r="S543" i="19"/>
  <c r="R544" i="19"/>
  <c r="P544" i="19" s="1"/>
  <c r="Q545" i="19"/>
  <c r="U545" i="19"/>
  <c r="T546" i="19"/>
  <c r="S547" i="19"/>
  <c r="R548" i="19"/>
  <c r="Q549" i="19"/>
  <c r="U549" i="19"/>
  <c r="T550" i="19"/>
  <c r="S551" i="19"/>
  <c r="R552" i="19"/>
  <c r="Q553" i="19"/>
  <c r="P553" i="19" s="1"/>
  <c r="U553" i="19"/>
  <c r="H553" i="19" s="1"/>
  <c r="T554" i="19"/>
  <c r="S555" i="19"/>
  <c r="R556" i="19"/>
  <c r="Q557" i="19"/>
  <c r="U557" i="19"/>
  <c r="T558" i="19"/>
  <c r="S559" i="19"/>
  <c r="R560" i="19"/>
  <c r="P560" i="19" s="1"/>
  <c r="Q561" i="19"/>
  <c r="U561" i="19"/>
  <c r="T562" i="19"/>
  <c r="S563" i="19"/>
  <c r="R564" i="19"/>
  <c r="Q565" i="19"/>
  <c r="U565" i="19"/>
  <c r="H565" i="19" s="1"/>
  <c r="G121" i="22" s="1"/>
  <c r="T566" i="19"/>
  <c r="S567" i="19"/>
  <c r="R568" i="19"/>
  <c r="Q569" i="19"/>
  <c r="P569" i="19" s="1"/>
  <c r="U569" i="19"/>
  <c r="T570" i="19"/>
  <c r="S571" i="19"/>
  <c r="R572" i="19"/>
  <c r="Q573" i="19"/>
  <c r="P573" i="19" s="1"/>
  <c r="U573" i="19"/>
  <c r="T574" i="19"/>
  <c r="S575" i="19"/>
  <c r="R576" i="19"/>
  <c r="P576" i="19" s="1"/>
  <c r="Q577" i="19"/>
  <c r="U577" i="19"/>
  <c r="T578" i="19"/>
  <c r="S579" i="19"/>
  <c r="R580" i="19"/>
  <c r="Q581" i="19"/>
  <c r="U581" i="19"/>
  <c r="H581" i="19" s="1"/>
  <c r="G424" i="22" s="1"/>
  <c r="T582" i="19"/>
  <c r="S583" i="19"/>
  <c r="R584" i="19"/>
  <c r="Q585" i="19"/>
  <c r="P585" i="19" s="1"/>
  <c r="U585" i="19"/>
  <c r="H585" i="19" s="1"/>
  <c r="G125" i="22" s="1"/>
  <c r="T586" i="19"/>
  <c r="S587" i="19"/>
  <c r="R588" i="19"/>
  <c r="Q589" i="19"/>
  <c r="P589" i="19" s="1"/>
  <c r="U589" i="19"/>
  <c r="T590" i="19"/>
  <c r="S591" i="19"/>
  <c r="R592" i="19"/>
  <c r="P592" i="19" s="1"/>
  <c r="Q593" i="19"/>
  <c r="U593" i="19"/>
  <c r="T594" i="19"/>
  <c r="S595" i="19"/>
  <c r="R596" i="19"/>
  <c r="Q597" i="19"/>
  <c r="U597" i="19"/>
  <c r="H597" i="19" s="1"/>
  <c r="T598" i="19"/>
  <c r="S599" i="19"/>
  <c r="R600" i="19"/>
  <c r="Q601" i="19"/>
  <c r="P601" i="19" s="1"/>
  <c r="U601" i="19"/>
  <c r="H601" i="19" s="1"/>
  <c r="T602" i="19"/>
  <c r="S603" i="19"/>
  <c r="R604" i="19"/>
  <c r="Q605" i="19"/>
  <c r="P605" i="19" s="1"/>
  <c r="U605" i="19"/>
  <c r="T606" i="19"/>
  <c r="S607" i="19"/>
  <c r="R608" i="19"/>
  <c r="P608" i="19" s="1"/>
  <c r="Q609" i="19"/>
  <c r="U609" i="19"/>
  <c r="T610" i="19"/>
  <c r="S611" i="19"/>
  <c r="R612" i="19"/>
  <c r="Q613" i="19"/>
  <c r="U613" i="19"/>
  <c r="H613" i="19" s="1"/>
  <c r="T614" i="19"/>
  <c r="S615" i="19"/>
  <c r="R616" i="19"/>
  <c r="Q617" i="19"/>
  <c r="P617" i="19" s="1"/>
  <c r="U617" i="19"/>
  <c r="H617" i="19" s="1"/>
  <c r="T618" i="19"/>
  <c r="S619" i="19"/>
  <c r="R620" i="19"/>
  <c r="Q621" i="19"/>
  <c r="P621" i="19" s="1"/>
  <c r="U621" i="19"/>
  <c r="T622" i="19"/>
  <c r="S623" i="19"/>
  <c r="R624" i="19"/>
  <c r="Q625" i="19"/>
  <c r="U625" i="19"/>
  <c r="T626" i="19"/>
  <c r="S627" i="19"/>
  <c r="R628" i="19"/>
  <c r="Q629" i="19"/>
  <c r="U629" i="19"/>
  <c r="T630" i="19"/>
  <c r="S631" i="19"/>
  <c r="R632" i="19"/>
  <c r="Q633" i="19"/>
  <c r="P633" i="19" s="1"/>
  <c r="U633" i="19"/>
  <c r="H633" i="19" s="1"/>
  <c r="T634" i="19"/>
  <c r="S635" i="19"/>
  <c r="R636" i="19"/>
  <c r="Q637" i="19"/>
  <c r="P637" i="19" s="1"/>
  <c r="U637" i="19"/>
  <c r="T638" i="19"/>
  <c r="S639" i="19"/>
  <c r="R640" i="19"/>
  <c r="Q641" i="19"/>
  <c r="U641" i="19"/>
  <c r="T642" i="19"/>
  <c r="S643" i="19"/>
  <c r="R644" i="19"/>
  <c r="Q645" i="19"/>
  <c r="U645" i="19"/>
  <c r="H645" i="19" s="1"/>
  <c r="G137" i="22" s="1"/>
  <c r="T646" i="19"/>
  <c r="S647" i="19"/>
  <c r="R648" i="19"/>
  <c r="Q649" i="19"/>
  <c r="P649" i="19" s="1"/>
  <c r="U649" i="19"/>
  <c r="T650" i="19"/>
  <c r="S651" i="19"/>
  <c r="R652" i="19"/>
  <c r="Q653" i="19"/>
  <c r="P653" i="19" s="1"/>
  <c r="U653" i="19"/>
  <c r="T654" i="19"/>
  <c r="S655" i="19"/>
  <c r="R656" i="19"/>
  <c r="P656" i="19" s="1"/>
  <c r="Q657" i="19"/>
  <c r="U657" i="19"/>
  <c r="T658" i="19"/>
  <c r="S659" i="19"/>
  <c r="R660" i="19"/>
  <c r="Q661" i="19"/>
  <c r="U661" i="19"/>
  <c r="H661" i="19" s="1"/>
  <c r="T662" i="19"/>
  <c r="S663" i="19"/>
  <c r="R664" i="19"/>
  <c r="Q665" i="19"/>
  <c r="U665" i="19"/>
  <c r="H665" i="19" s="1"/>
  <c r="G141" i="22" s="1"/>
  <c r="T666" i="19"/>
  <c r="S667" i="19"/>
  <c r="R668" i="19"/>
  <c r="Q669" i="19"/>
  <c r="P669" i="19" s="1"/>
  <c r="U669" i="19"/>
  <c r="T670" i="19"/>
  <c r="S671" i="19"/>
  <c r="R672" i="19"/>
  <c r="Q673" i="19"/>
  <c r="U673" i="19"/>
  <c r="T674" i="19"/>
  <c r="S675" i="19"/>
  <c r="R676" i="19"/>
  <c r="Q677" i="19"/>
  <c r="U677" i="19"/>
  <c r="T678" i="19"/>
  <c r="S679" i="19"/>
  <c r="R680" i="19"/>
  <c r="Q681" i="19"/>
  <c r="U681" i="19"/>
  <c r="H681" i="19" s="1"/>
  <c r="G516" i="22" s="1"/>
  <c r="T682" i="19"/>
  <c r="S683" i="19"/>
  <c r="R684" i="19"/>
  <c r="Q685" i="19"/>
  <c r="P685" i="19" s="1"/>
  <c r="U685" i="19"/>
  <c r="T686" i="19"/>
  <c r="S687" i="19"/>
  <c r="R688" i="19"/>
  <c r="P688" i="19" s="1"/>
  <c r="Q689" i="19"/>
  <c r="U689" i="19"/>
  <c r="T690" i="19"/>
  <c r="S691" i="19"/>
  <c r="R692" i="19"/>
  <c r="Q693" i="19"/>
  <c r="U693" i="19"/>
  <c r="H693" i="19" s="1"/>
  <c r="T694" i="19"/>
  <c r="S695" i="19"/>
  <c r="R696" i="19"/>
  <c r="Q697" i="19"/>
  <c r="P697" i="19" s="1"/>
  <c r="U697" i="19"/>
  <c r="H697" i="19" s="1"/>
  <c r="T698" i="19"/>
  <c r="S699" i="19"/>
  <c r="R700" i="19"/>
  <c r="Q701" i="19"/>
  <c r="P701" i="19" s="1"/>
  <c r="U701" i="19"/>
  <c r="T702" i="19"/>
  <c r="S703" i="19"/>
  <c r="R704" i="19"/>
  <c r="P704" i="19" s="1"/>
  <c r="Q705" i="19"/>
  <c r="U705" i="19"/>
  <c r="T706" i="19"/>
  <c r="S707" i="19"/>
  <c r="R708" i="19"/>
  <c r="Q709" i="19"/>
  <c r="U709" i="19"/>
  <c r="T710" i="19"/>
  <c r="S711" i="19"/>
  <c r="R712" i="19"/>
  <c r="Q713" i="19"/>
  <c r="U713" i="19"/>
  <c r="H713" i="19" s="1"/>
  <c r="T714" i="19"/>
  <c r="S715" i="19"/>
  <c r="R716" i="19"/>
  <c r="Q717" i="19"/>
  <c r="P717" i="19" s="1"/>
  <c r="U717" i="19"/>
  <c r="T718" i="19"/>
  <c r="S719" i="19"/>
  <c r="R720" i="19"/>
  <c r="P720" i="19" s="1"/>
  <c r="Q721" i="19"/>
  <c r="U721" i="19"/>
  <c r="T722" i="19"/>
  <c r="S723" i="19"/>
  <c r="R724" i="19"/>
  <c r="Q725" i="19"/>
  <c r="U725" i="19"/>
  <c r="H725" i="19" s="1"/>
  <c r="T726" i="19"/>
  <c r="S727" i="19"/>
  <c r="R728" i="19"/>
  <c r="Q729" i="19"/>
  <c r="P729" i="19" s="1"/>
  <c r="U729" i="19"/>
  <c r="T730" i="19"/>
  <c r="S731" i="19"/>
  <c r="R732" i="19"/>
  <c r="Q733" i="19"/>
  <c r="U733" i="19"/>
  <c r="T734" i="19"/>
  <c r="S735" i="19"/>
  <c r="R736" i="19"/>
  <c r="P736" i="19" s="1"/>
  <c r="Q737" i="19"/>
  <c r="U737" i="19"/>
  <c r="T738" i="19"/>
  <c r="S739" i="19"/>
  <c r="R740" i="19"/>
  <c r="Q741" i="19"/>
  <c r="U741" i="19"/>
  <c r="H741" i="19" s="1"/>
  <c r="T742" i="19"/>
  <c r="S743" i="19"/>
  <c r="R744" i="19"/>
  <c r="Q745" i="19"/>
  <c r="P745" i="19" s="1"/>
  <c r="U745" i="19"/>
  <c r="H745" i="19" s="1"/>
  <c r="T746" i="19"/>
  <c r="S747" i="19"/>
  <c r="R748" i="19"/>
  <c r="Q749" i="19"/>
  <c r="P749" i="19" s="1"/>
  <c r="U749" i="19"/>
  <c r="T750" i="19"/>
  <c r="S751" i="19"/>
  <c r="R752" i="19"/>
  <c r="P752" i="19" s="1"/>
  <c r="Q753" i="19"/>
  <c r="U753" i="19"/>
  <c r="T754" i="19"/>
  <c r="S755" i="19"/>
  <c r="R756" i="19"/>
  <c r="Q757" i="19"/>
  <c r="U757" i="19"/>
  <c r="H757" i="19" s="1"/>
  <c r="T758" i="19"/>
  <c r="S759" i="19"/>
  <c r="R760" i="19"/>
  <c r="Q761" i="19"/>
  <c r="U761" i="19"/>
  <c r="H761" i="19" s="1"/>
  <c r="T762" i="19"/>
  <c r="S763" i="19"/>
  <c r="R764" i="19"/>
  <c r="Q765" i="19"/>
  <c r="P765" i="19" s="1"/>
  <c r="U765" i="19"/>
  <c r="T766" i="19"/>
  <c r="S767" i="19"/>
  <c r="R768" i="19"/>
  <c r="P768" i="19" s="1"/>
  <c r="Q769" i="19"/>
  <c r="U769" i="19"/>
  <c r="T770" i="19"/>
  <c r="S771" i="19"/>
  <c r="R772" i="19"/>
  <c r="Q773" i="19"/>
  <c r="U773" i="19"/>
  <c r="H773" i="19" s="1"/>
  <c r="T774" i="19"/>
  <c r="S775" i="19"/>
  <c r="R776" i="19"/>
  <c r="Q777" i="19"/>
  <c r="P777" i="19" s="1"/>
  <c r="U777" i="19"/>
  <c r="H777" i="19" s="1"/>
  <c r="T778" i="19"/>
  <c r="S779" i="19"/>
  <c r="R780" i="19"/>
  <c r="Q781" i="19"/>
  <c r="P781" i="19" s="1"/>
  <c r="U781" i="19"/>
  <c r="T782" i="19"/>
  <c r="S783" i="19"/>
  <c r="R784" i="19"/>
  <c r="P784" i="19" s="1"/>
  <c r="Q785" i="19"/>
  <c r="U785" i="19"/>
  <c r="T786" i="19"/>
  <c r="S787" i="19"/>
  <c r="R788" i="19"/>
  <c r="Q789" i="19"/>
  <c r="U789" i="19"/>
  <c r="T790" i="19"/>
  <c r="S791" i="19"/>
  <c r="R792" i="19"/>
  <c r="Q793" i="19"/>
  <c r="P793" i="19" s="1"/>
  <c r="U793" i="19"/>
  <c r="H793" i="19" s="1"/>
  <c r="T794" i="19"/>
  <c r="S795" i="19"/>
  <c r="R796" i="19"/>
  <c r="Q797" i="19"/>
  <c r="P797" i="19" s="1"/>
  <c r="U797" i="19"/>
  <c r="T798" i="19"/>
  <c r="S799" i="19"/>
  <c r="R800" i="19"/>
  <c r="P800" i="19" s="1"/>
  <c r="Q801" i="19"/>
  <c r="U801" i="19"/>
  <c r="T802" i="19"/>
  <c r="S803" i="19"/>
  <c r="R804" i="19"/>
  <c r="Q805" i="19"/>
  <c r="U805" i="19"/>
  <c r="H805" i="19" s="1"/>
  <c r="G169" i="22" s="1"/>
  <c r="T806" i="19"/>
  <c r="S807" i="19"/>
  <c r="R808" i="19"/>
  <c r="Q809" i="19"/>
  <c r="P809" i="19" s="1"/>
  <c r="U809" i="19"/>
  <c r="T810" i="19"/>
  <c r="S811" i="19"/>
  <c r="R812" i="19"/>
  <c r="Q813" i="19"/>
  <c r="P813" i="19" s="1"/>
  <c r="U813" i="19"/>
  <c r="T814" i="19"/>
  <c r="S815" i="19"/>
  <c r="R816" i="19"/>
  <c r="P816" i="19" s="1"/>
  <c r="Q817" i="19"/>
  <c r="U817" i="19"/>
  <c r="T818" i="19"/>
  <c r="S819" i="19"/>
  <c r="R820" i="19"/>
  <c r="Q821" i="19"/>
  <c r="U821" i="19"/>
  <c r="H821" i="19" s="1"/>
  <c r="T822" i="19"/>
  <c r="S823" i="19"/>
  <c r="R824" i="19"/>
  <c r="Q825" i="19"/>
  <c r="U825" i="19"/>
  <c r="T826" i="19"/>
  <c r="S827" i="19"/>
  <c r="R828" i="19"/>
  <c r="Q829" i="19"/>
  <c r="P829" i="19" s="1"/>
  <c r="U829" i="19"/>
  <c r="T830" i="19"/>
  <c r="S831" i="19"/>
  <c r="R832" i="19"/>
  <c r="Q833" i="19"/>
  <c r="U833" i="19"/>
  <c r="T834" i="19"/>
  <c r="S835" i="19"/>
  <c r="R836" i="19"/>
  <c r="Q837" i="19"/>
  <c r="U837" i="19"/>
  <c r="H837" i="19" s="1"/>
  <c r="T838" i="19"/>
  <c r="S839" i="19"/>
  <c r="R840" i="19"/>
  <c r="Q841" i="19"/>
  <c r="P841" i="19" s="1"/>
  <c r="U841" i="19"/>
  <c r="H841" i="19" s="1"/>
  <c r="G724" i="22" s="1"/>
  <c r="T842" i="19"/>
  <c r="S843" i="19"/>
  <c r="R844" i="19"/>
  <c r="Q845" i="19"/>
  <c r="P845" i="19" s="1"/>
  <c r="U845" i="19"/>
  <c r="T846" i="19"/>
  <c r="S847" i="19"/>
  <c r="R848" i="19"/>
  <c r="P848" i="19" s="1"/>
  <c r="Q849" i="19"/>
  <c r="U849" i="19"/>
  <c r="T850" i="19"/>
  <c r="S851" i="19"/>
  <c r="R852" i="19"/>
  <c r="Q853" i="19"/>
  <c r="U853" i="19"/>
  <c r="H853" i="19" s="1"/>
  <c r="T854" i="19"/>
  <c r="S855" i="19"/>
  <c r="R856" i="19"/>
  <c r="Q857" i="19"/>
  <c r="P857" i="19" s="1"/>
  <c r="U857" i="19"/>
  <c r="H857" i="19" s="1"/>
  <c r="T858" i="19"/>
  <c r="S859" i="19"/>
  <c r="R860" i="19"/>
  <c r="Q861" i="19"/>
  <c r="P861" i="19" s="1"/>
  <c r="U861" i="19"/>
  <c r="T862" i="19"/>
  <c r="S863" i="19"/>
  <c r="R864" i="19"/>
  <c r="P864" i="19" s="1"/>
  <c r="Q865" i="19"/>
  <c r="U865" i="19"/>
  <c r="T866" i="19"/>
  <c r="S867" i="19"/>
  <c r="R868" i="19"/>
  <c r="Q869" i="19"/>
  <c r="U869" i="19"/>
  <c r="T870" i="19"/>
  <c r="S871" i="19"/>
  <c r="R872" i="19"/>
  <c r="Q873" i="19"/>
  <c r="P873" i="19" s="1"/>
  <c r="U873" i="19"/>
  <c r="H873" i="19" s="1"/>
  <c r="T874" i="19"/>
  <c r="S875" i="19"/>
  <c r="R876" i="19"/>
  <c r="Q877" i="19"/>
  <c r="P877" i="19" s="1"/>
  <c r="U877" i="19"/>
  <c r="T878" i="19"/>
  <c r="S879" i="19"/>
  <c r="R880" i="19"/>
  <c r="P880" i="19" s="1"/>
  <c r="Q881" i="19"/>
  <c r="U881" i="19"/>
  <c r="T882" i="19"/>
  <c r="S883" i="19"/>
  <c r="R884" i="19"/>
  <c r="Q885" i="19"/>
  <c r="U885" i="19"/>
  <c r="T886" i="19"/>
  <c r="S887" i="19"/>
  <c r="R888" i="19"/>
  <c r="Q889" i="19"/>
  <c r="P889" i="19" s="1"/>
  <c r="U889" i="19"/>
  <c r="T890" i="19"/>
  <c r="S891" i="19"/>
  <c r="R892" i="19"/>
  <c r="Q893" i="19"/>
  <c r="P893" i="19" s="1"/>
  <c r="U893" i="19"/>
  <c r="T894" i="19"/>
  <c r="S895" i="19"/>
  <c r="R896" i="19"/>
  <c r="P896" i="19" s="1"/>
  <c r="Q897" i="19"/>
  <c r="U897" i="19"/>
  <c r="T898" i="19"/>
  <c r="S899" i="19"/>
  <c r="R900" i="19"/>
  <c r="Q901" i="19"/>
  <c r="U901" i="19"/>
  <c r="H901" i="19" s="1"/>
  <c r="G454" i="22" s="1"/>
  <c r="T902" i="19"/>
  <c r="S903" i="19"/>
  <c r="R904" i="19"/>
  <c r="Q905" i="19"/>
  <c r="P905" i="19" s="1"/>
  <c r="U905" i="19"/>
  <c r="H905" i="19" s="1"/>
  <c r="G189" i="22" s="1"/>
  <c r="T906" i="19"/>
  <c r="S907" i="19"/>
  <c r="R908" i="19"/>
  <c r="Q909" i="19"/>
  <c r="P909" i="19" s="1"/>
  <c r="U909" i="19"/>
  <c r="T910" i="19"/>
  <c r="S911" i="19"/>
  <c r="R912" i="19"/>
  <c r="P912" i="19" s="1"/>
  <c r="Q913" i="19"/>
  <c r="U913" i="19"/>
  <c r="T914" i="19"/>
  <c r="S915" i="19"/>
  <c r="R916" i="19"/>
  <c r="Q917" i="19"/>
  <c r="U917" i="19"/>
  <c r="H917" i="19" s="1"/>
  <c r="T918" i="19"/>
  <c r="S919" i="19"/>
  <c r="R920" i="19"/>
  <c r="Q921" i="19"/>
  <c r="P921" i="19" s="1"/>
  <c r="U921" i="19"/>
  <c r="T922" i="19"/>
  <c r="S923" i="19"/>
  <c r="R924" i="19"/>
  <c r="Q925" i="19"/>
  <c r="U925" i="19"/>
  <c r="T926" i="19"/>
  <c r="S927" i="19"/>
  <c r="R928" i="19"/>
  <c r="Q929" i="19"/>
  <c r="U929" i="19"/>
  <c r="T930" i="19"/>
  <c r="S931" i="19"/>
  <c r="R932" i="19"/>
  <c r="Q933" i="19"/>
  <c r="U933" i="19"/>
  <c r="H933" i="19" s="1"/>
  <c r="T934" i="19"/>
  <c r="S935" i="19"/>
  <c r="R936" i="19"/>
  <c r="Q937" i="19"/>
  <c r="P937" i="19" s="1"/>
  <c r="U937" i="19"/>
  <c r="H937" i="19" s="1"/>
  <c r="T938" i="19"/>
  <c r="S939" i="19"/>
  <c r="R940" i="19"/>
  <c r="Q941" i="19"/>
  <c r="P941" i="19" s="1"/>
  <c r="U941" i="19"/>
  <c r="T942" i="19"/>
  <c r="S943" i="19"/>
  <c r="R944" i="19"/>
  <c r="P944" i="19" s="1"/>
  <c r="Q945" i="19"/>
  <c r="U945" i="19"/>
  <c r="T946" i="19"/>
  <c r="S947" i="19"/>
  <c r="R948" i="19"/>
  <c r="Q949" i="19"/>
  <c r="U949" i="19"/>
  <c r="T950" i="19"/>
  <c r="S951" i="19"/>
  <c r="R952" i="19"/>
  <c r="Q953" i="19"/>
  <c r="P953" i="19" s="1"/>
  <c r="U953" i="19"/>
  <c r="H953" i="19" s="1"/>
  <c r="T954" i="19"/>
  <c r="S955" i="19"/>
  <c r="R956" i="19"/>
  <c r="Q957" i="19"/>
  <c r="P957" i="19" s="1"/>
  <c r="U957" i="19"/>
  <c r="T958" i="19"/>
  <c r="S959" i="19"/>
  <c r="R960" i="19"/>
  <c r="P960" i="19" s="1"/>
  <c r="Q961" i="19"/>
  <c r="U961" i="19"/>
  <c r="T962" i="19"/>
  <c r="S963" i="19"/>
  <c r="R964" i="19"/>
  <c r="Q965" i="19"/>
  <c r="U965" i="19"/>
  <c r="H965" i="19" s="1"/>
  <c r="T966" i="19"/>
  <c r="S967" i="19"/>
  <c r="R968" i="19"/>
  <c r="Q969" i="19"/>
  <c r="U969" i="19"/>
  <c r="T970" i="19"/>
  <c r="S971" i="19"/>
  <c r="R972" i="19"/>
  <c r="Q973" i="19"/>
  <c r="P973" i="19" s="1"/>
  <c r="U973" i="19"/>
  <c r="T974" i="19"/>
  <c r="S975" i="19"/>
  <c r="R976" i="19"/>
  <c r="Q977" i="19"/>
  <c r="U977" i="19"/>
  <c r="T978" i="19"/>
  <c r="S979" i="19"/>
  <c r="R980" i="19"/>
  <c r="Q981" i="19"/>
  <c r="U981" i="19"/>
  <c r="H981" i="19" s="1"/>
  <c r="T982" i="19"/>
  <c r="S983" i="19"/>
  <c r="R984" i="19"/>
  <c r="Q985" i="19"/>
  <c r="U985" i="19"/>
  <c r="H985" i="19" s="1"/>
  <c r="G205" i="22" s="1"/>
  <c r="T986" i="19"/>
  <c r="S987" i="19"/>
  <c r="R988" i="19"/>
  <c r="Q989" i="19"/>
  <c r="P989" i="19" s="1"/>
  <c r="U989" i="19"/>
  <c r="T990" i="19"/>
  <c r="S991" i="19"/>
  <c r="R992" i="19"/>
  <c r="P992" i="19" s="1"/>
  <c r="Q993" i="19"/>
  <c r="U993" i="19"/>
  <c r="T994" i="19"/>
  <c r="S995" i="19"/>
  <c r="R996" i="19"/>
  <c r="Q997" i="19"/>
  <c r="U997" i="19"/>
  <c r="H997" i="19" s="1"/>
  <c r="T998" i="19"/>
  <c r="S999" i="19"/>
  <c r="R1000" i="19"/>
  <c r="Q1001" i="19"/>
  <c r="P1001" i="19" s="1"/>
  <c r="U1001" i="19"/>
  <c r="H1001" i="19" s="1"/>
  <c r="G649" i="22" s="1"/>
  <c r="T1002" i="19"/>
  <c r="S1003" i="19"/>
  <c r="R1004" i="19"/>
  <c r="Q1005" i="19"/>
  <c r="P1005" i="19" s="1"/>
  <c r="U1005" i="19"/>
  <c r="T1006" i="19"/>
  <c r="S1007" i="19"/>
  <c r="R1008" i="19"/>
  <c r="P1008" i="19" s="1"/>
  <c r="Q1009" i="19"/>
  <c r="U1009" i="19"/>
  <c r="T1010" i="19"/>
  <c r="S1011" i="19"/>
  <c r="R1012" i="19"/>
  <c r="Q1013" i="19"/>
  <c r="U1013" i="19"/>
  <c r="H1013" i="19" s="1"/>
  <c r="T1014" i="19"/>
  <c r="S1015" i="19"/>
  <c r="R1016" i="19"/>
  <c r="Q1017" i="19"/>
  <c r="P1017" i="19" s="1"/>
  <c r="U1017" i="19"/>
  <c r="H1017" i="19" s="1"/>
  <c r="G710" i="22" s="1"/>
  <c r="T1018" i="19"/>
  <c r="S1019" i="19"/>
  <c r="R1020" i="19"/>
  <c r="Q1021" i="19"/>
  <c r="U1021" i="19"/>
  <c r="T1022" i="19"/>
  <c r="S1023" i="19"/>
  <c r="R1024" i="19"/>
  <c r="P1024" i="19" s="1"/>
  <c r="Q1025" i="19"/>
  <c r="U1025" i="19"/>
  <c r="T1026" i="19"/>
  <c r="S1027" i="19"/>
  <c r="R1028" i="19"/>
  <c r="Q1029" i="19"/>
  <c r="U1029" i="19"/>
  <c r="T1030" i="19"/>
  <c r="S1031" i="19"/>
  <c r="R1032" i="19"/>
  <c r="Q1033" i="19"/>
  <c r="P1033" i="19" s="1"/>
  <c r="U1033" i="19"/>
  <c r="H1033" i="19" s="1"/>
  <c r="T1034" i="19"/>
  <c r="S1035" i="19"/>
  <c r="R1036" i="19"/>
  <c r="Q1037" i="19"/>
  <c r="P1037" i="19" s="1"/>
  <c r="U1037" i="19"/>
  <c r="T1038" i="19"/>
  <c r="S1039" i="19"/>
  <c r="R1040" i="19"/>
  <c r="P1040" i="19" s="1"/>
  <c r="Q1041" i="19"/>
  <c r="U1041" i="19"/>
  <c r="T1042" i="19"/>
  <c r="S1043" i="19"/>
  <c r="R1044" i="19"/>
  <c r="Q1045" i="19"/>
  <c r="U1045" i="19"/>
  <c r="H1045" i="19" s="1"/>
  <c r="G217" i="22" s="1"/>
  <c r="T1046" i="19"/>
  <c r="S1047" i="19"/>
  <c r="R1048" i="19"/>
  <c r="Q1049" i="19"/>
  <c r="P1049" i="19" s="1"/>
  <c r="U1049" i="19"/>
  <c r="T1050" i="19"/>
  <c r="S1051" i="19"/>
  <c r="R1052" i="19"/>
  <c r="Q1053" i="19"/>
  <c r="P1053" i="19" s="1"/>
  <c r="U1053" i="19"/>
  <c r="T1054" i="19"/>
  <c r="S1055" i="19"/>
  <c r="R1056" i="19"/>
  <c r="P1056" i="19" s="1"/>
  <c r="Q1057" i="19"/>
  <c r="U1057" i="19"/>
  <c r="T1058" i="19"/>
  <c r="S1059" i="19"/>
  <c r="R1060" i="19"/>
  <c r="Q1061" i="19"/>
  <c r="U1061" i="19"/>
  <c r="H1061" i="19" s="1"/>
  <c r="G625" i="22" s="1"/>
  <c r="T1062" i="19"/>
  <c r="S1063" i="19"/>
  <c r="R1064" i="19"/>
  <c r="Q1065" i="19"/>
  <c r="P1065" i="19" s="1"/>
  <c r="U1065" i="19"/>
  <c r="H1065" i="19" s="1"/>
  <c r="T1066" i="19"/>
  <c r="S1067" i="19"/>
  <c r="R1068" i="19"/>
  <c r="Q1069" i="19"/>
  <c r="P1069" i="19" s="1"/>
  <c r="U1069" i="19"/>
  <c r="T1070" i="19"/>
  <c r="S1071" i="19"/>
  <c r="R1072" i="19"/>
  <c r="P1072" i="19" s="1"/>
  <c r="Q1073" i="19"/>
  <c r="U1073" i="19"/>
  <c r="T1074" i="19"/>
  <c r="S1075" i="19"/>
  <c r="R1076" i="19"/>
  <c r="Q1077" i="19"/>
  <c r="U1077" i="19"/>
  <c r="H1077" i="19" s="1"/>
  <c r="T1078" i="19"/>
  <c r="S1079" i="19"/>
  <c r="R1080" i="19"/>
  <c r="Q1081" i="19"/>
  <c r="P1081" i="19" s="1"/>
  <c r="U1081" i="19"/>
  <c r="H1081" i="19" s="1"/>
  <c r="G740" i="22" s="1"/>
  <c r="T1082" i="19"/>
  <c r="S1083" i="19"/>
  <c r="R1084" i="19"/>
  <c r="Q1085" i="19"/>
  <c r="P1085" i="19" s="1"/>
  <c r="U1085" i="19"/>
  <c r="T1086" i="19"/>
  <c r="S1087" i="19"/>
  <c r="R1088" i="19"/>
  <c r="Q1089" i="19"/>
  <c r="U1089" i="19"/>
  <c r="T1090" i="19"/>
  <c r="S1091" i="19"/>
  <c r="R1092" i="19"/>
  <c r="Q1093" i="19"/>
  <c r="U1093" i="19"/>
  <c r="H1093" i="19" s="1"/>
  <c r="T1094" i="19"/>
  <c r="S1095" i="19"/>
  <c r="R1096" i="19"/>
  <c r="Q1097" i="19"/>
  <c r="P1097" i="19" s="1"/>
  <c r="U1097" i="19"/>
  <c r="H1097" i="19" s="1"/>
  <c r="G786" i="22" s="1"/>
  <c r="T1098" i="19"/>
  <c r="S1099" i="19"/>
  <c r="R1100" i="19"/>
  <c r="Q1101" i="19"/>
  <c r="P1101" i="19" s="1"/>
  <c r="U1101" i="19"/>
  <c r="T1102" i="19"/>
  <c r="S1103" i="19"/>
  <c r="R1104" i="19"/>
  <c r="P1104" i="19" s="1"/>
  <c r="Q1105" i="19"/>
  <c r="U1105" i="19"/>
  <c r="T1106" i="19"/>
  <c r="S1107" i="19"/>
  <c r="R1108" i="19"/>
  <c r="Q1109" i="19"/>
  <c r="U1109" i="19"/>
  <c r="T1110" i="19"/>
  <c r="S1111" i="19"/>
  <c r="R1112" i="19"/>
  <c r="Q1113" i="19"/>
  <c r="P1113" i="19" s="1"/>
  <c r="U1113" i="19"/>
  <c r="H1113" i="19" s="1"/>
  <c r="T1114" i="19"/>
  <c r="S1115" i="19"/>
  <c r="R1116" i="19"/>
  <c r="Q1117" i="19"/>
  <c r="P1117" i="19" s="1"/>
  <c r="U1117" i="19"/>
  <c r="T1118" i="19"/>
  <c r="S1119" i="19"/>
  <c r="R1120" i="19"/>
  <c r="P1120" i="19" s="1"/>
  <c r="Q1121" i="19"/>
  <c r="U1121" i="19"/>
  <c r="T1122" i="19"/>
  <c r="S1123" i="19"/>
  <c r="R1124" i="19"/>
  <c r="Q1125" i="19"/>
  <c r="U1125" i="19"/>
  <c r="H1125" i="19" s="1"/>
  <c r="T1126" i="19"/>
  <c r="S1127" i="19"/>
  <c r="R1128" i="19"/>
  <c r="Q1129" i="19"/>
  <c r="P1129" i="19" s="1"/>
  <c r="U1129" i="19"/>
  <c r="T1130" i="19"/>
  <c r="S1131" i="19"/>
  <c r="R1132" i="19"/>
  <c r="Q1133" i="19"/>
  <c r="P1133" i="19" s="1"/>
  <c r="U1133" i="19"/>
  <c r="T1134" i="19"/>
  <c r="S1135" i="19"/>
  <c r="R1136" i="19"/>
  <c r="P1136" i="19" s="1"/>
  <c r="Q1137" i="19"/>
  <c r="T10" i="19"/>
  <c r="S1764" i="19"/>
  <c r="T1763" i="19"/>
  <c r="U1762" i="19"/>
  <c r="Q1762" i="19"/>
  <c r="R1761" i="19"/>
  <c r="P1761" i="19" s="1"/>
  <c r="S1760" i="19"/>
  <c r="T1759" i="19"/>
  <c r="U1758" i="19"/>
  <c r="Q1758" i="19"/>
  <c r="P1758" i="19" s="1"/>
  <c r="R1757" i="19"/>
  <c r="P1757" i="19" s="1"/>
  <c r="S1756" i="19"/>
  <c r="T1755" i="19"/>
  <c r="U1754" i="19"/>
  <c r="Q1754" i="19"/>
  <c r="P1754" i="19" s="1"/>
  <c r="R1753" i="19"/>
  <c r="S1752" i="19"/>
  <c r="T1751" i="19"/>
  <c r="U1750" i="19"/>
  <c r="H1750" i="19" s="1"/>
  <c r="G358" i="22" s="1"/>
  <c r="Q1750" i="19"/>
  <c r="R1749" i="19"/>
  <c r="S1748" i="19"/>
  <c r="T1747" i="19"/>
  <c r="U1746" i="19"/>
  <c r="Q1746" i="19"/>
  <c r="R1745" i="19"/>
  <c r="S1744" i="19"/>
  <c r="T1743" i="19"/>
  <c r="U1742" i="19"/>
  <c r="Q1742" i="19"/>
  <c r="P1742" i="19" s="1"/>
  <c r="R1741" i="19"/>
  <c r="P1741" i="19" s="1"/>
  <c r="S1740" i="19"/>
  <c r="T1739" i="19"/>
  <c r="U1738" i="19"/>
  <c r="Q1738" i="19"/>
  <c r="P1738" i="19" s="1"/>
  <c r="R1737" i="19"/>
  <c r="S1736" i="19"/>
  <c r="T1735" i="19"/>
  <c r="U1734" i="19"/>
  <c r="Q1734" i="19"/>
  <c r="R1733" i="19"/>
  <c r="S1732" i="19"/>
  <c r="T1731" i="19"/>
  <c r="U1730" i="19"/>
  <c r="Q1730" i="19"/>
  <c r="R1729" i="19"/>
  <c r="P1729" i="19" s="1"/>
  <c r="S1728" i="19"/>
  <c r="T1727" i="19"/>
  <c r="U1726" i="19"/>
  <c r="Q1726" i="19"/>
  <c r="P1726" i="19" s="1"/>
  <c r="R1725" i="19"/>
  <c r="P1725" i="19" s="1"/>
  <c r="S1724" i="19"/>
  <c r="T1723" i="19"/>
  <c r="U1722" i="19"/>
  <c r="Q1722" i="19"/>
  <c r="P1722" i="19" s="1"/>
  <c r="R1721" i="19"/>
  <c r="S1720" i="19"/>
  <c r="T1719" i="19"/>
  <c r="U1718" i="19"/>
  <c r="H1718" i="19" s="1"/>
  <c r="Q1718" i="19"/>
  <c r="R1717" i="19"/>
  <c r="S1716" i="19"/>
  <c r="T1715" i="19"/>
  <c r="U1714" i="19"/>
  <c r="Q1714" i="19"/>
  <c r="R1713" i="19"/>
  <c r="P1713" i="19" s="1"/>
  <c r="S1712" i="19"/>
  <c r="T1711" i="19"/>
  <c r="U1710" i="19"/>
  <c r="Q1710" i="19"/>
  <c r="R1709" i="19"/>
  <c r="P1709" i="19" s="1"/>
  <c r="S1708" i="19"/>
  <c r="T1707" i="19"/>
  <c r="U1706" i="19"/>
  <c r="H1706" i="19" s="1"/>
  <c r="G435" i="22" s="1"/>
  <c r="Q1706" i="19"/>
  <c r="P1706" i="19" s="1"/>
  <c r="R1705" i="19"/>
  <c r="S1704" i="19"/>
  <c r="T1703" i="19"/>
  <c r="U1702" i="19"/>
  <c r="H1702" i="19" s="1"/>
  <c r="Q1702" i="19"/>
  <c r="R1701" i="19"/>
  <c r="S1700" i="19"/>
  <c r="T1699" i="19"/>
  <c r="U1698" i="19"/>
  <c r="Q1698" i="19"/>
  <c r="R1697" i="19"/>
  <c r="S1696" i="19"/>
  <c r="T1695" i="19"/>
  <c r="U1694" i="19"/>
  <c r="Q1694" i="19"/>
  <c r="P1694" i="19" s="1"/>
  <c r="R1693" i="19"/>
  <c r="P1693" i="19" s="1"/>
  <c r="S1692" i="19"/>
  <c r="T1691" i="19"/>
  <c r="U1690" i="19"/>
  <c r="H1690" i="19" s="1"/>
  <c r="Q1690" i="19"/>
  <c r="P1690" i="19" s="1"/>
  <c r="R1689" i="19"/>
  <c r="S1688" i="19"/>
  <c r="T1687" i="19"/>
  <c r="U1686" i="19"/>
  <c r="H1686" i="19" s="1"/>
  <c r="Q1686" i="19"/>
  <c r="R1685" i="19"/>
  <c r="S1684" i="19"/>
  <c r="T1683" i="19"/>
  <c r="U1682" i="19"/>
  <c r="Q1682" i="19"/>
  <c r="R1681" i="19"/>
  <c r="P1681" i="19" s="1"/>
  <c r="S1680" i="19"/>
  <c r="T1679" i="19"/>
  <c r="U1678" i="19"/>
  <c r="Q1678" i="19"/>
  <c r="P1678" i="19" s="1"/>
  <c r="R1677" i="19"/>
  <c r="P1677" i="19" s="1"/>
  <c r="S1676" i="19"/>
  <c r="T1675" i="19"/>
  <c r="U1674" i="19"/>
  <c r="Q1674" i="19"/>
  <c r="P1674" i="19" s="1"/>
  <c r="R1673" i="19"/>
  <c r="S1672" i="19"/>
  <c r="T1671" i="19"/>
  <c r="U1670" i="19"/>
  <c r="H1670" i="19" s="1"/>
  <c r="G342" i="22" s="1"/>
  <c r="Q1670" i="19"/>
  <c r="R1669" i="19"/>
  <c r="S1668" i="19"/>
  <c r="T1667" i="19"/>
  <c r="U1666" i="19"/>
  <c r="Q1666" i="19"/>
  <c r="R1665" i="19"/>
  <c r="P1665" i="19" s="1"/>
  <c r="S1664" i="19"/>
  <c r="T1663" i="19"/>
  <c r="U1662" i="19"/>
  <c r="Q1662" i="19"/>
  <c r="P1662" i="19" s="1"/>
  <c r="R1661" i="19"/>
  <c r="P1661" i="19" s="1"/>
  <c r="S1660" i="19"/>
  <c r="T1659" i="19"/>
  <c r="U1658" i="19"/>
  <c r="H1658" i="19" s="1"/>
  <c r="Q1658" i="19"/>
  <c r="P1658" i="19" s="1"/>
  <c r="R1657" i="19"/>
  <c r="S1656" i="19"/>
  <c r="T1655" i="19"/>
  <c r="U1654" i="19"/>
  <c r="Q1654" i="19"/>
  <c r="R1653" i="19"/>
  <c r="S1652" i="19"/>
  <c r="T1651" i="19"/>
  <c r="U1650" i="19"/>
  <c r="Q1650" i="19"/>
  <c r="R1649" i="19"/>
  <c r="P1649" i="19" s="1"/>
  <c r="S1648" i="19"/>
  <c r="T1647" i="19"/>
  <c r="U1646" i="19"/>
  <c r="Q1646" i="19"/>
  <c r="P1646" i="19" s="1"/>
  <c r="R1645" i="19"/>
  <c r="P1645" i="19" s="1"/>
  <c r="S1644" i="19"/>
  <c r="T1643" i="19"/>
  <c r="U1642" i="19"/>
  <c r="H1642" i="19" s="1"/>
  <c r="Q1642" i="19"/>
  <c r="P1642" i="19" s="1"/>
  <c r="R1641" i="19"/>
  <c r="S1640" i="19"/>
  <c r="T1639" i="19"/>
  <c r="U1638" i="19"/>
  <c r="H1638" i="19" s="1"/>
  <c r="Q1638" i="19"/>
  <c r="R1637" i="19"/>
  <c r="S1636" i="19"/>
  <c r="T1635" i="19"/>
  <c r="U1634" i="19"/>
  <c r="Q1634" i="19"/>
  <c r="R1633" i="19"/>
  <c r="P1633" i="19" s="1"/>
  <c r="S1632" i="19"/>
  <c r="T1631" i="19"/>
  <c r="U1630" i="19"/>
  <c r="Q1630" i="19"/>
  <c r="P1630" i="19" s="1"/>
  <c r="R1629" i="19"/>
  <c r="P1629" i="19" s="1"/>
  <c r="S1628" i="19"/>
  <c r="T1627" i="19"/>
  <c r="U1626" i="19"/>
  <c r="H1626" i="19" s="1"/>
  <c r="Q1626" i="19"/>
  <c r="P1626" i="19" s="1"/>
  <c r="R1625" i="19"/>
  <c r="S1624" i="19"/>
  <c r="T1623" i="19"/>
  <c r="U1622" i="19"/>
  <c r="H1622" i="19" s="1"/>
  <c r="Q1622" i="19"/>
  <c r="R1621" i="19"/>
  <c r="S1620" i="19"/>
  <c r="T1619" i="19"/>
  <c r="U1618" i="19"/>
  <c r="Q1618" i="19"/>
  <c r="R1617" i="19"/>
  <c r="P1617" i="19" s="1"/>
  <c r="S1616" i="19"/>
  <c r="T1615" i="19"/>
  <c r="U1614" i="19"/>
  <c r="Q1614" i="19"/>
  <c r="P1614" i="19" s="1"/>
  <c r="R1613" i="19"/>
  <c r="P1613" i="19" s="1"/>
  <c r="S1612" i="19"/>
  <c r="T1611" i="19"/>
  <c r="U1610" i="19"/>
  <c r="H1610" i="19" s="1"/>
  <c r="Q1610" i="19"/>
  <c r="P1610" i="19" s="1"/>
  <c r="R1609" i="19"/>
  <c r="S1608" i="19"/>
  <c r="T1607" i="19"/>
  <c r="U1606" i="19"/>
  <c r="H1606" i="19" s="1"/>
  <c r="Q1606" i="19"/>
  <c r="R1605" i="19"/>
  <c r="S1604" i="19"/>
  <c r="T1603" i="19"/>
  <c r="U1602" i="19"/>
  <c r="Q1602" i="19"/>
  <c r="R1601" i="19"/>
  <c r="P1601" i="19" s="1"/>
  <c r="S1600" i="19"/>
  <c r="T1599" i="19"/>
  <c r="U1598" i="19"/>
  <c r="Q1598" i="19"/>
  <c r="R1597" i="19"/>
  <c r="P1597" i="19" s="1"/>
  <c r="S1596" i="19"/>
  <c r="T1595" i="19"/>
  <c r="U1594" i="19"/>
  <c r="Q1594" i="19"/>
  <c r="P1594" i="19" s="1"/>
  <c r="R1593" i="19"/>
  <c r="S1592" i="19"/>
  <c r="T1591" i="19"/>
  <c r="U1590" i="19"/>
  <c r="H1590" i="19" s="1"/>
  <c r="Q1590" i="19"/>
  <c r="R1589" i="19"/>
  <c r="S1588" i="19"/>
  <c r="T1587" i="19"/>
  <c r="U1586" i="19"/>
  <c r="Q1586" i="19"/>
  <c r="R1585" i="19"/>
  <c r="P1585" i="19" s="1"/>
  <c r="S1584" i="19"/>
  <c r="T1583" i="19"/>
  <c r="U1582" i="19"/>
  <c r="Q1582" i="19"/>
  <c r="P1582" i="19" s="1"/>
  <c r="R1581" i="19"/>
  <c r="P1581" i="19" s="1"/>
  <c r="S1580" i="19"/>
  <c r="T1579" i="19"/>
  <c r="U1578" i="19"/>
  <c r="H1578" i="19" s="1"/>
  <c r="Q1578" i="19"/>
  <c r="P1578" i="19" s="1"/>
  <c r="R1577" i="19"/>
  <c r="S1576" i="19"/>
  <c r="T1575" i="19"/>
  <c r="U1574" i="19"/>
  <c r="Q1574" i="19"/>
  <c r="R1573" i="19"/>
  <c r="S1572" i="19"/>
  <c r="T1571" i="19"/>
  <c r="U1570" i="19"/>
  <c r="Q1570" i="19"/>
  <c r="R1569" i="19"/>
  <c r="P1569" i="19" s="1"/>
  <c r="S1568" i="19"/>
  <c r="T1567" i="19"/>
  <c r="U1566" i="19"/>
  <c r="Q1566" i="19"/>
  <c r="P1566" i="19" s="1"/>
  <c r="R1565" i="19"/>
  <c r="P1565" i="19" s="1"/>
  <c r="S1564" i="19"/>
  <c r="T1563" i="19"/>
  <c r="U1562" i="19"/>
  <c r="H1562" i="19" s="1"/>
  <c r="G714" i="22" s="1"/>
  <c r="Q1562" i="19"/>
  <c r="P1562" i="19" s="1"/>
  <c r="R1561" i="19"/>
  <c r="S1560" i="19"/>
  <c r="T1559" i="19"/>
  <c r="U1558" i="19"/>
  <c r="H1558" i="19" s="1"/>
  <c r="Q1558" i="19"/>
  <c r="R1557" i="19"/>
  <c r="S1556" i="19"/>
  <c r="T1555" i="19"/>
  <c r="U1554" i="19"/>
  <c r="Q1554" i="19"/>
  <c r="R1553" i="19"/>
  <c r="P1553" i="19" s="1"/>
  <c r="S1552" i="19"/>
  <c r="T1551" i="19"/>
  <c r="U1550" i="19"/>
  <c r="Q1550" i="19"/>
  <c r="P1550" i="19" s="1"/>
  <c r="R1549" i="19"/>
  <c r="P1549" i="19" s="1"/>
  <c r="S1548" i="19"/>
  <c r="T1547" i="19"/>
  <c r="U1546" i="19"/>
  <c r="H1546" i="19" s="1"/>
  <c r="Q1546" i="19"/>
  <c r="P1546" i="19" s="1"/>
  <c r="R1545" i="19"/>
  <c r="S1544" i="19"/>
  <c r="T1543" i="19"/>
  <c r="U1542" i="19"/>
  <c r="H1542" i="19" s="1"/>
  <c r="G817" i="22" s="1"/>
  <c r="Q1542" i="19"/>
  <c r="R1541" i="19"/>
  <c r="S1540" i="19"/>
  <c r="T1539" i="19"/>
  <c r="U1538" i="19"/>
  <c r="Q1538" i="19"/>
  <c r="R1537" i="19"/>
  <c r="S1536" i="19"/>
  <c r="T1535" i="19"/>
  <c r="U1534" i="19"/>
  <c r="Q1534" i="19"/>
  <c r="P1534" i="19" s="1"/>
  <c r="R1533" i="19"/>
  <c r="P1533" i="19" s="1"/>
  <c r="S1532" i="19"/>
  <c r="T1531" i="19"/>
  <c r="U1530" i="19"/>
  <c r="H1530" i="19" s="1"/>
  <c r="G314" i="22" s="1"/>
  <c r="Q1530" i="19"/>
  <c r="P1530" i="19" s="1"/>
  <c r="R1529" i="19"/>
  <c r="S1528" i="19"/>
  <c r="T1527" i="19"/>
  <c r="U1526" i="19"/>
  <c r="H1526" i="19" s="1"/>
  <c r="Q1526" i="19"/>
  <c r="R1525" i="19"/>
  <c r="S1524" i="19"/>
  <c r="T1523" i="19"/>
  <c r="U1522" i="19"/>
  <c r="Q1522" i="19"/>
  <c r="R1521" i="19"/>
  <c r="S1520" i="19"/>
  <c r="T1519" i="19"/>
  <c r="U1518" i="19"/>
  <c r="Q1518" i="19"/>
  <c r="P1518" i="19" s="1"/>
  <c r="R1517" i="19"/>
  <c r="P1517" i="19" s="1"/>
  <c r="S1516" i="19"/>
  <c r="T1515" i="19"/>
  <c r="U1514" i="19"/>
  <c r="Q1514" i="19"/>
  <c r="P1514" i="19" s="1"/>
  <c r="R1513" i="19"/>
  <c r="S1512" i="19"/>
  <c r="T1511" i="19"/>
  <c r="U1510" i="19"/>
  <c r="H1510" i="19" s="1"/>
  <c r="Q1510" i="19"/>
  <c r="R1509" i="19"/>
  <c r="S1508" i="19"/>
  <c r="T1507" i="19"/>
  <c r="U1506" i="19"/>
  <c r="Q1506" i="19"/>
  <c r="R1505" i="19"/>
  <c r="S1504" i="19"/>
  <c r="T1503" i="19"/>
  <c r="U1502" i="19"/>
  <c r="Q1502" i="19"/>
  <c r="P1502" i="19" s="1"/>
  <c r="R1501" i="19"/>
  <c r="P1501" i="19" s="1"/>
  <c r="S1500" i="19"/>
  <c r="T1499" i="19"/>
  <c r="U1498" i="19"/>
  <c r="H1498" i="19" s="1"/>
  <c r="Q1498" i="19"/>
  <c r="P1498" i="19" s="1"/>
  <c r="R1497" i="19"/>
  <c r="S1496" i="19"/>
  <c r="T1495" i="19"/>
  <c r="U1494" i="19"/>
  <c r="Q1494" i="19"/>
  <c r="R1493" i="19"/>
  <c r="S1492" i="19"/>
  <c r="T1491" i="19"/>
  <c r="U1490" i="19"/>
  <c r="Q1490" i="19"/>
  <c r="R1489" i="19"/>
  <c r="S1488" i="19"/>
  <c r="T1487" i="19"/>
  <c r="U1486" i="19"/>
  <c r="Q1486" i="19"/>
  <c r="P1486" i="19" s="1"/>
  <c r="R1485" i="19"/>
  <c r="P1485" i="19" s="1"/>
  <c r="S1484" i="19"/>
  <c r="T1483" i="19"/>
  <c r="U1482" i="19"/>
  <c r="H1482" i="19" s="1"/>
  <c r="Q1482" i="19"/>
  <c r="P1482" i="19" s="1"/>
  <c r="R1481" i="19"/>
  <c r="S1480" i="19"/>
  <c r="T1479" i="19"/>
  <c r="U1478" i="19"/>
  <c r="H1478" i="19" s="1"/>
  <c r="Q1478" i="19"/>
  <c r="R1477" i="19"/>
  <c r="S1476" i="19"/>
  <c r="T1475" i="19"/>
  <c r="U1474" i="19"/>
  <c r="Q1474" i="19"/>
  <c r="R1473" i="19"/>
  <c r="S1472" i="19"/>
  <c r="T1471" i="19"/>
  <c r="U1470" i="19"/>
  <c r="Q1470" i="19"/>
  <c r="P1470" i="19" s="1"/>
  <c r="R1469" i="19"/>
  <c r="P1469" i="19" s="1"/>
  <c r="S1468" i="19"/>
  <c r="T1467" i="19"/>
  <c r="U1466" i="19"/>
  <c r="H1466" i="19" s="1"/>
  <c r="G620" i="22" s="1"/>
  <c r="Q1466" i="19"/>
  <c r="P1466" i="19" s="1"/>
  <c r="R1465" i="19"/>
  <c r="S1464" i="19"/>
  <c r="T1463" i="19"/>
  <c r="U1462" i="19"/>
  <c r="H1462" i="19" s="1"/>
  <c r="Q1462" i="19"/>
  <c r="R1461" i="19"/>
  <c r="S1460" i="19"/>
  <c r="T1459" i="19"/>
  <c r="U1458" i="19"/>
  <c r="Q1458" i="19"/>
  <c r="R1457" i="19"/>
  <c r="S1456" i="19"/>
  <c r="T1455" i="19"/>
  <c r="U1454" i="19"/>
  <c r="Q1454" i="19"/>
  <c r="P1454" i="19" s="1"/>
  <c r="R1453" i="19"/>
  <c r="P1453" i="19" s="1"/>
  <c r="S1452" i="19"/>
  <c r="T1451" i="19"/>
  <c r="U1450" i="19"/>
  <c r="H1450" i="19" s="1"/>
  <c r="G298" i="22" s="1"/>
  <c r="Q1450" i="19"/>
  <c r="P1450" i="19" s="1"/>
  <c r="R1449" i="19"/>
  <c r="S1448" i="19"/>
  <c r="T1447" i="19"/>
  <c r="U1446" i="19"/>
  <c r="H1446" i="19" s="1"/>
  <c r="G442" i="22" s="1"/>
  <c r="Q1446" i="19"/>
  <c r="R1445" i="19"/>
  <c r="S1444" i="19"/>
  <c r="T1443" i="19"/>
  <c r="U1442" i="19"/>
  <c r="Q1442" i="19"/>
  <c r="R1441" i="19"/>
  <c r="S1440" i="19"/>
  <c r="T1439" i="19"/>
  <c r="U1438" i="19"/>
  <c r="Q1438" i="19"/>
  <c r="P1438" i="19" s="1"/>
  <c r="R1437" i="19"/>
  <c r="P1437" i="19" s="1"/>
  <c r="S1436" i="19"/>
  <c r="T1435" i="19"/>
  <c r="U1434" i="19"/>
  <c r="Q1434" i="19"/>
  <c r="P1434" i="19" s="1"/>
  <c r="R1433" i="19"/>
  <c r="S1432" i="19"/>
  <c r="T1431" i="19"/>
  <c r="U1430" i="19"/>
  <c r="H1430" i="19" s="1"/>
  <c r="G294" i="22" s="1"/>
  <c r="Q1430" i="19"/>
  <c r="R1429" i="19"/>
  <c r="S1428" i="19"/>
  <c r="T1427" i="19"/>
  <c r="U1426" i="19"/>
  <c r="Q1426" i="19"/>
  <c r="R1425" i="19"/>
  <c r="S1424" i="19"/>
  <c r="T1423" i="19"/>
  <c r="U1422" i="19"/>
  <c r="Q1422" i="19"/>
  <c r="P1422" i="19" s="1"/>
  <c r="R1421" i="19"/>
  <c r="S1420" i="19"/>
  <c r="T1419" i="19"/>
  <c r="U1418" i="19"/>
  <c r="H1418" i="19" s="1"/>
  <c r="Q1418" i="19"/>
  <c r="R1417" i="19"/>
  <c r="S1416" i="19"/>
  <c r="T1415" i="19"/>
  <c r="U1414" i="19"/>
  <c r="Q1414" i="19"/>
  <c r="R1413" i="19"/>
  <c r="S1412" i="19"/>
  <c r="T1411" i="19"/>
  <c r="U1410" i="19"/>
  <c r="Q1410" i="19"/>
  <c r="R1409" i="19"/>
  <c r="S1408" i="19"/>
  <c r="T1407" i="19"/>
  <c r="U1406" i="19"/>
  <c r="Q1406" i="19"/>
  <c r="P1406" i="19" s="1"/>
  <c r="R1405" i="19"/>
  <c r="P1405" i="19" s="1"/>
  <c r="S1404" i="19"/>
  <c r="T1403" i="19"/>
  <c r="U1402" i="19"/>
  <c r="Q1402" i="19"/>
  <c r="P1402" i="19" s="1"/>
  <c r="R1401" i="19"/>
  <c r="S1400" i="19"/>
  <c r="T1399" i="19"/>
  <c r="U1398" i="19"/>
  <c r="H1398" i="19" s="1"/>
  <c r="Q1398" i="19"/>
  <c r="R1397" i="19"/>
  <c r="S1396" i="19"/>
  <c r="T1395" i="19"/>
  <c r="U1394" i="19"/>
  <c r="Q1394" i="19"/>
  <c r="R1393" i="19"/>
  <c r="P1393" i="19" s="1"/>
  <c r="S1392" i="19"/>
  <c r="T1391" i="19"/>
  <c r="U1390" i="19"/>
  <c r="Q1390" i="19"/>
  <c r="P1390" i="19" s="1"/>
  <c r="R1389" i="19"/>
  <c r="P1389" i="19" s="1"/>
  <c r="S1388" i="19"/>
  <c r="T1387" i="19"/>
  <c r="U1386" i="19"/>
  <c r="H1386" i="19" s="1"/>
  <c r="Q1386" i="19"/>
  <c r="R1385" i="19"/>
  <c r="S1384" i="19"/>
  <c r="T1383" i="19"/>
  <c r="U1382" i="19"/>
  <c r="H1382" i="19" s="1"/>
  <c r="Q1382" i="19"/>
  <c r="R1381" i="19"/>
  <c r="S1380" i="19"/>
  <c r="T1379" i="19"/>
  <c r="U1378" i="19"/>
  <c r="Q1378" i="19"/>
  <c r="R1377" i="19"/>
  <c r="S1376" i="19"/>
  <c r="T1375" i="19"/>
  <c r="U1374" i="19"/>
  <c r="Q1374" i="19"/>
  <c r="P1374" i="19" s="1"/>
  <c r="R1373" i="19"/>
  <c r="S1372" i="19"/>
  <c r="T1371" i="19"/>
  <c r="U1370" i="19"/>
  <c r="H1370" i="19" s="1"/>
  <c r="G282" i="22" s="1"/>
  <c r="Q1370" i="19"/>
  <c r="P1370" i="19" s="1"/>
  <c r="R1369" i="19"/>
  <c r="S1368" i="19"/>
  <c r="T1367" i="19"/>
  <c r="U1366" i="19"/>
  <c r="H1366" i="19" s="1"/>
  <c r="Q1366" i="19"/>
  <c r="R1365" i="19"/>
  <c r="S1364" i="19"/>
  <c r="T1363" i="19"/>
  <c r="U1362" i="19"/>
  <c r="Q1362" i="19"/>
  <c r="R1361" i="19"/>
  <c r="P1361" i="19" s="1"/>
  <c r="S1360" i="19"/>
  <c r="T1359" i="19"/>
  <c r="U1358" i="19"/>
  <c r="Q1358" i="19"/>
  <c r="P1358" i="19" s="1"/>
  <c r="R1357" i="19"/>
  <c r="P1357" i="19" s="1"/>
  <c r="S1356" i="19"/>
  <c r="T1355" i="19"/>
  <c r="U1354" i="19"/>
  <c r="Q1354" i="19"/>
  <c r="R1353" i="19"/>
  <c r="S1352" i="19"/>
  <c r="T1351" i="19"/>
  <c r="U1350" i="19"/>
  <c r="H1350" i="19" s="1"/>
  <c r="G278" i="22" s="1"/>
  <c r="Q1350" i="19"/>
  <c r="R1349" i="19"/>
  <c r="S1348" i="19"/>
  <c r="T1347" i="19"/>
  <c r="U1346" i="19"/>
  <c r="Q1346" i="19"/>
  <c r="R1345" i="19"/>
  <c r="S1344" i="19"/>
  <c r="T1343" i="19"/>
  <c r="U1342" i="19"/>
  <c r="Q1342" i="19"/>
  <c r="P1342" i="19" s="1"/>
  <c r="R1341" i="19"/>
  <c r="S1340" i="19"/>
  <c r="T1339" i="19"/>
  <c r="U1338" i="19"/>
  <c r="H1338" i="19" s="1"/>
  <c r="Q1338" i="19"/>
  <c r="P1338" i="19" s="1"/>
  <c r="R1337" i="19"/>
  <c r="S1336" i="19"/>
  <c r="T1335" i="19"/>
  <c r="U1334" i="19"/>
  <c r="Q1334" i="19"/>
  <c r="R1333" i="19"/>
  <c r="S1332" i="19"/>
  <c r="T1331" i="19"/>
  <c r="U1330" i="19"/>
  <c r="Q1330" i="19"/>
  <c r="R1329" i="19"/>
  <c r="S1328" i="19"/>
  <c r="T1327" i="19"/>
  <c r="U1326" i="19"/>
  <c r="Q1326" i="19"/>
  <c r="P1326" i="19" s="1"/>
  <c r="R1325" i="19"/>
  <c r="S1324" i="19"/>
  <c r="T1323" i="19"/>
  <c r="U1322" i="19"/>
  <c r="H1322" i="19" s="1"/>
  <c r="Q1322" i="19"/>
  <c r="R1321" i="19"/>
  <c r="S1320" i="19"/>
  <c r="T1319" i="19"/>
  <c r="U1318" i="19"/>
  <c r="H1318" i="19" s="1"/>
  <c r="Q1318" i="19"/>
  <c r="R1317" i="19"/>
  <c r="S1316" i="19"/>
  <c r="T1315" i="19"/>
  <c r="U1314" i="19"/>
  <c r="Q1314" i="19"/>
  <c r="R1313" i="19"/>
  <c r="S1312" i="19"/>
  <c r="T1311" i="19"/>
  <c r="U1310" i="19"/>
  <c r="Q1310" i="19"/>
  <c r="P1310" i="19" s="1"/>
  <c r="R1309" i="19"/>
  <c r="P1309" i="19" s="1"/>
  <c r="S1308" i="19"/>
  <c r="T1307" i="19"/>
  <c r="U1306" i="19"/>
  <c r="Q1306" i="19"/>
  <c r="P1306" i="19" s="1"/>
  <c r="R1305" i="19"/>
  <c r="S1304" i="19"/>
  <c r="T1303" i="19"/>
  <c r="U1302" i="19"/>
  <c r="H1302" i="19" s="1"/>
  <c r="G772" i="22" s="1"/>
  <c r="Q1302" i="19"/>
  <c r="R1301" i="19"/>
  <c r="S1300" i="19"/>
  <c r="T1299" i="19"/>
  <c r="U1298" i="19"/>
  <c r="Q1298" i="19"/>
  <c r="R1297" i="19"/>
  <c r="S1296" i="19"/>
  <c r="T1295" i="19"/>
  <c r="U1294" i="19"/>
  <c r="Q1294" i="19"/>
  <c r="P1294" i="19" s="1"/>
  <c r="R1293" i="19"/>
  <c r="S1292" i="19"/>
  <c r="T1291" i="19"/>
  <c r="U1290" i="19"/>
  <c r="H1290" i="19" s="1"/>
  <c r="Q1290" i="19"/>
  <c r="R1289" i="19"/>
  <c r="S1288" i="19"/>
  <c r="T1287" i="19"/>
  <c r="U1286" i="19"/>
  <c r="H1286" i="19" s="1"/>
  <c r="G421" i="22" s="1"/>
  <c r="Q1286" i="19"/>
  <c r="R1285" i="19"/>
  <c r="S1284" i="19"/>
  <c r="T1283" i="19"/>
  <c r="U1282" i="19"/>
  <c r="Q1282" i="19"/>
  <c r="R1281" i="19"/>
  <c r="S1280" i="19"/>
  <c r="T1279" i="19"/>
  <c r="U1278" i="19"/>
  <c r="Q1278" i="19"/>
  <c r="P1278" i="19" s="1"/>
  <c r="R1277" i="19"/>
  <c r="P1277" i="19" s="1"/>
  <c r="S1276" i="19"/>
  <c r="T1275" i="19"/>
  <c r="U1274" i="19"/>
  <c r="Q1274" i="19"/>
  <c r="P1274" i="19" s="1"/>
  <c r="R1273" i="19"/>
  <c r="S1272" i="19"/>
  <c r="T1271" i="19"/>
  <c r="U1270" i="19"/>
  <c r="H1270" i="19" s="1"/>
  <c r="Q1270" i="19"/>
  <c r="R1269" i="19"/>
  <c r="S1268" i="19"/>
  <c r="T1267" i="19"/>
  <c r="U1266" i="19"/>
  <c r="Q1266" i="19"/>
  <c r="R1265" i="19"/>
  <c r="S1264" i="19"/>
  <c r="T1263" i="19"/>
  <c r="U1262" i="19"/>
  <c r="Q1262" i="19"/>
  <c r="P1262" i="19" s="1"/>
  <c r="R1261" i="19"/>
  <c r="P1261" i="19" s="1"/>
  <c r="S1260" i="19"/>
  <c r="T1259" i="19"/>
  <c r="U1258" i="19"/>
  <c r="H1258" i="19" s="1"/>
  <c r="Q1258" i="19"/>
  <c r="P1258" i="19" s="1"/>
  <c r="R1257" i="19"/>
  <c r="S1256" i="19"/>
  <c r="T1255" i="19"/>
  <c r="U1254" i="19"/>
  <c r="Q1254" i="19"/>
  <c r="R1253" i="19"/>
  <c r="S1252" i="19"/>
  <c r="T1251" i="19"/>
  <c r="U1250" i="19"/>
  <c r="Q1250" i="19"/>
  <c r="R1249" i="19"/>
  <c r="S1248" i="19"/>
  <c r="T1247" i="19"/>
  <c r="U1246" i="19"/>
  <c r="Q1246" i="19"/>
  <c r="P1246" i="19" s="1"/>
  <c r="R1245" i="19"/>
  <c r="P1245" i="19" s="1"/>
  <c r="S1244" i="19"/>
  <c r="T1243" i="19"/>
  <c r="U1242" i="19"/>
  <c r="H1242" i="19" s="1"/>
  <c r="G568" i="22" s="1"/>
  <c r="Q1242" i="19"/>
  <c r="P1242" i="19" s="1"/>
  <c r="R1241" i="19"/>
  <c r="S1240" i="19"/>
  <c r="T1239" i="19"/>
  <c r="U1238" i="19"/>
  <c r="H1238" i="19" s="1"/>
  <c r="Q1238" i="19"/>
  <c r="R1237" i="19"/>
  <c r="S1236" i="19"/>
  <c r="T1235" i="19"/>
  <c r="U1234" i="19"/>
  <c r="Q1234" i="19"/>
  <c r="R1233" i="19"/>
  <c r="S1232" i="19"/>
  <c r="T1231" i="19"/>
  <c r="U1230" i="19"/>
  <c r="Q1230" i="19"/>
  <c r="P1230" i="19" s="1"/>
  <c r="R1229" i="19"/>
  <c r="S1228" i="19"/>
  <c r="T1227" i="19"/>
  <c r="U1226" i="19"/>
  <c r="Q1226" i="19"/>
  <c r="P1226" i="19" s="1"/>
  <c r="R1225" i="19"/>
  <c r="S1224" i="19"/>
  <c r="T1223" i="19"/>
  <c r="U1222" i="19"/>
  <c r="H1222" i="19" s="1"/>
  <c r="Q1222" i="19"/>
  <c r="R1221" i="19"/>
  <c r="S1220" i="19"/>
  <c r="T1219" i="19"/>
  <c r="U1218" i="19"/>
  <c r="Q1218" i="19"/>
  <c r="R1217" i="19"/>
  <c r="S1216" i="19"/>
  <c r="T1215" i="19"/>
  <c r="U1214" i="19"/>
  <c r="Q1214" i="19"/>
  <c r="P1214" i="19" s="1"/>
  <c r="R1213" i="19"/>
  <c r="P1213" i="19" s="1"/>
  <c r="S1212" i="19"/>
  <c r="T1211" i="19"/>
  <c r="U1210" i="19"/>
  <c r="Q1210" i="19"/>
  <c r="P1210" i="19" s="1"/>
  <c r="R1209" i="19"/>
  <c r="S1208" i="19"/>
  <c r="T1207" i="19"/>
  <c r="U1206" i="19"/>
  <c r="H1206" i="19" s="1"/>
  <c r="G501" i="22" s="1"/>
  <c r="Q1206" i="19"/>
  <c r="R1205" i="19"/>
  <c r="S1204" i="19"/>
  <c r="T1203" i="19"/>
  <c r="U1202" i="19"/>
  <c r="Q1202" i="19"/>
  <c r="R1201" i="19"/>
  <c r="S1200" i="19"/>
  <c r="T1199" i="19"/>
  <c r="U1198" i="19"/>
  <c r="Q1198" i="19"/>
  <c r="P1198" i="19" s="1"/>
  <c r="R1197" i="19"/>
  <c r="S1196" i="19"/>
  <c r="T1195" i="19"/>
  <c r="U1194" i="19"/>
  <c r="Q1194" i="19"/>
  <c r="P1194" i="19" s="1"/>
  <c r="R1193" i="19"/>
  <c r="S1192" i="19"/>
  <c r="T1191" i="19"/>
  <c r="U1190" i="19"/>
  <c r="H1190" i="19" s="1"/>
  <c r="Q1190" i="19"/>
  <c r="R1189" i="19"/>
  <c r="S1188" i="19"/>
  <c r="T1187" i="19"/>
  <c r="U1186" i="19"/>
  <c r="Q1186" i="19"/>
  <c r="R1185" i="19"/>
  <c r="P1185" i="19" s="1"/>
  <c r="S1184" i="19"/>
  <c r="T1183" i="19"/>
  <c r="U1182" i="19"/>
  <c r="Q1182" i="19"/>
  <c r="R1181" i="19"/>
  <c r="P1181" i="19" s="1"/>
  <c r="S1180" i="19"/>
  <c r="T1179" i="19"/>
  <c r="U1178" i="19"/>
  <c r="H1178" i="19" s="1"/>
  <c r="Q1178" i="19"/>
  <c r="P1178" i="19" s="1"/>
  <c r="R1177" i="19"/>
  <c r="S1176" i="19"/>
  <c r="T1175" i="19"/>
  <c r="U1174" i="19"/>
  <c r="Q1174" i="19"/>
  <c r="R1173" i="19"/>
  <c r="S1172" i="19"/>
  <c r="T1171" i="19"/>
  <c r="U1170" i="19"/>
  <c r="Q1170" i="19"/>
  <c r="R1169" i="19"/>
  <c r="S1168" i="19"/>
  <c r="T1167" i="19"/>
  <c r="U1166" i="19"/>
  <c r="Q1166" i="19"/>
  <c r="R1165" i="19"/>
  <c r="S1164" i="19"/>
  <c r="T1163" i="19"/>
  <c r="U1162" i="19"/>
  <c r="H1162" i="19" s="1"/>
  <c r="Q1162" i="19"/>
  <c r="R1161" i="19"/>
  <c r="S1160" i="19"/>
  <c r="T1159" i="19"/>
  <c r="U1158" i="19"/>
  <c r="H1158" i="19" s="1"/>
  <c r="Q1158" i="19"/>
  <c r="R1157" i="19"/>
  <c r="S1156" i="19"/>
  <c r="T1155" i="19"/>
  <c r="U1154" i="19"/>
  <c r="Q1154" i="19"/>
  <c r="R1153" i="19"/>
  <c r="S1152" i="19"/>
  <c r="T1151" i="19"/>
  <c r="U1150" i="19"/>
  <c r="Q1150" i="19"/>
  <c r="P1150" i="19" s="1"/>
  <c r="R1149" i="19"/>
  <c r="S1148" i="19"/>
  <c r="T1147" i="19"/>
  <c r="U1146" i="19"/>
  <c r="H1146" i="19" s="1"/>
  <c r="G526" i="22" s="1"/>
  <c r="Q1146" i="19"/>
  <c r="P1146" i="19" s="1"/>
  <c r="R1145" i="19"/>
  <c r="S1144" i="19"/>
  <c r="T1143" i="19"/>
  <c r="U1142" i="19"/>
  <c r="H1142" i="19" s="1"/>
  <c r="Q1142" i="19"/>
  <c r="R1141" i="19"/>
  <c r="S1140" i="19"/>
  <c r="T1139" i="19"/>
  <c r="U1138" i="19"/>
  <c r="Q1138" i="19"/>
  <c r="U1136" i="19"/>
  <c r="H1136" i="19" s="1"/>
  <c r="G741" i="22" s="1"/>
  <c r="R1135" i="19"/>
  <c r="P1135" i="19" s="1"/>
  <c r="T1133" i="19"/>
  <c r="Q1132" i="19"/>
  <c r="S1130" i="19"/>
  <c r="U1128" i="19"/>
  <c r="H1128" i="19" s="1"/>
  <c r="R1127" i="19"/>
  <c r="T1125" i="19"/>
  <c r="Q1124" i="19"/>
  <c r="P1124" i="19" s="1"/>
  <c r="S1122" i="19"/>
  <c r="U1120" i="19"/>
  <c r="R1119" i="19"/>
  <c r="T1117" i="19"/>
  <c r="Q1116" i="19"/>
  <c r="P1116" i="19" s="1"/>
  <c r="S1114" i="19"/>
  <c r="U1112" i="19"/>
  <c r="R1111" i="19"/>
  <c r="T1109" i="19"/>
  <c r="Q1108" i="19"/>
  <c r="P1108" i="19" s="1"/>
  <c r="S1106" i="19"/>
  <c r="U1104" i="19"/>
  <c r="R1103" i="19"/>
  <c r="P1103" i="19" s="1"/>
  <c r="T1101" i="19"/>
  <c r="Q1100" i="19"/>
  <c r="S1098" i="19"/>
  <c r="U1096" i="19"/>
  <c r="H1096" i="19" s="1"/>
  <c r="R1095" i="19"/>
  <c r="T1093" i="19"/>
  <c r="Q1092" i="19"/>
  <c r="P1092" i="19" s="1"/>
  <c r="S1090" i="19"/>
  <c r="U1088" i="19"/>
  <c r="R1087" i="19"/>
  <c r="T1085" i="19"/>
  <c r="Q1084" i="19"/>
  <c r="P1084" i="19" s="1"/>
  <c r="S1082" i="19"/>
  <c r="U1080" i="19"/>
  <c r="R1079" i="19"/>
  <c r="T1077" i="19"/>
  <c r="Q1076" i="19"/>
  <c r="S1074" i="19"/>
  <c r="U1072" i="19"/>
  <c r="H1072" i="19" s="1"/>
  <c r="G538" i="22" s="1"/>
  <c r="R1071" i="19"/>
  <c r="P1071" i="19" s="1"/>
  <c r="T1069" i="19"/>
  <c r="Q1068" i="19"/>
  <c r="S1066" i="19"/>
  <c r="U1064" i="19"/>
  <c r="R1063" i="19"/>
  <c r="T1061" i="19"/>
  <c r="Q1060" i="19"/>
  <c r="S1058" i="19"/>
  <c r="U1056" i="19"/>
  <c r="R1055" i="19"/>
  <c r="T1053" i="19"/>
  <c r="Q1052" i="19"/>
  <c r="P1052" i="19" s="1"/>
  <c r="S1050" i="19"/>
  <c r="U1048" i="19"/>
  <c r="R1047" i="19"/>
  <c r="T1045" i="19"/>
  <c r="Q1044" i="19"/>
  <c r="S1042" i="19"/>
  <c r="U1040" i="19"/>
  <c r="H1040" i="19" s="1"/>
  <c r="R1039" i="19"/>
  <c r="P1039" i="19" s="1"/>
  <c r="T1037" i="19"/>
  <c r="Q1036" i="19"/>
  <c r="S1034" i="19"/>
  <c r="U1032" i="19"/>
  <c r="H1032" i="19" s="1"/>
  <c r="R1031" i="19"/>
  <c r="T1029" i="19"/>
  <c r="Q1028" i="19"/>
  <c r="P1028" i="19" s="1"/>
  <c r="S1026" i="19"/>
  <c r="U1024" i="19"/>
  <c r="R1023" i="19"/>
  <c r="T1021" i="19"/>
  <c r="Q1020" i="19"/>
  <c r="P1020" i="19" s="1"/>
  <c r="S1018" i="19"/>
  <c r="U1016" i="19"/>
  <c r="R1015" i="19"/>
  <c r="T1013" i="19"/>
  <c r="Q1012" i="19"/>
  <c r="S1010" i="19"/>
  <c r="U1008" i="19"/>
  <c r="H1008" i="19" s="1"/>
  <c r="R1007" i="19"/>
  <c r="P1007" i="19" s="1"/>
  <c r="T1005" i="19"/>
  <c r="Q1004" i="19"/>
  <c r="S1002" i="19"/>
  <c r="U1000" i="19"/>
  <c r="H1000" i="19" s="1"/>
  <c r="R999" i="19"/>
  <c r="T997" i="19"/>
  <c r="Q996" i="19"/>
  <c r="P996" i="19" s="1"/>
  <c r="S994" i="19"/>
  <c r="U992" i="19"/>
  <c r="R991" i="19"/>
  <c r="T989" i="19"/>
  <c r="Q988" i="19"/>
  <c r="P988" i="19" s="1"/>
  <c r="S986" i="19"/>
  <c r="U984" i="19"/>
  <c r="R983" i="19"/>
  <c r="T981" i="19"/>
  <c r="Q980" i="19"/>
  <c r="S978" i="19"/>
  <c r="U976" i="19"/>
  <c r="H976" i="19" s="1"/>
  <c r="G420" i="22" s="1"/>
  <c r="R975" i="19"/>
  <c r="P975" i="19" s="1"/>
  <c r="T973" i="19"/>
  <c r="Q972" i="19"/>
  <c r="S970" i="19"/>
  <c r="U968" i="19"/>
  <c r="H968" i="19" s="1"/>
  <c r="R967" i="19"/>
  <c r="T965" i="19"/>
  <c r="Q964" i="19"/>
  <c r="P964" i="19" s="1"/>
  <c r="S962" i="19"/>
  <c r="U960" i="19"/>
  <c r="H960" i="19" s="1"/>
  <c r="R959" i="19"/>
  <c r="T957" i="19"/>
  <c r="Q956" i="19"/>
  <c r="P956" i="19" s="1"/>
  <c r="S954" i="19"/>
  <c r="U952" i="19"/>
  <c r="R951" i="19"/>
  <c r="T949" i="19"/>
  <c r="Q948" i="19"/>
  <c r="P948" i="19" s="1"/>
  <c r="S946" i="19"/>
  <c r="U944" i="19"/>
  <c r="R943" i="19"/>
  <c r="P943" i="19" s="1"/>
  <c r="T941" i="19"/>
  <c r="Q940" i="19"/>
  <c r="S938" i="19"/>
  <c r="U936" i="19"/>
  <c r="H936" i="19" s="1"/>
  <c r="G548" i="22" s="1"/>
  <c r="R935" i="19"/>
  <c r="T933" i="19"/>
  <c r="Q932" i="19"/>
  <c r="P932" i="19" s="1"/>
  <c r="S930" i="19"/>
  <c r="U928" i="19"/>
  <c r="R927" i="19"/>
  <c r="T925" i="19"/>
  <c r="Q924" i="19"/>
  <c r="P924" i="19" s="1"/>
  <c r="S922" i="19"/>
  <c r="U920" i="19"/>
  <c r="R919" i="19"/>
  <c r="T917" i="19"/>
  <c r="Q916" i="19"/>
  <c r="P916" i="19" s="1"/>
  <c r="S914" i="19"/>
  <c r="U912" i="19"/>
  <c r="H912" i="19" s="1"/>
  <c r="R911" i="19"/>
  <c r="P911" i="19" s="1"/>
  <c r="T909" i="19"/>
  <c r="Q908" i="19"/>
  <c r="S906" i="19"/>
  <c r="U904" i="19"/>
  <c r="R903" i="19"/>
  <c r="T901" i="19"/>
  <c r="Q900" i="19"/>
  <c r="P900" i="19" s="1"/>
  <c r="S898" i="19"/>
  <c r="U896" i="19"/>
  <c r="R895" i="19"/>
  <c r="T893" i="19"/>
  <c r="Q892" i="19"/>
  <c r="P892" i="19" s="1"/>
  <c r="S890" i="19"/>
  <c r="U888" i="19"/>
  <c r="R887" i="19"/>
  <c r="T885" i="19"/>
  <c r="Q884" i="19"/>
  <c r="P884" i="19" s="1"/>
  <c r="S882" i="19"/>
  <c r="U880" i="19"/>
  <c r="H880" i="19" s="1"/>
  <c r="R879" i="19"/>
  <c r="P879" i="19" s="1"/>
  <c r="T877" i="19"/>
  <c r="Q876" i="19"/>
  <c r="S874" i="19"/>
  <c r="U872" i="19"/>
  <c r="H872" i="19" s="1"/>
  <c r="G704" i="22" s="1"/>
  <c r="R871" i="19"/>
  <c r="T869" i="19"/>
  <c r="Q868" i="19"/>
  <c r="S866" i="19"/>
  <c r="U864" i="19"/>
  <c r="R863" i="19"/>
  <c r="T861" i="19"/>
  <c r="Q860" i="19"/>
  <c r="P860" i="19" s="1"/>
  <c r="S858" i="19"/>
  <c r="U856" i="19"/>
  <c r="R855" i="19"/>
  <c r="T853" i="19"/>
  <c r="Q852" i="19"/>
  <c r="P852" i="19" s="1"/>
  <c r="S850" i="19"/>
  <c r="U848" i="19"/>
  <c r="H848" i="19" s="1"/>
  <c r="R847" i="19"/>
  <c r="P847" i="19" s="1"/>
  <c r="T845" i="19"/>
  <c r="Q844" i="19"/>
  <c r="S842" i="19"/>
  <c r="U840" i="19"/>
  <c r="H840" i="19" s="1"/>
  <c r="R839" i="19"/>
  <c r="T837" i="19"/>
  <c r="Q836" i="19"/>
  <c r="P836" i="19" s="1"/>
  <c r="S834" i="19"/>
  <c r="U832" i="19"/>
  <c r="H832" i="19" s="1"/>
  <c r="R831" i="19"/>
  <c r="T829" i="19"/>
  <c r="Q828" i="19"/>
  <c r="P828" i="19" s="1"/>
  <c r="S826" i="19"/>
  <c r="U824" i="19"/>
  <c r="R823" i="19"/>
  <c r="T821" i="19"/>
  <c r="Q820" i="19"/>
  <c r="S818" i="19"/>
  <c r="U816" i="19"/>
  <c r="H816" i="19" s="1"/>
  <c r="G663" i="22" s="1"/>
  <c r="R815" i="19"/>
  <c r="P815" i="19" s="1"/>
  <c r="T813" i="19"/>
  <c r="Q812" i="19"/>
  <c r="S810" i="19"/>
  <c r="U808" i="19"/>
  <c r="H808" i="19" s="1"/>
  <c r="R807" i="19"/>
  <c r="T805" i="19"/>
  <c r="Q804" i="19"/>
  <c r="P804" i="19" s="1"/>
  <c r="S802" i="19"/>
  <c r="U800" i="19"/>
  <c r="H800" i="19" s="1"/>
  <c r="R799" i="19"/>
  <c r="T797" i="19"/>
  <c r="Q796" i="19"/>
  <c r="P796" i="19" s="1"/>
  <c r="S794" i="19"/>
  <c r="U792" i="19"/>
  <c r="R791" i="19"/>
  <c r="T789" i="19"/>
  <c r="Q788" i="19"/>
  <c r="P788" i="19" s="1"/>
  <c r="S786" i="19"/>
  <c r="U784" i="19"/>
  <c r="R783" i="19"/>
  <c r="P783" i="19" s="1"/>
  <c r="T781" i="19"/>
  <c r="Q780" i="19"/>
  <c r="S778" i="19"/>
  <c r="U776" i="19"/>
  <c r="H776" i="19" s="1"/>
  <c r="G367" i="22" s="1"/>
  <c r="R775" i="19"/>
  <c r="P775" i="19" s="1"/>
  <c r="T773" i="19"/>
  <c r="Q772" i="19"/>
  <c r="P772" i="19" s="1"/>
  <c r="S770" i="19"/>
  <c r="U768" i="19"/>
  <c r="H768" i="19" s="1"/>
  <c r="R767" i="19"/>
  <c r="T765" i="19"/>
  <c r="Q764" i="19"/>
  <c r="P764" i="19" s="1"/>
  <c r="S762" i="19"/>
  <c r="U760" i="19"/>
  <c r="R759" i="19"/>
  <c r="T757" i="19"/>
  <c r="Q756" i="19"/>
  <c r="S754" i="19"/>
  <c r="U752" i="19"/>
  <c r="H752" i="19" s="1"/>
  <c r="R751" i="19"/>
  <c r="T749" i="19"/>
  <c r="Q748" i="19"/>
  <c r="S746" i="19"/>
  <c r="U744" i="19"/>
  <c r="R743" i="19"/>
  <c r="P743" i="19" s="1"/>
  <c r="T741" i="19"/>
  <c r="Q740" i="19"/>
  <c r="P740" i="19" s="1"/>
  <c r="S738" i="19"/>
  <c r="U736" i="19"/>
  <c r="R735" i="19"/>
  <c r="T733" i="19"/>
  <c r="Q732" i="19"/>
  <c r="P732" i="19" s="1"/>
  <c r="S730" i="19"/>
  <c r="U728" i="19"/>
  <c r="H728" i="19" s="1"/>
  <c r="R727" i="19"/>
  <c r="P727" i="19" s="1"/>
  <c r="T725" i="19"/>
  <c r="Q724" i="19"/>
  <c r="P724" i="19" s="1"/>
  <c r="S722" i="19"/>
  <c r="U720" i="19"/>
  <c r="H720" i="19" s="1"/>
  <c r="R719" i="19"/>
  <c r="T717" i="19"/>
  <c r="Q716" i="19"/>
  <c r="S714" i="19"/>
  <c r="U712" i="19"/>
  <c r="H712" i="19" s="1"/>
  <c r="R711" i="19"/>
  <c r="P711" i="19" s="1"/>
  <c r="T709" i="19"/>
  <c r="Q708" i="19"/>
  <c r="P708" i="19" s="1"/>
  <c r="S706" i="19"/>
  <c r="U704" i="19"/>
  <c r="R703" i="19"/>
  <c r="P703" i="19" s="1"/>
  <c r="T701" i="19"/>
  <c r="Q700" i="19"/>
  <c r="P700" i="19" s="1"/>
  <c r="S698" i="19"/>
  <c r="U696" i="19"/>
  <c r="H696" i="19" s="1"/>
  <c r="G545" i="22" s="1"/>
  <c r="R695" i="19"/>
  <c r="T693" i="19"/>
  <c r="Q692" i="19"/>
  <c r="P692" i="19" s="1"/>
  <c r="S690" i="19"/>
  <c r="U688" i="19"/>
  <c r="H688" i="19" s="1"/>
  <c r="R687" i="19"/>
  <c r="T685" i="19"/>
  <c r="Q684" i="19"/>
  <c r="S682" i="19"/>
  <c r="U680" i="19"/>
  <c r="H680" i="19" s="1"/>
  <c r="R679" i="19"/>
  <c r="P679" i="19" s="1"/>
  <c r="T677" i="19"/>
  <c r="Q676" i="19"/>
  <c r="P676" i="19" s="1"/>
  <c r="S674" i="19"/>
  <c r="U672" i="19"/>
  <c r="R671" i="19"/>
  <c r="P671" i="19" s="1"/>
  <c r="T669" i="19"/>
  <c r="Q668" i="19"/>
  <c r="P668" i="19" s="1"/>
  <c r="S666" i="19"/>
  <c r="U664" i="19"/>
  <c r="R663" i="19"/>
  <c r="P663" i="19" s="1"/>
  <c r="T661" i="19"/>
  <c r="Q660" i="19"/>
  <c r="P660" i="19" s="1"/>
  <c r="S658" i="19"/>
  <c r="U656" i="19"/>
  <c r="H656" i="19" s="1"/>
  <c r="R655" i="19"/>
  <c r="P655" i="19" s="1"/>
  <c r="T653" i="19"/>
  <c r="Q652" i="19"/>
  <c r="S650" i="19"/>
  <c r="U648" i="19"/>
  <c r="H648" i="19" s="1"/>
  <c r="R647" i="19"/>
  <c r="T645" i="19"/>
  <c r="Q644" i="19"/>
  <c r="P644" i="19" s="1"/>
  <c r="S642" i="19"/>
  <c r="U640" i="19"/>
  <c r="H640" i="19" s="1"/>
  <c r="G136" i="22" s="1"/>
  <c r="R639" i="19"/>
  <c r="T637" i="19"/>
  <c r="Q636" i="19"/>
  <c r="P636" i="19" s="1"/>
  <c r="S634" i="19"/>
  <c r="U632" i="19"/>
  <c r="H632" i="19" s="1"/>
  <c r="R631" i="19"/>
  <c r="T629" i="19"/>
  <c r="Q628" i="19"/>
  <c r="P628" i="19" s="1"/>
  <c r="S626" i="19"/>
  <c r="U624" i="19"/>
  <c r="R623" i="19"/>
  <c r="P623" i="19" s="1"/>
  <c r="T621" i="19"/>
  <c r="Q620" i="19"/>
  <c r="S618" i="19"/>
  <c r="U616" i="19"/>
  <c r="H616" i="19" s="1"/>
  <c r="R615" i="19"/>
  <c r="T613" i="19"/>
  <c r="Q612" i="19"/>
  <c r="P612" i="19" s="1"/>
  <c r="S610" i="19"/>
  <c r="U608" i="19"/>
  <c r="H608" i="19" s="1"/>
  <c r="R607" i="19"/>
  <c r="T605" i="19"/>
  <c r="Q604" i="19"/>
  <c r="P604" i="19" s="1"/>
  <c r="S602" i="19"/>
  <c r="U600" i="19"/>
  <c r="R599" i="19"/>
  <c r="T597" i="19"/>
  <c r="Q596" i="19"/>
  <c r="P596" i="19" s="1"/>
  <c r="S594" i="19"/>
  <c r="U592" i="19"/>
  <c r="H592" i="19" s="1"/>
  <c r="R591" i="19"/>
  <c r="P591" i="19" s="1"/>
  <c r="T589" i="19"/>
  <c r="Q588" i="19"/>
  <c r="S586" i="19"/>
  <c r="U584" i="19"/>
  <c r="R583" i="19"/>
  <c r="P583" i="19" s="1"/>
  <c r="T581" i="19"/>
  <c r="Q580" i="19"/>
  <c r="P580" i="19" s="1"/>
  <c r="S578" i="19"/>
  <c r="U576" i="19"/>
  <c r="H576" i="19" s="1"/>
  <c r="G606" i="22" s="1"/>
  <c r="R575" i="19"/>
  <c r="T573" i="19"/>
  <c r="Q572" i="19"/>
  <c r="P572" i="19" s="1"/>
  <c r="S570" i="19"/>
  <c r="U568" i="19"/>
  <c r="H568" i="19" s="1"/>
  <c r="R567" i="19"/>
  <c r="T565" i="19"/>
  <c r="Q564" i="19"/>
  <c r="P564" i="19" s="1"/>
  <c r="S562" i="19"/>
  <c r="U560" i="19"/>
  <c r="H560" i="19" s="1"/>
  <c r="R559" i="19"/>
  <c r="P559" i="19" s="1"/>
  <c r="T557" i="19"/>
  <c r="Q556" i="19"/>
  <c r="S554" i="19"/>
  <c r="U552" i="19"/>
  <c r="H552" i="19" s="1"/>
  <c r="R551" i="19"/>
  <c r="P551" i="19" s="1"/>
  <c r="T549" i="19"/>
  <c r="Q548" i="19"/>
  <c r="P548" i="19" s="1"/>
  <c r="S546" i="19"/>
  <c r="U544" i="19"/>
  <c r="R543" i="19"/>
  <c r="T541" i="19"/>
  <c r="Q540" i="19"/>
  <c r="P540" i="19" s="1"/>
  <c r="S538" i="19"/>
  <c r="U536" i="19"/>
  <c r="H536" i="19" s="1"/>
  <c r="R535" i="19"/>
  <c r="T533" i="19"/>
  <c r="Q532" i="19"/>
  <c r="P532" i="19" s="1"/>
  <c r="S530" i="19"/>
  <c r="U528" i="19"/>
  <c r="H528" i="19" s="1"/>
  <c r="R527" i="19"/>
  <c r="P527" i="19" s="1"/>
  <c r="T525" i="19"/>
  <c r="Q524" i="19"/>
  <c r="T521" i="19"/>
  <c r="S518" i="19"/>
  <c r="R515" i="19"/>
  <c r="P515" i="19" s="1"/>
  <c r="Q512" i="19"/>
  <c r="U508" i="19"/>
  <c r="H508" i="19" s="1"/>
  <c r="T505" i="19"/>
  <c r="S502" i="19"/>
  <c r="R499" i="19"/>
  <c r="Q496" i="19"/>
  <c r="P496" i="19" s="1"/>
  <c r="U492" i="19"/>
  <c r="H492" i="19" s="1"/>
  <c r="T489" i="19"/>
  <c r="S486" i="19"/>
  <c r="R483" i="19"/>
  <c r="Q480" i="19"/>
  <c r="P480" i="19" s="1"/>
  <c r="U476" i="19"/>
  <c r="T473" i="19"/>
  <c r="S470" i="19"/>
  <c r="R467" i="19"/>
  <c r="Q464" i="19"/>
  <c r="U460" i="19"/>
  <c r="T457" i="19"/>
  <c r="S454" i="19"/>
  <c r="R451" i="19"/>
  <c r="Q448" i="19"/>
  <c r="U444" i="19"/>
  <c r="T441" i="19"/>
  <c r="S438" i="19"/>
  <c r="R435" i="19"/>
  <c r="P435" i="19" s="1"/>
  <c r="Q432" i="19"/>
  <c r="P432" i="19" s="1"/>
  <c r="U428" i="19"/>
  <c r="H428" i="19" s="1"/>
  <c r="T425" i="19"/>
  <c r="S422" i="19"/>
  <c r="R419" i="19"/>
  <c r="P419" i="19" s="1"/>
  <c r="Q416" i="19"/>
  <c r="P416" i="19" s="1"/>
  <c r="U412" i="19"/>
  <c r="H412" i="19" s="1"/>
  <c r="G630" i="22" s="1"/>
  <c r="T409" i="19"/>
  <c r="S406" i="19"/>
  <c r="R403" i="19"/>
  <c r="Q400" i="19"/>
  <c r="U396" i="19"/>
  <c r="H396" i="19" s="1"/>
  <c r="T393" i="19"/>
  <c r="S390" i="19"/>
  <c r="R387" i="19"/>
  <c r="Q384" i="19"/>
  <c r="U380" i="19"/>
  <c r="H380" i="19" s="1"/>
  <c r="G84" i="22" s="1"/>
  <c r="T377" i="19"/>
  <c r="S374" i="19"/>
  <c r="R371" i="19"/>
  <c r="Q368" i="19"/>
  <c r="P368" i="19" s="1"/>
  <c r="U364" i="19"/>
  <c r="T361" i="19"/>
  <c r="S358" i="19"/>
  <c r="R355" i="19"/>
  <c r="Q352" i="19"/>
  <c r="P352" i="19" s="1"/>
  <c r="U348" i="19"/>
  <c r="H348" i="19" s="1"/>
  <c r="T345" i="19"/>
  <c r="S342" i="19"/>
  <c r="R339" i="19"/>
  <c r="P339" i="19" s="1"/>
  <c r="Q336" i="19"/>
  <c r="U332" i="19"/>
  <c r="H332" i="19" s="1"/>
  <c r="T329" i="19"/>
  <c r="S326" i="19"/>
  <c r="R323" i="19"/>
  <c r="P323" i="19" s="1"/>
  <c r="Q320" i="19"/>
  <c r="U316" i="19"/>
  <c r="H316" i="19" s="1"/>
  <c r="G445" i="22" s="1"/>
  <c r="T313" i="19"/>
  <c r="S310" i="19"/>
  <c r="R307" i="19"/>
  <c r="P307" i="19" s="1"/>
  <c r="Q304" i="19"/>
  <c r="P304" i="19" s="1"/>
  <c r="U300" i="19"/>
  <c r="H300" i="19" s="1"/>
  <c r="T297" i="19"/>
  <c r="S294" i="19"/>
  <c r="R291" i="19"/>
  <c r="P291" i="19" s="1"/>
  <c r="Q288" i="19"/>
  <c r="P288" i="19" s="1"/>
  <c r="U284" i="19"/>
  <c r="T281" i="19"/>
  <c r="S278" i="19"/>
  <c r="R275" i="19"/>
  <c r="P275" i="19" s="1"/>
  <c r="Q272" i="19"/>
  <c r="U268" i="19"/>
  <c r="H268" i="19" s="1"/>
  <c r="T265" i="19"/>
  <c r="S262" i="19"/>
  <c r="R259" i="19"/>
  <c r="Q256" i="19"/>
  <c r="U252" i="19"/>
  <c r="H252" i="19" s="1"/>
  <c r="T249" i="19"/>
  <c r="S246" i="19"/>
  <c r="R243" i="19"/>
  <c r="P243" i="19" s="1"/>
  <c r="Q240" i="19"/>
  <c r="P240" i="19" s="1"/>
  <c r="U236" i="19"/>
  <c r="H236" i="19" s="1"/>
  <c r="G797" i="22" s="1"/>
  <c r="T233" i="19"/>
  <c r="S230" i="19"/>
  <c r="R227" i="19"/>
  <c r="Q224" i="19"/>
  <c r="P224" i="19" s="1"/>
  <c r="U220" i="19"/>
  <c r="H220" i="19" s="1"/>
  <c r="G52" i="22" s="1"/>
  <c r="T217" i="19"/>
  <c r="U212" i="19"/>
  <c r="H212" i="19" s="1"/>
  <c r="G571" i="22" s="1"/>
  <c r="S206" i="19"/>
  <c r="Q200" i="19"/>
  <c r="P200" i="19" s="1"/>
  <c r="T193" i="19"/>
  <c r="R187" i="19"/>
  <c r="U180" i="19"/>
  <c r="H180" i="19" s="1"/>
  <c r="S174" i="19"/>
  <c r="Q168" i="19"/>
  <c r="P168" i="19" s="1"/>
  <c r="T161" i="19"/>
  <c r="R155" i="19"/>
  <c r="P155" i="19" s="1"/>
  <c r="U148" i="19"/>
  <c r="H148" i="19" s="1"/>
  <c r="S142" i="19"/>
  <c r="Q136" i="19"/>
  <c r="P136" i="19" s="1"/>
  <c r="T129" i="19"/>
  <c r="R123" i="19"/>
  <c r="P123" i="19" s="1"/>
  <c r="U116" i="19"/>
  <c r="H116" i="19" s="1"/>
  <c r="G387" i="22" s="1"/>
  <c r="S110" i="19"/>
  <c r="Q104" i="19"/>
  <c r="P104" i="19" s="1"/>
  <c r="T97" i="19"/>
  <c r="R91" i="19"/>
  <c r="P91" i="19" s="1"/>
  <c r="U84" i="19"/>
  <c r="S78" i="19"/>
  <c r="Q72" i="19"/>
  <c r="P72" i="19" s="1"/>
  <c r="T65" i="19"/>
  <c r="R59" i="19"/>
  <c r="U52" i="19"/>
  <c r="H52" i="19" s="1"/>
  <c r="S46" i="19"/>
  <c r="Q40" i="19"/>
  <c r="T33" i="19"/>
  <c r="R27" i="19"/>
  <c r="P27" i="19" s="1"/>
  <c r="U20" i="19"/>
  <c r="S14" i="19"/>
  <c r="J7" i="11"/>
  <c r="I7" i="11"/>
  <c r="G7" i="11"/>
  <c r="H7" i="11"/>
  <c r="O8" i="19"/>
  <c r="M8" i="19"/>
  <c r="L7" i="19"/>
  <c r="K7" i="19"/>
  <c r="J7" i="19"/>
  <c r="I7" i="19"/>
  <c r="H7" i="19"/>
  <c r="G7" i="19"/>
  <c r="F7" i="19"/>
  <c r="B71" i="11"/>
  <c r="A71" i="11" s="1"/>
  <c r="AK425" i="20"/>
  <c r="AK238" i="20"/>
  <c r="B73" i="11"/>
  <c r="B74" i="11"/>
  <c r="A74" i="11" s="1"/>
  <c r="B75" i="11"/>
  <c r="A75" i="11" s="1"/>
  <c r="AK358" i="20"/>
  <c r="AK383" i="20"/>
  <c r="A73" i="11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5" i="17"/>
  <c r="AH356" i="20"/>
  <c r="AH355" i="20"/>
  <c r="AH351" i="20"/>
  <c r="AH338" i="20"/>
  <c r="AH329" i="20"/>
  <c r="AH314" i="20"/>
  <c r="AH307" i="20"/>
  <c r="AH304" i="20"/>
  <c r="AH300" i="20"/>
  <c r="AH293" i="20"/>
  <c r="AH271" i="20"/>
  <c r="AH268" i="20"/>
  <c r="AH267" i="20"/>
  <c r="AH263" i="20"/>
  <c r="AH261" i="20"/>
  <c r="AH257" i="20"/>
  <c r="AH255" i="20"/>
  <c r="AH226" i="20"/>
  <c r="AH220" i="20"/>
  <c r="AH213" i="20"/>
  <c r="AH212" i="20"/>
  <c r="AH205" i="20"/>
  <c r="AH190" i="20"/>
  <c r="AH189" i="20"/>
  <c r="AH187" i="20"/>
  <c r="AH185" i="20"/>
  <c r="AH177" i="20"/>
  <c r="AH174" i="20"/>
  <c r="AH173" i="20"/>
  <c r="AH172" i="20"/>
  <c r="AH169" i="20"/>
  <c r="AH164" i="20"/>
  <c r="AH158" i="20"/>
  <c r="AH153" i="20"/>
  <c r="AH137" i="20"/>
  <c r="AH128" i="20"/>
  <c r="AH125" i="20"/>
  <c r="AH116" i="20"/>
  <c r="AH114" i="20"/>
  <c r="AH88" i="20"/>
  <c r="AH80" i="20"/>
  <c r="AH47" i="20"/>
  <c r="AH44" i="20"/>
  <c r="AH40" i="20"/>
  <c r="AH39" i="20"/>
  <c r="AH32" i="20"/>
  <c r="AH18" i="20"/>
  <c r="AH16" i="20"/>
  <c r="B349" i="11"/>
  <c r="B354" i="11"/>
  <c r="A354" i="11" s="1"/>
  <c r="B363" i="11"/>
  <c r="B368" i="11"/>
  <c r="A368" i="11" s="1"/>
  <c r="B377" i="11"/>
  <c r="B385" i="11"/>
  <c r="B386" i="11" s="1"/>
  <c r="B395" i="11"/>
  <c r="B406" i="11"/>
  <c r="A406" i="11" s="1"/>
  <c r="B411" i="11"/>
  <c r="B422" i="11"/>
  <c r="A422" i="11" s="1"/>
  <c r="B442" i="11"/>
  <c r="K241" i="11"/>
  <c r="B423" i="11"/>
  <c r="A423" i="11" s="1"/>
  <c r="B407" i="11"/>
  <c r="A407" i="11" s="1"/>
  <c r="B355" i="11"/>
  <c r="A355" i="11" s="1"/>
  <c r="BQ1765" i="19"/>
  <c r="BP1765" i="19"/>
  <c r="BK1765" i="19"/>
  <c r="BJ1765" i="19"/>
  <c r="BE1765" i="19"/>
  <c r="BD1765" i="19"/>
  <c r="B408" i="11"/>
  <c r="AY1765" i="19"/>
  <c r="AX1765" i="19"/>
  <c r="AS1765" i="19"/>
  <c r="AR1765" i="19"/>
  <c r="AG1765" i="19"/>
  <c r="AF1765" i="19"/>
  <c r="AA1765" i="19"/>
  <c r="Z1765" i="19"/>
  <c r="R12" i="3"/>
  <c r="Q12" i="3"/>
  <c r="AH425" i="20"/>
  <c r="AH238" i="20"/>
  <c r="AG238" i="20"/>
  <c r="AF238" i="20"/>
  <c r="AG425" i="20"/>
  <c r="AF425" i="20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230" i="11"/>
  <c r="K231" i="11"/>
  <c r="K232" i="11"/>
  <c r="K233" i="11"/>
  <c r="K234" i="11"/>
  <c r="K235" i="11"/>
  <c r="K236" i="11"/>
  <c r="K237" i="11"/>
  <c r="K238" i="11"/>
  <c r="K239" i="11"/>
  <c r="K240" i="11"/>
  <c r="K242" i="11"/>
  <c r="K243" i="11"/>
  <c r="K244" i="11"/>
  <c r="K245" i="11"/>
  <c r="K246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AH362" i="20"/>
  <c r="AG362" i="20"/>
  <c r="AF362" i="20"/>
  <c r="H1545" i="19"/>
  <c r="H718" i="19"/>
  <c r="H686" i="19"/>
  <c r="G635" i="22" s="1"/>
  <c r="H622" i="19"/>
  <c r="G732" i="22" s="1"/>
  <c r="H558" i="19"/>
  <c r="H522" i="19"/>
  <c r="H465" i="19"/>
  <c r="H450" i="19"/>
  <c r="H436" i="19"/>
  <c r="H400" i="19"/>
  <c r="H385" i="19"/>
  <c r="G85" i="22" s="1"/>
  <c r="H381" i="19"/>
  <c r="H366" i="19"/>
  <c r="G626" i="22" s="1"/>
  <c r="H358" i="19"/>
  <c r="H352" i="19"/>
  <c r="H350" i="19"/>
  <c r="H336" i="19"/>
  <c r="G463" i="22" s="1"/>
  <c r="H333" i="19"/>
  <c r="H312" i="19"/>
  <c r="H305" i="19"/>
  <c r="H292" i="19"/>
  <c r="H282" i="19"/>
  <c r="G572" i="22" s="1"/>
  <c r="H280" i="19"/>
  <c r="G64" i="22" s="1"/>
  <c r="H263" i="19"/>
  <c r="H250" i="19"/>
  <c r="G58" i="22" s="1"/>
  <c r="H242" i="19"/>
  <c r="G600" i="22" s="1"/>
  <c r="H240" i="19"/>
  <c r="H231" i="19"/>
  <c r="G515" i="22" s="1"/>
  <c r="H205" i="19"/>
  <c r="G49" i="22" s="1"/>
  <c r="H202" i="19"/>
  <c r="H191" i="19"/>
  <c r="G363" i="22" s="1"/>
  <c r="H188" i="19"/>
  <c r="H176" i="19"/>
  <c r="G470" i="22" s="1"/>
  <c r="H170" i="19"/>
  <c r="G42" i="22" s="1"/>
  <c r="H167" i="19"/>
  <c r="G542" i="22" s="1"/>
  <c r="H163" i="19"/>
  <c r="H152" i="19"/>
  <c r="G599" i="22" s="1"/>
  <c r="H131" i="19"/>
  <c r="G541" i="22" s="1"/>
  <c r="H126" i="19"/>
  <c r="G706" i="22" s="1"/>
  <c r="H112" i="19"/>
  <c r="G657" i="22" s="1"/>
  <c r="H106" i="19"/>
  <c r="G570" i="22" s="1"/>
  <c r="G27" i="22"/>
  <c r="H93" i="19"/>
  <c r="H87" i="19"/>
  <c r="H81" i="19"/>
  <c r="G372" i="22" s="1"/>
  <c r="H76" i="19"/>
  <c r="H61" i="19"/>
  <c r="G370" i="22" s="1"/>
  <c r="H51" i="19"/>
  <c r="G622" i="22" s="1"/>
  <c r="H30" i="19"/>
  <c r="G14" i="22" s="1"/>
  <c r="H23" i="19"/>
  <c r="B218" i="11"/>
  <c r="A218" i="11" s="1"/>
  <c r="B247" i="11"/>
  <c r="A247" i="11" s="1"/>
  <c r="B266" i="11"/>
  <c r="A266" i="11" s="1"/>
  <c r="B270" i="11"/>
  <c r="A270" i="11"/>
  <c r="B274" i="11"/>
  <c r="A274" i="11" s="1"/>
  <c r="B277" i="11"/>
  <c r="A277" i="11" s="1"/>
  <c r="B281" i="11"/>
  <c r="A281" i="11" s="1"/>
  <c r="B286" i="11"/>
  <c r="A286" i="11" s="1"/>
  <c r="B302" i="11"/>
  <c r="A302" i="11" s="1"/>
  <c r="B320" i="11"/>
  <c r="A320" i="11"/>
  <c r="B329" i="11"/>
  <c r="A329" i="11" s="1"/>
  <c r="B337" i="11"/>
  <c r="A337" i="11" s="1"/>
  <c r="B230" i="11"/>
  <c r="A230" i="11" s="1"/>
  <c r="AE210" i="20"/>
  <c r="AE434" i="20"/>
  <c r="AC434" i="20"/>
  <c r="AE369" i="20"/>
  <c r="AC369" i="20"/>
  <c r="AE435" i="20"/>
  <c r="AC435" i="20"/>
  <c r="B13" i="11"/>
  <c r="B14" i="11" s="1"/>
  <c r="A14" i="11" s="1"/>
  <c r="B15" i="11"/>
  <c r="A15" i="11" s="1"/>
  <c r="B19" i="11"/>
  <c r="B20" i="11" s="1"/>
  <c r="A20" i="11" s="1"/>
  <c r="B21" i="11"/>
  <c r="A21" i="11" s="1"/>
  <c r="B23" i="11"/>
  <c r="B24" i="11" s="1"/>
  <c r="A24" i="11" s="1"/>
  <c r="B25" i="11"/>
  <c r="B26" i="11" s="1"/>
  <c r="B28" i="11"/>
  <c r="B29" i="11" s="1"/>
  <c r="A29" i="11" s="1"/>
  <c r="B30" i="11"/>
  <c r="B31" i="11" s="1"/>
  <c r="A31" i="11" s="1"/>
  <c r="B32" i="11"/>
  <c r="B33" i="11" s="1"/>
  <c r="A33" i="11" s="1"/>
  <c r="B34" i="11"/>
  <c r="B35" i="11" s="1"/>
  <c r="A35" i="11" s="1"/>
  <c r="B36" i="11"/>
  <c r="B37" i="11" s="1"/>
  <c r="A37" i="11" s="1"/>
  <c r="B43" i="11"/>
  <c r="A43" i="11" s="1"/>
  <c r="B45" i="11"/>
  <c r="B46" i="11"/>
  <c r="A46" i="11" s="1"/>
  <c r="B47" i="11"/>
  <c r="A47" i="11" s="1"/>
  <c r="B49" i="11"/>
  <c r="B50" i="11" s="1"/>
  <c r="A50" i="11" s="1"/>
  <c r="B51" i="11"/>
  <c r="B52" i="11"/>
  <c r="A52" i="11" s="1"/>
  <c r="B53" i="11"/>
  <c r="A53" i="11" s="1"/>
  <c r="B57" i="11"/>
  <c r="B58" i="11" s="1"/>
  <c r="A58" i="11" s="1"/>
  <c r="B59" i="11"/>
  <c r="B60" i="11"/>
  <c r="A60" i="11" s="1"/>
  <c r="B61" i="11"/>
  <c r="A61" i="11" s="1"/>
  <c r="B65" i="11"/>
  <c r="B66" i="11" s="1"/>
  <c r="B67" i="11" s="1"/>
  <c r="A67" i="11" s="1"/>
  <c r="B77" i="11"/>
  <c r="A77" i="11" s="1"/>
  <c r="B79" i="11"/>
  <c r="A79" i="11" s="1"/>
  <c r="B84" i="11"/>
  <c r="A84" i="11" s="1"/>
  <c r="B86" i="11"/>
  <c r="A86" i="11" s="1"/>
  <c r="B89" i="11"/>
  <c r="A89" i="11" s="1"/>
  <c r="B91" i="11"/>
  <c r="A91" i="11" s="1"/>
  <c r="B93" i="11"/>
  <c r="A93" i="11" s="1"/>
  <c r="B99" i="11"/>
  <c r="A99" i="11" s="1"/>
  <c r="B102" i="11"/>
  <c r="A102" i="11" s="1"/>
  <c r="B104" i="11"/>
  <c r="A104" i="11" s="1"/>
  <c r="B106" i="11"/>
  <c r="A106" i="11" s="1"/>
  <c r="B108" i="11"/>
  <c r="A108" i="11" s="1"/>
  <c r="B116" i="11"/>
  <c r="A116" i="11" s="1"/>
  <c r="B118" i="11"/>
  <c r="A118" i="11" s="1"/>
  <c r="B121" i="11"/>
  <c r="A121" i="11" s="1"/>
  <c r="B123" i="11"/>
  <c r="A123" i="11" s="1"/>
  <c r="B125" i="11"/>
  <c r="A125" i="11" s="1"/>
  <c r="B128" i="11"/>
  <c r="A128" i="11" s="1"/>
  <c r="B131" i="11"/>
  <c r="A131" i="11" s="1"/>
  <c r="B134" i="11"/>
  <c r="A134" i="11" s="1"/>
  <c r="B138" i="11"/>
  <c r="A138" i="11" s="1"/>
  <c r="B143" i="11"/>
  <c r="A143" i="11" s="1"/>
  <c r="B147" i="11"/>
  <c r="A147" i="11" s="1"/>
  <c r="B150" i="11"/>
  <c r="A150" i="11" s="1"/>
  <c r="B152" i="11"/>
  <c r="A152" i="11" s="1"/>
  <c r="B157" i="11"/>
  <c r="A157" i="11" s="1"/>
  <c r="B160" i="11"/>
  <c r="A160" i="11" s="1"/>
  <c r="B162" i="11"/>
  <c r="A162" i="11" s="1"/>
  <c r="B167" i="11"/>
  <c r="A167" i="11" s="1"/>
  <c r="B170" i="11"/>
  <c r="A170" i="11" s="1"/>
  <c r="B173" i="11"/>
  <c r="A173" i="11" s="1"/>
  <c r="B178" i="11"/>
  <c r="A178" i="11" s="1"/>
  <c r="B180" i="11"/>
  <c r="A180" i="11" s="1"/>
  <c r="B182" i="11"/>
  <c r="A182" i="11" s="1"/>
  <c r="B189" i="11"/>
  <c r="A189" i="11" s="1"/>
  <c r="B202" i="11"/>
  <c r="A202" i="11" s="1"/>
  <c r="B211" i="11"/>
  <c r="A211" i="11" s="1"/>
  <c r="W438" i="20"/>
  <c r="H35" i="19"/>
  <c r="H45" i="19"/>
  <c r="G17" i="22" s="1"/>
  <c r="H65" i="19"/>
  <c r="H272" i="19"/>
  <c r="G462" i="22" s="1"/>
  <c r="H286" i="19"/>
  <c r="G682" i="22" s="1"/>
  <c r="H323" i="19"/>
  <c r="H327" i="19"/>
  <c r="H331" i="19"/>
  <c r="H340" i="19"/>
  <c r="G76" i="22" s="1"/>
  <c r="H346" i="19"/>
  <c r="G412" i="22" s="1"/>
  <c r="H362" i="19"/>
  <c r="H417" i="19"/>
  <c r="H433" i="19"/>
  <c r="H670" i="19"/>
  <c r="G142" i="22" s="1"/>
  <c r="H746" i="19"/>
  <c r="G458" i="22" s="1"/>
  <c r="H1166" i="19"/>
  <c r="G478" i="22" s="1"/>
  <c r="A10" i="11"/>
  <c r="K10" i="11"/>
  <c r="B11" i="11"/>
  <c r="B12" i="11" s="1"/>
  <c r="A12" i="11" s="1"/>
  <c r="C32" i="3"/>
  <c r="C33" i="3"/>
  <c r="H1731" i="19"/>
  <c r="H1733" i="19"/>
  <c r="H1735" i="19"/>
  <c r="G355" i="22" s="1"/>
  <c r="H1737" i="19"/>
  <c r="H1741" i="19"/>
  <c r="H1743" i="19"/>
  <c r="H1745" i="19"/>
  <c r="H1747" i="19"/>
  <c r="H1751" i="19"/>
  <c r="G422" i="22" s="1"/>
  <c r="H1753" i="19"/>
  <c r="H1757" i="19"/>
  <c r="G757" i="22" s="1"/>
  <c r="H1761" i="19"/>
  <c r="G397" i="22" s="1"/>
  <c r="H1762" i="19"/>
  <c r="G581" i="22" s="1"/>
  <c r="P1763" i="19"/>
  <c r="H1763" i="19"/>
  <c r="H1752" i="19"/>
  <c r="P1756" i="19"/>
  <c r="H1760" i="19"/>
  <c r="H1758" i="19"/>
  <c r="G821" i="22" s="1"/>
  <c r="H1746" i="19"/>
  <c r="H1738" i="19"/>
  <c r="H1730" i="19"/>
  <c r="G354" i="22" s="1"/>
  <c r="H1726" i="19"/>
  <c r="G698" i="22"/>
  <c r="H1722" i="19"/>
  <c r="H1710" i="19"/>
  <c r="H1698" i="19"/>
  <c r="H1687" i="19"/>
  <c r="H1685" i="19"/>
  <c r="G345" i="22" s="1"/>
  <c r="H1683" i="19"/>
  <c r="H1681" i="19"/>
  <c r="H1677" i="19"/>
  <c r="G524" i="22" s="1"/>
  <c r="H1673" i="19"/>
  <c r="H1671" i="19"/>
  <c r="G378" i="22" s="1"/>
  <c r="H1667" i="19"/>
  <c r="H1665" i="19"/>
  <c r="G341" i="22" s="1"/>
  <c r="H1663" i="19"/>
  <c r="H1661" i="19"/>
  <c r="G621" i="22" s="1"/>
  <c r="H1657" i="19"/>
  <c r="H1655" i="19"/>
  <c r="H1653" i="19"/>
  <c r="H1651" i="19"/>
  <c r="H1647" i="19"/>
  <c r="H1645" i="19"/>
  <c r="H1643" i="19"/>
  <c r="H1641" i="19"/>
  <c r="G434" i="22" s="1"/>
  <c r="H1637" i="19"/>
  <c r="H1635" i="19"/>
  <c r="H1633" i="19"/>
  <c r="H1631" i="19"/>
  <c r="H1627" i="19"/>
  <c r="H1625" i="19"/>
  <c r="G333" i="22" s="1"/>
  <c r="H1623" i="19"/>
  <c r="H1621" i="19"/>
  <c r="H1617" i="19"/>
  <c r="H1615" i="19"/>
  <c r="G331" i="22" s="1"/>
  <c r="H1613" i="19"/>
  <c r="H1693" i="19"/>
  <c r="H1695" i="19"/>
  <c r="G347" i="22" s="1"/>
  <c r="H1697" i="19"/>
  <c r="G736" i="22" s="1"/>
  <c r="H1701" i="19"/>
  <c r="H1703" i="19"/>
  <c r="H1705" i="19"/>
  <c r="H1711" i="19"/>
  <c r="H1713" i="19"/>
  <c r="H1715" i="19"/>
  <c r="G351" i="22" s="1"/>
  <c r="H1717" i="19"/>
  <c r="P1721" i="19"/>
  <c r="H1721" i="19"/>
  <c r="G671" i="22" s="1"/>
  <c r="H1725" i="19"/>
  <c r="G353" i="22" s="1"/>
  <c r="H1727" i="19"/>
  <c r="P1732" i="19"/>
  <c r="H1732" i="19"/>
  <c r="H1736" i="19"/>
  <c r="P1748" i="19"/>
  <c r="H1748" i="19"/>
  <c r="P1749" i="19"/>
  <c r="P1751" i="19"/>
  <c r="H1742" i="19"/>
  <c r="H1728" i="19"/>
  <c r="P1724" i="19"/>
  <c r="H1720" i="19"/>
  <c r="P1716" i="19"/>
  <c r="H1712" i="19"/>
  <c r="G680" i="22" s="1"/>
  <c r="P1708" i="19"/>
  <c r="P1700" i="19"/>
  <c r="H1696" i="19"/>
  <c r="G533" i="22" s="1"/>
  <c r="P1689" i="19"/>
  <c r="H1682" i="19"/>
  <c r="H1678" i="19"/>
  <c r="P1670" i="19"/>
  <c r="H1666" i="19"/>
  <c r="H1662" i="19"/>
  <c r="G793" i="22" s="1"/>
  <c r="P1654" i="19"/>
  <c r="P1653" i="19"/>
  <c r="H1650" i="19"/>
  <c r="G338" i="22" s="1"/>
  <c r="H1646" i="19"/>
  <c r="P1638" i="19"/>
  <c r="P1634" i="19"/>
  <c r="H1630" i="19"/>
  <c r="P1622" i="19"/>
  <c r="P1621" i="19"/>
  <c r="H1618" i="19"/>
  <c r="P1618" i="19"/>
  <c r="H1608" i="19"/>
  <c r="H1602" i="19"/>
  <c r="G498" i="22" s="1"/>
  <c r="H1600" i="19"/>
  <c r="G328" i="22" s="1"/>
  <c r="H1598" i="19"/>
  <c r="H1596" i="19"/>
  <c r="G407" i="22" s="1"/>
  <c r="H1592" i="19"/>
  <c r="H1586" i="19"/>
  <c r="G746" i="22" s="1"/>
  <c r="H1582" i="19"/>
  <c r="H1576" i="19"/>
  <c r="H1570" i="19"/>
  <c r="H1568" i="19"/>
  <c r="H1566" i="19"/>
  <c r="G489" i="22" s="1"/>
  <c r="H1560" i="19"/>
  <c r="P1712" i="19"/>
  <c r="H1676" i="19"/>
  <c r="G450" i="22" s="1"/>
  <c r="H1668" i="19"/>
  <c r="H1660" i="19"/>
  <c r="P1656" i="19"/>
  <c r="H1652" i="19"/>
  <c r="P1648" i="19"/>
  <c r="P1635" i="19"/>
  <c r="H1620" i="19"/>
  <c r="H1611" i="19"/>
  <c r="G540" i="22" s="1"/>
  <c r="H1607" i="19"/>
  <c r="G598" i="22" s="1"/>
  <c r="P1607" i="19"/>
  <c r="H1603" i="19"/>
  <c r="P1602" i="19"/>
  <c r="P1599" i="19"/>
  <c r="H1595" i="19"/>
  <c r="H1591" i="19"/>
  <c r="G818" i="22" s="1"/>
  <c r="P1591" i="19"/>
  <c r="H1587" i="19"/>
  <c r="H1583" i="19"/>
  <c r="P1583" i="19"/>
  <c r="P1579" i="19"/>
  <c r="H1575" i="19"/>
  <c r="G323" i="22" s="1"/>
  <c r="P1575" i="19"/>
  <c r="H1571" i="19"/>
  <c r="G392" i="22" s="1"/>
  <c r="P1571" i="19"/>
  <c r="H1567" i="19"/>
  <c r="G615" i="22" s="1"/>
  <c r="H1563" i="19"/>
  <c r="P1559" i="19"/>
  <c r="H1552" i="19"/>
  <c r="H1550" i="19"/>
  <c r="G318" i="22" s="1"/>
  <c r="H1548" i="19"/>
  <c r="H1540" i="19"/>
  <c r="G316" i="22" s="1"/>
  <c r="H1538" i="19"/>
  <c r="H1536" i="19"/>
  <c r="H1532" i="19"/>
  <c r="H1528" i="19"/>
  <c r="H1522" i="19"/>
  <c r="G552" i="22" s="1"/>
  <c r="H1520" i="19"/>
  <c r="H1518" i="19"/>
  <c r="H1512" i="19"/>
  <c r="H1506" i="19"/>
  <c r="H1502" i="19"/>
  <c r="G687" i="22" s="1"/>
  <c r="H1496" i="19"/>
  <c r="H1490" i="19"/>
  <c r="H1488" i="19"/>
  <c r="H1486" i="19"/>
  <c r="G449" i="22" s="1"/>
  <c r="H1480" i="19"/>
  <c r="H1476" i="19"/>
  <c r="G469" i="22" s="1"/>
  <c r="H1472" i="19"/>
  <c r="G792" i="22" s="1"/>
  <c r="H1470" i="19"/>
  <c r="G302" i="22" s="1"/>
  <c r="H1468" i="19"/>
  <c r="H1460" i="19"/>
  <c r="G300" i="22" s="1"/>
  <c r="H1458" i="19"/>
  <c r="H1456" i="19"/>
  <c r="G551" i="22" s="1"/>
  <c r="H1452" i="19"/>
  <c r="G614" i="22" s="1"/>
  <c r="H1448" i="19"/>
  <c r="H1442" i="19"/>
  <c r="H1440" i="19"/>
  <c r="H1438" i="19"/>
  <c r="H1436" i="19"/>
  <c r="G472" i="22" s="1"/>
  <c r="H1432" i="19"/>
  <c r="H1428" i="19"/>
  <c r="H1426" i="19"/>
  <c r="H1422" i="19"/>
  <c r="H1420" i="19"/>
  <c r="H1416" i="19"/>
  <c r="G529" i="22" s="1"/>
  <c r="H1412" i="19"/>
  <c r="H1410" i="19"/>
  <c r="H1408" i="19"/>
  <c r="H1406" i="19"/>
  <c r="G513" i="22" s="1"/>
  <c r="P1733" i="19"/>
  <c r="P1720" i="19"/>
  <c r="P1707" i="19"/>
  <c r="H1688" i="19"/>
  <c r="P1676" i="19"/>
  <c r="H1672" i="19"/>
  <c r="P1660" i="19"/>
  <c r="H1656" i="19"/>
  <c r="H1659" i="19" s="1"/>
  <c r="P1644" i="19"/>
  <c r="H1640" i="19"/>
  <c r="G336" i="22" s="1"/>
  <c r="P1631" i="19"/>
  <c r="P1628" i="19"/>
  <c r="P1615" i="19"/>
  <c r="P1609" i="19"/>
  <c r="H1605" i="19"/>
  <c r="H1597" i="19"/>
  <c r="P1593" i="19"/>
  <c r="H1581" i="19"/>
  <c r="G652" i="22" s="1"/>
  <c r="P1577" i="19"/>
  <c r="H1573" i="19"/>
  <c r="H1565" i="19"/>
  <c r="G321" i="22" s="1"/>
  <c r="P1561" i="19"/>
  <c r="H1555" i="19"/>
  <c r="H1551" i="19"/>
  <c r="G713" i="22" s="1"/>
  <c r="P1551" i="19"/>
  <c r="H1547" i="19"/>
  <c r="H1543" i="19"/>
  <c r="P1543" i="19"/>
  <c r="H1535" i="19"/>
  <c r="G315" i="22" s="1"/>
  <c r="P1535" i="19"/>
  <c r="H1531" i="19"/>
  <c r="G697" i="22" s="1"/>
  <c r="P1531" i="19"/>
  <c r="H1527" i="19"/>
  <c r="H1523" i="19"/>
  <c r="P1519" i="19"/>
  <c r="H1515" i="19"/>
  <c r="G311" i="22" s="1"/>
  <c r="P1515" i="19"/>
  <c r="H1511" i="19"/>
  <c r="G632" i="22" s="1"/>
  <c r="P1511" i="19"/>
  <c r="H1507" i="19"/>
  <c r="P1507" i="19"/>
  <c r="H1503" i="19"/>
  <c r="P1503" i="19"/>
  <c r="H1495" i="19"/>
  <c r="P1495" i="19"/>
  <c r="H1491" i="19"/>
  <c r="H1487" i="19"/>
  <c r="P1487" i="19"/>
  <c r="H1483" i="19"/>
  <c r="P1479" i="19"/>
  <c r="H1475" i="19"/>
  <c r="G303" i="22" s="1"/>
  <c r="H1471" i="19"/>
  <c r="G569" i="22" s="1"/>
  <c r="P1471" i="19"/>
  <c r="H1467" i="19"/>
  <c r="G791" i="22" s="1"/>
  <c r="H1463" i="19"/>
  <c r="H1455" i="19"/>
  <c r="G299" i="22" s="1"/>
  <c r="P1455" i="19"/>
  <c r="H1451" i="19"/>
  <c r="G414" i="22" s="1"/>
  <c r="P1451" i="19"/>
  <c r="H1447" i="19"/>
  <c r="H1443" i="19"/>
  <c r="H1435" i="19"/>
  <c r="H1431" i="19"/>
  <c r="P1431" i="19"/>
  <c r="H1427" i="19"/>
  <c r="P1427" i="19"/>
  <c r="H1423" i="19"/>
  <c r="P1419" i="19"/>
  <c r="H1415" i="19"/>
  <c r="G291" i="22" s="1"/>
  <c r="H1411" i="19"/>
  <c r="P1411" i="19"/>
  <c r="H1407" i="19"/>
  <c r="H1402" i="19"/>
  <c r="H1400" i="19"/>
  <c r="G288" i="22" s="1"/>
  <c r="H1396" i="19"/>
  <c r="H1392" i="19"/>
  <c r="H1390" i="19"/>
  <c r="H1388" i="19"/>
  <c r="H1380" i="19"/>
  <c r="H1378" i="19"/>
  <c r="H1376" i="19"/>
  <c r="H1372" i="19"/>
  <c r="H1368" i="19"/>
  <c r="H1362" i="19"/>
  <c r="H1360" i="19"/>
  <c r="H1358" i="19"/>
  <c r="H1356" i="19"/>
  <c r="G375" i="22" s="1"/>
  <c r="H1352" i="19"/>
  <c r="G755" i="22" s="1"/>
  <c r="H1348" i="19"/>
  <c r="H1346" i="19"/>
  <c r="G467" i="22" s="1"/>
  <c r="H1342" i="19"/>
  <c r="H1340" i="19"/>
  <c r="G276" i="22" s="1"/>
  <c r="H1336" i="19"/>
  <c r="G726" i="22" s="1"/>
  <c r="H1332" i="19"/>
  <c r="G789" i="22" s="1"/>
  <c r="H1330" i="19"/>
  <c r="H1328" i="19"/>
  <c r="H1326" i="19"/>
  <c r="H1320" i="19"/>
  <c r="G272" i="22" s="1"/>
  <c r="H1316" i="19"/>
  <c r="G695" i="22" s="1"/>
  <c r="H1312" i="19"/>
  <c r="H1310" i="19"/>
  <c r="G270" i="22" s="1"/>
  <c r="H1308" i="19"/>
  <c r="H1306" i="19"/>
  <c r="G409" i="22" s="1"/>
  <c r="H1300" i="19"/>
  <c r="G268" i="22" s="1"/>
  <c r="H1298" i="19"/>
  <c r="H1296" i="19"/>
  <c r="G595" i="22" s="1"/>
  <c r="P1296" i="19"/>
  <c r="H1292" i="19"/>
  <c r="G743" i="22" s="1"/>
  <c r="H1288" i="19"/>
  <c r="H1282" i="19"/>
  <c r="H1280" i="19"/>
  <c r="G264" i="22" s="1"/>
  <c r="H1278" i="19"/>
  <c r="H1276" i="19"/>
  <c r="H1272" i="19"/>
  <c r="H1268" i="19"/>
  <c r="H1266" i="19"/>
  <c r="G594" i="22" s="1"/>
  <c r="H1262" i="19"/>
  <c r="H1260" i="19"/>
  <c r="H1256" i="19"/>
  <c r="G482" i="22" s="1"/>
  <c r="H1252" i="19"/>
  <c r="H1250" i="19"/>
  <c r="H1248" i="19"/>
  <c r="H1246" i="19"/>
  <c r="G694" i="22" s="1"/>
  <c r="H1237" i="19"/>
  <c r="H1235" i="19"/>
  <c r="G255" i="22" s="1"/>
  <c r="H1233" i="19"/>
  <c r="G787" i="22" s="1"/>
  <c r="H1231" i="19"/>
  <c r="G384" i="22" s="1"/>
  <c r="H1227" i="19"/>
  <c r="G814" i="22" s="1"/>
  <c r="H1223" i="19"/>
  <c r="H1221" i="19"/>
  <c r="H1217" i="19"/>
  <c r="H1215" i="19"/>
  <c r="H1213" i="19"/>
  <c r="H1211" i="19"/>
  <c r="G527" i="22" s="1"/>
  <c r="H1207" i="19"/>
  <c r="H1205" i="19"/>
  <c r="H1203" i="19"/>
  <c r="H1201" i="19"/>
  <c r="H1195" i="19"/>
  <c r="H1191" i="19"/>
  <c r="G466" i="22" s="1"/>
  <c r="H1185" i="19"/>
  <c r="G245" i="22" s="1"/>
  <c r="H1183" i="19"/>
  <c r="H1175" i="19"/>
  <c r="H1173" i="19"/>
  <c r="H1171" i="19"/>
  <c r="G391" i="22" s="1"/>
  <c r="H1167" i="19"/>
  <c r="H1163" i="19"/>
  <c r="H1161" i="19"/>
  <c r="H1157" i="19"/>
  <c r="H1155" i="19"/>
  <c r="H1153" i="19"/>
  <c r="H1151" i="19"/>
  <c r="G593" i="22" s="1"/>
  <c r="H1147" i="19"/>
  <c r="H1143" i="19"/>
  <c r="H1141" i="19"/>
  <c r="P1141" i="19"/>
  <c r="H1137" i="19"/>
  <c r="H1135" i="19"/>
  <c r="G235" i="22" s="1"/>
  <c r="H1133" i="19"/>
  <c r="H1131" i="19"/>
  <c r="G408" i="22" s="1"/>
  <c r="H1127" i="19"/>
  <c r="G577" i="22" s="1"/>
  <c r="H1121" i="19"/>
  <c r="G496" i="22"/>
  <c r="H1117" i="19"/>
  <c r="G711" i="22" s="1"/>
  <c r="H1111" i="19"/>
  <c r="G448" i="22" s="1"/>
  <c r="H1107" i="19"/>
  <c r="G811" i="22" s="1"/>
  <c r="H1105" i="19"/>
  <c r="H1103" i="19"/>
  <c r="H1101" i="19"/>
  <c r="P1723" i="19"/>
  <c r="P1687" i="19"/>
  <c r="H1680" i="19"/>
  <c r="P1668" i="19"/>
  <c r="P1655" i="19"/>
  <c r="H1648" i="19"/>
  <c r="P1636" i="19"/>
  <c r="P1623" i="19"/>
  <c r="H1616" i="19"/>
  <c r="P1605" i="19"/>
  <c r="H1601" i="19"/>
  <c r="G474" i="22" s="1"/>
  <c r="P1589" i="19"/>
  <c r="H1585" i="19"/>
  <c r="G325" i="22" s="1"/>
  <c r="P1573" i="19"/>
  <c r="H1557" i="19"/>
  <c r="P1545" i="19"/>
  <c r="H1541" i="19"/>
  <c r="G756" i="22" s="1"/>
  <c r="P1537" i="19"/>
  <c r="H1533" i="19"/>
  <c r="P1529" i="19"/>
  <c r="H1525" i="19"/>
  <c r="G313" i="22" s="1"/>
  <c r="P1521" i="19"/>
  <c r="H1517" i="19"/>
  <c r="P1513" i="19"/>
  <c r="P1505" i="19"/>
  <c r="H1501" i="19"/>
  <c r="P1497" i="19"/>
  <c r="H1493" i="19"/>
  <c r="P1489" i="19"/>
  <c r="P1481" i="19"/>
  <c r="H1477" i="19"/>
  <c r="G669" i="22" s="1"/>
  <c r="P1465" i="19"/>
  <c r="H1461" i="19"/>
  <c r="H1453" i="19"/>
  <c r="P1449" i="19"/>
  <c r="H1445" i="19"/>
  <c r="P1433" i="19"/>
  <c r="G377" i="22"/>
  <c r="P1417" i="19"/>
  <c r="H1413" i="19"/>
  <c r="H1403" i="19"/>
  <c r="H1395" i="19"/>
  <c r="G287" i="22" s="1"/>
  <c r="P1395" i="19"/>
  <c r="H1391" i="19"/>
  <c r="G744" i="22" s="1"/>
  <c r="H1387" i="19"/>
  <c r="G539" i="22" s="1"/>
  <c r="H1383" i="19"/>
  <c r="P1379" i="19"/>
  <c r="H1375" i="19"/>
  <c r="G283" i="22" s="1"/>
  <c r="P1375" i="19"/>
  <c r="H1371" i="19"/>
  <c r="G503" i="22" s="1"/>
  <c r="H1367" i="19"/>
  <c r="H1363" i="19"/>
  <c r="P1363" i="19"/>
  <c r="P1359" i="19"/>
  <c r="H1355" i="19"/>
  <c r="P1355" i="19"/>
  <c r="H1351" i="19"/>
  <c r="G401" i="22" s="1"/>
  <c r="P1351" i="19"/>
  <c r="H1347" i="19"/>
  <c r="G613" i="22" s="1"/>
  <c r="H1343" i="19"/>
  <c r="P1339" i="19"/>
  <c r="H1335" i="19"/>
  <c r="H1331" i="19"/>
  <c r="P1331" i="19"/>
  <c r="H1327" i="19"/>
  <c r="H1323" i="19"/>
  <c r="P1319" i="19"/>
  <c r="P1315" i="19"/>
  <c r="H1311" i="19"/>
  <c r="P1311" i="19"/>
  <c r="H1307" i="19"/>
  <c r="P1307" i="19"/>
  <c r="H1303" i="19"/>
  <c r="P1299" i="19"/>
  <c r="H1295" i="19"/>
  <c r="G267" i="22" s="1"/>
  <c r="P1295" i="19"/>
  <c r="H1291" i="19"/>
  <c r="G528" i="22" s="1"/>
  <c r="H1287" i="19"/>
  <c r="P1287" i="19"/>
  <c r="P1279" i="19"/>
  <c r="H1275" i="19"/>
  <c r="G263" i="22" s="1"/>
  <c r="H1271" i="19"/>
  <c r="H1267" i="19"/>
  <c r="H1263" i="19"/>
  <c r="P1259" i="19"/>
  <c r="H1255" i="19"/>
  <c r="G259" i="22" s="1"/>
  <c r="P1255" i="19"/>
  <c r="P1251" i="19"/>
  <c r="H1247" i="19"/>
  <c r="P1247" i="19"/>
  <c r="H1243" i="19"/>
  <c r="G788" i="22" s="1"/>
  <c r="P1243" i="19"/>
  <c r="H1240" i="19"/>
  <c r="H1236" i="19"/>
  <c r="P1236" i="19"/>
  <c r="H1232" i="19"/>
  <c r="G567" i="22" s="1"/>
  <c r="P1232" i="19"/>
  <c r="H1228" i="19"/>
  <c r="P1228" i="19"/>
  <c r="P1224" i="19"/>
  <c r="H1220" i="19"/>
  <c r="G252" i="22" s="1"/>
  <c r="H1216" i="19"/>
  <c r="G578" i="22" s="1"/>
  <c r="H1212" i="19"/>
  <c r="P1212" i="19"/>
  <c r="H1208" i="19"/>
  <c r="H1200" i="19"/>
  <c r="H1196" i="19"/>
  <c r="G439" i="22"/>
  <c r="H1192" i="19"/>
  <c r="H1188" i="19"/>
  <c r="H1180" i="19"/>
  <c r="G244" i="22" s="1"/>
  <c r="H1176" i="19"/>
  <c r="P1176" i="19"/>
  <c r="H1172" i="19"/>
  <c r="H1168" i="19"/>
  <c r="P1164" i="19"/>
  <c r="H1160" i="19"/>
  <c r="P1160" i="19"/>
  <c r="H1156" i="19"/>
  <c r="G368" i="22" s="1"/>
  <c r="P1156" i="19"/>
  <c r="H1152" i="19"/>
  <c r="H1148" i="19"/>
  <c r="P1148" i="19"/>
  <c r="P1144" i="19"/>
  <c r="H1140" i="19"/>
  <c r="H1132" i="19"/>
  <c r="P1128" i="19"/>
  <c r="H1120" i="19"/>
  <c r="G232" i="22" s="1"/>
  <c r="H1116" i="19"/>
  <c r="G494" i="22" s="1"/>
  <c r="H1112" i="19"/>
  <c r="P1112" i="19"/>
  <c r="H1108" i="19"/>
  <c r="H1100" i="19"/>
  <c r="G228" i="22" s="1"/>
  <c r="H1095" i="19"/>
  <c r="H1087" i="19"/>
  <c r="G611" i="22" s="1"/>
  <c r="H1085" i="19"/>
  <c r="H1075" i="19"/>
  <c r="H1073" i="19"/>
  <c r="H1071" i="19"/>
  <c r="G475" i="22" s="1"/>
  <c r="H1067" i="19"/>
  <c r="G785" i="22" s="1"/>
  <c r="H1063" i="19"/>
  <c r="H1057" i="19"/>
  <c r="H1055" i="19"/>
  <c r="H1053" i="19"/>
  <c r="H1047" i="19"/>
  <c r="G751" i="22" s="1"/>
  <c r="H1043" i="19"/>
  <c r="H1041" i="19"/>
  <c r="H1037" i="19"/>
  <c r="G495" i="22" s="1"/>
  <c r="H1035" i="19"/>
  <c r="H1031" i="19"/>
  <c r="H1027" i="19"/>
  <c r="H1025" i="19"/>
  <c r="G213" i="22" s="1"/>
  <c r="H1023" i="19"/>
  <c r="H1021" i="19"/>
  <c r="G519" i="22" s="1"/>
  <c r="H1015" i="19"/>
  <c r="G211" i="22" s="1"/>
  <c r="H1011" i="19"/>
  <c r="G628" i="22" s="1"/>
  <c r="H1007" i="19"/>
  <c r="H1005" i="19"/>
  <c r="H1003" i="19"/>
  <c r="H993" i="19"/>
  <c r="H991" i="19"/>
  <c r="H987" i="19"/>
  <c r="H983" i="19"/>
  <c r="H977" i="19"/>
  <c r="H975" i="19"/>
  <c r="H973" i="19"/>
  <c r="H971" i="19"/>
  <c r="G506" i="22"/>
  <c r="H967" i="19"/>
  <c r="G609" i="22" s="1"/>
  <c r="H961" i="19"/>
  <c r="G709" i="22" s="1"/>
  <c r="H957" i="19"/>
  <c r="H951" i="19"/>
  <c r="G559" i="22" s="1"/>
  <c r="H947" i="19"/>
  <c r="G549" i="22" s="1"/>
  <c r="H945" i="19"/>
  <c r="H943" i="19"/>
  <c r="H941" i="19"/>
  <c r="G750" i="22" s="1"/>
  <c r="H935" i="19"/>
  <c r="G195" i="22" s="1"/>
  <c r="H927" i="19"/>
  <c r="G591" i="22" s="1"/>
  <c r="G693" i="22"/>
  <c r="H925" i="19"/>
  <c r="H921" i="19"/>
  <c r="H915" i="19"/>
  <c r="H913" i="19"/>
  <c r="H911" i="19"/>
  <c r="H907" i="19"/>
  <c r="G768" i="22" s="1"/>
  <c r="H903" i="19"/>
  <c r="H897" i="19"/>
  <c r="H895" i="19"/>
  <c r="H893" i="19"/>
  <c r="H887" i="19"/>
  <c r="H885" i="19"/>
  <c r="G185" i="22" s="1"/>
  <c r="H883" i="19"/>
  <c r="H881" i="19"/>
  <c r="G748" i="22" s="1"/>
  <c r="H877" i="19"/>
  <c r="H875" i="19"/>
  <c r="G183" i="22" s="1"/>
  <c r="H871" i="19"/>
  <c r="H865" i="19"/>
  <c r="G181" i="22" s="1"/>
  <c r="H863" i="19"/>
  <c r="H861" i="19"/>
  <c r="H855" i="19"/>
  <c r="H851" i="19"/>
  <c r="G480" i="22" s="1"/>
  <c r="H847" i="19"/>
  <c r="H845" i="19"/>
  <c r="H843" i="19"/>
  <c r="H835" i="19"/>
  <c r="G175" i="22" s="1"/>
  <c r="H833" i="19"/>
  <c r="H831" i="19"/>
  <c r="H827" i="19"/>
  <c r="H825" i="19"/>
  <c r="H823" i="19"/>
  <c r="P821" i="19"/>
  <c r="H817" i="19"/>
  <c r="H815" i="19"/>
  <c r="H813" i="19"/>
  <c r="H811" i="19"/>
  <c r="H807" i="19"/>
  <c r="H801" i="19"/>
  <c r="H797" i="19"/>
  <c r="H795" i="19"/>
  <c r="G167" i="22" s="1"/>
  <c r="H791" i="19"/>
  <c r="G441" i="22" s="1"/>
  <c r="H787" i="19"/>
  <c r="G608" i="22" s="1"/>
  <c r="H785" i="19"/>
  <c r="H783" i="19"/>
  <c r="H781" i="19"/>
  <c r="H775" i="19"/>
  <c r="H767" i="19"/>
  <c r="H765" i="19"/>
  <c r="G161" i="22" s="1"/>
  <c r="H755" i="19"/>
  <c r="H753" i="19"/>
  <c r="P753" i="19"/>
  <c r="H751" i="19"/>
  <c r="G623" i="22" s="1"/>
  <c r="H747" i="19"/>
  <c r="G157" i="22"/>
  <c r="H743" i="19"/>
  <c r="P741" i="19"/>
  <c r="H737" i="19"/>
  <c r="G703" i="22" s="1"/>
  <c r="H735" i="19"/>
  <c r="H733" i="19"/>
  <c r="H727" i="19"/>
  <c r="H723" i="19"/>
  <c r="H721" i="19"/>
  <c r="G418" i="22" s="1"/>
  <c r="H717" i="19"/>
  <c r="H715" i="19"/>
  <c r="G151" i="22" s="1"/>
  <c r="H711" i="19"/>
  <c r="G535" i="22" s="1"/>
  <c r="G662" i="22"/>
  <c r="H705" i="19"/>
  <c r="G149" i="22" s="1"/>
  <c r="H703" i="19"/>
  <c r="H701" i="19"/>
  <c r="H695" i="19"/>
  <c r="G147" i="22" s="1"/>
  <c r="H691" i="19"/>
  <c r="H687" i="19"/>
  <c r="H685" i="19"/>
  <c r="G145" i="22" s="1"/>
  <c r="H683" i="19"/>
  <c r="H677" i="19"/>
  <c r="G661" i="22" s="1"/>
  <c r="P677" i="19"/>
  <c r="H673" i="19"/>
  <c r="H671" i="19"/>
  <c r="P666" i="19"/>
  <c r="H663" i="19"/>
  <c r="P661" i="19"/>
  <c r="H657" i="19"/>
  <c r="G607" i="22" s="1"/>
  <c r="H655" i="19"/>
  <c r="H653" i="19"/>
  <c r="H651" i="19"/>
  <c r="G437" i="22" s="1"/>
  <c r="H647" i="19"/>
  <c r="H641" i="19"/>
  <c r="H637" i="19"/>
  <c r="H635" i="19"/>
  <c r="G135" i="22" s="1"/>
  <c r="H631" i="19"/>
  <c r="G660" i="22" s="1"/>
  <c r="H627" i="19"/>
  <c r="P626" i="19"/>
  <c r="H625" i="19"/>
  <c r="H623" i="19"/>
  <c r="H621" i="19"/>
  <c r="H615" i="19"/>
  <c r="G131" i="22" s="1"/>
  <c r="H611" i="19"/>
  <c r="H607" i="19"/>
  <c r="H605" i="19"/>
  <c r="H595" i="19"/>
  <c r="G127" i="22" s="1"/>
  <c r="H593" i="19"/>
  <c r="H591" i="19"/>
  <c r="H587" i="19"/>
  <c r="G765" i="22" s="1"/>
  <c r="H583" i="19"/>
  <c r="P581" i="19"/>
  <c r="H577" i="19"/>
  <c r="H575" i="19"/>
  <c r="G123" i="22" s="1"/>
  <c r="H573" i="19"/>
  <c r="H567" i="19"/>
  <c r="P565" i="19"/>
  <c r="H563" i="19"/>
  <c r="P562" i="19"/>
  <c r="H561" i="19"/>
  <c r="H557" i="19"/>
  <c r="H555" i="19"/>
  <c r="G119" i="22" s="1"/>
  <c r="H551" i="19"/>
  <c r="H545" i="19"/>
  <c r="G117" i="22" s="1"/>
  <c r="P545" i="19"/>
  <c r="H543" i="19"/>
  <c r="H541" i="19"/>
  <c r="G586" i="22" s="1"/>
  <c r="H535" i="19"/>
  <c r="G115" i="22" s="1"/>
  <c r="H533" i="19"/>
  <c r="H531" i="19"/>
  <c r="G764" i="22" s="1"/>
  <c r="P529" i="19"/>
  <c r="H527" i="19"/>
  <c r="G523" i="22" s="1"/>
  <c r="P526" i="19"/>
  <c r="H525" i="19"/>
  <c r="G113" i="22" s="1"/>
  <c r="H523" i="19"/>
  <c r="P517" i="19"/>
  <c r="H515" i="19"/>
  <c r="G111" i="22" s="1"/>
  <c r="H512" i="19"/>
  <c r="G803" i="22" s="1"/>
  <c r="H510" i="19"/>
  <c r="P510" i="19"/>
  <c r="H506" i="19"/>
  <c r="G634" i="22" s="1"/>
  <c r="P505" i="19"/>
  <c r="H500" i="19"/>
  <c r="G108" i="22" s="1"/>
  <c r="H498" i="19"/>
  <c r="H496" i="19"/>
  <c r="G675" i="22" s="1"/>
  <c r="H493" i="19"/>
  <c r="H491" i="19"/>
  <c r="H487" i="19"/>
  <c r="P10" i="19"/>
  <c r="H13" i="19"/>
  <c r="P14" i="19"/>
  <c r="P17" i="19"/>
  <c r="H17" i="19"/>
  <c r="P18" i="19"/>
  <c r="P21" i="19"/>
  <c r="G773" i="22"/>
  <c r="P23" i="19"/>
  <c r="H26" i="19"/>
  <c r="P30" i="19"/>
  <c r="H31" i="19"/>
  <c r="P33" i="19"/>
  <c r="H33" i="19"/>
  <c r="H36" i="19"/>
  <c r="H38" i="19"/>
  <c r="H42" i="19"/>
  <c r="H46" i="19"/>
  <c r="G366" i="22" s="1"/>
  <c r="P48" i="19"/>
  <c r="H48" i="19"/>
  <c r="P49" i="19"/>
  <c r="P55" i="19"/>
  <c r="P56" i="19"/>
  <c r="H56" i="19"/>
  <c r="G639" i="22" s="1"/>
  <c r="P57" i="19"/>
  <c r="H58" i="19"/>
  <c r="H60" i="19"/>
  <c r="G20" i="22" s="1"/>
  <c r="H62" i="19"/>
  <c r="P65" i="19"/>
  <c r="G477" i="22"/>
  <c r="P68" i="19"/>
  <c r="H68" i="19"/>
  <c r="P69" i="19"/>
  <c r="H71" i="19"/>
  <c r="G460" i="22" s="1"/>
  <c r="H75" i="19"/>
  <c r="G23" i="22" s="1"/>
  <c r="P76" i="19"/>
  <c r="H77" i="19"/>
  <c r="H80" i="19"/>
  <c r="G24" i="22" s="1"/>
  <c r="P84" i="19"/>
  <c r="P85" i="19"/>
  <c r="P87" i="19"/>
  <c r="H88" i="19"/>
  <c r="H90" i="19"/>
  <c r="P98" i="19"/>
  <c r="P99" i="19"/>
  <c r="P101" i="19"/>
  <c r="P105" i="19"/>
  <c r="H105" i="19"/>
  <c r="H107" i="19"/>
  <c r="P110" i="19"/>
  <c r="H111" i="19"/>
  <c r="H113" i="19"/>
  <c r="P115" i="19"/>
  <c r="P116" i="19"/>
  <c r="H120" i="19"/>
  <c r="H122" i="19"/>
  <c r="H125" i="19"/>
  <c r="G33" i="22" s="1"/>
  <c r="H127" i="19"/>
  <c r="P129" i="19"/>
  <c r="H130" i="19"/>
  <c r="H132" i="19"/>
  <c r="P139" i="19"/>
  <c r="P140" i="19"/>
  <c r="H141" i="19"/>
  <c r="G502" i="22" s="1"/>
  <c r="P142" i="19"/>
  <c r="P143" i="19"/>
  <c r="P146" i="19"/>
  <c r="P149" i="19"/>
  <c r="H151" i="19"/>
  <c r="H157" i="19"/>
  <c r="P158" i="19"/>
  <c r="P159" i="19"/>
  <c r="P163" i="19"/>
  <c r="H166" i="19"/>
  <c r="H171" i="19"/>
  <c r="H173" i="19"/>
  <c r="P174" i="19"/>
  <c r="H175" i="19"/>
  <c r="H177" i="19"/>
  <c r="P179" i="19"/>
  <c r="P183" i="19"/>
  <c r="P184" i="19"/>
  <c r="H190" i="19"/>
  <c r="P191" i="19"/>
  <c r="P194" i="19"/>
  <c r="P196" i="19"/>
  <c r="H196" i="19"/>
  <c r="G451" i="22" s="1"/>
  <c r="P197" i="19"/>
  <c r="P199" i="19"/>
  <c r="H203" i="19"/>
  <c r="P205" i="19"/>
  <c r="H206" i="19"/>
  <c r="G555" i="22" s="1"/>
  <c r="H208" i="19"/>
  <c r="P209" i="19"/>
  <c r="P213" i="19"/>
  <c r="P216" i="19"/>
  <c r="H216" i="19"/>
  <c r="G383" i="22" s="1"/>
  <c r="H218" i="19"/>
  <c r="H221" i="19"/>
  <c r="G514" i="22" s="1"/>
  <c r="P223" i="19"/>
  <c r="H225" i="19"/>
  <c r="G53" i="22" s="1"/>
  <c r="H227" i="19"/>
  <c r="P229" i="19"/>
  <c r="H230" i="19"/>
  <c r="G54" i="22" s="1"/>
  <c r="P235" i="19"/>
  <c r="H235" i="19"/>
  <c r="H237" i="19"/>
  <c r="P238" i="19"/>
  <c r="P239" i="19"/>
  <c r="H241" i="19"/>
  <c r="G461" i="22" s="1"/>
  <c r="P245" i="19"/>
  <c r="H247" i="19"/>
  <c r="P249" i="19"/>
  <c r="H253" i="19"/>
  <c r="P254" i="19"/>
  <c r="H255" i="19"/>
  <c r="G59" i="22" s="1"/>
  <c r="H257" i="19"/>
  <c r="G798" i="22" s="1"/>
  <c r="P259" i="19"/>
  <c r="P260" i="19"/>
  <c r="H260" i="19"/>
  <c r="P262" i="19"/>
  <c r="P267" i="19"/>
  <c r="H267" i="19"/>
  <c r="H271" i="19"/>
  <c r="H273" i="19"/>
  <c r="H276" i="19"/>
  <c r="G402" i="22" s="1"/>
  <c r="P280" i="19"/>
  <c r="H285" i="19"/>
  <c r="P286" i="19"/>
  <c r="P289" i="19"/>
  <c r="H291" i="19"/>
  <c r="G689" i="22" s="1"/>
  <c r="P292" i="19"/>
  <c r="P296" i="19"/>
  <c r="H298" i="19"/>
  <c r="P302" i="19"/>
  <c r="H302" i="19"/>
  <c r="H308" i="19"/>
  <c r="P309" i="19"/>
  <c r="P311" i="19"/>
  <c r="H311" i="19"/>
  <c r="P312" i="19"/>
  <c r="P315" i="19"/>
  <c r="H317" i="19"/>
  <c r="G522" i="22" s="1"/>
  <c r="P319" i="19"/>
  <c r="P320" i="19"/>
  <c r="H330" i="19"/>
  <c r="P331" i="19"/>
  <c r="H335" i="19"/>
  <c r="H337" i="19"/>
  <c r="G601" i="22" s="1"/>
  <c r="H343" i="19"/>
  <c r="P350" i="19"/>
  <c r="H353" i="19"/>
  <c r="H355" i="19"/>
  <c r="G79" i="22" s="1"/>
  <c r="P356" i="19"/>
  <c r="P357" i="19"/>
  <c r="P362" i="19"/>
  <c r="H363" i="19"/>
  <c r="H365" i="19"/>
  <c r="P366" i="19"/>
  <c r="H367" i="19"/>
  <c r="G777" i="22" s="1"/>
  <c r="P369" i="19"/>
  <c r="P370" i="19"/>
  <c r="P373" i="19"/>
  <c r="P376" i="19"/>
  <c r="H376" i="19"/>
  <c r="H378" i="19"/>
  <c r="P379" i="19"/>
  <c r="H382" i="19"/>
  <c r="G573" i="22" s="1"/>
  <c r="P385" i="19"/>
  <c r="H388" i="19"/>
  <c r="G778" i="22" s="1"/>
  <c r="P389" i="19"/>
  <c r="P392" i="19"/>
  <c r="H395" i="19"/>
  <c r="H397" i="19"/>
  <c r="G645" i="22" s="1"/>
  <c r="H401" i="19"/>
  <c r="H407" i="19"/>
  <c r="P408" i="19"/>
  <c r="P411" i="19"/>
  <c r="H413" i="19"/>
  <c r="H420" i="19"/>
  <c r="G92" i="22" s="1"/>
  <c r="P421" i="19"/>
  <c r="P424" i="19"/>
  <c r="H426" i="19"/>
  <c r="G512" i="22" s="1"/>
  <c r="H430" i="19"/>
  <c r="H432" i="19"/>
  <c r="G574" i="22" s="1"/>
  <c r="H445" i="19"/>
  <c r="G97" i="22" s="1"/>
  <c r="P446" i="19"/>
  <c r="H447" i="19"/>
  <c r="P449" i="19"/>
  <c r="H451" i="19"/>
  <c r="G446" i="22" s="1"/>
  <c r="P453" i="19"/>
  <c r="H458" i="19"/>
  <c r="H460" i="19"/>
  <c r="H462" i="19"/>
  <c r="H468" i="19"/>
  <c r="P469" i="19"/>
  <c r="H472" i="19"/>
  <c r="H477" i="19"/>
  <c r="P478" i="19"/>
  <c r="P479" i="19"/>
  <c r="H481" i="19"/>
  <c r="H483" i="19"/>
  <c r="P488" i="19"/>
  <c r="H488" i="19"/>
  <c r="P499" i="19"/>
  <c r="P503" i="19"/>
  <c r="H503" i="19"/>
  <c r="P509" i="19"/>
  <c r="H513" i="19"/>
  <c r="P516" i="19"/>
  <c r="H516" i="19"/>
  <c r="P520" i="19"/>
  <c r="H532" i="19"/>
  <c r="P536" i="19"/>
  <c r="G425" i="22"/>
  <c r="H540" i="19"/>
  <c r="G116" i="22" s="1"/>
  <c r="H548" i="19"/>
  <c r="P552" i="19"/>
  <c r="H556" i="19"/>
  <c r="G544" i="22" s="1"/>
  <c r="P568" i="19"/>
  <c r="H572" i="19"/>
  <c r="H580" i="19"/>
  <c r="P584" i="19"/>
  <c r="H588" i="19"/>
  <c r="H596" i="19"/>
  <c r="P600" i="19"/>
  <c r="H600" i="19"/>
  <c r="G128" i="22" s="1"/>
  <c r="H612" i="19"/>
  <c r="H620" i="19"/>
  <c r="P624" i="19"/>
  <c r="H628" i="19"/>
  <c r="P632" i="19"/>
  <c r="H636" i="19"/>
  <c r="G457" i="22" s="1"/>
  <c r="P640" i="19"/>
  <c r="P648" i="19"/>
  <c r="H652" i="19"/>
  <c r="G464" i="22" s="1"/>
  <c r="H660" i="19"/>
  <c r="P664" i="19"/>
  <c r="H668" i="19"/>
  <c r="H672" i="19"/>
  <c r="G804" i="22" s="1"/>
  <c r="H676" i="19"/>
  <c r="G525" i="22" s="1"/>
  <c r="P680" i="19"/>
  <c r="H692" i="19"/>
  <c r="P696" i="19"/>
  <c r="H700" i="19"/>
  <c r="G148" i="22" s="1"/>
  <c r="H708" i="19"/>
  <c r="P712" i="19"/>
  <c r="H716" i="19"/>
  <c r="P728" i="19"/>
  <c r="H732" i="19"/>
  <c r="H736" i="19"/>
  <c r="G411" i="22" s="1"/>
  <c r="H740" i="19"/>
  <c r="G156" i="22" s="1"/>
  <c r="P744" i="19"/>
  <c r="H748" i="19"/>
  <c r="P756" i="19"/>
  <c r="H756" i="19"/>
  <c r="P760" i="19"/>
  <c r="H760" i="19"/>
  <c r="H772" i="19"/>
  <c r="P776" i="19"/>
  <c r="H780" i="19"/>
  <c r="G164" i="22" s="1"/>
  <c r="H788" i="19"/>
  <c r="P792" i="19"/>
  <c r="H792" i="19"/>
  <c r="G648" i="22" s="1"/>
  <c r="H796" i="19"/>
  <c r="G684" i="22" s="1"/>
  <c r="G168" i="22"/>
  <c r="P808" i="19"/>
  <c r="H812" i="19"/>
  <c r="P820" i="19"/>
  <c r="H820" i="19"/>
  <c r="P824" i="19"/>
  <c r="H828" i="19"/>
  <c r="H836" i="19"/>
  <c r="G444" i="22" s="1"/>
  <c r="P840" i="19"/>
  <c r="H852" i="19"/>
  <c r="G760" i="22" s="1"/>
  <c r="P856" i="19"/>
  <c r="H856" i="19"/>
  <c r="G536" i="22" s="1"/>
  <c r="H860" i="19"/>
  <c r="G180" i="22" s="1"/>
  <c r="P868" i="19"/>
  <c r="H868" i="19"/>
  <c r="P872" i="19"/>
  <c r="P876" i="19"/>
  <c r="H876" i="19"/>
  <c r="G537" i="22" s="1"/>
  <c r="P888" i="19"/>
  <c r="H888" i="19"/>
  <c r="H892" i="19"/>
  <c r="H896" i="19"/>
  <c r="G691" i="22" s="1"/>
  <c r="H900" i="19"/>
  <c r="P904" i="19"/>
  <c r="H908" i="19"/>
  <c r="H916" i="19"/>
  <c r="G566" i="22" s="1"/>
  <c r="P920" i="19"/>
  <c r="H920" i="19"/>
  <c r="G192" i="22" s="1"/>
  <c r="P928" i="19"/>
  <c r="H928" i="19"/>
  <c r="H932" i="19"/>
  <c r="P936" i="19"/>
  <c r="P940" i="19"/>
  <c r="H940" i="19"/>
  <c r="G196" i="22" s="1"/>
  <c r="H948" i="19"/>
  <c r="P952" i="19"/>
  <c r="H952" i="19"/>
  <c r="G808" i="22" s="1"/>
  <c r="H956" i="19"/>
  <c r="G677" i="22" s="1"/>
  <c r="P968" i="19"/>
  <c r="H972" i="19"/>
  <c r="P976" i="19"/>
  <c r="P980" i="19"/>
  <c r="H980" i="19"/>
  <c r="G204" i="22" s="1"/>
  <c r="P984" i="19"/>
  <c r="H988" i="19"/>
  <c r="H992" i="19"/>
  <c r="H996" i="19"/>
  <c r="G637" i="22" s="1"/>
  <c r="P1000" i="19"/>
  <c r="P1012" i="19"/>
  <c r="H1012" i="19"/>
  <c r="P1016" i="19"/>
  <c r="H1016" i="19"/>
  <c r="G493" i="22" s="1"/>
  <c r="H1020" i="19"/>
  <c r="G212" i="22" s="1"/>
  <c r="H1028" i="19"/>
  <c r="P1032" i="19"/>
  <c r="H1036" i="19"/>
  <c r="P1044" i="19"/>
  <c r="P1048" i="19"/>
  <c r="H1048" i="19"/>
  <c r="G810" i="22" s="1"/>
  <c r="H1052" i="19"/>
  <c r="H1056" i="19"/>
  <c r="P1060" i="19"/>
  <c r="H1060" i="19"/>
  <c r="P1064" i="19"/>
  <c r="P1068" i="19"/>
  <c r="H1068" i="19"/>
  <c r="P1076" i="19"/>
  <c r="H1076" i="19"/>
  <c r="G550" i="22" s="1"/>
  <c r="P1080" i="19"/>
  <c r="H1080" i="19"/>
  <c r="G224" i="22" s="1"/>
  <c r="H1088" i="19"/>
  <c r="H1092" i="19"/>
  <c r="P1096" i="19"/>
  <c r="H1098" i="19"/>
  <c r="P1102" i="19"/>
  <c r="P1118" i="19"/>
  <c r="H1130" i="19"/>
  <c r="G234" i="22" s="1"/>
  <c r="P1134" i="19"/>
  <c r="H1138" i="19"/>
  <c r="P1142" i="19"/>
  <c r="P1158" i="19"/>
  <c r="P1166" i="19"/>
  <c r="H1170" i="19"/>
  <c r="G242" i="22" s="1"/>
  <c r="P1174" i="19"/>
  <c r="P1182" i="19"/>
  <c r="H1186" i="19"/>
  <c r="P1190" i="19"/>
  <c r="H1202" i="19"/>
  <c r="P1206" i="19"/>
  <c r="H1210" i="19"/>
  <c r="H1218" i="19"/>
  <c r="P1222" i="19"/>
  <c r="H1226" i="19"/>
  <c r="G561" i="22" s="1"/>
  <c r="P1238" i="19"/>
  <c r="H1253" i="19"/>
  <c r="P1257" i="19"/>
  <c r="P1265" i="19"/>
  <c r="P1273" i="19"/>
  <c r="H1277" i="19"/>
  <c r="H1285" i="19"/>
  <c r="P1289" i="19"/>
  <c r="H1293" i="19"/>
  <c r="H1301" i="19"/>
  <c r="P1305" i="19"/>
  <c r="P1313" i="19"/>
  <c r="H1317" i="19"/>
  <c r="P1321" i="19"/>
  <c r="G273" i="22"/>
  <c r="P1329" i="19"/>
  <c r="H1333" i="19"/>
  <c r="P1337" i="19"/>
  <c r="H1341" i="19"/>
  <c r="G508" i="22"/>
  <c r="P1353" i="19"/>
  <c r="H1357" i="19"/>
  <c r="G686" i="22" s="1"/>
  <c r="H1365" i="19"/>
  <c r="G281" i="22" s="1"/>
  <c r="P1369" i="19"/>
  <c r="H1373" i="19"/>
  <c r="G790" i="22" s="1"/>
  <c r="H1381" i="19"/>
  <c r="G433" i="22" s="1"/>
  <c r="P1385" i="19"/>
  <c r="H1397" i="19"/>
  <c r="P1401" i="19"/>
  <c r="P1413" i="19"/>
  <c r="H1425" i="19"/>
  <c r="P1429" i="19"/>
  <c r="H1441" i="19"/>
  <c r="P1445" i="19"/>
  <c r="H1457" i="19"/>
  <c r="P1461" i="19"/>
  <c r="H1473" i="19"/>
  <c r="H1474" i="19" s="1"/>
  <c r="P1477" i="19"/>
  <c r="P1493" i="19"/>
  <c r="H1505" i="19"/>
  <c r="G309" i="22" s="1"/>
  <c r="P1509" i="19"/>
  <c r="H1521" i="19"/>
  <c r="P1525" i="19"/>
  <c r="H1537" i="19"/>
  <c r="P1541" i="19"/>
  <c r="H1553" i="19"/>
  <c r="P1557" i="19"/>
  <c r="H1561" i="19"/>
  <c r="G530" i="22" s="1"/>
  <c r="H1593" i="19"/>
  <c r="P1639" i="19"/>
  <c r="P1652" i="19"/>
  <c r="H11" i="19"/>
  <c r="G729" i="22" s="1"/>
  <c r="P491" i="19"/>
  <c r="P498" i="19"/>
  <c r="P519" i="19"/>
  <c r="P523" i="19"/>
  <c r="P531" i="19"/>
  <c r="P539" i="19"/>
  <c r="P543" i="19"/>
  <c r="P547" i="19"/>
  <c r="P555" i="19"/>
  <c r="P563" i="19"/>
  <c r="P567" i="19"/>
  <c r="P571" i="19"/>
  <c r="P575" i="19"/>
  <c r="P579" i="19"/>
  <c r="P587" i="19"/>
  <c r="P595" i="19"/>
  <c r="P603" i="19"/>
  <c r="P607" i="19"/>
  <c r="P611" i="19"/>
  <c r="P615" i="19"/>
  <c r="P619" i="19"/>
  <c r="P627" i="19"/>
  <c r="P635" i="19"/>
  <c r="P639" i="19"/>
  <c r="P643" i="19"/>
  <c r="P647" i="19"/>
  <c r="P651" i="19"/>
  <c r="P659" i="19"/>
  <c r="P667" i="19"/>
  <c r="P675" i="19"/>
  <c r="P683" i="19"/>
  <c r="P691" i="19"/>
  <c r="P699" i="19"/>
  <c r="P707" i="19"/>
  <c r="P715" i="19"/>
  <c r="P723" i="19"/>
  <c r="P731" i="19"/>
  <c r="P735" i="19"/>
  <c r="P739" i="19"/>
  <c r="P747" i="19"/>
  <c r="P755" i="19"/>
  <c r="P763" i="19"/>
  <c r="P767" i="19"/>
  <c r="P771" i="19"/>
  <c r="P779" i="19"/>
  <c r="P787" i="19"/>
  <c r="P795" i="19"/>
  <c r="P799" i="19"/>
  <c r="P803" i="19"/>
  <c r="P807" i="19"/>
  <c r="P811" i="19"/>
  <c r="P819" i="19"/>
  <c r="P827" i="19"/>
  <c r="P831" i="19"/>
  <c r="P835" i="19"/>
  <c r="P839" i="19"/>
  <c r="P843" i="19"/>
  <c r="P851" i="19"/>
  <c r="P859" i="19"/>
  <c r="P863" i="19"/>
  <c r="P867" i="19"/>
  <c r="P871" i="19"/>
  <c r="P875" i="19"/>
  <c r="P883" i="19"/>
  <c r="P891" i="19"/>
  <c r="P895" i="19"/>
  <c r="P899" i="19"/>
  <c r="P903" i="19"/>
  <c r="P907" i="19"/>
  <c r="P915" i="19"/>
  <c r="P923" i="19"/>
  <c r="P927" i="19"/>
  <c r="P931" i="19"/>
  <c r="P935" i="19"/>
  <c r="P939" i="19"/>
  <c r="P947" i="19"/>
  <c r="P955" i="19"/>
  <c r="P959" i="19"/>
  <c r="P963" i="19"/>
  <c r="P967" i="19"/>
  <c r="P971" i="19"/>
  <c r="P979" i="19"/>
  <c r="P987" i="19"/>
  <c r="P991" i="19"/>
  <c r="P995" i="19"/>
  <c r="P999" i="19"/>
  <c r="P1003" i="19"/>
  <c r="P1011" i="19"/>
  <c r="P1019" i="19"/>
  <c r="P1023" i="19"/>
  <c r="P1027" i="19"/>
  <c r="P1031" i="19"/>
  <c r="P1035" i="19"/>
  <c r="P1043" i="19"/>
  <c r="P1051" i="19"/>
  <c r="P1055" i="19"/>
  <c r="P1059" i="19"/>
  <c r="P1063" i="19"/>
  <c r="P1067" i="19"/>
  <c r="P1075" i="19"/>
  <c r="P1083" i="19"/>
  <c r="P1087" i="19"/>
  <c r="P1091" i="19"/>
  <c r="P1095" i="19"/>
  <c r="P1099" i="19"/>
  <c r="P1107" i="19"/>
  <c r="P1115" i="19"/>
  <c r="P1119" i="19"/>
  <c r="P1123" i="19"/>
  <c r="P1127" i="19"/>
  <c r="P1131" i="19"/>
  <c r="P1139" i="19"/>
  <c r="P1143" i="19"/>
  <c r="P1147" i="19"/>
  <c r="P1151" i="19"/>
  <c r="P1155" i="19"/>
  <c r="P1159" i="19"/>
  <c r="P1163" i="19"/>
  <c r="P1167" i="19"/>
  <c r="P1171" i="19"/>
  <c r="P1175" i="19"/>
  <c r="P1179" i="19"/>
  <c r="P1183" i="19"/>
  <c r="P1187" i="19"/>
  <c r="P1191" i="19"/>
  <c r="P1195" i="19"/>
  <c r="P1199" i="19"/>
  <c r="P1203" i="19"/>
  <c r="P1207" i="19"/>
  <c r="P1211" i="19"/>
  <c r="P1215" i="19"/>
  <c r="P1219" i="19"/>
  <c r="P1223" i="19"/>
  <c r="P1227" i="19"/>
  <c r="P1231" i="19"/>
  <c r="P1235" i="19"/>
  <c r="P1239" i="19"/>
  <c r="P1250" i="19"/>
  <c r="P1254" i="19"/>
  <c r="P1266" i="19"/>
  <c r="P1270" i="19"/>
  <c r="P1282" i="19"/>
  <c r="P1286" i="19"/>
  <c r="P1298" i="19"/>
  <c r="P1302" i="19"/>
  <c r="P1314" i="19"/>
  <c r="P1318" i="19"/>
  <c r="P1330" i="19"/>
  <c r="P1334" i="19"/>
  <c r="P1346" i="19"/>
  <c r="P1350" i="19"/>
  <c r="P1362" i="19"/>
  <c r="P1366" i="19"/>
  <c r="P1378" i="19"/>
  <c r="P1382" i="19"/>
  <c r="P1394" i="19"/>
  <c r="P1398" i="19"/>
  <c r="P1407" i="19"/>
  <c r="P1415" i="19"/>
  <c r="P1105" i="19"/>
  <c r="P1121" i="19"/>
  <c r="P1137" i="19"/>
  <c r="P1145" i="19"/>
  <c r="P1161" i="19"/>
  <c r="P1177" i="19"/>
  <c r="P1193" i="19"/>
  <c r="P1209" i="19"/>
  <c r="P1217" i="19"/>
  <c r="P1225" i="19"/>
  <c r="P1241" i="19"/>
  <c r="P1244" i="19"/>
  <c r="P1252" i="19"/>
  <c r="P1260" i="19"/>
  <c r="P1276" i="19"/>
  <c r="P1284" i="19"/>
  <c r="P1292" i="19"/>
  <c r="P1308" i="19"/>
  <c r="P1316" i="19"/>
  <c r="P1324" i="19"/>
  <c r="P1340" i="19"/>
  <c r="P1356" i="19"/>
  <c r="P1372" i="19"/>
  <c r="P1380" i="19"/>
  <c r="P1388" i="19"/>
  <c r="P1404" i="19"/>
  <c r="P1412" i="19"/>
  <c r="P1416" i="19"/>
  <c r="P1420" i="19"/>
  <c r="P1428" i="19"/>
  <c r="P1432" i="19"/>
  <c r="P1436" i="19"/>
  <c r="P1444" i="19"/>
  <c r="P1460" i="19"/>
  <c r="P1464" i="19"/>
  <c r="P1468" i="19"/>
  <c r="P1476" i="19"/>
  <c r="P1480" i="19"/>
  <c r="P1484" i="19"/>
  <c r="P1492" i="19"/>
  <c r="P1500" i="19"/>
  <c r="P1508" i="19"/>
  <c r="P1512" i="19"/>
  <c r="P1516" i="19"/>
  <c r="P1524" i="19"/>
  <c r="P1528" i="19"/>
  <c r="P1532" i="19"/>
  <c r="P1540" i="19"/>
  <c r="P1544" i="19"/>
  <c r="P1548" i="19"/>
  <c r="P1556" i="19"/>
  <c r="P1574" i="19"/>
  <c r="P1590" i="19"/>
  <c r="P1598" i="19"/>
  <c r="P1606" i="19"/>
  <c r="P1410" i="19"/>
  <c r="P1414" i="19"/>
  <c r="P1426" i="19"/>
  <c r="P1430" i="19"/>
  <c r="P1442" i="19"/>
  <c r="P1446" i="19"/>
  <c r="P1458" i="19"/>
  <c r="P1462" i="19"/>
  <c r="P1474" i="19"/>
  <c r="P1478" i="19"/>
  <c r="P1490" i="19"/>
  <c r="P1494" i="19"/>
  <c r="P1506" i="19"/>
  <c r="P1510" i="19"/>
  <c r="P1522" i="19"/>
  <c r="P1526" i="19"/>
  <c r="P1538" i="19"/>
  <c r="P1542" i="19"/>
  <c r="P1554" i="19"/>
  <c r="P1558" i="19"/>
  <c r="P1564" i="19"/>
  <c r="P1568" i="19"/>
  <c r="P1572" i="19"/>
  <c r="P1576" i="19"/>
  <c r="P1580" i="19"/>
  <c r="P1588" i="19"/>
  <c r="P1592" i="19"/>
  <c r="P1596" i="19"/>
  <c r="P1600" i="19"/>
  <c r="P1604" i="19"/>
  <c r="P1612" i="19"/>
  <c r="P1586" i="19"/>
  <c r="P1728" i="19"/>
  <c r="P1570" i="19"/>
  <c r="P1697" i="19"/>
  <c r="P1735" i="19"/>
  <c r="P1750" i="19"/>
  <c r="P1740" i="19"/>
  <c r="P1702" i="19"/>
  <c r="P1734" i="19"/>
  <c r="P1764" i="19"/>
  <c r="P1684" i="19"/>
  <c r="P1620" i="19"/>
  <c r="P1671" i="19"/>
  <c r="P1180" i="19"/>
  <c r="P1240" i="19"/>
  <c r="P1283" i="19"/>
  <c r="P1291" i="19"/>
  <c r="P1327" i="19"/>
  <c r="P1371" i="19"/>
  <c r="P1391" i="19"/>
  <c r="P1423" i="19"/>
  <c r="P1439" i="19"/>
  <c r="H1198" i="19"/>
  <c r="P1202" i="19"/>
  <c r="P1205" i="19"/>
  <c r="P1218" i="19"/>
  <c r="P1221" i="19"/>
  <c r="H1230" i="19"/>
  <c r="G254" i="22" s="1"/>
  <c r="P1234" i="19"/>
  <c r="P1237" i="19"/>
  <c r="P1253" i="19"/>
  <c r="P1256" i="19"/>
  <c r="H1265" i="19"/>
  <c r="P1269" i="19"/>
  <c r="P1272" i="19"/>
  <c r="H1281" i="19"/>
  <c r="G373" i="22" s="1"/>
  <c r="P1285" i="19"/>
  <c r="P1288" i="19"/>
  <c r="H1297" i="19"/>
  <c r="H1299" i="19" s="1"/>
  <c r="P1301" i="19"/>
  <c r="P1304" i="19"/>
  <c r="H1313" i="19"/>
  <c r="P1317" i="19"/>
  <c r="P1320" i="19"/>
  <c r="P1333" i="19"/>
  <c r="P1336" i="19"/>
  <c r="H1345" i="19"/>
  <c r="P1349" i="19"/>
  <c r="P1352" i="19"/>
  <c r="H1361" i="19"/>
  <c r="H1364" i="19" s="1"/>
  <c r="P1365" i="19"/>
  <c r="P1368" i="19"/>
  <c r="H1377" i="19"/>
  <c r="P1381" i="19"/>
  <c r="P1384" i="19"/>
  <c r="H1393" i="19"/>
  <c r="P1397" i="19"/>
  <c r="P1400" i="19"/>
  <c r="P1408" i="19"/>
  <c r="H1433" i="19"/>
  <c r="P1440" i="19"/>
  <c r="H1465" i="19"/>
  <c r="G301" i="22" s="1"/>
  <c r="P1472" i="19"/>
  <c r="H1497" i="19"/>
  <c r="G597" i="22" s="1"/>
  <c r="H1577" i="19"/>
  <c r="P485" i="19"/>
  <c r="P1717" i="19"/>
  <c r="P1753" i="19"/>
  <c r="P1745" i="19"/>
  <c r="P690" i="19"/>
  <c r="P705" i="19"/>
  <c r="P722" i="19"/>
  <c r="P750" i="19"/>
  <c r="P761" i="19"/>
  <c r="H766" i="19"/>
  <c r="P773" i="19"/>
  <c r="P801" i="19"/>
  <c r="P818" i="19"/>
  <c r="P846" i="19"/>
  <c r="P870" i="19"/>
  <c r="P985" i="19"/>
  <c r="H1102" i="19"/>
  <c r="P1154" i="19"/>
  <c r="P1704" i="19"/>
  <c r="H1513" i="19"/>
  <c r="H1401" i="19"/>
  <c r="G510" i="22" s="1"/>
  <c r="H1337" i="19"/>
  <c r="G815" i="22" s="1"/>
  <c r="P1312" i="19"/>
  <c r="H1305" i="19"/>
  <c r="H1273" i="19"/>
  <c r="P1248" i="19"/>
  <c r="P1093" i="19"/>
  <c r="H1086" i="19"/>
  <c r="P1077" i="19"/>
  <c r="P1074" i="19"/>
  <c r="H1070" i="19"/>
  <c r="P1061" i="19"/>
  <c r="P1045" i="19"/>
  <c r="P1042" i="19"/>
  <c r="H1038" i="19"/>
  <c r="G610" i="22" s="1"/>
  <c r="H1030" i="19"/>
  <c r="G214" i="22" s="1"/>
  <c r="P1029" i="19"/>
  <c r="P1026" i="19"/>
  <c r="H1022" i="19"/>
  <c r="P1021" i="19"/>
  <c r="P1013" i="19"/>
  <c r="P1010" i="19"/>
  <c r="H1006" i="19"/>
  <c r="P1002" i="19"/>
  <c r="P997" i="19"/>
  <c r="H990" i="19"/>
  <c r="P981" i="19"/>
  <c r="P978" i="19"/>
  <c r="P965" i="19"/>
  <c r="H958" i="19"/>
  <c r="P949" i="19"/>
  <c r="P946" i="19"/>
  <c r="H942" i="19"/>
  <c r="P933" i="19"/>
  <c r="P930" i="19"/>
  <c r="H926" i="19"/>
  <c r="G452" i="22" s="1"/>
  <c r="P925" i="19"/>
  <c r="P922" i="19"/>
  <c r="P917" i="19"/>
  <c r="P914" i="19"/>
  <c r="H910" i="19"/>
  <c r="G190" i="22" s="1"/>
  <c r="P906" i="19"/>
  <c r="P901" i="19"/>
  <c r="P898" i="19"/>
  <c r="P890" i="19"/>
  <c r="P885" i="19"/>
  <c r="P882" i="19"/>
  <c r="H878" i="19"/>
  <c r="P874" i="19"/>
  <c r="P869" i="19"/>
  <c r="H862" i="19"/>
  <c r="P853" i="19"/>
  <c r="P850" i="19"/>
  <c r="H846" i="19"/>
  <c r="P837" i="19"/>
  <c r="P834" i="19"/>
  <c r="H830" i="19"/>
  <c r="P830" i="19"/>
  <c r="H826" i="19"/>
  <c r="P825" i="19"/>
  <c r="H1632" i="19"/>
  <c r="H1481" i="19"/>
  <c r="P1456" i="19"/>
  <c r="P1392" i="19"/>
  <c r="P1328" i="19"/>
  <c r="P1189" i="19"/>
  <c r="H1182" i="19"/>
  <c r="G665" i="22" s="1"/>
  <c r="P1170" i="19"/>
  <c r="P1157" i="19"/>
  <c r="H1150" i="19"/>
  <c r="G238" i="22" s="1"/>
  <c r="P1138" i="19"/>
  <c r="P1125" i="19"/>
  <c r="H1118" i="19"/>
  <c r="P1106" i="19"/>
  <c r="P1089" i="19"/>
  <c r="P1086" i="19"/>
  <c r="H1082" i="19"/>
  <c r="P1073" i="19"/>
  <c r="P1070" i="19"/>
  <c r="H1066" i="19"/>
  <c r="G752" i="22" s="1"/>
  <c r="P1057" i="19"/>
  <c r="P1054" i="19"/>
  <c r="H1050" i="19"/>
  <c r="P1041" i="19"/>
  <c r="P1038" i="19"/>
  <c r="P1025" i="19"/>
  <c r="P1022" i="19"/>
  <c r="H1018" i="19"/>
  <c r="P1009" i="19"/>
  <c r="P1006" i="19"/>
  <c r="H1002" i="19"/>
  <c r="G809" i="22" s="1"/>
  <c r="P993" i="19"/>
  <c r="P990" i="19"/>
  <c r="H986" i="19"/>
  <c r="P977" i="19"/>
  <c r="P974" i="19"/>
  <c r="H970" i="19"/>
  <c r="P961" i="19"/>
  <c r="P958" i="19"/>
  <c r="P945" i="19"/>
  <c r="P942" i="19"/>
  <c r="H938" i="19"/>
  <c r="P929" i="19"/>
  <c r="P926" i="19"/>
  <c r="H922" i="19"/>
  <c r="P913" i="19"/>
  <c r="P910" i="19"/>
  <c r="H906" i="19"/>
  <c r="G484" i="22" s="1"/>
  <c r="P897" i="19"/>
  <c r="P894" i="19"/>
  <c r="H890" i="19"/>
  <c r="G186" i="22" s="1"/>
  <c r="P881" i="19"/>
  <c r="P878" i="19"/>
  <c r="P865" i="19"/>
  <c r="P862" i="19"/>
  <c r="H858" i="19"/>
  <c r="P849" i="19"/>
  <c r="P817" i="19"/>
  <c r="P814" i="19"/>
  <c r="H810" i="19"/>
  <c r="G170" i="22" s="1"/>
  <c r="P805" i="19"/>
  <c r="H798" i="19"/>
  <c r="P798" i="19"/>
  <c r="P789" i="19"/>
  <c r="P785" i="19"/>
  <c r="P782" i="19"/>
  <c r="H778" i="19"/>
  <c r="P769" i="19"/>
  <c r="P766" i="19"/>
  <c r="H762" i="19"/>
  <c r="P757" i="19"/>
  <c r="P754" i="19"/>
  <c r="H750" i="19"/>
  <c r="G158" i="22" s="1"/>
  <c r="P746" i="19"/>
  <c r="P733" i="19"/>
  <c r="P721" i="19"/>
  <c r="P718" i="19"/>
  <c r="P713" i="19"/>
  <c r="H702" i="19"/>
  <c r="P693" i="19"/>
  <c r="P689" i="19"/>
  <c r="P686" i="19"/>
  <c r="H682" i="19"/>
  <c r="P681" i="19"/>
  <c r="P678" i="19"/>
  <c r="P673" i="19"/>
  <c r="P670" i="19"/>
  <c r="H666" i="19"/>
  <c r="P665" i="19"/>
  <c r="P657" i="19"/>
  <c r="P654" i="19"/>
  <c r="H650" i="19"/>
  <c r="P641" i="19"/>
  <c r="P638" i="19"/>
  <c r="P629" i="19"/>
  <c r="P625" i="19"/>
  <c r="P622" i="19"/>
  <c r="H618" i="19"/>
  <c r="P609" i="19"/>
  <c r="P606" i="19"/>
  <c r="H602" i="19"/>
  <c r="G587" i="22" s="1"/>
  <c r="P597" i="19"/>
  <c r="P594" i="19"/>
  <c r="H590" i="19"/>
  <c r="P590" i="19"/>
  <c r="H586" i="19"/>
  <c r="P577" i="19"/>
  <c r="P574" i="19"/>
  <c r="H570" i="19"/>
  <c r="P561" i="19"/>
  <c r="P557" i="19"/>
  <c r="P546" i="19"/>
  <c r="H542" i="19"/>
  <c r="P533" i="19"/>
  <c r="P530" i="19"/>
  <c r="H526" i="19"/>
  <c r="H511" i="19"/>
  <c r="P511" i="19"/>
  <c r="P504" i="19"/>
  <c r="P497" i="19"/>
  <c r="H486" i="19"/>
  <c r="G759" i="22" s="1"/>
  <c r="P484" i="19"/>
  <c r="H478" i="19"/>
  <c r="H476" i="19"/>
  <c r="P475" i="19"/>
  <c r="P474" i="19"/>
  <c r="H471" i="19"/>
  <c r="P471" i="19"/>
  <c r="H467" i="19"/>
  <c r="G585" i="22" s="1"/>
  <c r="P466" i="19"/>
  <c r="H463" i="19"/>
  <c r="H461" i="19"/>
  <c r="G604" i="22" s="1"/>
  <c r="P460" i="19"/>
  <c r="P457" i="19"/>
  <c r="P456" i="19"/>
  <c r="H452" i="19"/>
  <c r="P452" i="19"/>
  <c r="P451" i="19"/>
  <c r="P447" i="19"/>
  <c r="P443" i="19"/>
  <c r="H440" i="19"/>
  <c r="G96" i="22" s="1"/>
  <c r="P440" i="19"/>
  <c r="P439" i="19"/>
  <c r="P438" i="19"/>
  <c r="P437" i="19"/>
  <c r="P434" i="19"/>
  <c r="H431" i="19"/>
  <c r="G405" i="22" s="1"/>
  <c r="P430" i="19"/>
  <c r="H427" i="19"/>
  <c r="P427" i="19"/>
  <c r="H423" i="19"/>
  <c r="P422" i="19"/>
  <c r="P414" i="19"/>
  <c r="H410" i="19"/>
  <c r="P409" i="19"/>
  <c r="P405" i="19"/>
  <c r="H402" i="19"/>
  <c r="P402" i="19"/>
  <c r="P401" i="19"/>
  <c r="P398" i="19"/>
  <c r="P395" i="19"/>
  <c r="H391" i="19"/>
  <c r="P390" i="19"/>
  <c r="H387" i="19"/>
  <c r="G565" i="22" s="1"/>
  <c r="P387" i="19"/>
  <c r="H383" i="19"/>
  <c r="P1584" i="19"/>
  <c r="P1520" i="19"/>
  <c r="H1417" i="19"/>
  <c r="G668" i="22" s="1"/>
  <c r="H1385" i="19"/>
  <c r="G285" i="22" s="1"/>
  <c r="P1186" i="19"/>
  <c r="P1173" i="19"/>
  <c r="P1109" i="19"/>
  <c r="P1014" i="19"/>
  <c r="P969" i="19"/>
  <c r="P854" i="19"/>
  <c r="H842" i="19"/>
  <c r="G783" i="22" s="1"/>
  <c r="P833" i="19"/>
  <c r="H802" i="19"/>
  <c r="P786" i="19"/>
  <c r="H782" i="19"/>
  <c r="P737" i="19"/>
  <c r="P734" i="19"/>
  <c r="H730" i="19"/>
  <c r="P725" i="19"/>
  <c r="P709" i="19"/>
  <c r="P702" i="19"/>
  <c r="H698" i="19"/>
  <c r="P658" i="19"/>
  <c r="P645" i="19"/>
  <c r="H638" i="19"/>
  <c r="P613" i="19"/>
  <c r="H606" i="19"/>
  <c r="G429" i="22" s="1"/>
  <c r="P593" i="19"/>
  <c r="P578" i="19"/>
  <c r="P558" i="19"/>
  <c r="P549" i="19"/>
  <c r="P542" i="19"/>
  <c r="H538" i="19"/>
  <c r="P507" i="19"/>
  <c r="P501" i="19"/>
  <c r="H497" i="19"/>
  <c r="P494" i="19"/>
  <c r="H490" i="19"/>
  <c r="G106" i="22" s="1"/>
  <c r="H482" i="19"/>
  <c r="G781" i="22" s="1"/>
  <c r="P481" i="19"/>
  <c r="P472" i="19"/>
  <c r="P465" i="19"/>
  <c r="P462" i="19"/>
  <c r="P459" i="19"/>
  <c r="H455" i="19"/>
  <c r="G99" i="22" s="1"/>
  <c r="P454" i="19"/>
  <c r="H446" i="19"/>
  <c r="H442" i="19"/>
  <c r="P441" i="19"/>
  <c r="P433" i="19"/>
  <c r="P425" i="19"/>
  <c r="H421" i="19"/>
  <c r="G721" i="22" s="1"/>
  <c r="P420" i="19"/>
  <c r="P417" i="19"/>
  <c r="P415" i="19"/>
  <c r="P412" i="19"/>
  <c r="H408" i="19"/>
  <c r="P407" i="19"/>
  <c r="P404" i="19"/>
  <c r="H398" i="19"/>
  <c r="G801" i="22" s="1"/>
  <c r="P388" i="19"/>
  <c r="P383" i="19"/>
  <c r="P382" i="19"/>
  <c r="H375" i="19"/>
  <c r="G83" i="22" s="1"/>
  <c r="P375" i="19"/>
  <c r="H372" i="19"/>
  <c r="P371" i="19"/>
  <c r="H368" i="19"/>
  <c r="P363" i="19"/>
  <c r="P360" i="19"/>
  <c r="H356" i="19"/>
  <c r="G389" i="22" s="1"/>
  <c r="P353" i="19"/>
  <c r="P351" i="19"/>
  <c r="P347" i="19"/>
  <c r="P344" i="19"/>
  <c r="P343" i="19"/>
  <c r="P341" i="19"/>
  <c r="P338" i="19"/>
  <c r="P337" i="19"/>
  <c r="P334" i="19"/>
  <c r="P332" i="19"/>
  <c r="P328" i="19"/>
  <c r="P325" i="19"/>
  <c r="P324" i="19"/>
  <c r="H321" i="19"/>
  <c r="G674" i="22" s="1"/>
  <c r="P321" i="19"/>
  <c r="H318" i="19"/>
  <c r="P318" i="19"/>
  <c r="H310" i="19"/>
  <c r="H307" i="19"/>
  <c r="G431" i="22" s="1"/>
  <c r="P306" i="19"/>
  <c r="P305" i="19"/>
  <c r="H301" i="19"/>
  <c r="P299" i="19"/>
  <c r="H295" i="19"/>
  <c r="G67" i="22" s="1"/>
  <c r="P293" i="19"/>
  <c r="H290" i="19"/>
  <c r="P287" i="19"/>
  <c r="P283" i="19"/>
  <c r="P279" i="19"/>
  <c r="P278" i="19"/>
  <c r="P277" i="19"/>
  <c r="P274" i="19"/>
  <c r="P273" i="19"/>
  <c r="H270" i="19"/>
  <c r="P270" i="19"/>
  <c r="H266" i="19"/>
  <c r="P264" i="19"/>
  <c r="H261" i="19"/>
  <c r="P261" i="19"/>
  <c r="P257" i="19"/>
  <c r="P255" i="19"/>
  <c r="P251" i="19"/>
  <c r="H248" i="19"/>
  <c r="P248" i="19"/>
  <c r="P247" i="19"/>
  <c r="P242" i="19"/>
  <c r="P241" i="19"/>
  <c r="H238" i="19"/>
  <c r="P233" i="19"/>
  <c r="P232" i="19"/>
  <c r="H228" i="19"/>
  <c r="P228" i="19"/>
  <c r="P227" i="19"/>
  <c r="P225" i="19"/>
  <c r="H222" i="19"/>
  <c r="P222" i="19"/>
  <c r="P220" i="19"/>
  <c r="G564" i="22"/>
  <c r="H215" i="19"/>
  <c r="P215" i="19"/>
  <c r="H211" i="19"/>
  <c r="G404" i="22" s="1"/>
  <c r="P210" i="19"/>
  <c r="P203" i="19"/>
  <c r="P202" i="19"/>
  <c r="H195" i="19"/>
  <c r="G47" i="22" s="1"/>
  <c r="H193" i="19"/>
  <c r="P193" i="19"/>
  <c r="P190" i="19"/>
  <c r="H186" i="19"/>
  <c r="H183" i="19"/>
  <c r="H181" i="19"/>
  <c r="P181" i="19"/>
  <c r="P178" i="19"/>
  <c r="P177" i="19"/>
  <c r="P171" i="19"/>
  <c r="P169" i="19"/>
  <c r="P167" i="19"/>
  <c r="P165" i="19"/>
  <c r="P164" i="19"/>
  <c r="H161" i="19"/>
  <c r="P161" i="19"/>
  <c r="H158" i="19"/>
  <c r="P153" i="19"/>
  <c r="P152" i="19"/>
  <c r="P151" i="19"/>
  <c r="H145" i="19"/>
  <c r="G37" i="22" s="1"/>
  <c r="P145" i="19"/>
  <c r="H142" i="19"/>
  <c r="G563" i="22" s="1"/>
  <c r="H140" i="19"/>
  <c r="H138" i="19"/>
  <c r="P138" i="19"/>
  <c r="H133" i="19"/>
  <c r="P133" i="19"/>
  <c r="P132" i="19"/>
  <c r="H128" i="19"/>
  <c r="P128" i="19"/>
  <c r="P127" i="19"/>
  <c r="P126" i="19"/>
  <c r="P122" i="19"/>
  <c r="P120" i="19"/>
  <c r="P119" i="19"/>
  <c r="P117" i="19"/>
  <c r="P114" i="19"/>
  <c r="P113" i="19"/>
  <c r="H110" i="19"/>
  <c r="H108" i="19"/>
  <c r="P107" i="19"/>
  <c r="H100" i="19"/>
  <c r="P100" i="19"/>
  <c r="H97" i="19"/>
  <c r="P97" i="19"/>
  <c r="P95" i="19"/>
  <c r="P94" i="19"/>
  <c r="P88" i="19"/>
  <c r="H85" i="19"/>
  <c r="P82" i="19"/>
  <c r="P81" i="19"/>
  <c r="H78" i="19"/>
  <c r="P75" i="19"/>
  <c r="P71" i="19"/>
  <c r="H67" i="19"/>
  <c r="H63" i="19"/>
  <c r="P63" i="19"/>
  <c r="P62" i="19"/>
  <c r="P58" i="19"/>
  <c r="H55" i="19"/>
  <c r="G19" i="22" s="1"/>
  <c r="P53" i="19"/>
  <c r="P52" i="19"/>
  <c r="P51" i="19"/>
  <c r="P50" i="19"/>
  <c r="H47" i="19"/>
  <c r="P46" i="19"/>
  <c r="H43" i="19"/>
  <c r="P43" i="19"/>
  <c r="P42" i="19"/>
  <c r="P40" i="19"/>
  <c r="P37" i="19"/>
  <c r="P36" i="19"/>
  <c r="P35" i="19"/>
  <c r="P32" i="19"/>
  <c r="P31" i="19"/>
  <c r="P25" i="19"/>
  <c r="P24" i="19"/>
  <c r="H16" i="19"/>
  <c r="G362" i="22" s="1"/>
  <c r="P15" i="19"/>
  <c r="H12" i="19"/>
  <c r="P11" i="19"/>
  <c r="H10" i="19"/>
  <c r="G10" i="22" s="1"/>
  <c r="P672" i="19"/>
  <c r="P616" i="19"/>
  <c r="P513" i="19"/>
  <c r="P1323" i="19"/>
  <c r="P1399" i="19"/>
  <c r="P1443" i="19"/>
  <c r="P1447" i="19"/>
  <c r="P1523" i="19"/>
  <c r="P1527" i="19"/>
  <c r="P1657" i="19"/>
  <c r="P1692" i="19"/>
  <c r="P1705" i="19"/>
  <c r="P1703" i="19"/>
  <c r="P1701" i="19"/>
  <c r="P1672" i="19"/>
  <c r="P1673" i="19"/>
  <c r="P1685" i="19"/>
  <c r="P1686" i="19"/>
  <c r="P1567" i="19"/>
  <c r="P1595" i="19"/>
  <c r="P1625" i="19"/>
  <c r="P1699" i="19"/>
  <c r="P1669" i="19"/>
  <c r="P1192" i="19"/>
  <c r="P1196" i="19"/>
  <c r="P1208" i="19"/>
  <c r="P1263" i="19"/>
  <c r="P1267" i="19"/>
  <c r="P1275" i="19"/>
  <c r="P1343" i="19"/>
  <c r="P1347" i="19"/>
  <c r="P1383" i="19"/>
  <c r="P1387" i="19"/>
  <c r="P1403" i="19"/>
  <c r="P1435" i="19"/>
  <c r="P1463" i="19"/>
  <c r="P1641" i="19"/>
  <c r="P1637" i="19"/>
  <c r="P1719" i="19"/>
  <c r="P1651" i="19"/>
  <c r="P1718" i="19"/>
  <c r="P1737" i="19"/>
  <c r="P1643" i="19"/>
  <c r="P1710" i="19"/>
  <c r="G730" i="22"/>
  <c r="G21" i="22"/>
  <c r="G48" i="22"/>
  <c r="G69" i="22"/>
  <c r="G292" i="22"/>
  <c r="G284" i="22"/>
  <c r="G55" i="22"/>
  <c r="G163" i="22"/>
  <c r="G670" i="22"/>
  <c r="G258" i="22"/>
  <c r="G139" i="22"/>
  <c r="G327" i="22"/>
  <c r="G200" i="22"/>
  <c r="G304" i="22"/>
  <c r="G280" i="22"/>
  <c r="G177" i="22"/>
  <c r="G279" i="22"/>
  <c r="G733" i="22"/>
  <c r="G633" i="22"/>
  <c r="G101" i="22"/>
  <c r="G400" i="22"/>
  <c r="G220" i="22"/>
  <c r="G352" i="22"/>
  <c r="G88" i="22"/>
  <c r="G774" i="22"/>
  <c r="G153" i="22"/>
  <c r="G247" i="22"/>
  <c r="G219" i="22"/>
  <c r="G618" i="22"/>
  <c r="H669" i="19"/>
  <c r="G690" i="22"/>
  <c r="G78" i="22"/>
  <c r="G638" i="22"/>
  <c r="G651" i="22"/>
  <c r="G337" i="22"/>
  <c r="G60" i="22"/>
  <c r="G275" i="22"/>
  <c r="G243" i="22"/>
  <c r="G15" i="22"/>
  <c r="H19" i="19"/>
  <c r="I16" i="19" s="1"/>
  <c r="G700" i="22"/>
  <c r="G780" i="22"/>
  <c r="G776" i="22"/>
  <c r="G616" i="22"/>
  <c r="G74" i="22"/>
  <c r="G87" i="22"/>
  <c r="G589" i="22"/>
  <c r="G650" i="22"/>
  <c r="H204" i="19"/>
  <c r="G707" i="22"/>
  <c r="G619" i="22"/>
  <c r="G699" i="22"/>
  <c r="H1339" i="19"/>
  <c r="I1337" i="19" s="1"/>
  <c r="G174" i="22"/>
  <c r="B203" i="11"/>
  <c r="A203" i="11" s="1"/>
  <c r="B183" i="11"/>
  <c r="A183" i="11" s="1"/>
  <c r="B179" i="11"/>
  <c r="A179" i="11" s="1"/>
  <c r="B171" i="11"/>
  <c r="A171" i="11" s="1"/>
  <c r="B119" i="11"/>
  <c r="B105" i="11"/>
  <c r="A105" i="11" s="1"/>
  <c r="B100" i="11"/>
  <c r="B80" i="11"/>
  <c r="A80" i="11"/>
  <c r="B330" i="11"/>
  <c r="A330" i="11" s="1"/>
  <c r="B303" i="11"/>
  <c r="A303" i="11" s="1"/>
  <c r="B282" i="11"/>
  <c r="B275" i="11"/>
  <c r="A275" i="11" s="1"/>
  <c r="B267" i="11"/>
  <c r="B219" i="11"/>
  <c r="A219" i="11" s="1"/>
  <c r="B212" i="11"/>
  <c r="B190" i="11"/>
  <c r="B191" i="11" s="1"/>
  <c r="A191" i="11" s="1"/>
  <c r="B181" i="11"/>
  <c r="A181" i="11" s="1"/>
  <c r="B174" i="11"/>
  <c r="A174" i="11" s="1"/>
  <c r="B161" i="11"/>
  <c r="A161" i="11" s="1"/>
  <c r="B148" i="11"/>
  <c r="B149" i="11" s="1"/>
  <c r="A149" i="11" s="1"/>
  <c r="B139" i="11"/>
  <c r="B126" i="11"/>
  <c r="A126" i="11" s="1"/>
  <c r="B117" i="11"/>
  <c r="A117" i="11" s="1"/>
  <c r="B107" i="11"/>
  <c r="A107" i="11" s="1"/>
  <c r="B103" i="11"/>
  <c r="A103" i="11" s="1"/>
  <c r="B90" i="11"/>
  <c r="A90" i="11" s="1"/>
  <c r="B338" i="11"/>
  <c r="B278" i="11"/>
  <c r="B279" i="11" s="1"/>
  <c r="A279" i="11" s="1"/>
  <c r="B151" i="11"/>
  <c r="A151" i="11" s="1"/>
  <c r="A51" i="11"/>
  <c r="B109" i="11"/>
  <c r="A109" i="11"/>
  <c r="A66" i="11"/>
  <c r="B231" i="11"/>
  <c r="B287" i="11"/>
  <c r="A287" i="11" s="1"/>
  <c r="B92" i="11"/>
  <c r="A92" i="11" s="1"/>
  <c r="A30" i="11"/>
  <c r="G708" i="22"/>
  <c r="G390" i="22"/>
  <c r="G62" i="22"/>
  <c r="H1039" i="19"/>
  <c r="I1037" i="19" s="1"/>
  <c r="G592" i="22"/>
  <c r="G218" i="22"/>
  <c r="G206" i="22"/>
  <c r="G799" i="22"/>
  <c r="G807" i="22"/>
  <c r="G70" i="22"/>
  <c r="H1169" i="19"/>
  <c r="I1166" i="19" s="1"/>
  <c r="G813" i="22"/>
  <c r="G819" i="22"/>
  <c r="G716" i="22"/>
  <c r="G588" i="22"/>
  <c r="G702" i="22"/>
  <c r="G784" i="22"/>
  <c r="G647" i="22"/>
  <c r="G771" i="22"/>
  <c r="G712" i="22"/>
  <c r="G679" i="22"/>
  <c r="G745" i="22"/>
  <c r="G654" i="22"/>
  <c r="G666" i="22"/>
  <c r="G800" i="22"/>
  <c r="G758" i="22"/>
  <c r="G627" i="22"/>
  <c r="G655" i="22"/>
  <c r="G794" i="22"/>
  <c r="G722" i="22"/>
  <c r="G28" i="22"/>
  <c r="H834" i="19"/>
  <c r="I831" i="19" s="1"/>
  <c r="H569" i="19"/>
  <c r="I568" i="19" s="1"/>
  <c r="H474" i="19"/>
  <c r="H999" i="19"/>
  <c r="G455" i="22"/>
  <c r="G124" i="22"/>
  <c r="G81" i="22"/>
  <c r="G46" i="22"/>
  <c r="G43" i="22"/>
  <c r="G416" i="22"/>
  <c r="G486" i="22"/>
  <c r="G34" i="22"/>
  <c r="G490" i="22"/>
  <c r="G364" i="22"/>
  <c r="G110" i="22"/>
  <c r="H14" i="19"/>
  <c r="G25" i="22"/>
  <c r="G795" i="22"/>
  <c r="G417" i="22"/>
  <c r="H329" i="19"/>
  <c r="G543" i="22"/>
  <c r="G90" i="22"/>
  <c r="G222" i="22"/>
  <c r="H1114" i="19"/>
  <c r="H64" i="19"/>
  <c r="I61" i="19" s="1"/>
  <c r="G532" i="22"/>
  <c r="G133" i="22"/>
  <c r="G410" i="22"/>
  <c r="G473" i="22"/>
  <c r="H964" i="19"/>
  <c r="I962" i="19" s="1"/>
  <c r="H1119" i="19"/>
  <c r="H1354" i="19"/>
  <c r="H559" i="19"/>
  <c r="I556" i="19" s="1"/>
  <c r="G334" i="22"/>
  <c r="H1604" i="19"/>
  <c r="G248" i="22"/>
  <c r="G517" i="22"/>
  <c r="G293" i="22"/>
  <c r="G521" i="22"/>
  <c r="H824" i="19"/>
  <c r="G172" i="22"/>
  <c r="G160" i="22"/>
  <c r="H389" i="19"/>
  <c r="I386" i="19" s="1"/>
  <c r="H719" i="19"/>
  <c r="G173" i="22"/>
  <c r="G199" i="22"/>
  <c r="G209" i="22"/>
  <c r="G225" i="22"/>
  <c r="G227" i="22"/>
  <c r="G236" i="22"/>
  <c r="H1409" i="19"/>
  <c r="I1406" i="19" s="1"/>
  <c r="G305" i="22"/>
  <c r="G344" i="22"/>
  <c r="G233" i="22"/>
  <c r="G239" i="22"/>
  <c r="G260" i="22"/>
  <c r="G742" i="22"/>
  <c r="G734" i="22"/>
  <c r="G274" i="22"/>
  <c r="G307" i="22"/>
  <c r="G319" i="22"/>
  <c r="H1599" i="19"/>
  <c r="I1598" i="19" s="1"/>
  <c r="G580" i="22"/>
  <c r="G329" i="22"/>
  <c r="G306" i="22"/>
  <c r="G816" i="22"/>
  <c r="H1554" i="19"/>
  <c r="G332" i="22"/>
  <c r="G320" i="22"/>
  <c r="G322" i="22"/>
  <c r="G330" i="22"/>
  <c r="G430" i="22"/>
  <c r="H1619" i="19"/>
  <c r="G335" i="22"/>
  <c r="G339" i="22"/>
  <c r="G350" i="22"/>
  <c r="G681" i="22"/>
  <c r="G357" i="22"/>
  <c r="H784" i="19"/>
  <c r="H544" i="19"/>
  <c r="C34" i="3"/>
  <c r="C30" i="3" s="1"/>
  <c r="B158" i="11"/>
  <c r="A158" i="11" s="1"/>
  <c r="A57" i="11"/>
  <c r="B321" i="11"/>
  <c r="A321" i="11" s="1"/>
  <c r="B271" i="11"/>
  <c r="A271" i="11" s="1"/>
  <c r="A28" i="11"/>
  <c r="A23" i="11"/>
  <c r="B122" i="11"/>
  <c r="A122" i="11" s="1"/>
  <c r="A45" i="11"/>
  <c r="B85" i="11"/>
  <c r="A85" i="11" s="1"/>
  <c r="A32" i="11"/>
  <c r="B132" i="11"/>
  <c r="A132" i="11" s="1"/>
  <c r="B38" i="11"/>
  <c r="A38" i="11" s="1"/>
  <c r="B22" i="11"/>
  <c r="A22" i="11" s="1"/>
  <c r="B87" i="11"/>
  <c r="A87" i="11"/>
  <c r="B248" i="11"/>
  <c r="A248" i="11" s="1"/>
  <c r="B144" i="11"/>
  <c r="A144" i="11" s="1"/>
  <c r="B163" i="11"/>
  <c r="A163" i="11" s="1"/>
  <c r="A34" i="11"/>
  <c r="B129" i="11"/>
  <c r="A129" i="11" s="1"/>
  <c r="B48" i="11"/>
  <c r="A48" i="11" s="1"/>
  <c r="B68" i="11"/>
  <c r="B69" i="11" s="1"/>
  <c r="B70" i="11" s="1"/>
  <c r="A70" i="11" s="1"/>
  <c r="A36" i="11"/>
  <c r="A65" i="11"/>
  <c r="A19" i="11"/>
  <c r="B124" i="11"/>
  <c r="A124" i="11" s="1"/>
  <c r="A25" i="11"/>
  <c r="B16" i="11"/>
  <c r="A13" i="11"/>
  <c r="A11" i="11"/>
  <c r="B94" i="11"/>
  <c r="A49" i="11"/>
  <c r="A59" i="11"/>
  <c r="B54" i="11"/>
  <c r="B55" i="11" s="1"/>
  <c r="B135" i="11"/>
  <c r="A135" i="11" s="1"/>
  <c r="B62" i="11"/>
  <c r="B44" i="11"/>
  <c r="A44" i="11" s="1"/>
  <c r="G159" i="22"/>
  <c r="G685" i="22"/>
  <c r="G122" i="22"/>
  <c r="G171" i="22"/>
  <c r="G194" i="22"/>
  <c r="G51" i="22"/>
  <c r="H944" i="19"/>
  <c r="I942" i="19" s="1"/>
  <c r="G488" i="22"/>
  <c r="G126" i="22"/>
  <c r="G240" i="22"/>
  <c r="G215" i="22"/>
  <c r="I1117" i="19"/>
  <c r="I1361" i="19"/>
  <c r="I1036" i="19"/>
  <c r="F106" i="22"/>
  <c r="B172" i="11"/>
  <c r="A172" i="11" s="1"/>
  <c r="B81" i="11"/>
  <c r="A81" i="11"/>
  <c r="B184" i="11"/>
  <c r="A184" i="11" s="1"/>
  <c r="F187" i="22"/>
  <c r="F94" i="22"/>
  <c r="F189" i="22"/>
  <c r="F26" i="22"/>
  <c r="F273" i="22"/>
  <c r="F11" i="22"/>
  <c r="F52" i="22"/>
  <c r="F262" i="22"/>
  <c r="F333" i="22"/>
  <c r="F230" i="22"/>
  <c r="F96" i="22"/>
  <c r="F277" i="22"/>
  <c r="F46" i="22"/>
  <c r="A68" i="11"/>
  <c r="B110" i="11"/>
  <c r="B220" i="11"/>
  <c r="B221" i="11" s="1"/>
  <c r="B276" i="11"/>
  <c r="A276" i="11" s="1"/>
  <c r="B304" i="11"/>
  <c r="B204" i="11"/>
  <c r="B192" i="11"/>
  <c r="B288" i="11"/>
  <c r="A288" i="11" s="1"/>
  <c r="I833" i="19"/>
  <c r="I830" i="19"/>
  <c r="F206" i="22"/>
  <c r="F228" i="22"/>
  <c r="F196" i="22"/>
  <c r="F19" i="22"/>
  <c r="F348" i="22"/>
  <c r="F218" i="22"/>
  <c r="F80" i="22"/>
  <c r="F110" i="22"/>
  <c r="F266" i="22"/>
  <c r="I832" i="19"/>
  <c r="F216" i="22"/>
  <c r="F239" i="22"/>
  <c r="F177" i="22"/>
  <c r="F167" i="22"/>
  <c r="F111" i="22"/>
  <c r="F60" i="22"/>
  <c r="F337" i="22"/>
  <c r="F207" i="22"/>
  <c r="F15" i="22"/>
  <c r="F198" i="22"/>
  <c r="F105" i="22"/>
  <c r="F235" i="22"/>
  <c r="F155" i="22"/>
  <c r="F251" i="22"/>
  <c r="F124" i="22"/>
  <c r="F291" i="22"/>
  <c r="F49" i="22"/>
  <c r="F302" i="22"/>
  <c r="F202" i="22"/>
  <c r="F241" i="22"/>
  <c r="F347" i="22"/>
  <c r="F149" i="22"/>
  <c r="F24" i="22"/>
  <c r="F280" i="22"/>
  <c r="F97" i="22"/>
  <c r="F208" i="22"/>
  <c r="F205" i="22"/>
  <c r="F148" i="22"/>
  <c r="F244" i="22"/>
  <c r="F152" i="22"/>
  <c r="F165" i="22"/>
  <c r="F116" i="22"/>
  <c r="F286" i="22"/>
  <c r="F242" i="22"/>
  <c r="F132" i="22"/>
  <c r="F245" i="22"/>
  <c r="F260" i="22"/>
  <c r="F285" i="22"/>
  <c r="F93" i="22"/>
  <c r="F343" i="22"/>
  <c r="F29" i="22"/>
  <c r="F122" i="22"/>
  <c r="F140" i="22"/>
  <c r="F234" i="22"/>
  <c r="F131" i="22"/>
  <c r="F191" i="22"/>
  <c r="F265" i="22"/>
  <c r="F95" i="22"/>
  <c r="F267" i="22"/>
  <c r="F271" i="22"/>
  <c r="F72" i="22"/>
  <c r="F143" i="22"/>
  <c r="F12" i="22"/>
  <c r="F17" i="22"/>
  <c r="F305" i="22"/>
  <c r="F294" i="22"/>
  <c r="F263" i="22"/>
  <c r="F185" i="22"/>
  <c r="F35" i="22"/>
  <c r="F209" i="22"/>
  <c r="F359" i="22"/>
  <c r="F47" i="22"/>
  <c r="F287" i="22"/>
  <c r="F255" i="22"/>
  <c r="F292" i="22"/>
  <c r="F134" i="22"/>
  <c r="F264" i="22"/>
  <c r="F194" i="22"/>
  <c r="F326" i="22"/>
  <c r="F23" i="22"/>
  <c r="F150" i="22"/>
  <c r="F115" i="22"/>
  <c r="F144" i="22"/>
  <c r="F346" i="22"/>
  <c r="F181" i="22"/>
  <c r="I1167" i="19"/>
  <c r="F25" i="22"/>
  <c r="F138" i="22"/>
  <c r="F39" i="22"/>
  <c r="F153" i="22"/>
  <c r="F170" i="22"/>
  <c r="F77" i="22"/>
  <c r="F358" i="22"/>
  <c r="F451" i="22"/>
  <c r="F331" i="22"/>
  <c r="F166" i="22"/>
  <c r="F158" i="22"/>
  <c r="F341" i="22"/>
  <c r="F259" i="22"/>
  <c r="F268" i="22"/>
  <c r="F357" i="22"/>
  <c r="F312" i="22"/>
  <c r="F192" i="22"/>
  <c r="F274" i="22"/>
  <c r="F146" i="22"/>
  <c r="F188" i="22"/>
  <c r="F31" i="22"/>
  <c r="F309" i="22"/>
  <c r="F254" i="22"/>
  <c r="F278" i="22"/>
  <c r="F57" i="22"/>
  <c r="F231" i="22"/>
  <c r="F151" i="22"/>
  <c r="F92" i="22"/>
  <c r="F310" i="22"/>
  <c r="F199" i="22"/>
  <c r="F172" i="22"/>
  <c r="F180" i="22"/>
  <c r="F184" i="22"/>
  <c r="F55" i="22"/>
  <c r="F353" i="22"/>
  <c r="F171" i="22"/>
  <c r="F147" i="22"/>
  <c r="F27" i="22"/>
  <c r="F303" i="22"/>
  <c r="F339" i="22"/>
  <c r="F16" i="22"/>
  <c r="F44" i="22"/>
  <c r="F112" i="22"/>
  <c r="I1295" i="19"/>
  <c r="I1596" i="19"/>
  <c r="I1407" i="19"/>
  <c r="I558" i="19"/>
  <c r="I1655" i="19"/>
  <c r="B88" i="11"/>
  <c r="A88" i="11" s="1"/>
  <c r="B159" i="11"/>
  <c r="A159" i="11" s="1"/>
  <c r="B39" i="11"/>
  <c r="B40" i="11" s="1"/>
  <c r="B41" i="11" s="1"/>
  <c r="B133" i="11"/>
  <c r="A133" i="11" s="1"/>
  <c r="B130" i="11"/>
  <c r="A130" i="11" s="1"/>
  <c r="B272" i="11"/>
  <c r="A272" i="11" s="1"/>
  <c r="B322" i="11"/>
  <c r="A322" i="11" s="1"/>
  <c r="B145" i="11"/>
  <c r="A145" i="11" s="1"/>
  <c r="B249" i="11"/>
  <c r="A249" i="11" s="1"/>
  <c r="B164" i="11"/>
  <c r="A16" i="11"/>
  <c r="B17" i="11"/>
  <c r="A54" i="11"/>
  <c r="B63" i="11"/>
  <c r="A62" i="11"/>
  <c r="B136" i="11"/>
  <c r="A136" i="11" s="1"/>
  <c r="F336" i="22"/>
  <c r="B82" i="11"/>
  <c r="A82" i="11" s="1"/>
  <c r="F10" i="22"/>
  <c r="F299" i="22"/>
  <c r="B280" i="11"/>
  <c r="A280" i="11" s="1"/>
  <c r="B185" i="11"/>
  <c r="A185" i="11" s="1"/>
  <c r="B289" i="11"/>
  <c r="A289" i="11" s="1"/>
  <c r="F145" i="22"/>
  <c r="F322" i="22"/>
  <c r="F323" i="22"/>
  <c r="F204" i="22"/>
  <c r="F102" i="22"/>
  <c r="F214" i="22"/>
  <c r="F142" i="22"/>
  <c r="F40" i="22"/>
  <c r="F175" i="22"/>
  <c r="F225" i="22"/>
  <c r="F236" i="22"/>
  <c r="F163" i="22"/>
  <c r="F345" i="22"/>
  <c r="F215" i="22"/>
  <c r="F182" i="22"/>
  <c r="F59" i="22"/>
  <c r="F324" i="22"/>
  <c r="F327" i="22"/>
  <c r="F61" i="22"/>
  <c r="F243" i="22"/>
  <c r="F338" i="22"/>
  <c r="F391" i="22"/>
  <c r="F819" i="22"/>
  <c r="F174" i="22"/>
  <c r="F293" i="22"/>
  <c r="F173" i="22"/>
  <c r="F162" i="22"/>
  <c r="F169" i="22"/>
  <c r="A69" i="11"/>
  <c r="A221" i="11"/>
  <c r="F127" i="22"/>
  <c r="F85" i="22"/>
  <c r="F43" i="22"/>
  <c r="F154" i="22"/>
  <c r="F334" i="22"/>
  <c r="F300" i="22"/>
  <c r="F161" i="22"/>
  <c r="F121" i="22"/>
  <c r="F128" i="22"/>
  <c r="F193" i="22"/>
  <c r="F340" i="22"/>
  <c r="F103" i="22"/>
  <c r="F159" i="22"/>
  <c r="F98" i="22"/>
  <c r="F13" i="22"/>
  <c r="F298" i="22"/>
  <c r="F88" i="22"/>
  <c r="F82" i="22"/>
  <c r="F90" i="22"/>
  <c r="I834" i="19"/>
  <c r="F70" i="22"/>
  <c r="F319" i="22"/>
  <c r="F227" i="22"/>
  <c r="F279" i="22"/>
  <c r="F123" i="22"/>
  <c r="F240" i="22"/>
  <c r="F692" i="22"/>
  <c r="F100" i="22"/>
  <c r="F168" i="22"/>
  <c r="F417" i="22"/>
  <c r="F373" i="22"/>
  <c r="F117" i="22"/>
  <c r="F51" i="22"/>
  <c r="F33" i="22"/>
  <c r="F258" i="22"/>
  <c r="F109" i="22"/>
  <c r="F238" i="22"/>
  <c r="F220" i="22"/>
  <c r="F304" i="22"/>
  <c r="F48" i="22"/>
  <c r="F86" i="22"/>
  <c r="F311" i="22"/>
  <c r="F616" i="22"/>
  <c r="F770" i="22"/>
  <c r="F452" i="22"/>
  <c r="F53" i="22"/>
  <c r="F559" i="22"/>
  <c r="F732" i="22"/>
  <c r="F573" i="22"/>
  <c r="F68" i="22"/>
  <c r="F130" i="22"/>
  <c r="F79" i="22"/>
  <c r="F253" i="22"/>
  <c r="F84" i="22"/>
  <c r="F179" i="22"/>
  <c r="F200" i="22"/>
  <c r="F78" i="22"/>
  <c r="F269" i="22"/>
  <c r="F350" i="22"/>
  <c r="F233" i="22"/>
  <c r="F356" i="22"/>
  <c r="F297" i="22"/>
  <c r="F37" i="22"/>
  <c r="F296" i="22"/>
  <c r="F761" i="22"/>
  <c r="F410" i="22"/>
  <c r="F419" i="22"/>
  <c r="F626" i="22"/>
  <c r="F509" i="22"/>
  <c r="F790" i="22"/>
  <c r="F802" i="22"/>
  <c r="F746" i="22"/>
  <c r="F624" i="22"/>
  <c r="F470" i="22"/>
  <c r="F203" i="22"/>
  <c r="F498" i="22"/>
  <c r="F795" i="22"/>
  <c r="F389" i="22"/>
  <c r="F504" i="22"/>
  <c r="F284" i="22"/>
  <c r="F42" i="22"/>
  <c r="F778" i="22"/>
  <c r="F703" i="22"/>
  <c r="F376" i="22"/>
  <c r="F550" i="22"/>
  <c r="F464" i="22"/>
  <c r="F767" i="22"/>
  <c r="F442" i="22"/>
  <c r="F584" i="22"/>
  <c r="F683" i="22"/>
  <c r="F387" i="22"/>
  <c r="F408" i="22"/>
  <c r="F493" i="22"/>
  <c r="F467" i="22"/>
  <c r="F596" i="22"/>
  <c r="F774" i="22"/>
  <c r="F531" i="22"/>
  <c r="F691" i="22"/>
  <c r="F444" i="22"/>
  <c r="F805" i="22"/>
  <c r="F788" i="22"/>
  <c r="F696" i="22"/>
  <c r="F415" i="22"/>
  <c r="F485" i="22"/>
  <c r="F619" i="22"/>
  <c r="F386" i="22"/>
  <c r="F731" i="22"/>
  <c r="F418" i="22"/>
  <c r="F636" i="22"/>
  <c r="F568" i="22"/>
  <c r="F653" i="22"/>
  <c r="F539" i="22"/>
  <c r="F508" i="22"/>
  <c r="F440" i="22"/>
  <c r="F708" i="22"/>
  <c r="F443" i="22"/>
  <c r="F690" i="22"/>
  <c r="H690" i="22" s="1"/>
  <c r="F663" i="22"/>
  <c r="F610" i="22"/>
  <c r="F747" i="22"/>
  <c r="F556" i="22"/>
  <c r="F388" i="22"/>
  <c r="F678" i="22"/>
  <c r="F606" i="22"/>
  <c r="F437" i="22"/>
  <c r="F659" i="22"/>
  <c r="F717" i="22"/>
  <c r="F272" i="22"/>
  <c r="F99" i="22"/>
  <c r="F463" i="22"/>
  <c r="F638" i="22"/>
  <c r="F73" i="22"/>
  <c r="F423" i="22"/>
  <c r="F762" i="22"/>
  <c r="F468" i="22"/>
  <c r="F176" i="22"/>
  <c r="F315" i="22"/>
  <c r="F317" i="22"/>
  <c r="F211" i="22"/>
  <c r="F18" i="22"/>
  <c r="F352" i="22"/>
  <c r="F21" i="22"/>
  <c r="F229" i="22"/>
  <c r="F256" i="22"/>
  <c r="F349" i="22"/>
  <c r="F157" i="22"/>
  <c r="F532" i="22"/>
  <c r="F487" i="22"/>
  <c r="F424" i="22"/>
  <c r="F479" i="22"/>
  <c r="F371" i="22"/>
  <c r="F588" i="22"/>
  <c r="F651" i="22"/>
  <c r="F529" i="22"/>
  <c r="F290" i="22"/>
  <c r="F365" i="22"/>
  <c r="F643" i="22"/>
  <c r="F593" i="22"/>
  <c r="F372" i="22"/>
  <c r="F711" i="22"/>
  <c r="F363" i="22"/>
  <c r="F276" i="22"/>
  <c r="F545" i="22"/>
  <c r="F756" i="22"/>
  <c r="F758" i="22"/>
  <c r="F808" i="22"/>
  <c r="F569" i="22"/>
  <c r="F785" i="22"/>
  <c r="F655" i="22"/>
  <c r="F512" i="22"/>
  <c r="F405" i="22"/>
  <c r="F803" i="22"/>
  <c r="F281" i="22"/>
  <c r="F674" i="22"/>
  <c r="F647" i="22"/>
  <c r="F689" i="22"/>
  <c r="F595" i="22"/>
  <c r="F589" i="22"/>
  <c r="F450" i="22"/>
  <c r="F524" i="22"/>
  <c r="F597" i="22"/>
  <c r="F654" i="22"/>
  <c r="F817" i="22"/>
  <c r="F518" i="22"/>
  <c r="F810" i="22"/>
  <c r="F652" i="22"/>
  <c r="F667" i="22"/>
  <c r="F75" i="22"/>
  <c r="F380" i="22"/>
  <c r="F567" i="22"/>
  <c r="F384" i="22"/>
  <c r="F620" i="22"/>
  <c r="F506" i="22"/>
  <c r="F543" i="22"/>
  <c r="F474" i="22"/>
  <c r="F553" i="22"/>
  <c r="F533" i="22"/>
  <c r="F377" i="22"/>
  <c r="F623" i="22"/>
  <c r="F564" i="22"/>
  <c r="F777" i="22"/>
  <c r="F565" i="22"/>
  <c r="F398" i="22"/>
  <c r="F488" i="22"/>
  <c r="F621" i="22"/>
  <c r="F617" i="22"/>
  <c r="F688" i="22"/>
  <c r="F591" i="22"/>
  <c r="F666" i="22"/>
  <c r="F635" i="22"/>
  <c r="F399" i="22"/>
  <c r="F787" i="22"/>
  <c r="F507" i="22"/>
  <c r="F407" i="22"/>
  <c r="F580" i="22"/>
  <c r="F566" i="22"/>
  <c r="F499" i="22"/>
  <c r="F430" i="22"/>
  <c r="F670" i="22"/>
  <c r="F492" i="22"/>
  <c r="F645" i="22"/>
  <c r="F697" i="22"/>
  <c r="F520" i="22"/>
  <c r="F694" i="22"/>
  <c r="F425" i="22"/>
  <c r="F536" i="22"/>
  <c r="F416" i="22"/>
  <c r="F478" i="22"/>
  <c r="F668" i="22"/>
  <c r="F701" i="22"/>
  <c r="F614" i="22"/>
  <c r="F476" i="22"/>
  <c r="F693" i="22"/>
  <c r="F517" i="22"/>
  <c r="F721" i="22"/>
  <c r="F379" i="22"/>
  <c r="F534" i="22"/>
  <c r="F656" i="22"/>
  <c r="F473" i="22"/>
  <c r="F495" i="22"/>
  <c r="F733" i="22"/>
  <c r="F639" i="22"/>
  <c r="F605" i="22"/>
  <c r="F625" i="22"/>
  <c r="F367" i="22"/>
  <c r="F576" i="22"/>
  <c r="F781" i="22"/>
  <c r="F481" i="22"/>
  <c r="F719" i="22"/>
  <c r="F551" i="22"/>
  <c r="F820" i="22"/>
  <c r="F608" i="22"/>
  <c r="F813" i="22"/>
  <c r="F561" i="22"/>
  <c r="F661" i="22"/>
  <c r="F632" i="22"/>
  <c r="F687" i="22"/>
  <c r="F807" i="22"/>
  <c r="F791" i="22"/>
  <c r="F641" i="22"/>
  <c r="F642" i="22"/>
  <c r="F724" i="22"/>
  <c r="F364" i="22"/>
  <c r="F459" i="22"/>
  <c r="F604" i="22"/>
  <c r="F792" i="22"/>
  <c r="F574" i="22"/>
  <c r="F558" i="22"/>
  <c r="F369" i="22"/>
  <c r="F779" i="22"/>
  <c r="F736" i="22"/>
  <c r="F676" i="22"/>
  <c r="F497" i="22"/>
  <c r="F535" i="22"/>
  <c r="F715" i="22"/>
  <c r="F375" i="22"/>
  <c r="F669" i="22"/>
  <c r="F804" i="22"/>
  <c r="F709" i="22"/>
  <c r="F514" i="22"/>
  <c r="F427" i="22"/>
  <c r="F797" i="22"/>
  <c r="F587" i="22"/>
  <c r="F618" i="22"/>
  <c r="F748" i="22"/>
  <c r="F458" i="22"/>
  <c r="F414" i="22"/>
  <c r="F516" i="22"/>
  <c r="F753" i="22"/>
  <c r="F612" i="22"/>
  <c r="F394" i="22"/>
  <c r="F673" i="22"/>
  <c r="F646" i="22"/>
  <c r="F799" i="22"/>
  <c r="F557" i="22"/>
  <c r="F662" i="22"/>
  <c r="F484" i="22"/>
  <c r="F634" i="22"/>
  <c r="F505" i="22"/>
  <c r="F560" i="22"/>
  <c r="F469" i="22"/>
  <c r="F600" i="22"/>
  <c r="F772" i="22"/>
  <c r="F477" i="22"/>
  <c r="F786" i="22"/>
  <c r="F679" i="22"/>
  <c r="F461" i="22"/>
  <c r="F613" i="22"/>
  <c r="F412" i="22"/>
  <c r="F579" i="22"/>
  <c r="F603" i="22"/>
  <c r="F760" i="22"/>
  <c r="F421" i="22"/>
  <c r="F599" i="22"/>
  <c r="F798" i="22"/>
  <c r="F609" i="22"/>
  <c r="F735" i="22"/>
  <c r="F555" i="22"/>
  <c r="F578" i="22"/>
  <c r="F664" i="22"/>
  <c r="F765" i="22"/>
  <c r="F446" i="22"/>
  <c r="F383" i="22"/>
  <c r="F615" i="22"/>
  <c r="F432" i="22"/>
  <c r="F547" i="22"/>
  <c r="F594" i="22"/>
  <c r="F782" i="22"/>
  <c r="F648" i="22"/>
  <c r="F554" i="22"/>
  <c r="F433" i="22"/>
  <c r="F528" i="22"/>
  <c r="F448" i="22"/>
  <c r="F409" i="22"/>
  <c r="F793" i="22"/>
  <c r="F742" i="22"/>
  <c r="F449" i="22"/>
  <c r="F396" i="22"/>
  <c r="F392" i="22"/>
  <c r="F751" i="22"/>
  <c r="F685" i="22"/>
  <c r="F328" i="22"/>
  <c r="F67" i="22"/>
  <c r="F270" i="22"/>
  <c r="F223" i="22"/>
  <c r="F101" i="22"/>
  <c r="F301" i="22"/>
  <c r="F313" i="22"/>
  <c r="F137" i="22"/>
  <c r="F308" i="22"/>
  <c r="F118" i="22"/>
  <c r="F397" i="22"/>
  <c r="F821" i="22"/>
  <c r="F729" i="22"/>
  <c r="F776" i="22"/>
  <c r="F374" i="22"/>
  <c r="F739" i="22"/>
  <c r="F455" i="22"/>
  <c r="F705" i="22"/>
  <c r="F749" i="22"/>
  <c r="F434" i="22"/>
  <c r="F411" i="22"/>
  <c r="F577" i="22"/>
  <c r="F730" i="22"/>
  <c r="F681" i="22"/>
  <c r="F809" i="22"/>
  <c r="F650" i="22"/>
  <c r="F686" i="22"/>
  <c r="F549" i="22"/>
  <c r="F457" i="22"/>
  <c r="F525" i="22"/>
  <c r="F716" i="22"/>
  <c r="F465" i="22"/>
  <c r="F542" i="22"/>
  <c r="F754" i="22"/>
  <c r="F552" i="22"/>
  <c r="F814" i="22"/>
  <c r="F583" i="22"/>
  <c r="F644" i="22"/>
  <c r="F784" i="22"/>
  <c r="F406" i="22"/>
  <c r="F796" i="22"/>
  <c r="F707" i="22"/>
  <c r="F502" i="22"/>
  <c r="F675" i="22"/>
  <c r="F471" i="22"/>
  <c r="F629" i="22"/>
  <c r="F361" i="22"/>
  <c r="F723" i="22"/>
  <c r="F773" i="22"/>
  <c r="F362" i="22"/>
  <c r="F700" i="22"/>
  <c r="F136" i="22"/>
  <c r="F501" i="22"/>
  <c r="F249" i="22"/>
  <c r="F126" i="22"/>
  <c r="F698" i="22"/>
  <c r="F453" i="22"/>
  <c r="F307" i="22"/>
  <c r="F714" i="22"/>
  <c r="F32" i="22"/>
  <c r="F64" i="22"/>
  <c r="F456" i="22"/>
  <c r="F572" i="22"/>
  <c r="F510" i="22"/>
  <c r="F288" i="22"/>
  <c r="F562" i="22"/>
  <c r="F344" i="22"/>
  <c r="F818" i="22"/>
  <c r="F677" i="22"/>
  <c r="F257" i="22"/>
  <c r="F250" i="22"/>
  <c r="F649" i="22"/>
  <c r="F527" i="22"/>
  <c r="F812" i="22"/>
  <c r="F252" i="22"/>
  <c r="F722" i="22"/>
  <c r="F108" i="22"/>
  <c r="F801" i="22"/>
  <c r="F351" i="22"/>
  <c r="F718" i="22"/>
  <c r="F65" i="22"/>
  <c r="F665" i="22"/>
  <c r="F737" i="22"/>
  <c r="F63" i="22"/>
  <c r="F402" i="22"/>
  <c r="F816" i="22"/>
  <c r="F316" i="22"/>
  <c r="F755" i="22"/>
  <c r="F129" i="22"/>
  <c r="F429" i="22"/>
  <c r="F247" i="22"/>
  <c r="F752" i="22"/>
  <c r="F439" i="22"/>
  <c r="F811" i="22"/>
  <c r="F671" i="22"/>
  <c r="F335" i="22"/>
  <c r="F706" i="22"/>
  <c r="F120" i="22"/>
  <c r="F393" i="22"/>
  <c r="F354" i="22"/>
  <c r="F62" i="22"/>
  <c r="F436" i="22"/>
  <c r="F462" i="22"/>
  <c r="F571" i="22"/>
  <c r="F50" i="22"/>
  <c r="F404" i="22"/>
  <c r="F637" i="22"/>
  <c r="F20" i="22"/>
  <c r="F370" i="22"/>
  <c r="F38" i="22"/>
  <c r="F582" i="22"/>
  <c r="F486" i="22"/>
  <c r="F745" i="22"/>
  <c r="H745" i="22" s="1"/>
  <c r="F325" i="22"/>
  <c r="F682" i="22"/>
  <c r="F355" i="22"/>
  <c r="F744" i="22"/>
  <c r="F513" i="22"/>
  <c r="H513" i="22" s="1"/>
  <c r="F289" i="22"/>
  <c r="F113" i="22"/>
  <c r="F523" i="22"/>
  <c r="F447" i="22"/>
  <c r="F611" i="22"/>
  <c r="F210" i="22"/>
  <c r="F783" i="22"/>
  <c r="F119" i="22"/>
  <c r="F544" i="22"/>
  <c r="F66" i="22"/>
  <c r="F672" i="22"/>
  <c r="F713" i="22"/>
  <c r="F320" i="22"/>
  <c r="F530" i="22"/>
  <c r="F107" i="22"/>
  <c r="F658" i="22"/>
  <c r="F480" i="22"/>
  <c r="F759" i="22"/>
  <c r="F178" i="22"/>
  <c r="F89" i="22"/>
  <c r="F403" i="22"/>
  <c r="F738" i="22"/>
  <c r="F160" i="22"/>
  <c r="F330" i="22"/>
  <c r="F540" i="22"/>
  <c r="F213" i="22"/>
  <c r="F769" i="22"/>
  <c r="F640" i="22"/>
  <c r="F30" i="22"/>
  <c r="F490" i="22"/>
  <c r="F332" i="22"/>
  <c r="F727" i="22"/>
  <c r="F602" i="22"/>
  <c r="F789" i="22"/>
  <c r="F282" i="22"/>
  <c r="F503" i="22"/>
  <c r="F466" i="22"/>
  <c r="F246" i="22"/>
  <c r="F14" i="22"/>
  <c r="F699" i="22"/>
  <c r="F428" i="22"/>
  <c r="F329" i="22"/>
  <c r="F141" i="22"/>
  <c r="F390" i="22"/>
  <c r="F426" i="22"/>
  <c r="F592" i="22"/>
  <c r="F201" i="22"/>
  <c r="F445" i="22"/>
  <c r="F522" i="22"/>
  <c r="F71" i="22"/>
  <c r="F431" i="22"/>
  <c r="F385" i="22"/>
  <c r="F69" i="22"/>
  <c r="F195" i="22"/>
  <c r="F548" i="22"/>
  <c r="F54" i="22"/>
  <c r="F515" i="22"/>
  <c r="F511" i="22"/>
  <c r="F306" i="22"/>
  <c r="F607" i="22"/>
  <c r="F190" i="22"/>
  <c r="F537" i="22"/>
  <c r="F183" i="22"/>
  <c r="F627" i="22"/>
  <c r="F395" i="22"/>
  <c r="F76" i="22"/>
  <c r="F763" i="22"/>
  <c r="F114" i="22"/>
  <c r="F318" i="22"/>
  <c r="F712" i="22"/>
  <c r="F472" i="22"/>
  <c r="F295" i="22"/>
  <c r="F633" i="22"/>
  <c r="F598" i="22"/>
  <c r="F321" i="22"/>
  <c r="F489" i="22"/>
  <c r="F164" i="22"/>
  <c r="F630" i="22"/>
  <c r="F460" i="22"/>
  <c r="F22" i="22"/>
  <c r="F586" i="22"/>
  <c r="F83" i="22"/>
  <c r="F413" i="22"/>
  <c r="F314" i="22"/>
  <c r="F680" i="22"/>
  <c r="F800" i="22"/>
  <c r="F87" i="22"/>
  <c r="F628" i="22"/>
  <c r="F400" i="22"/>
  <c r="F519" i="22"/>
  <c r="F768" i="22"/>
  <c r="F212" i="22"/>
  <c r="F224" i="22"/>
  <c r="F81" i="22"/>
  <c r="F28" i="22"/>
  <c r="F366" i="22"/>
  <c r="F500" i="22"/>
  <c r="F720" i="22"/>
  <c r="F702" i="22"/>
  <c r="F438" i="22"/>
  <c r="F734" i="22"/>
  <c r="F538" i="22"/>
  <c r="F684" i="22"/>
  <c r="F441" i="22"/>
  <c r="F41" i="22"/>
  <c r="F563" i="22"/>
  <c r="F757" i="22"/>
  <c r="F368" i="22"/>
  <c r="F226" i="22"/>
  <c r="F475" i="22"/>
  <c r="F45" i="22"/>
  <c r="F695" i="22"/>
  <c r="F261" i="22"/>
  <c r="F401" i="22"/>
  <c r="B273" i="11"/>
  <c r="A273" i="11" s="1"/>
  <c r="B323" i="11"/>
  <c r="A323" i="11" s="1"/>
  <c r="B146" i="11"/>
  <c r="A146" i="11" s="1"/>
  <c r="B250" i="11"/>
  <c r="A250" i="11" s="1"/>
  <c r="B18" i="11"/>
  <c r="A18" i="11" s="1"/>
  <c r="A17" i="11"/>
  <c r="B137" i="11"/>
  <c r="A137" i="11" s="1"/>
  <c r="A63" i="11"/>
  <c r="B64" i="11"/>
  <c r="A64" i="11" s="1"/>
  <c r="B56" i="11"/>
  <c r="A56" i="11" s="1"/>
  <c r="A55" i="11"/>
  <c r="F806" i="22"/>
  <c r="F491" i="22"/>
  <c r="F135" i="22"/>
  <c r="F219" i="22"/>
  <c r="F283" i="22"/>
  <c r="F570" i="22"/>
  <c r="F217" i="22"/>
  <c r="F58" i="22"/>
  <c r="F750" i="22"/>
  <c r="F222" i="22"/>
  <c r="F775" i="22"/>
  <c r="F590" i="22"/>
  <c r="F815" i="22"/>
  <c r="F541" i="22"/>
  <c r="F139" i="22"/>
  <c r="F483" i="22"/>
  <c r="F764" i="22"/>
  <c r="F631" i="22"/>
  <c r="F34" i="22"/>
  <c r="F422" i="22"/>
  <c r="F454" i="22"/>
  <c r="F91" i="22"/>
  <c r="F740" i="22"/>
  <c r="F546" i="22"/>
  <c r="F125" i="22"/>
  <c r="F657" i="22"/>
  <c r="F780" i="22"/>
  <c r="F526" i="22"/>
  <c r="F741" i="22"/>
  <c r="F660" i="22"/>
  <c r="F156" i="22"/>
  <c r="F381" i="22"/>
  <c r="F104" i="22"/>
  <c r="F275" i="22"/>
  <c r="F36" i="22"/>
  <c r="F237" i="22"/>
  <c r="F726" i="22"/>
  <c r="F221" i="22"/>
  <c r="F601" i="22"/>
  <c r="F725" i="22"/>
  <c r="F186" i="22"/>
  <c r="F133" i="22"/>
  <c r="F743" i="22"/>
  <c r="F794" i="22"/>
  <c r="F482" i="22"/>
  <c r="F622" i="22"/>
  <c r="F581" i="22"/>
  <c r="F494" i="22"/>
  <c r="F521" i="22"/>
  <c r="F248" i="22"/>
  <c r="F56" i="22"/>
  <c r="F585" i="22"/>
  <c r="F435" i="22"/>
  <c r="F420" i="22"/>
  <c r="F74" i="22"/>
  <c r="F360" i="22"/>
  <c r="F710" i="22"/>
  <c r="F771" i="22"/>
  <c r="F704" i="22"/>
  <c r="F766" i="22"/>
  <c r="F382" i="22"/>
  <c r="F575" i="22"/>
  <c r="F197" i="22"/>
  <c r="F496" i="22"/>
  <c r="F232" i="22"/>
  <c r="F342" i="22"/>
  <c r="F378" i="22"/>
  <c r="F728" i="22"/>
  <c r="B290" i="11"/>
  <c r="B291" i="11" s="1"/>
  <c r="B186" i="11"/>
  <c r="A186" i="11" s="1"/>
  <c r="B222" i="11"/>
  <c r="A222" i="11" s="1"/>
  <c r="B324" i="11"/>
  <c r="B325" i="11" s="1"/>
  <c r="B251" i="11"/>
  <c r="A251" i="11" s="1"/>
  <c r="J1489" i="19"/>
  <c r="J804" i="19"/>
  <c r="J1049" i="19"/>
  <c r="J244" i="19"/>
  <c r="J639" i="19"/>
  <c r="J484" i="19"/>
  <c r="J1519" i="19"/>
  <c r="J1324" i="19"/>
  <c r="J329" i="19"/>
  <c r="J304" i="19"/>
  <c r="J1429" i="19"/>
  <c r="J1484" i="19"/>
  <c r="V11" i="3"/>
  <c r="V10" i="3"/>
  <c r="J1089" i="19"/>
  <c r="C27" i="3"/>
  <c r="J19" i="19"/>
  <c r="J1574" i="19"/>
  <c r="J69" i="19"/>
  <c r="J1594" i="19"/>
  <c r="J1219" i="19"/>
  <c r="J1709" i="19"/>
  <c r="J189" i="19"/>
  <c r="J44" i="19"/>
  <c r="J1539" i="19"/>
  <c r="J1204" i="19"/>
  <c r="J1254" i="19"/>
  <c r="J704" i="19"/>
  <c r="J1479" i="19"/>
  <c r="J119" i="19"/>
  <c r="J264" i="19"/>
  <c r="J1134" i="19"/>
  <c r="J389" i="19"/>
  <c r="J1249" i="19"/>
  <c r="J909" i="19"/>
  <c r="J1604" i="19"/>
  <c r="J549" i="19"/>
  <c r="J1724" i="19"/>
  <c r="J1549" i="19"/>
  <c r="J1719" i="19"/>
  <c r="J794" i="19"/>
  <c r="J109" i="19"/>
  <c r="J1164" i="19"/>
  <c r="V13" i="3"/>
  <c r="J1379" i="19"/>
  <c r="J739" i="19"/>
  <c r="J1764" i="19"/>
  <c r="J529" i="19"/>
  <c r="J144" i="19"/>
  <c r="J419" i="19"/>
  <c r="J369" i="19"/>
  <c r="J679" i="19"/>
  <c r="J129" i="19"/>
  <c r="J1514" i="19"/>
  <c r="J944" i="19"/>
  <c r="J1339" i="19"/>
  <c r="J99" i="19"/>
  <c r="J49" i="19"/>
  <c r="J454" i="19"/>
  <c r="J349" i="19"/>
  <c r="J1334" i="19"/>
  <c r="J749" i="19"/>
  <c r="J554" i="19"/>
  <c r="J394" i="19"/>
  <c r="J204" i="19"/>
  <c r="J1654" i="19"/>
  <c r="J1694" i="19"/>
  <c r="J359" i="19"/>
  <c r="J1644" i="19"/>
  <c r="J1234" i="19"/>
  <c r="J339" i="19"/>
  <c r="J404" i="19"/>
  <c r="J889" i="19"/>
  <c r="J659" i="19"/>
  <c r="J459" i="19"/>
  <c r="J1529" i="19"/>
  <c r="J1109" i="19"/>
  <c r="J689" i="19"/>
  <c r="J1509" i="19"/>
  <c r="J374" i="19"/>
  <c r="J834" i="19"/>
  <c r="J979" i="19"/>
  <c r="J1454" i="19"/>
  <c r="J39" i="19"/>
  <c r="J1749" i="19"/>
  <c r="J1679" i="19"/>
  <c r="J324" i="19"/>
  <c r="J874" i="19"/>
  <c r="J599" i="19"/>
  <c r="J184" i="19"/>
  <c r="J789" i="19"/>
  <c r="J509" i="19"/>
  <c r="J824" i="19"/>
  <c r="J1004" i="19"/>
  <c r="J809" i="19"/>
  <c r="J269" i="19"/>
  <c r="J1419" i="19"/>
  <c r="J1279" i="19"/>
  <c r="J79" i="19"/>
  <c r="J754" i="19"/>
  <c r="J224" i="19"/>
  <c r="J1619" i="19"/>
  <c r="J534" i="19"/>
  <c r="J1124" i="19"/>
  <c r="J1544" i="19"/>
  <c r="J1079" i="19"/>
  <c r="J1634" i="19"/>
  <c r="J914" i="19"/>
  <c r="J669" i="19"/>
  <c r="J899" i="19"/>
  <c r="J174" i="19"/>
  <c r="J1034" i="19"/>
  <c r="J1359" i="19"/>
  <c r="J1444" i="19"/>
  <c r="J1274" i="19"/>
  <c r="J344" i="19"/>
  <c r="J84" i="19"/>
  <c r="J74" i="19"/>
  <c r="J1029" i="19"/>
  <c r="J714" i="19"/>
  <c r="J29" i="19"/>
  <c r="J964" i="19"/>
  <c r="J1624" i="19"/>
  <c r="J379" i="19"/>
  <c r="J719" i="19"/>
  <c r="J864" i="19"/>
  <c r="J149" i="19"/>
  <c r="J449" i="19"/>
  <c r="J1374" i="19"/>
  <c r="J604" i="19"/>
  <c r="J784" i="19"/>
  <c r="J1179" i="19"/>
  <c r="J34" i="19"/>
  <c r="J574" i="19"/>
  <c r="J674" i="19"/>
  <c r="J434" i="19"/>
  <c r="J429" i="19"/>
  <c r="J309" i="19"/>
  <c r="J1344" i="19"/>
  <c r="J1704" i="19"/>
  <c r="J1584" i="19"/>
  <c r="J469" i="19"/>
  <c r="J1534" i="19"/>
  <c r="J1554" i="19"/>
  <c r="J779" i="19"/>
  <c r="J464" i="19"/>
  <c r="J1589" i="19"/>
  <c r="J884" i="19"/>
  <c r="J164" i="19"/>
  <c r="J759" i="19"/>
  <c r="J1044" i="19"/>
  <c r="J94" i="19"/>
  <c r="J849" i="19"/>
  <c r="J1559" i="19"/>
  <c r="J1659" i="19"/>
  <c r="J1229" i="19"/>
  <c r="J1064" i="19"/>
  <c r="J1564" i="19"/>
  <c r="J1739" i="19"/>
  <c r="J319" i="19"/>
  <c r="J1149" i="19"/>
  <c r="J1689" i="19"/>
  <c r="J474" i="19"/>
  <c r="J774" i="19"/>
  <c r="J814" i="19"/>
  <c r="J64" i="19"/>
  <c r="J1024" i="19"/>
  <c r="J1239" i="19"/>
  <c r="J839" i="19"/>
  <c r="J1019" i="19"/>
  <c r="J214" i="19"/>
  <c r="J1399" i="19"/>
  <c r="J919" i="19"/>
  <c r="J1599" i="19"/>
  <c r="K1596" i="19" s="1"/>
  <c r="M1596" i="19" s="1"/>
  <c r="N1596" i="19" s="1"/>
  <c r="J1244" i="19"/>
  <c r="J624" i="19"/>
  <c r="J289" i="19"/>
  <c r="J1199" i="19"/>
  <c r="J114" i="19"/>
  <c r="J479" i="19"/>
  <c r="J1664" i="19"/>
  <c r="J1099" i="19"/>
  <c r="J1104" i="19"/>
  <c r="J494" i="19"/>
  <c r="J1159" i="19"/>
  <c r="J1054" i="19"/>
  <c r="J609" i="19"/>
  <c r="J1759" i="19"/>
  <c r="J699" i="19"/>
  <c r="J229" i="19"/>
  <c r="J519" i="19"/>
  <c r="J564" i="19"/>
  <c r="J929" i="19"/>
  <c r="J1684" i="19"/>
  <c r="J1464" i="19"/>
  <c r="J1639" i="19"/>
  <c r="J879" i="19"/>
  <c r="J504" i="19"/>
  <c r="J559" i="19"/>
  <c r="K558" i="19" s="1"/>
  <c r="M558" i="19" s="1"/>
  <c r="N558" i="19" s="1"/>
  <c r="J1264" i="19"/>
  <c r="J1714" i="19"/>
  <c r="J829" i="19"/>
  <c r="J1144" i="19"/>
  <c r="J969" i="19"/>
  <c r="J154" i="19"/>
  <c r="J1169" i="19"/>
  <c r="K1167" i="19" s="1"/>
  <c r="M1167" i="19" s="1"/>
  <c r="N1167" i="19" s="1"/>
  <c r="J539" i="19"/>
  <c r="J544" i="19"/>
  <c r="J1174" i="19"/>
  <c r="J1384" i="19"/>
  <c r="J314" i="19"/>
  <c r="J439" i="19"/>
  <c r="J799" i="19"/>
  <c r="J1369" i="19"/>
  <c r="J209" i="19"/>
  <c r="J414" i="19"/>
  <c r="J489" i="19"/>
  <c r="J654" i="19"/>
  <c r="J354" i="19"/>
  <c r="J499" i="19"/>
  <c r="J1039" i="19"/>
  <c r="J589" i="19"/>
  <c r="J1504" i="19"/>
  <c r="J974" i="19"/>
  <c r="J859" i="19"/>
  <c r="J614" i="19"/>
  <c r="J1409" i="19"/>
  <c r="J984" i="19"/>
  <c r="J734" i="19"/>
  <c r="J684" i="19"/>
  <c r="J934" i="19"/>
  <c r="J1734" i="19"/>
  <c r="J854" i="19"/>
  <c r="J1314" i="19"/>
  <c r="J869" i="19"/>
  <c r="J1499" i="19"/>
  <c r="J634" i="19"/>
  <c r="J1189" i="19"/>
  <c r="J644" i="19"/>
  <c r="J124" i="19"/>
  <c r="J989" i="19"/>
  <c r="J1349" i="19"/>
  <c r="J384" i="19"/>
  <c r="J294" i="19"/>
  <c r="J1299" i="19"/>
  <c r="J1744" i="19"/>
  <c r="J584" i="19"/>
  <c r="J1569" i="19"/>
  <c r="J1459" i="19"/>
  <c r="J139" i="19"/>
  <c r="J769" i="19"/>
  <c r="J1184" i="19"/>
  <c r="J514" i="19"/>
  <c r="J1609" i="19"/>
  <c r="J1154" i="19"/>
  <c r="J764" i="19"/>
  <c r="J1579" i="19"/>
  <c r="J594" i="19"/>
  <c r="J274" i="19"/>
  <c r="J1649" i="19"/>
  <c r="J1319" i="19"/>
  <c r="J1009" i="19"/>
  <c r="J1614" i="19"/>
  <c r="J524" i="19"/>
  <c r="J894" i="19"/>
  <c r="J1209" i="19"/>
  <c r="J1214" i="19"/>
  <c r="J1469" i="19"/>
  <c r="J259" i="19"/>
  <c r="J1439" i="19"/>
  <c r="J179" i="19"/>
  <c r="J954" i="19"/>
  <c r="J194" i="19"/>
  <c r="J89" i="19"/>
  <c r="J1474" i="19"/>
  <c r="J1669" i="19"/>
  <c r="J999" i="19"/>
  <c r="J1494" i="19"/>
  <c r="J299" i="19"/>
  <c r="J1629" i="19"/>
  <c r="J569" i="19"/>
  <c r="K568" i="19" s="1"/>
  <c r="M568" i="19" s="1"/>
  <c r="N568" i="19" s="1"/>
  <c r="J1414" i="19"/>
  <c r="J284" i="19"/>
  <c r="J1394" i="19"/>
  <c r="J664" i="19"/>
  <c r="J219" i="19"/>
  <c r="J54" i="19"/>
  <c r="J1309" i="19"/>
  <c r="J924" i="19"/>
  <c r="J1364" i="19"/>
  <c r="K1361" i="19" s="1"/>
  <c r="M1361" i="19" s="1"/>
  <c r="N1361" i="19" s="1"/>
  <c r="J1194" i="19"/>
  <c r="J249" i="19"/>
  <c r="J1074" i="19"/>
  <c r="J724" i="19"/>
  <c r="J994" i="19"/>
  <c r="J1129" i="19"/>
  <c r="J409" i="19"/>
  <c r="J1389" i="19"/>
  <c r="J1224" i="19"/>
  <c r="J1284" i="19"/>
  <c r="J399" i="19"/>
  <c r="J709" i="19"/>
  <c r="J1014" i="19"/>
  <c r="J59" i="19"/>
  <c r="J1449" i="19"/>
  <c r="J1114" i="19"/>
  <c r="J134" i="19"/>
  <c r="J1434" i="19"/>
  <c r="J1289" i="19"/>
  <c r="J1524" i="19"/>
  <c r="J819" i="19"/>
  <c r="J844" i="19"/>
  <c r="J444" i="19"/>
  <c r="J649" i="19"/>
  <c r="J939" i="19"/>
  <c r="J1404" i="19"/>
  <c r="J234" i="19"/>
  <c r="J1084" i="19"/>
  <c r="J1424" i="19"/>
  <c r="J254" i="19"/>
  <c r="J279" i="19"/>
  <c r="J199" i="19"/>
  <c r="J1294" i="19"/>
  <c r="J1699" i="19"/>
  <c r="J334" i="19"/>
  <c r="J1059" i="19"/>
  <c r="J1094" i="19"/>
  <c r="J24" i="19"/>
  <c r="J1269" i="19"/>
  <c r="J364" i="19"/>
  <c r="J619" i="19"/>
  <c r="J1729" i="19"/>
  <c r="J239" i="19"/>
  <c r="J1354" i="19"/>
  <c r="J1329" i="19"/>
  <c r="J904" i="19"/>
  <c r="J1139" i="19"/>
  <c r="J1754" i="19"/>
  <c r="J159" i="19"/>
  <c r="J959" i="19"/>
  <c r="J744" i="19"/>
  <c r="J424" i="19"/>
  <c r="J694" i="19"/>
  <c r="J1069" i="19"/>
  <c r="J169" i="19"/>
  <c r="J629" i="19"/>
  <c r="J1304" i="19"/>
  <c r="J1119" i="19"/>
  <c r="K1117" i="19" s="1"/>
  <c r="M1117" i="19" s="1"/>
  <c r="N1117" i="19" s="1"/>
  <c r="J1259" i="19"/>
  <c r="J104" i="19"/>
  <c r="J949" i="19"/>
  <c r="J729" i="19"/>
  <c r="K833" i="19"/>
  <c r="M833" i="19" s="1"/>
  <c r="N833" i="19" s="1"/>
  <c r="K832" i="19"/>
  <c r="M832" i="19" s="1"/>
  <c r="N832" i="19" s="1"/>
  <c r="K831" i="19"/>
  <c r="M831" i="19" s="1"/>
  <c r="N831" i="19" s="1"/>
  <c r="J579" i="19"/>
  <c r="J1674" i="19"/>
  <c r="K1036" i="19"/>
  <c r="M1036" i="19" s="1"/>
  <c r="N1036" i="19" s="1"/>
  <c r="K1037" i="19"/>
  <c r="M1037" i="19" s="1"/>
  <c r="N1037" i="19" s="1"/>
  <c r="V14" i="3"/>
  <c r="V15" i="3"/>
  <c r="V16" i="3"/>
  <c r="J14" i="19"/>
  <c r="V12" i="3"/>
  <c r="H18" i="3"/>
  <c r="H9" i="3"/>
  <c r="H8" i="3"/>
  <c r="H10" i="3"/>
  <c r="H11" i="3"/>
  <c r="V46" i="3"/>
  <c r="V45" i="3"/>
  <c r="H12" i="3"/>
  <c r="H20" i="3"/>
  <c r="H15" i="3"/>
  <c r="H16" i="3" s="1"/>
  <c r="H19" i="3"/>
  <c r="A386" i="11" l="1"/>
  <c r="B387" i="11"/>
  <c r="A26" i="11"/>
  <c r="B27" i="11"/>
  <c r="A27" i="11" s="1"/>
  <c r="A385" i="11"/>
  <c r="P1418" i="19"/>
  <c r="U1315" i="19"/>
  <c r="H1315" i="19" s="1"/>
  <c r="G271" i="22" s="1"/>
  <c r="U1516" i="19"/>
  <c r="H1516" i="19" s="1"/>
  <c r="R1619" i="19"/>
  <c r="P1619" i="19" s="1"/>
  <c r="T1721" i="19"/>
  <c r="P492" i="19"/>
  <c r="P428" i="19"/>
  <c r="P396" i="19"/>
  <c r="P364" i="19"/>
  <c r="P300" i="19"/>
  <c r="P268" i="19"/>
  <c r="P236" i="19"/>
  <c r="P204" i="19"/>
  <c r="P172" i="19"/>
  <c r="P108" i="19"/>
  <c r="P44" i="19"/>
  <c r="P12" i="19"/>
  <c r="H1489" i="19"/>
  <c r="H1729" i="19"/>
  <c r="B424" i="11"/>
  <c r="B356" i="11"/>
  <c r="B369" i="11"/>
  <c r="S1734" i="19"/>
  <c r="H339" i="22"/>
  <c r="R1650" i="19"/>
  <c r="P1650" i="19" s="1"/>
  <c r="T1656" i="19"/>
  <c r="Q1663" i="19"/>
  <c r="P1663" i="19" s="1"/>
  <c r="S1669" i="19"/>
  <c r="U1675" i="19"/>
  <c r="H1675" i="19" s="1"/>
  <c r="R1682" i="19"/>
  <c r="P1682" i="19" s="1"/>
  <c r="T1688" i="19"/>
  <c r="Q1695" i="19"/>
  <c r="P1695" i="19" s="1"/>
  <c r="S1701" i="19"/>
  <c r="U1707" i="19"/>
  <c r="H1707" i="19" s="1"/>
  <c r="R1714" i="19"/>
  <c r="P1714" i="19" s="1"/>
  <c r="T1720" i="19"/>
  <c r="Q1727" i="19"/>
  <c r="P1727" i="19" s="1"/>
  <c r="S1733" i="19"/>
  <c r="U1739" i="19"/>
  <c r="R1746" i="19"/>
  <c r="P1746" i="19" s="1"/>
  <c r="T1752" i="19"/>
  <c r="Q1759" i="19"/>
  <c r="P1759" i="19" s="1"/>
  <c r="S10" i="19"/>
  <c r="Q1088" i="19"/>
  <c r="P1088" i="19" s="1"/>
  <c r="T1232" i="19"/>
  <c r="Q1335" i="19"/>
  <c r="P1335" i="19" s="1"/>
  <c r="S1437" i="19"/>
  <c r="S1470" i="19"/>
  <c r="Q1496" i="19"/>
  <c r="P1496" i="19" s="1"/>
  <c r="T1521" i="19"/>
  <c r="R1547" i="19"/>
  <c r="P1547" i="19" s="1"/>
  <c r="U1572" i="19"/>
  <c r="H1572" i="19" s="1"/>
  <c r="S1598" i="19"/>
  <c r="Q1624" i="19"/>
  <c r="P1624" i="19" s="1"/>
  <c r="T1649" i="19"/>
  <c r="R1675" i="19"/>
  <c r="P1675" i="19" s="1"/>
  <c r="U1700" i="19"/>
  <c r="H1700" i="19" s="1"/>
  <c r="G348" i="22" s="1"/>
  <c r="S1726" i="19"/>
  <c r="Q1752" i="19"/>
  <c r="P1752" i="19" s="1"/>
  <c r="R1467" i="19"/>
  <c r="P1467" i="19" s="1"/>
  <c r="U1524" i="19"/>
  <c r="S1582" i="19"/>
  <c r="T1633" i="19"/>
  <c r="U1684" i="19"/>
  <c r="Q1736" i="19"/>
  <c r="P1736" i="19" s="1"/>
  <c r="U1187" i="19"/>
  <c r="H1187" i="19" s="1"/>
  <c r="T1392" i="19"/>
  <c r="U1484" i="19"/>
  <c r="Q1536" i="19"/>
  <c r="P1536" i="19" s="1"/>
  <c r="R1587" i="19"/>
  <c r="P1587" i="19" s="1"/>
  <c r="S1638" i="19"/>
  <c r="T1689" i="19"/>
  <c r="U1740" i="19"/>
  <c r="H1740" i="19" s="1"/>
  <c r="Q832" i="19"/>
  <c r="P832" i="19" s="1"/>
  <c r="T1200" i="19"/>
  <c r="Q1303" i="19"/>
  <c r="P1303" i="19" s="1"/>
  <c r="S1405" i="19"/>
  <c r="S1462" i="19"/>
  <c r="Q1488" i="19"/>
  <c r="P1488" i="19" s="1"/>
  <c r="T1513" i="19"/>
  <c r="R1539" i="19"/>
  <c r="P1539" i="19" s="1"/>
  <c r="U1564" i="19"/>
  <c r="S1590" i="19"/>
  <c r="Q1616" i="19"/>
  <c r="P1616" i="19" s="1"/>
  <c r="T1641" i="19"/>
  <c r="R1667" i="19"/>
  <c r="P1667" i="19" s="1"/>
  <c r="U1692" i="19"/>
  <c r="H1692" i="19" s="1"/>
  <c r="G617" i="22" s="1"/>
  <c r="S1718" i="19"/>
  <c r="Q1744" i="19"/>
  <c r="P1744" i="19" s="1"/>
  <c r="R219" i="19"/>
  <c r="P219" i="19" s="1"/>
  <c r="T1168" i="19"/>
  <c r="Q1271" i="19"/>
  <c r="P1271" i="19" s="1"/>
  <c r="S1373" i="19"/>
  <c r="S1454" i="19"/>
  <c r="U1492" i="19"/>
  <c r="H1492" i="19" s="1"/>
  <c r="T1537" i="19"/>
  <c r="U1588" i="19"/>
  <c r="H1588" i="19" s="1"/>
  <c r="Q1640" i="19"/>
  <c r="P1640" i="19" s="1"/>
  <c r="R1691" i="19"/>
  <c r="P1691" i="19" s="1"/>
  <c r="S1742" i="19"/>
  <c r="S934" i="19"/>
  <c r="T1264" i="19"/>
  <c r="Q1452" i="19"/>
  <c r="P1452" i="19" s="1"/>
  <c r="Q1504" i="19"/>
  <c r="P1504" i="19" s="1"/>
  <c r="R1555" i="19"/>
  <c r="P1555" i="19" s="1"/>
  <c r="S1606" i="19"/>
  <c r="T1657" i="19"/>
  <c r="U1708" i="19"/>
  <c r="H1708" i="19" s="1"/>
  <c r="Q1760" i="19"/>
  <c r="P1760" i="19" s="1"/>
  <c r="Q1647" i="19"/>
  <c r="P1647" i="19" s="1"/>
  <c r="S1653" i="19"/>
  <c r="U1659" i="19"/>
  <c r="R1666" i="19"/>
  <c r="P1666" i="19" s="1"/>
  <c r="T1672" i="19"/>
  <c r="Q1679" i="19"/>
  <c r="P1679" i="19" s="1"/>
  <c r="S1685" i="19"/>
  <c r="U1691" i="19"/>
  <c r="H1691" i="19" s="1"/>
  <c r="G415" i="22" s="1"/>
  <c r="R1698" i="19"/>
  <c r="P1698" i="19" s="1"/>
  <c r="T1704" i="19"/>
  <c r="Q1711" i="19"/>
  <c r="P1711" i="19" s="1"/>
  <c r="S1717" i="19"/>
  <c r="U1723" i="19"/>
  <c r="H1723" i="19" s="1"/>
  <c r="R1730" i="19"/>
  <c r="P1730" i="19" s="1"/>
  <c r="T1736" i="19"/>
  <c r="Q1743" i="19"/>
  <c r="P1743" i="19" s="1"/>
  <c r="S1749" i="19"/>
  <c r="U1755" i="19"/>
  <c r="H1755" i="19" s="1"/>
  <c r="G359" i="22" s="1"/>
  <c r="R1762" i="19"/>
  <c r="P1762" i="19" s="1"/>
  <c r="S678" i="19"/>
  <c r="S1181" i="19"/>
  <c r="U1283" i="19"/>
  <c r="H1283" i="19" s="1"/>
  <c r="R1386" i="19"/>
  <c r="P1386" i="19" s="1"/>
  <c r="T1457" i="19"/>
  <c r="R1483" i="19"/>
  <c r="P1483" i="19" s="1"/>
  <c r="U1508" i="19"/>
  <c r="H1508" i="19" s="1"/>
  <c r="S1534" i="19"/>
  <c r="Q1560" i="19"/>
  <c r="P1560" i="19" s="1"/>
  <c r="T1585" i="19"/>
  <c r="R1611" i="19"/>
  <c r="P1611" i="19" s="1"/>
  <c r="U1636" i="19"/>
  <c r="H1636" i="19" s="1"/>
  <c r="G688" i="22" s="1"/>
  <c r="S1662" i="19"/>
  <c r="Q1688" i="19"/>
  <c r="P1688" i="19" s="1"/>
  <c r="T1713" i="19"/>
  <c r="R1739" i="19"/>
  <c r="P1739" i="19" s="1"/>
  <c r="U1764" i="19"/>
  <c r="R1499" i="19"/>
  <c r="P1499" i="19" s="1"/>
  <c r="U1556" i="19"/>
  <c r="H1556" i="19" s="1"/>
  <c r="G762" i="22" s="1"/>
  <c r="Q1608" i="19"/>
  <c r="P1608" i="19" s="1"/>
  <c r="R1659" i="19"/>
  <c r="P1659" i="19" s="1"/>
  <c r="S1710" i="19"/>
  <c r="T1761" i="19"/>
  <c r="R1290" i="19"/>
  <c r="P1290" i="19" s="1"/>
  <c r="R1459" i="19"/>
  <c r="P1459" i="19" s="1"/>
  <c r="S1510" i="19"/>
  <c r="T1561" i="19"/>
  <c r="U1612" i="19"/>
  <c r="H1612" i="19" s="1"/>
  <c r="H1614" i="19" s="1"/>
  <c r="Q1664" i="19"/>
  <c r="P1664" i="19" s="1"/>
  <c r="R1715" i="19"/>
  <c r="P1715" i="19" s="1"/>
  <c r="T321" i="19"/>
  <c r="S1149" i="19"/>
  <c r="U1251" i="19"/>
  <c r="H1251" i="19" s="1"/>
  <c r="R1354" i="19"/>
  <c r="P1354" i="19" s="1"/>
  <c r="Q1448" i="19"/>
  <c r="P1448" i="19" s="1"/>
  <c r="R1475" i="19"/>
  <c r="P1475" i="19" s="1"/>
  <c r="U1500" i="19"/>
  <c r="H1500" i="19" s="1"/>
  <c r="G308" i="22" s="1"/>
  <c r="S1526" i="19"/>
  <c r="Q1552" i="19"/>
  <c r="P1552" i="19" s="1"/>
  <c r="T1577" i="19"/>
  <c r="R1603" i="19"/>
  <c r="P1603" i="19" s="1"/>
  <c r="U1628" i="19"/>
  <c r="H1628" i="19" s="1"/>
  <c r="S1654" i="19"/>
  <c r="Q1680" i="19"/>
  <c r="P1680" i="19" s="1"/>
  <c r="T1705" i="19"/>
  <c r="R1731" i="19"/>
  <c r="P1731" i="19" s="1"/>
  <c r="U1756" i="19"/>
  <c r="H1756" i="19" s="1"/>
  <c r="T985" i="19"/>
  <c r="U1219" i="19"/>
  <c r="R1322" i="19"/>
  <c r="P1322" i="19" s="1"/>
  <c r="T1424" i="19"/>
  <c r="T1473" i="19"/>
  <c r="S1518" i="19"/>
  <c r="R1563" i="19"/>
  <c r="P1563" i="19" s="1"/>
  <c r="S1614" i="19"/>
  <c r="T1665" i="19"/>
  <c r="U1716" i="19"/>
  <c r="H1716" i="19" s="1"/>
  <c r="G719" i="22" s="1"/>
  <c r="U524" i="19"/>
  <c r="R1162" i="19"/>
  <c r="P1162" i="19" s="1"/>
  <c r="Q1367" i="19"/>
  <c r="P1367" i="19" s="1"/>
  <c r="S1478" i="19"/>
  <c r="T1529" i="19"/>
  <c r="U1580" i="19"/>
  <c r="H1580" i="19" s="1"/>
  <c r="Q1632" i="19"/>
  <c r="P1632" i="19" s="1"/>
  <c r="R1683" i="19"/>
  <c r="P1683" i="19" s="1"/>
  <c r="H79" i="19"/>
  <c r="H1174" i="19"/>
  <c r="I1173" i="19" s="1"/>
  <c r="H1494" i="19"/>
  <c r="B72" i="11"/>
  <c r="A72" i="11" s="1"/>
  <c r="H1549" i="19"/>
  <c r="I1547" i="19" s="1"/>
  <c r="H403" i="22"/>
  <c r="H544" i="22"/>
  <c r="H434" i="19"/>
  <c r="H409" i="19"/>
  <c r="I406" i="19" s="1"/>
  <c r="K406" i="19" s="1"/>
  <c r="M406" i="19" s="1"/>
  <c r="N406" i="19" s="1"/>
  <c r="A291" i="11"/>
  <c r="B292" i="11"/>
  <c r="A41" i="11"/>
  <c r="B42" i="11"/>
  <c r="A42" i="11" s="1"/>
  <c r="B326" i="11"/>
  <c r="A325" i="11"/>
  <c r="K1655" i="19"/>
  <c r="B252" i="11"/>
  <c r="B223" i="11"/>
  <c r="A324" i="11"/>
  <c r="A290" i="11"/>
  <c r="A40" i="11"/>
  <c r="B83" i="11"/>
  <c r="A83" i="11" s="1"/>
  <c r="A204" i="11"/>
  <c r="B205" i="11"/>
  <c r="A110" i="11"/>
  <c r="B111" i="11"/>
  <c r="A231" i="11"/>
  <c r="B232" i="11"/>
  <c r="A100" i="11"/>
  <c r="B101" i="11"/>
  <c r="A101" i="11" s="1"/>
  <c r="A304" i="11"/>
  <c r="B305" i="11"/>
  <c r="A94" i="11"/>
  <c r="B95" i="11"/>
  <c r="A139" i="11"/>
  <c r="B140" i="11"/>
  <c r="A267" i="11"/>
  <c r="B268" i="11"/>
  <c r="B187" i="11"/>
  <c r="A164" i="11"/>
  <c r="B165" i="11"/>
  <c r="B331" i="11"/>
  <c r="I996" i="19"/>
  <c r="I995" i="19"/>
  <c r="K995" i="19" s="1"/>
  <c r="K999" i="19" s="1"/>
  <c r="A192" i="11"/>
  <c r="B193" i="11"/>
  <c r="A338" i="11"/>
  <c r="B339" i="11"/>
  <c r="A212" i="11"/>
  <c r="B213" i="11"/>
  <c r="A282" i="11"/>
  <c r="B283" i="11"/>
  <c r="A119" i="11"/>
  <c r="B120" i="11"/>
  <c r="A120" i="11" s="1"/>
  <c r="H904" i="19"/>
  <c r="I900" i="19" s="1"/>
  <c r="K900" i="19" s="1"/>
  <c r="G188" i="22"/>
  <c r="H1279" i="19"/>
  <c r="G520" i="22"/>
  <c r="A408" i="11"/>
  <c r="B409" i="11"/>
  <c r="A39" i="11"/>
  <c r="A220" i="11"/>
  <c r="B175" i="11"/>
  <c r="B127" i="11"/>
  <c r="A127" i="11" s="1"/>
  <c r="I1486" i="19"/>
  <c r="B153" i="11"/>
  <c r="H1184" i="19"/>
  <c r="G94" i="22"/>
  <c r="A278" i="11"/>
  <c r="A148" i="11"/>
  <c r="A190" i="11"/>
  <c r="H769" i="19"/>
  <c r="I768" i="19" s="1"/>
  <c r="K768" i="19" s="1"/>
  <c r="M768" i="19" s="1"/>
  <c r="N768" i="19" s="1"/>
  <c r="B443" i="11"/>
  <c r="A442" i="11"/>
  <c r="B364" i="11"/>
  <c r="A363" i="11"/>
  <c r="H473" i="22"/>
  <c r="I1405" i="19"/>
  <c r="H289" i="22" s="1"/>
  <c r="I1485" i="19"/>
  <c r="H305" i="22" s="1"/>
  <c r="B78" i="11"/>
  <c r="A78" i="11" s="1"/>
  <c r="B168" i="11"/>
  <c r="H839" i="19"/>
  <c r="I838" i="19" s="1"/>
  <c r="K838" i="19" s="1"/>
  <c r="M838" i="19" s="1"/>
  <c r="N838" i="19" s="1"/>
  <c r="G739" i="22"/>
  <c r="H294" i="19"/>
  <c r="H1089" i="19"/>
  <c r="I1085" i="19" s="1"/>
  <c r="K1085" i="19" s="1"/>
  <c r="H814" i="19"/>
  <c r="I810" i="19" s="1"/>
  <c r="H989" i="19"/>
  <c r="I985" i="19" s="1"/>
  <c r="H1134" i="19"/>
  <c r="G511" i="22"/>
  <c r="G653" i="22"/>
  <c r="H1674" i="19"/>
  <c r="H1574" i="19"/>
  <c r="H1634" i="19"/>
  <c r="I1632" i="19" s="1"/>
  <c r="K1632" i="19" s="1"/>
  <c r="M1632" i="19" s="1"/>
  <c r="N1632" i="19" s="1"/>
  <c r="H1669" i="19"/>
  <c r="I1665" i="19" s="1"/>
  <c r="H341" i="22" s="1"/>
  <c r="G317" i="22"/>
  <c r="B396" i="11"/>
  <c r="A395" i="11"/>
  <c r="H1189" i="19"/>
  <c r="I1188" i="19" s="1"/>
  <c r="K1188" i="19" s="1"/>
  <c r="M1188" i="19" s="1"/>
  <c r="N1188" i="19" s="1"/>
  <c r="H829" i="19"/>
  <c r="I825" i="19" s="1"/>
  <c r="H1254" i="19"/>
  <c r="I1250" i="19" s="1"/>
  <c r="H1379" i="19"/>
  <c r="I1376" i="19" s="1"/>
  <c r="K1376" i="19" s="1"/>
  <c r="M1376" i="19" s="1"/>
  <c r="N1376" i="19" s="1"/>
  <c r="H1459" i="19"/>
  <c r="I1456" i="19" s="1"/>
  <c r="K1456" i="19" s="1"/>
  <c r="M1456" i="19" s="1"/>
  <c r="N1456" i="19" s="1"/>
  <c r="H1644" i="19"/>
  <c r="I1641" i="19" s="1"/>
  <c r="H1724" i="19"/>
  <c r="I1723" i="19" s="1"/>
  <c r="K1723" i="19" s="1"/>
  <c r="M1723" i="19" s="1"/>
  <c r="N1723" i="19" s="1"/>
  <c r="H334" i="19"/>
  <c r="I332" i="19" s="1"/>
  <c r="K332" i="19" s="1"/>
  <c r="M332" i="19" s="1"/>
  <c r="N332" i="19" s="1"/>
  <c r="A411" i="11"/>
  <c r="B412" i="11"/>
  <c r="A349" i="11"/>
  <c r="B350" i="11"/>
  <c r="H49" i="19"/>
  <c r="I47" i="19" s="1"/>
  <c r="K47" i="19" s="1"/>
  <c r="M47" i="19" s="1"/>
  <c r="N47" i="19" s="1"/>
  <c r="H34" i="19"/>
  <c r="I30" i="19" s="1"/>
  <c r="H14" i="22" s="1"/>
  <c r="H499" i="19"/>
  <c r="H754" i="19"/>
  <c r="I751" i="19" s="1"/>
  <c r="H1519" i="19"/>
  <c r="I1515" i="19" s="1"/>
  <c r="H311" i="22" s="1"/>
  <c r="A377" i="11"/>
  <c r="B378" i="11"/>
  <c r="B76" i="11"/>
  <c r="A76" i="11" s="1"/>
  <c r="H54" i="19"/>
  <c r="I52" i="19" s="1"/>
  <c r="K52" i="19" s="1"/>
  <c r="M52" i="19" s="1"/>
  <c r="N52" i="19" s="1"/>
  <c r="H1144" i="19"/>
  <c r="H1159" i="19"/>
  <c r="H1224" i="19"/>
  <c r="I1220" i="19" s="1"/>
  <c r="H1384" i="19"/>
  <c r="I1383" i="19" s="1"/>
  <c r="K1383" i="19" s="1"/>
  <c r="M1383" i="19" s="1"/>
  <c r="N1383" i="19" s="1"/>
  <c r="H1399" i="19"/>
  <c r="H1559" i="19"/>
  <c r="H1639" i="19"/>
  <c r="I1636" i="19" s="1"/>
  <c r="H1704" i="19"/>
  <c r="I1703" i="19" s="1"/>
  <c r="K1703" i="19" s="1"/>
  <c r="M1703" i="19" s="1"/>
  <c r="N1703" i="19" s="1"/>
  <c r="H1719" i="19"/>
  <c r="H764" i="19"/>
  <c r="H699" i="19"/>
  <c r="I698" i="19" s="1"/>
  <c r="P794" i="19"/>
  <c r="P762" i="19"/>
  <c r="P730" i="19"/>
  <c r="P698" i="19"/>
  <c r="P634" i="19"/>
  <c r="P602" i="19"/>
  <c r="P586" i="19"/>
  <c r="P570" i="19"/>
  <c r="P554" i="19"/>
  <c r="P538" i="19"/>
  <c r="P508" i="19"/>
  <c r="P476" i="19"/>
  <c r="P444" i="19"/>
  <c r="P380" i="19"/>
  <c r="P348" i="19"/>
  <c r="P316" i="19"/>
  <c r="P284" i="19"/>
  <c r="P252" i="19"/>
  <c r="H174" i="19"/>
  <c r="I170" i="19" s="1"/>
  <c r="P384" i="19"/>
  <c r="H219" i="19"/>
  <c r="I215" i="19" s="1"/>
  <c r="K215" i="19" s="1"/>
  <c r="P522" i="19"/>
  <c r="P490" i="19"/>
  <c r="P458" i="19"/>
  <c r="P442" i="19"/>
  <c r="P426" i="19"/>
  <c r="P394" i="19"/>
  <c r="P330" i="19"/>
  <c r="P298" i="19"/>
  <c r="P266" i="19"/>
  <c r="P234" i="19"/>
  <c r="P188" i="19"/>
  <c r="P156" i="19"/>
  <c r="P124" i="19"/>
  <c r="P92" i="19"/>
  <c r="P60" i="19"/>
  <c r="P28" i="19"/>
  <c r="P192" i="19"/>
  <c r="P176" i="19"/>
  <c r="P112" i="19"/>
  <c r="P64" i="19"/>
  <c r="H59" i="19"/>
  <c r="H199" i="19"/>
  <c r="P170" i="19"/>
  <c r="P106" i="19"/>
  <c r="P74" i="19"/>
  <c r="P78" i="19"/>
  <c r="P206" i="19"/>
  <c r="P610" i="19"/>
  <c r="P642" i="19"/>
  <c r="P674" i="19"/>
  <c r="P706" i="19"/>
  <c r="P738" i="19"/>
  <c r="P770" i="19"/>
  <c r="P802" i="19"/>
  <c r="P866" i="19"/>
  <c r="P962" i="19"/>
  <c r="P994" i="19"/>
  <c r="P1058" i="19"/>
  <c r="P1090" i="19"/>
  <c r="P1122" i="19"/>
  <c r="H689" i="19"/>
  <c r="P1132" i="19"/>
  <c r="P1100" i="19"/>
  <c r="P1036" i="19"/>
  <c r="P1004" i="19"/>
  <c r="P972" i="19"/>
  <c r="P908" i="19"/>
  <c r="P844" i="19"/>
  <c r="P812" i="19"/>
  <c r="P780" i="19"/>
  <c r="P748" i="19"/>
  <c r="H579" i="19"/>
  <c r="P500" i="19"/>
  <c r="P468" i="19"/>
  <c r="P436" i="19"/>
  <c r="P372" i="19"/>
  <c r="P340" i="19"/>
  <c r="P308" i="19"/>
  <c r="P276" i="19"/>
  <c r="P244" i="19"/>
  <c r="P374" i="19"/>
  <c r="P310" i="19"/>
  <c r="P246" i="19"/>
  <c r="P212" i="19"/>
  <c r="P180" i="19"/>
  <c r="H164" i="19"/>
  <c r="P148" i="19"/>
  <c r="P20" i="19"/>
  <c r="P214" i="19"/>
  <c r="P166" i="19"/>
  <c r="P150" i="19"/>
  <c r="P102" i="19"/>
  <c r="P86" i="19"/>
  <c r="H69" i="19"/>
  <c r="P38" i="19"/>
  <c r="P22" i="19"/>
  <c r="K962" i="19"/>
  <c r="M962" i="19" s="1"/>
  <c r="N962" i="19" s="1"/>
  <c r="K1641" i="19"/>
  <c r="M1641" i="19" s="1"/>
  <c r="N1641" i="19" s="1"/>
  <c r="K1598" i="19"/>
  <c r="M1598" i="19" s="1"/>
  <c r="N1598" i="19" s="1"/>
  <c r="K16" i="19"/>
  <c r="M16" i="19" s="1"/>
  <c r="N16" i="19" s="1"/>
  <c r="K825" i="19"/>
  <c r="K1166" i="19"/>
  <c r="M1166" i="19" s="1"/>
  <c r="N1166" i="19" s="1"/>
  <c r="K830" i="19"/>
  <c r="K386" i="19"/>
  <c r="M386" i="19" s="1"/>
  <c r="N386" i="19" s="1"/>
  <c r="K61" i="19"/>
  <c r="M61" i="19" s="1"/>
  <c r="N61" i="19" s="1"/>
  <c r="K1337" i="19"/>
  <c r="M1337" i="19" s="1"/>
  <c r="N1337" i="19" s="1"/>
  <c r="I1396" i="19"/>
  <c r="I1397" i="19"/>
  <c r="K1397" i="19" s="1"/>
  <c r="M1397" i="19" s="1"/>
  <c r="N1397" i="19" s="1"/>
  <c r="K1406" i="19"/>
  <c r="M1406" i="19" s="1"/>
  <c r="N1406" i="19" s="1"/>
  <c r="K1407" i="19"/>
  <c r="M1407" i="19" s="1"/>
  <c r="N1407" i="19" s="1"/>
  <c r="I1353" i="19"/>
  <c r="K1353" i="19" s="1"/>
  <c r="M1353" i="19" s="1"/>
  <c r="N1353" i="19" s="1"/>
  <c r="I1351" i="19"/>
  <c r="K1351" i="19" s="1"/>
  <c r="M1351" i="19" s="1"/>
  <c r="N1351" i="19" s="1"/>
  <c r="I1352" i="19"/>
  <c r="K1352" i="19" s="1"/>
  <c r="M1352" i="19" s="1"/>
  <c r="N1352" i="19" s="1"/>
  <c r="I1350" i="19"/>
  <c r="G290" i="22"/>
  <c r="H1414" i="19"/>
  <c r="H1369" i="19"/>
  <c r="G369" i="22"/>
  <c r="I1556" i="19"/>
  <c r="K1556" i="19" s="1"/>
  <c r="M1556" i="19" s="1"/>
  <c r="N1556" i="19" s="1"/>
  <c r="I1557" i="19"/>
  <c r="K1557" i="19" s="1"/>
  <c r="M1557" i="19" s="1"/>
  <c r="N1557" i="19" s="1"/>
  <c r="G820" i="22"/>
  <c r="H1689" i="19"/>
  <c r="I1670" i="19"/>
  <c r="H342" i="22" s="1"/>
  <c r="I1671" i="19"/>
  <c r="K1671" i="19" s="1"/>
  <c r="M1671" i="19" s="1"/>
  <c r="N1671" i="19" s="1"/>
  <c r="I1672" i="19"/>
  <c r="K1672" i="19" s="1"/>
  <c r="M1672" i="19" s="1"/>
  <c r="N1672" i="19" s="1"/>
  <c r="I1673" i="19"/>
  <c r="K1673" i="19" s="1"/>
  <c r="M1673" i="19" s="1"/>
  <c r="N1673" i="19" s="1"/>
  <c r="H1424" i="19"/>
  <c r="G208" i="22"/>
  <c r="H1004" i="19"/>
  <c r="I1001" i="19" s="1"/>
  <c r="K1001" i="19" s="1"/>
  <c r="M1001" i="19" s="1"/>
  <c r="N1001" i="19" s="1"/>
  <c r="I1156" i="19"/>
  <c r="H368" i="22" s="1"/>
  <c r="I1158" i="19"/>
  <c r="K1158" i="19" s="1"/>
  <c r="M1158" i="19" s="1"/>
  <c r="N1158" i="19" s="1"/>
  <c r="I1157" i="19"/>
  <c r="K1157" i="19" s="1"/>
  <c r="M1157" i="19" s="1"/>
  <c r="N1157" i="19" s="1"/>
  <c r="I1155" i="19"/>
  <c r="H239" i="22" s="1"/>
  <c r="H1609" i="19"/>
  <c r="G428" i="22"/>
  <c r="M995" i="19"/>
  <c r="I1471" i="19"/>
  <c r="I1473" i="19"/>
  <c r="K1473" i="19" s="1"/>
  <c r="M1473" i="19" s="1"/>
  <c r="N1473" i="19" s="1"/>
  <c r="I835" i="19"/>
  <c r="K835" i="19" s="1"/>
  <c r="I51" i="19"/>
  <c r="K51" i="19" s="1"/>
  <c r="M51" i="19" s="1"/>
  <c r="N51" i="19" s="1"/>
  <c r="G44" i="22"/>
  <c r="H184" i="19"/>
  <c r="G68" i="22"/>
  <c r="H304" i="19"/>
  <c r="I300" i="19" s="1"/>
  <c r="K300" i="19" s="1"/>
  <c r="H619" i="19"/>
  <c r="G731" i="22"/>
  <c r="G725" i="22"/>
  <c r="H1099" i="19"/>
  <c r="I1141" i="19"/>
  <c r="K1141" i="19" s="1"/>
  <c r="M1141" i="19" s="1"/>
  <c r="N1141" i="19" s="1"/>
  <c r="I1142" i="19"/>
  <c r="I1140" i="19"/>
  <c r="G262" i="22"/>
  <c r="H1274" i="19"/>
  <c r="I1270" i="19" s="1"/>
  <c r="H262" i="22" s="1"/>
  <c r="G553" i="22"/>
  <c r="H1529" i="19"/>
  <c r="G326" i="22"/>
  <c r="H1594" i="19"/>
  <c r="I1717" i="19"/>
  <c r="K1717" i="19" s="1"/>
  <c r="M1717" i="19" s="1"/>
  <c r="N1717" i="19" s="1"/>
  <c r="I1716" i="19"/>
  <c r="I1715" i="19"/>
  <c r="H351" i="22" s="1"/>
  <c r="I1718" i="19"/>
  <c r="K1718" i="19" s="1"/>
  <c r="M1718" i="19" s="1"/>
  <c r="N1718" i="19" s="1"/>
  <c r="H454" i="19"/>
  <c r="G98" i="22"/>
  <c r="H684" i="19"/>
  <c r="G144" i="22"/>
  <c r="H844" i="19"/>
  <c r="G176" i="22"/>
  <c r="G246" i="22"/>
  <c r="H1194" i="19"/>
  <c r="I1380" i="19"/>
  <c r="K1380" i="19" s="1"/>
  <c r="H1514" i="19"/>
  <c r="G310" i="22"/>
  <c r="I1637" i="19"/>
  <c r="K1637" i="19" s="1"/>
  <c r="M1637" i="19" s="1"/>
  <c r="N1637" i="19" s="1"/>
  <c r="I1702" i="19"/>
  <c r="K1702" i="19" s="1"/>
  <c r="M1702" i="19" s="1"/>
  <c r="N1702" i="19" s="1"/>
  <c r="I665" i="19"/>
  <c r="H141" i="22" s="1"/>
  <c r="I667" i="19"/>
  <c r="K667" i="19" s="1"/>
  <c r="M667" i="19" s="1"/>
  <c r="N667" i="19" s="1"/>
  <c r="K829" i="19"/>
  <c r="M825" i="19"/>
  <c r="I780" i="19"/>
  <c r="K780" i="19" s="1"/>
  <c r="I781" i="19"/>
  <c r="K781" i="19" s="1"/>
  <c r="M781" i="19" s="1"/>
  <c r="N781" i="19" s="1"/>
  <c r="I1612" i="19"/>
  <c r="K1612" i="19" s="1"/>
  <c r="M1612" i="19" s="1"/>
  <c r="N1612" i="19" s="1"/>
  <c r="I1611" i="19"/>
  <c r="K1611" i="19" s="1"/>
  <c r="M1611" i="19" s="1"/>
  <c r="N1611" i="19" s="1"/>
  <c r="I1613" i="19"/>
  <c r="I1610" i="19"/>
  <c r="K1610" i="19" s="1"/>
  <c r="I961" i="19"/>
  <c r="K961" i="19" s="1"/>
  <c r="M961" i="19" s="1"/>
  <c r="N961" i="19" s="1"/>
  <c r="I960" i="19"/>
  <c r="I963" i="19"/>
  <c r="K963" i="19" s="1"/>
  <c r="M963" i="19" s="1"/>
  <c r="N963" i="19" s="1"/>
  <c r="I325" i="19"/>
  <c r="K325" i="19" s="1"/>
  <c r="I326" i="19"/>
  <c r="K326" i="19" s="1"/>
  <c r="M326" i="19" s="1"/>
  <c r="N326" i="19" s="1"/>
  <c r="I327" i="19"/>
  <c r="I328" i="19"/>
  <c r="I473" i="19"/>
  <c r="K473" i="19" s="1"/>
  <c r="M473" i="19" s="1"/>
  <c r="N473" i="19" s="1"/>
  <c r="I472" i="19"/>
  <c r="K472" i="19" s="1"/>
  <c r="M472" i="19" s="1"/>
  <c r="N472" i="19" s="1"/>
  <c r="I470" i="19"/>
  <c r="I471" i="19"/>
  <c r="K471" i="19" s="1"/>
  <c r="M471" i="19" s="1"/>
  <c r="N471" i="19" s="1"/>
  <c r="I77" i="19"/>
  <c r="I75" i="19"/>
  <c r="I76" i="19"/>
  <c r="I78" i="19"/>
  <c r="K78" i="19" s="1"/>
  <c r="M78" i="19" s="1"/>
  <c r="N78" i="19" s="1"/>
  <c r="G250" i="22"/>
  <c r="H1214" i="19"/>
  <c r="I1186" i="19"/>
  <c r="I1187" i="19"/>
  <c r="K1187" i="19" s="1"/>
  <c r="M1187" i="19" s="1"/>
  <c r="N1187" i="19" s="1"/>
  <c r="I1185" i="19"/>
  <c r="G629" i="22"/>
  <c r="H404" i="19"/>
  <c r="K996" i="19"/>
  <c r="M996" i="19" s="1"/>
  <c r="N996" i="19" s="1"/>
  <c r="K1270" i="19"/>
  <c r="H205" i="22"/>
  <c r="K985" i="19"/>
  <c r="I430" i="19"/>
  <c r="I431" i="19"/>
  <c r="K431" i="19" s="1"/>
  <c r="M431" i="19" s="1"/>
  <c r="N431" i="19" s="1"/>
  <c r="I432" i="19"/>
  <c r="H574" i="22" s="1"/>
  <c r="I433" i="19"/>
  <c r="K433" i="19" s="1"/>
  <c r="M433" i="19" s="1"/>
  <c r="N433" i="19" s="1"/>
  <c r="I201" i="19"/>
  <c r="K201" i="19" s="1"/>
  <c r="M201" i="19" s="1"/>
  <c r="N201" i="19" s="1"/>
  <c r="I203" i="19"/>
  <c r="K203" i="19" s="1"/>
  <c r="M203" i="19" s="1"/>
  <c r="N203" i="19" s="1"/>
  <c r="G187" i="22"/>
  <c r="H899" i="19"/>
  <c r="I896" i="19" s="1"/>
  <c r="K896" i="19" s="1"/>
  <c r="M896" i="19" s="1"/>
  <c r="N896" i="19" s="1"/>
  <c r="G419" i="22"/>
  <c r="H924" i="19"/>
  <c r="I920" i="19" s="1"/>
  <c r="I988" i="19"/>
  <c r="I987" i="19"/>
  <c r="I986" i="19"/>
  <c r="H592" i="22" s="1"/>
  <c r="I762" i="19"/>
  <c r="K762" i="19" s="1"/>
  <c r="M762" i="19" s="1"/>
  <c r="N762" i="19" s="1"/>
  <c r="I761" i="19"/>
  <c r="K761" i="19" s="1"/>
  <c r="M761" i="19" s="1"/>
  <c r="N761" i="19" s="1"/>
  <c r="H1064" i="19"/>
  <c r="I1060" i="19" s="1"/>
  <c r="K1060" i="19" s="1"/>
  <c r="G365" i="22"/>
  <c r="H299" i="19"/>
  <c r="G672" i="22"/>
  <c r="H29" i="19"/>
  <c r="I197" i="19"/>
  <c r="K197" i="19" s="1"/>
  <c r="M197" i="19" s="1"/>
  <c r="N197" i="19" s="1"/>
  <c r="I198" i="19"/>
  <c r="K198" i="19" s="1"/>
  <c r="M198" i="19" s="1"/>
  <c r="N198" i="19" s="1"/>
  <c r="I195" i="19"/>
  <c r="H47" i="22" s="1"/>
  <c r="I196" i="19"/>
  <c r="H207" i="22"/>
  <c r="I1112" i="19"/>
  <c r="K1112" i="19" s="1"/>
  <c r="M1112" i="19" s="1"/>
  <c r="N1112" i="19" s="1"/>
  <c r="I1110" i="19"/>
  <c r="I1113" i="19"/>
  <c r="K1113" i="19" s="1"/>
  <c r="M1113" i="19" s="1"/>
  <c r="N1113" i="19" s="1"/>
  <c r="G497" i="22"/>
  <c r="H1179" i="19"/>
  <c r="G256" i="22"/>
  <c r="H1244" i="19"/>
  <c r="G761" i="22"/>
  <c r="H1314" i="19"/>
  <c r="G754" i="22"/>
  <c r="H1334" i="19"/>
  <c r="G596" i="22"/>
  <c r="H1464" i="19"/>
  <c r="I1462" i="19" s="1"/>
  <c r="G479" i="22"/>
  <c r="H1504" i="19"/>
  <c r="I1502" i="19" s="1"/>
  <c r="K1502" i="19" s="1"/>
  <c r="M1502" i="19" s="1"/>
  <c r="N1502" i="19" s="1"/>
  <c r="H1109" i="19"/>
  <c r="I1105" i="19" s="1"/>
  <c r="H229" i="22" s="1"/>
  <c r="G229" i="22"/>
  <c r="I1170" i="19"/>
  <c r="H242" i="22" s="1"/>
  <c r="I1171" i="19"/>
  <c r="K1171" i="19" s="1"/>
  <c r="M1171" i="19" s="1"/>
  <c r="N1171" i="19" s="1"/>
  <c r="I1172" i="19"/>
  <c r="K1172" i="19" s="1"/>
  <c r="M1172" i="19" s="1"/>
  <c r="N1172" i="19" s="1"/>
  <c r="G667" i="22"/>
  <c r="H1284" i="19"/>
  <c r="I1283" i="19" s="1"/>
  <c r="K1283" i="19" s="1"/>
  <c r="M1283" i="19" s="1"/>
  <c r="N1283" i="19" s="1"/>
  <c r="I1378" i="19"/>
  <c r="K1378" i="19" s="1"/>
  <c r="M1378" i="19" s="1"/>
  <c r="N1378" i="19" s="1"/>
  <c r="I1375" i="19"/>
  <c r="K1375" i="19" s="1"/>
  <c r="H1479" i="19"/>
  <c r="I1721" i="19"/>
  <c r="H671" i="22" s="1"/>
  <c r="H1759" i="19"/>
  <c r="G440" i="22"/>
  <c r="I330" i="19"/>
  <c r="H74" i="22" s="1"/>
  <c r="I333" i="19"/>
  <c r="K333" i="19" s="1"/>
  <c r="M333" i="19" s="1"/>
  <c r="N333" i="19" s="1"/>
  <c r="H564" i="19"/>
  <c r="G120" i="22"/>
  <c r="I688" i="19"/>
  <c r="K688" i="19" s="1"/>
  <c r="M688" i="19" s="1"/>
  <c r="N688" i="19" s="1"/>
  <c r="I687" i="19"/>
  <c r="K687" i="19" s="1"/>
  <c r="M687" i="19" s="1"/>
  <c r="N687" i="19" s="1"/>
  <c r="I685" i="19"/>
  <c r="K685" i="19" s="1"/>
  <c r="I686" i="19"/>
  <c r="G184" i="22"/>
  <c r="H884" i="19"/>
  <c r="H1044" i="19"/>
  <c r="G216" i="22"/>
  <c r="H374" i="19"/>
  <c r="I372" i="19" s="1"/>
  <c r="K372" i="19" s="1"/>
  <c r="M372" i="19" s="1"/>
  <c r="N372" i="19" s="1"/>
  <c r="G557" i="22"/>
  <c r="H1124" i="19"/>
  <c r="G612" i="22"/>
  <c r="G210" i="22"/>
  <c r="H1014" i="19"/>
  <c r="I1010" i="19" s="1"/>
  <c r="K1010" i="19" s="1"/>
  <c r="G492" i="22"/>
  <c r="H709" i="19"/>
  <c r="I575" i="19"/>
  <c r="K575" i="19" s="1"/>
  <c r="I577" i="19"/>
  <c r="K577" i="19" s="1"/>
  <c r="M577" i="19" s="1"/>
  <c r="N577" i="19" s="1"/>
  <c r="K1140" i="19"/>
  <c r="K1142" i="19"/>
  <c r="M1142" i="19" s="1"/>
  <c r="N1142" i="19" s="1"/>
  <c r="H633" i="22"/>
  <c r="I943" i="19"/>
  <c r="K943" i="19" s="1"/>
  <c r="M943" i="19" s="1"/>
  <c r="N943" i="19" s="1"/>
  <c r="I940" i="19"/>
  <c r="I717" i="19"/>
  <c r="K717" i="19" s="1"/>
  <c r="M717" i="19" s="1"/>
  <c r="N717" i="19" s="1"/>
  <c r="I716" i="19"/>
  <c r="K716" i="19" s="1"/>
  <c r="M716" i="19" s="1"/>
  <c r="N716" i="19" s="1"/>
  <c r="H314" i="19"/>
  <c r="G138" i="22"/>
  <c r="H654" i="19"/>
  <c r="G361" i="22"/>
  <c r="H1059" i="19"/>
  <c r="I1056" i="19" s="1"/>
  <c r="G32" i="22"/>
  <c r="H124" i="19"/>
  <c r="H94" i="19"/>
  <c r="I92" i="19" s="1"/>
  <c r="K92" i="19" s="1"/>
  <c r="M92" i="19" s="1"/>
  <c r="N92" i="19" s="1"/>
  <c r="G26" i="22"/>
  <c r="I753" i="19"/>
  <c r="K753" i="19" s="1"/>
  <c r="M753" i="19" s="1"/>
  <c r="N753" i="19" s="1"/>
  <c r="I750" i="19"/>
  <c r="H1164" i="19"/>
  <c r="H1404" i="19"/>
  <c r="I1455" i="19"/>
  <c r="I1458" i="19"/>
  <c r="K1458" i="19" s="1"/>
  <c r="M1458" i="19" s="1"/>
  <c r="N1458" i="19" s="1"/>
  <c r="I1643" i="19"/>
  <c r="K1643" i="19" s="1"/>
  <c r="M1643" i="19" s="1"/>
  <c r="N1643" i="19" s="1"/>
  <c r="I1640" i="19"/>
  <c r="H336" i="22" s="1"/>
  <c r="G696" i="22"/>
  <c r="H1429" i="19"/>
  <c r="G152" i="22"/>
  <c r="H724" i="19"/>
  <c r="H42" i="22"/>
  <c r="I542" i="19"/>
  <c r="K542" i="19" s="1"/>
  <c r="M542" i="19" s="1"/>
  <c r="N542" i="19" s="1"/>
  <c r="I541" i="19"/>
  <c r="H586" i="22" s="1"/>
  <c r="I543" i="19"/>
  <c r="I1553" i="19"/>
  <c r="K1553" i="19" s="1"/>
  <c r="M1553" i="19" s="1"/>
  <c r="N1553" i="19" s="1"/>
  <c r="I1551" i="19"/>
  <c r="K1551" i="19" s="1"/>
  <c r="M1551" i="19" s="1"/>
  <c r="N1551" i="19" s="1"/>
  <c r="I10" i="19"/>
  <c r="K10" i="19" s="1"/>
  <c r="K14" i="19" s="1"/>
  <c r="I11" i="19"/>
  <c r="H979" i="19"/>
  <c r="G203" i="22"/>
  <c r="G223" i="22"/>
  <c r="H1079" i="19"/>
  <c r="G295" i="22"/>
  <c r="H1439" i="19"/>
  <c r="G324" i="22"/>
  <c r="H1584" i="19"/>
  <c r="I1546" i="19"/>
  <c r="K1546" i="19" s="1"/>
  <c r="M1546" i="19" s="1"/>
  <c r="N1546" i="19" s="1"/>
  <c r="I1545" i="19"/>
  <c r="K1545" i="19" s="1"/>
  <c r="G266" i="22"/>
  <c r="H1294" i="19"/>
  <c r="G476" i="22"/>
  <c r="H1389" i="19"/>
  <c r="I1388" i="19" s="1"/>
  <c r="H1129" i="19"/>
  <c r="G201" i="22"/>
  <c r="H969" i="19"/>
  <c r="G72" i="22"/>
  <c r="H324" i="19"/>
  <c r="G556" i="22"/>
  <c r="H259" i="19"/>
  <c r="G723" i="22"/>
  <c r="H504" i="19"/>
  <c r="I501" i="19" s="1"/>
  <c r="H439" i="19"/>
  <c r="K76" i="19"/>
  <c r="M76" i="19" s="1"/>
  <c r="N76" i="19" s="1"/>
  <c r="K170" i="19"/>
  <c r="K556" i="19"/>
  <c r="M556" i="19" s="1"/>
  <c r="N556" i="19" s="1"/>
  <c r="K1471" i="19"/>
  <c r="M1471" i="19" s="1"/>
  <c r="N1471" i="19" s="1"/>
  <c r="K1547" i="19"/>
  <c r="M1547" i="19" s="1"/>
  <c r="N1547" i="19" s="1"/>
  <c r="H434" i="22"/>
  <c r="H687" i="22"/>
  <c r="H719" i="22"/>
  <c r="H380" i="22"/>
  <c r="H200" i="22"/>
  <c r="H51" i="22"/>
  <c r="I1550" i="19"/>
  <c r="H318" i="22" s="1"/>
  <c r="I540" i="19"/>
  <c r="K540" i="19" s="1"/>
  <c r="I715" i="19"/>
  <c r="H158" i="22"/>
  <c r="I17" i="19"/>
  <c r="H429" i="19"/>
  <c r="I427" i="19" s="1"/>
  <c r="K427" i="19" s="1"/>
  <c r="M427" i="19" s="1"/>
  <c r="N427" i="19" s="1"/>
  <c r="I1597" i="19"/>
  <c r="K1597" i="19" s="1"/>
  <c r="M1597" i="19" s="1"/>
  <c r="N1597" i="19" s="1"/>
  <c r="I1595" i="19"/>
  <c r="H327" i="22" s="1"/>
  <c r="H809" i="19"/>
  <c r="H1084" i="19"/>
  <c r="I1082" i="19" s="1"/>
  <c r="H909" i="19"/>
  <c r="H279" i="19"/>
  <c r="H614" i="19"/>
  <c r="H794" i="19"/>
  <c r="H214" i="19"/>
  <c r="G66" i="22"/>
  <c r="H1469" i="19"/>
  <c r="I1467" i="19" s="1"/>
  <c r="K1467" i="19" s="1"/>
  <c r="M1467" i="19" s="1"/>
  <c r="N1467" i="19" s="1"/>
  <c r="I1457" i="19"/>
  <c r="K1457" i="19" s="1"/>
  <c r="M1457" i="19" s="1"/>
  <c r="N1457" i="19" s="1"/>
  <c r="H114" i="19"/>
  <c r="G30" i="22"/>
  <c r="G769" i="22"/>
  <c r="H1024" i="19"/>
  <c r="H1344" i="19"/>
  <c r="G265" i="22"/>
  <c r="H1289" i="19"/>
  <c r="G65" i="22"/>
  <c r="H289" i="19"/>
  <c r="H749" i="19"/>
  <c r="I746" i="19" s="1"/>
  <c r="G676" i="22"/>
  <c r="H819" i="19"/>
  <c r="I818" i="19" s="1"/>
  <c r="K818" i="19" s="1"/>
  <c r="M818" i="19" s="1"/>
  <c r="N818" i="19" s="1"/>
  <c r="I1131" i="19"/>
  <c r="H408" i="22" s="1"/>
  <c r="I1133" i="19"/>
  <c r="K1133" i="19" s="1"/>
  <c r="M1133" i="19" s="1"/>
  <c r="N1133" i="19" s="1"/>
  <c r="I1132" i="19"/>
  <c r="I1130" i="19"/>
  <c r="K1130" i="19" s="1"/>
  <c r="G312" i="22"/>
  <c r="H1524" i="19"/>
  <c r="G518" i="22"/>
  <c r="H1539" i="19"/>
  <c r="I1536" i="19" s="1"/>
  <c r="K1536" i="19" s="1"/>
  <c r="M1536" i="19" s="1"/>
  <c r="N1536" i="19" s="1"/>
  <c r="H1664" i="19"/>
  <c r="G340" i="22"/>
  <c r="I1573" i="19"/>
  <c r="K1573" i="19" s="1"/>
  <c r="M1573" i="19" s="1"/>
  <c r="N1573" i="19" s="1"/>
  <c r="I1572" i="19"/>
  <c r="K1572" i="19" s="1"/>
  <c r="M1572" i="19" s="1"/>
  <c r="N1572" i="19" s="1"/>
  <c r="G371" i="22"/>
  <c r="H1649" i="19"/>
  <c r="H1739" i="19"/>
  <c r="H1624" i="19"/>
  <c r="G728" i="22"/>
  <c r="I1630" i="19"/>
  <c r="K1630" i="19" s="1"/>
  <c r="I1668" i="19"/>
  <c r="K1668" i="19" s="1"/>
  <c r="M1668" i="19" s="1"/>
  <c r="N1668" i="19" s="1"/>
  <c r="I1667" i="19"/>
  <c r="K1667" i="19" s="1"/>
  <c r="M1667" i="19" s="1"/>
  <c r="N1667" i="19" s="1"/>
  <c r="H399" i="19"/>
  <c r="P524" i="19"/>
  <c r="K77" i="19"/>
  <c r="M77" i="19" s="1"/>
  <c r="N77" i="19" s="1"/>
  <c r="K1613" i="19"/>
  <c r="M1613" i="19" s="1"/>
  <c r="N1613" i="19" s="1"/>
  <c r="K1156" i="19"/>
  <c r="M1156" i="19" s="1"/>
  <c r="N1156" i="19" s="1"/>
  <c r="K665" i="19"/>
  <c r="H334" i="22"/>
  <c r="H174" i="22"/>
  <c r="H102" i="22"/>
  <c r="H145" i="22"/>
  <c r="I941" i="19"/>
  <c r="K941" i="19" s="1"/>
  <c r="M941" i="19" s="1"/>
  <c r="N941" i="19" s="1"/>
  <c r="I1552" i="19"/>
  <c r="I718" i="19"/>
  <c r="K718" i="19" s="1"/>
  <c r="M718" i="19" s="1"/>
  <c r="N718" i="19" s="1"/>
  <c r="H267" i="22"/>
  <c r="I752" i="19"/>
  <c r="H889" i="19"/>
  <c r="H869" i="19"/>
  <c r="I865" i="19" s="1"/>
  <c r="I1642" i="19"/>
  <c r="K1642" i="19" s="1"/>
  <c r="M1642" i="19" s="1"/>
  <c r="N1642" i="19" s="1"/>
  <c r="H1569" i="19"/>
  <c r="H1589" i="19"/>
  <c r="I1601" i="19"/>
  <c r="K1601" i="19" s="1"/>
  <c r="M1601" i="19" s="1"/>
  <c r="N1601" i="19" s="1"/>
  <c r="I1603" i="19"/>
  <c r="I1600" i="19"/>
  <c r="I1602" i="19"/>
  <c r="K1602" i="19" s="1"/>
  <c r="M1602" i="19" s="1"/>
  <c r="N1602" i="19" s="1"/>
  <c r="H984" i="19"/>
  <c r="H774" i="19"/>
  <c r="H879" i="19"/>
  <c r="H519" i="19"/>
  <c r="H799" i="19"/>
  <c r="I1168" i="19"/>
  <c r="K1168" i="19" s="1"/>
  <c r="M1168" i="19" s="1"/>
  <c r="N1168" i="19" s="1"/>
  <c r="I1165" i="19"/>
  <c r="H459" i="19"/>
  <c r="I458" i="19" s="1"/>
  <c r="K458" i="19" s="1"/>
  <c r="M458" i="19" s="1"/>
  <c r="N458" i="19" s="1"/>
  <c r="H1104" i="19"/>
  <c r="I1101" i="19" s="1"/>
  <c r="K1101" i="19" s="1"/>
  <c r="M1101" i="19" s="1"/>
  <c r="N1101" i="19" s="1"/>
  <c r="H89" i="19"/>
  <c r="G154" i="22"/>
  <c r="H734" i="19"/>
  <c r="H529" i="19"/>
  <c r="I528" i="19" s="1"/>
  <c r="K528" i="19" s="1"/>
  <c r="M528" i="19" s="1"/>
  <c r="N528" i="19" s="1"/>
  <c r="G447" i="22"/>
  <c r="H849" i="19"/>
  <c r="G590" i="22"/>
  <c r="I1297" i="19"/>
  <c r="K1297" i="19" s="1"/>
  <c r="M1297" i="19" s="1"/>
  <c r="N1297" i="19" s="1"/>
  <c r="I1298" i="19"/>
  <c r="K1298" i="19" s="1"/>
  <c r="M1298" i="19" s="1"/>
  <c r="N1298" i="19" s="1"/>
  <c r="I1296" i="19"/>
  <c r="K1296" i="19" s="1"/>
  <c r="M1296" i="19" s="1"/>
  <c r="N1296" i="19" s="1"/>
  <c r="G812" i="22"/>
  <c r="H1199" i="19"/>
  <c r="I1198" i="19" s="1"/>
  <c r="K1198" i="19" s="1"/>
  <c r="M1198" i="19" s="1"/>
  <c r="N1198" i="19" s="1"/>
  <c r="H1139" i="19"/>
  <c r="G806" i="22"/>
  <c r="H894" i="19"/>
  <c r="I890" i="19" s="1"/>
  <c r="I813" i="19"/>
  <c r="K813" i="19" s="1"/>
  <c r="M813" i="19" s="1"/>
  <c r="N813" i="19" s="1"/>
  <c r="G100" i="22"/>
  <c r="H464" i="19"/>
  <c r="H134" i="19"/>
  <c r="I132" i="19" s="1"/>
  <c r="G636" i="22"/>
  <c r="H704" i="19"/>
  <c r="G191" i="22"/>
  <c r="H919" i="19"/>
  <c r="I1727" i="19"/>
  <c r="K1727" i="19" s="1"/>
  <c r="M1727" i="19" s="1"/>
  <c r="N1727" i="19" s="1"/>
  <c r="I1726" i="19"/>
  <c r="G221" i="22"/>
  <c r="H1069" i="19"/>
  <c r="H779" i="19"/>
  <c r="I777" i="19" s="1"/>
  <c r="K777" i="19" s="1"/>
  <c r="M777" i="19" s="1"/>
  <c r="N777" i="19" s="1"/>
  <c r="I697" i="19"/>
  <c r="G427" i="22"/>
  <c r="H604" i="19"/>
  <c r="I601" i="19" s="1"/>
  <c r="H427" i="22" s="1"/>
  <c r="G103" i="22"/>
  <c r="H479" i="19"/>
  <c r="G150" i="22"/>
  <c r="H714" i="19"/>
  <c r="I710" i="19" s="1"/>
  <c r="K710" i="19" s="1"/>
  <c r="G134" i="22"/>
  <c r="H634" i="19"/>
  <c r="H554" i="19"/>
  <c r="I553" i="19" s="1"/>
  <c r="K553" i="19" s="1"/>
  <c r="M553" i="19" s="1"/>
  <c r="N553" i="19" s="1"/>
  <c r="G118" i="22"/>
  <c r="G80" i="22"/>
  <c r="H364" i="19"/>
  <c r="I172" i="19"/>
  <c r="K172" i="19" s="1"/>
  <c r="M172" i="19" s="1"/>
  <c r="N172" i="19" s="1"/>
  <c r="I173" i="19"/>
  <c r="K173" i="19" s="1"/>
  <c r="M173" i="19" s="1"/>
  <c r="N173" i="19" s="1"/>
  <c r="I171" i="19"/>
  <c r="H416" i="22" s="1"/>
  <c r="G109" i="22"/>
  <c r="H509" i="19"/>
  <c r="I506" i="19" s="1"/>
  <c r="K506" i="19" s="1"/>
  <c r="M506" i="19" s="1"/>
  <c r="N506" i="19" s="1"/>
  <c r="H284" i="19"/>
  <c r="P506" i="19"/>
  <c r="P410" i="19"/>
  <c r="H394" i="19"/>
  <c r="G86" i="22"/>
  <c r="P378" i="19"/>
  <c r="P346" i="19"/>
  <c r="P314" i="19"/>
  <c r="P282" i="19"/>
  <c r="P250" i="19"/>
  <c r="P218" i="19"/>
  <c r="I55" i="19"/>
  <c r="K55" i="19" s="1"/>
  <c r="I56" i="19"/>
  <c r="K56" i="19" s="1"/>
  <c r="M56" i="19" s="1"/>
  <c r="N56" i="19" s="1"/>
  <c r="I58" i="19"/>
  <c r="K58" i="19" s="1"/>
  <c r="M58" i="19" s="1"/>
  <c r="N58" i="19" s="1"/>
  <c r="P186" i="19"/>
  <c r="P154" i="19"/>
  <c r="G38" i="22"/>
  <c r="H154" i="19"/>
  <c r="P90" i="19"/>
  <c r="G22" i="22"/>
  <c r="H74" i="19"/>
  <c r="P26" i="19"/>
  <c r="H354" i="19"/>
  <c r="P403" i="19"/>
  <c r="P467" i="19"/>
  <c r="P751" i="19"/>
  <c r="G678" i="22"/>
  <c r="H1054" i="19"/>
  <c r="P1165" i="19"/>
  <c r="G705" i="22"/>
  <c r="H1259" i="19"/>
  <c r="H540" i="22"/>
  <c r="H637" i="22"/>
  <c r="H328" i="22"/>
  <c r="I822" i="19"/>
  <c r="K822" i="19" s="1"/>
  <c r="M822" i="19" s="1"/>
  <c r="N822" i="19" s="1"/>
  <c r="I820" i="19"/>
  <c r="I821" i="19"/>
  <c r="K821" i="19" s="1"/>
  <c r="M821" i="19" s="1"/>
  <c r="N821" i="19" s="1"/>
  <c r="I823" i="19"/>
  <c r="K823" i="19" s="1"/>
  <c r="M823" i="19" s="1"/>
  <c r="N823" i="19" s="1"/>
  <c r="I1335" i="19"/>
  <c r="H275" i="22" s="1"/>
  <c r="I1336" i="19"/>
  <c r="I1338" i="19"/>
  <c r="K1338" i="19" s="1"/>
  <c r="M1338" i="19" s="1"/>
  <c r="N1338" i="19" s="1"/>
  <c r="I407" i="19"/>
  <c r="H739" i="22" s="1"/>
  <c r="I405" i="19"/>
  <c r="K405" i="19" s="1"/>
  <c r="I33" i="19"/>
  <c r="K33" i="19" s="1"/>
  <c r="M33" i="19" s="1"/>
  <c r="N33" i="19" s="1"/>
  <c r="I31" i="19"/>
  <c r="K31" i="19" s="1"/>
  <c r="M31" i="19" s="1"/>
  <c r="N31" i="19" s="1"/>
  <c r="G155" i="22"/>
  <c r="H739" i="19"/>
  <c r="I738" i="19" s="1"/>
  <c r="I828" i="19"/>
  <c r="K828" i="19" s="1"/>
  <c r="M828" i="19" s="1"/>
  <c r="N828" i="19" s="1"/>
  <c r="I827" i="19"/>
  <c r="K827" i="19" s="1"/>
  <c r="M827" i="19" s="1"/>
  <c r="N827" i="19" s="1"/>
  <c r="I826" i="19"/>
  <c r="H1449" i="19"/>
  <c r="I1446" i="19" s="1"/>
  <c r="K1446" i="19" s="1"/>
  <c r="M1446" i="19" s="1"/>
  <c r="N1446" i="19" s="1"/>
  <c r="G297" i="22"/>
  <c r="H1544" i="19"/>
  <c r="H1154" i="19"/>
  <c r="G286" i="22"/>
  <c r="H1394" i="19"/>
  <c r="I1492" i="19"/>
  <c r="K1492" i="19" s="1"/>
  <c r="M1492" i="19" s="1"/>
  <c r="N1492" i="19" s="1"/>
  <c r="I1491" i="19"/>
  <c r="I1656" i="19"/>
  <c r="H653" i="22" s="1"/>
  <c r="I1658" i="19"/>
  <c r="K1658" i="19" s="1"/>
  <c r="M1658" i="19" s="1"/>
  <c r="N1658" i="19" s="1"/>
  <c r="I1657" i="19"/>
  <c r="K1657" i="19" s="1"/>
  <c r="M1657" i="19" s="1"/>
  <c r="N1657" i="19" s="1"/>
  <c r="H1749" i="19"/>
  <c r="H1374" i="19"/>
  <c r="H1534" i="19"/>
  <c r="G531" i="22"/>
  <c r="H1629" i="19"/>
  <c r="I1625" i="19" s="1"/>
  <c r="G346" i="22"/>
  <c r="H1694" i="19"/>
  <c r="H1049" i="19"/>
  <c r="H649" i="19"/>
  <c r="I648" i="19" s="1"/>
  <c r="K648" i="19" s="1"/>
  <c r="M648" i="19" s="1"/>
  <c r="N648" i="19" s="1"/>
  <c r="H209" i="19"/>
  <c r="G796" i="22"/>
  <c r="H1029" i="19"/>
  <c r="I1026" i="19" s="1"/>
  <c r="G770" i="22"/>
  <c r="H934" i="19"/>
  <c r="I930" i="19" s="1"/>
  <c r="H194" i="22" s="1"/>
  <c r="G178" i="22"/>
  <c r="H854" i="19"/>
  <c r="H484" i="19"/>
  <c r="G104" i="22"/>
  <c r="H489" i="19"/>
  <c r="I488" i="19" s="1"/>
  <c r="K488" i="19" s="1"/>
  <c r="M488" i="19" s="1"/>
  <c r="N488" i="19" s="1"/>
  <c r="G105" i="22"/>
  <c r="H119" i="19"/>
  <c r="I118" i="19" s="1"/>
  <c r="K118" i="19" s="1"/>
  <c r="M118" i="19" s="1"/>
  <c r="N118" i="19" s="1"/>
  <c r="G31" i="22"/>
  <c r="G443" i="22"/>
  <c r="H469" i="19"/>
  <c r="H309" i="19"/>
  <c r="G385" i="22"/>
  <c r="G642" i="22"/>
  <c r="H194" i="19"/>
  <c r="P134" i="19"/>
  <c r="G656" i="22"/>
  <c r="H84" i="19"/>
  <c r="P355" i="19"/>
  <c r="P483" i="19"/>
  <c r="P535" i="19"/>
  <c r="P599" i="19"/>
  <c r="G143" i="22"/>
  <c r="H679" i="19"/>
  <c r="P791" i="19"/>
  <c r="P823" i="19"/>
  <c r="P855" i="19"/>
  <c r="P887" i="19"/>
  <c r="P919" i="19"/>
  <c r="P951" i="19"/>
  <c r="P983" i="19"/>
  <c r="P1015" i="19"/>
  <c r="P1047" i="19"/>
  <c r="P1079" i="19"/>
  <c r="P1111" i="19"/>
  <c r="P1153" i="19"/>
  <c r="P1249" i="19"/>
  <c r="K1455" i="19"/>
  <c r="K1295" i="19"/>
  <c r="K698" i="19"/>
  <c r="M698" i="19" s="1"/>
  <c r="N698" i="19" s="1"/>
  <c r="H401" i="22"/>
  <c r="H713" i="22"/>
  <c r="H709" i="22"/>
  <c r="H580" i="22"/>
  <c r="H398" i="22"/>
  <c r="H623" i="22"/>
  <c r="H647" i="22"/>
  <c r="H711" i="22"/>
  <c r="H173" i="22"/>
  <c r="H391" i="22"/>
  <c r="H236" i="22"/>
  <c r="I68" i="19"/>
  <c r="K68" i="19" s="1"/>
  <c r="M68" i="19" s="1"/>
  <c r="N68" i="19" s="1"/>
  <c r="I1615" i="19"/>
  <c r="H331" i="22" s="1"/>
  <c r="I1616" i="19"/>
  <c r="K1616" i="19" s="1"/>
  <c r="M1616" i="19" s="1"/>
  <c r="N1616" i="19" s="1"/>
  <c r="I1618" i="19"/>
  <c r="K1618" i="19" s="1"/>
  <c r="M1618" i="19" s="1"/>
  <c r="N1618" i="19" s="1"/>
  <c r="H574" i="19"/>
  <c r="H444" i="19"/>
  <c r="H1019" i="19"/>
  <c r="H1074" i="19"/>
  <c r="H1304" i="19"/>
  <c r="H994" i="19"/>
  <c r="I990" i="19" s="1"/>
  <c r="H759" i="19"/>
  <c r="H644" i="19"/>
  <c r="H1204" i="19"/>
  <c r="I1201" i="19" s="1"/>
  <c r="H1359" i="19"/>
  <c r="I1358" i="19" s="1"/>
  <c r="K1358" i="19" s="1"/>
  <c r="M1358" i="19" s="1"/>
  <c r="N1358" i="19" s="1"/>
  <c r="G579" i="22"/>
  <c r="H1509" i="19"/>
  <c r="I1517" i="19"/>
  <c r="K1517" i="19" s="1"/>
  <c r="M1517" i="19" s="1"/>
  <c r="N1517" i="19" s="1"/>
  <c r="G485" i="22"/>
  <c r="H1654" i="19"/>
  <c r="I1652" i="19" s="1"/>
  <c r="K1652" i="19" s="1"/>
  <c r="M1652" i="19" s="1"/>
  <c r="N1652" i="19" s="1"/>
  <c r="P256" i="19"/>
  <c r="P448" i="19"/>
  <c r="P512" i="19"/>
  <c r="P556" i="19"/>
  <c r="P588" i="19"/>
  <c r="P620" i="19"/>
  <c r="P652" i="19"/>
  <c r="P684" i="19"/>
  <c r="P716" i="19"/>
  <c r="H729" i="19"/>
  <c r="K697" i="19"/>
  <c r="M697" i="19" s="1"/>
  <c r="N697" i="19" s="1"/>
  <c r="K1396" i="19"/>
  <c r="M1396" i="19" s="1"/>
  <c r="N1396" i="19" s="1"/>
  <c r="K327" i="19"/>
  <c r="M327" i="19" s="1"/>
  <c r="N327" i="19" s="1"/>
  <c r="H378" i="22"/>
  <c r="H622" i="22"/>
  <c r="H583" i="22"/>
  <c r="H729" i="22"/>
  <c r="H685" i="22"/>
  <c r="H449" i="22"/>
  <c r="H458" i="22"/>
  <c r="H807" i="22"/>
  <c r="H551" i="22"/>
  <c r="H407" i="22"/>
  <c r="H635" i="22"/>
  <c r="H569" i="22"/>
  <c r="H588" i="22"/>
  <c r="I1182" i="19"/>
  <c r="H665" i="22" s="1"/>
  <c r="I1617" i="19"/>
  <c r="K1617" i="19" s="1"/>
  <c r="M1617" i="19" s="1"/>
  <c r="N1617" i="19" s="1"/>
  <c r="I1516" i="19"/>
  <c r="K1516" i="19" s="1"/>
  <c r="M1516" i="19" s="1"/>
  <c r="N1516" i="19" s="1"/>
  <c r="I67" i="19"/>
  <c r="H1699" i="19"/>
  <c r="H139" i="19"/>
  <c r="I135" i="19" s="1"/>
  <c r="H359" i="19"/>
  <c r="H44" i="19"/>
  <c r="H1419" i="19"/>
  <c r="I1416" i="19" s="1"/>
  <c r="H239" i="19"/>
  <c r="H129" i="19"/>
  <c r="I45" i="19"/>
  <c r="H17" i="22" s="1"/>
  <c r="H1009" i="19"/>
  <c r="G296" i="22"/>
  <c r="H1444" i="19"/>
  <c r="G459" i="22"/>
  <c r="H1714" i="19"/>
  <c r="G360" i="22"/>
  <c r="H1764" i="19"/>
  <c r="P687" i="19"/>
  <c r="P719" i="19"/>
  <c r="P1149" i="19"/>
  <c r="P1197" i="19"/>
  <c r="P1229" i="19"/>
  <c r="P1293" i="19"/>
  <c r="H1324" i="19"/>
  <c r="I1323" i="19" s="1"/>
  <c r="K1323" i="19" s="1"/>
  <c r="M1323" i="19" s="1"/>
  <c r="N1323" i="19" s="1"/>
  <c r="P198" i="19"/>
  <c r="P182" i="19"/>
  <c r="P70" i="19"/>
  <c r="P59" i="19"/>
  <c r="P187" i="19"/>
  <c r="P631" i="19"/>
  <c r="P695" i="19"/>
  <c r="P759" i="19"/>
  <c r="P1169" i="19"/>
  <c r="P1201" i="19"/>
  <c r="P1233" i="19"/>
  <c r="P1281" i="19"/>
  <c r="P1297" i="19"/>
  <c r="P1345" i="19"/>
  <c r="P1377" i="19"/>
  <c r="K1186" i="19"/>
  <c r="M1186" i="19" s="1"/>
  <c r="N1186" i="19" s="1"/>
  <c r="K1600" i="19"/>
  <c r="H815" i="22"/>
  <c r="H750" i="22"/>
  <c r="H370" i="22"/>
  <c r="H362" i="22"/>
  <c r="H495" i="22"/>
  <c r="H478" i="22"/>
  <c r="H655" i="22"/>
  <c r="H73" i="22"/>
  <c r="H68" i="22"/>
  <c r="H104" i="19"/>
  <c r="I103" i="19" s="1"/>
  <c r="K103" i="19" s="1"/>
  <c r="M103" i="19" s="1"/>
  <c r="N103" i="19" s="1"/>
  <c r="H369" i="19"/>
  <c r="H939" i="19"/>
  <c r="H864" i="19"/>
  <c r="H959" i="19"/>
  <c r="H159" i="19"/>
  <c r="H1579" i="19"/>
  <c r="P1325" i="19"/>
  <c r="P1341" i="19"/>
  <c r="P1373" i="19"/>
  <c r="P1421" i="19"/>
  <c r="P1425" i="19"/>
  <c r="H189" i="19"/>
  <c r="I188" i="19" s="1"/>
  <c r="K188" i="19" s="1"/>
  <c r="M188" i="19" s="1"/>
  <c r="N188" i="19" s="1"/>
  <c r="H424" i="19"/>
  <c r="H594" i="19"/>
  <c r="H1454" i="19"/>
  <c r="H1264" i="19"/>
  <c r="H1564" i="19"/>
  <c r="P1409" i="19"/>
  <c r="P1441" i="19"/>
  <c r="H599" i="19"/>
  <c r="I598" i="19" s="1"/>
  <c r="K598" i="19" s="1"/>
  <c r="M598" i="19" s="1"/>
  <c r="N598" i="19" s="1"/>
  <c r="H549" i="19"/>
  <c r="H269" i="19"/>
  <c r="H1234" i="19"/>
  <c r="I1232" i="19" s="1"/>
  <c r="K1232" i="19" s="1"/>
  <c r="M1232" i="19" s="1"/>
  <c r="N1232" i="19" s="1"/>
  <c r="P1457" i="19"/>
  <c r="P1473" i="19"/>
  <c r="H1754" i="19"/>
  <c r="T1765" i="19"/>
  <c r="H149" i="19"/>
  <c r="I148" i="19" s="1"/>
  <c r="K148" i="19" s="1"/>
  <c r="M148" i="19" s="1"/>
  <c r="N148" i="19" s="1"/>
  <c r="P272" i="19"/>
  <c r="P336" i="19"/>
  <c r="P400" i="19"/>
  <c r="P464" i="19"/>
  <c r="K11" i="19"/>
  <c r="M11" i="19" s="1"/>
  <c r="N11" i="19" s="1"/>
  <c r="J1765" i="19"/>
  <c r="K1485" i="19"/>
  <c r="K986" i="19"/>
  <c r="M986" i="19" s="1"/>
  <c r="N986" i="19" s="1"/>
  <c r="K987" i="19"/>
  <c r="M987" i="19" s="1"/>
  <c r="N987" i="19" s="1"/>
  <c r="K988" i="19"/>
  <c r="M988" i="19" s="1"/>
  <c r="N988" i="19" s="1"/>
  <c r="K67" i="19"/>
  <c r="M67" i="19" s="1"/>
  <c r="N67" i="19" s="1"/>
  <c r="K543" i="19"/>
  <c r="M543" i="19" s="1"/>
  <c r="N543" i="19" s="1"/>
  <c r="K1552" i="19"/>
  <c r="M1552" i="19" s="1"/>
  <c r="N1552" i="19" s="1"/>
  <c r="K432" i="19"/>
  <c r="M432" i="19" s="1"/>
  <c r="N432" i="19" s="1"/>
  <c r="K752" i="19"/>
  <c r="M752" i="19" s="1"/>
  <c r="N752" i="19" s="1"/>
  <c r="K751" i="19"/>
  <c r="M751" i="19" s="1"/>
  <c r="N751" i="19" s="1"/>
  <c r="K750" i="19"/>
  <c r="K686" i="19"/>
  <c r="M686" i="19" s="1"/>
  <c r="N686" i="19" s="1"/>
  <c r="K746" i="19"/>
  <c r="M746" i="19" s="1"/>
  <c r="N746" i="19" s="1"/>
  <c r="K1173" i="19"/>
  <c r="M1173" i="19" s="1"/>
  <c r="N1173" i="19" s="1"/>
  <c r="K942" i="19"/>
  <c r="M942" i="19" s="1"/>
  <c r="N942" i="19" s="1"/>
  <c r="K1715" i="19"/>
  <c r="K1716" i="19"/>
  <c r="M1716" i="19" s="1"/>
  <c r="N1716" i="19" s="1"/>
  <c r="K1131" i="19"/>
  <c r="M1131" i="19" s="1"/>
  <c r="N1131" i="19" s="1"/>
  <c r="K1132" i="19"/>
  <c r="M1132" i="19" s="1"/>
  <c r="N1132" i="19" s="1"/>
  <c r="I185" i="19"/>
  <c r="H45" i="22" s="1"/>
  <c r="I495" i="19"/>
  <c r="I498" i="19"/>
  <c r="K498" i="19" s="1"/>
  <c r="M498" i="19" s="1"/>
  <c r="N498" i="19" s="1"/>
  <c r="I497" i="19"/>
  <c r="K497" i="19" s="1"/>
  <c r="M497" i="19" s="1"/>
  <c r="N497" i="19" s="1"/>
  <c r="I496" i="19"/>
  <c r="K496" i="19" s="1"/>
  <c r="M496" i="19" s="1"/>
  <c r="N496" i="19" s="1"/>
  <c r="I1000" i="19"/>
  <c r="I898" i="19"/>
  <c r="K898" i="19" s="1"/>
  <c r="M898" i="19" s="1"/>
  <c r="N898" i="19" s="1"/>
  <c r="I478" i="19"/>
  <c r="K478" i="19" s="1"/>
  <c r="M478" i="19" s="1"/>
  <c r="N478" i="19" s="1"/>
  <c r="I1073" i="19"/>
  <c r="K1073" i="19" s="1"/>
  <c r="M1073" i="19" s="1"/>
  <c r="N1073" i="19" s="1"/>
  <c r="I1027" i="19"/>
  <c r="K1027" i="19" s="1"/>
  <c r="M1027" i="19" s="1"/>
  <c r="N1027" i="19" s="1"/>
  <c r="I1025" i="19"/>
  <c r="H213" i="22" s="1"/>
  <c r="I373" i="19"/>
  <c r="K373" i="19" s="1"/>
  <c r="M373" i="19" s="1"/>
  <c r="N373" i="19" s="1"/>
  <c r="I1277" i="19"/>
  <c r="I1278" i="19"/>
  <c r="K1278" i="19" s="1"/>
  <c r="M1278" i="19" s="1"/>
  <c r="N1278" i="19" s="1"/>
  <c r="G436" i="22"/>
  <c r="H274" i="19"/>
  <c r="G129" i="22"/>
  <c r="H609" i="19"/>
  <c r="G558" i="22"/>
  <c r="H674" i="19"/>
  <c r="G471" i="22"/>
  <c r="H744" i="19"/>
  <c r="I745" i="19"/>
  <c r="I748" i="19"/>
  <c r="K748" i="19" s="1"/>
  <c r="M748" i="19" s="1"/>
  <c r="N748" i="19" s="1"/>
  <c r="I775" i="19"/>
  <c r="I776" i="19"/>
  <c r="K776" i="19" s="1"/>
  <c r="M776" i="19" s="1"/>
  <c r="N776" i="19" s="1"/>
  <c r="G165" i="22"/>
  <c r="H789" i="19"/>
  <c r="G179" i="22"/>
  <c r="H859" i="19"/>
  <c r="G624" i="22"/>
  <c r="H914" i="19"/>
  <c r="G197" i="22"/>
  <c r="H949" i="19"/>
  <c r="I1233" i="19"/>
  <c r="K1233" i="19" s="1"/>
  <c r="M1233" i="19" s="1"/>
  <c r="N1233" i="19" s="1"/>
  <c r="I1231" i="19"/>
  <c r="H384" i="22" s="1"/>
  <c r="I1230" i="19"/>
  <c r="I425" i="19"/>
  <c r="H93" i="22" s="1"/>
  <c r="I428" i="19"/>
  <c r="K428" i="19" s="1"/>
  <c r="M428" i="19" s="1"/>
  <c r="N428" i="19" s="1"/>
  <c r="I385" i="19"/>
  <c r="K385" i="19" s="1"/>
  <c r="I387" i="19"/>
  <c r="I63" i="19"/>
  <c r="K63" i="19" s="1"/>
  <c r="M63" i="19" s="1"/>
  <c r="N63" i="19" s="1"/>
  <c r="I60" i="19"/>
  <c r="H20" i="22" s="1"/>
  <c r="I91" i="19"/>
  <c r="K91" i="19" s="1"/>
  <c r="M91" i="19" s="1"/>
  <c r="N91" i="19" s="1"/>
  <c r="I485" i="19"/>
  <c r="I487" i="19"/>
  <c r="K487" i="19" s="1"/>
  <c r="M487" i="19" s="1"/>
  <c r="N487" i="19" s="1"/>
  <c r="I1271" i="19"/>
  <c r="I998" i="19"/>
  <c r="K998" i="19" s="1"/>
  <c r="M998" i="19" s="1"/>
  <c r="N998" i="19" s="1"/>
  <c r="I997" i="19"/>
  <c r="I211" i="19"/>
  <c r="K211" i="19" s="1"/>
  <c r="M211" i="19" s="1"/>
  <c r="N211" i="19" s="1"/>
  <c r="I213" i="19"/>
  <c r="K213" i="19" s="1"/>
  <c r="M213" i="19" s="1"/>
  <c r="N213" i="19" s="1"/>
  <c r="I767" i="19"/>
  <c r="K767" i="19" s="1"/>
  <c r="M767" i="19" s="1"/>
  <c r="N767" i="19" s="1"/>
  <c r="I508" i="19"/>
  <c r="K508" i="19" s="1"/>
  <c r="M508" i="19" s="1"/>
  <c r="N508" i="19" s="1"/>
  <c r="I1252" i="19"/>
  <c r="K1252" i="19" s="1"/>
  <c r="M1252" i="19" s="1"/>
  <c r="N1252" i="19" s="1"/>
  <c r="I123" i="19"/>
  <c r="K123" i="19" s="1"/>
  <c r="M123" i="19" s="1"/>
  <c r="N123" i="19" s="1"/>
  <c r="I122" i="19"/>
  <c r="K122" i="19" s="1"/>
  <c r="M122" i="19" s="1"/>
  <c r="N122" i="19" s="1"/>
  <c r="I121" i="19"/>
  <c r="K121" i="19" s="1"/>
  <c r="M121" i="19" s="1"/>
  <c r="N121" i="19" s="1"/>
  <c r="I120" i="19"/>
  <c r="G641" i="22"/>
  <c r="H179" i="19"/>
  <c r="H169" i="19"/>
  <c r="G381" i="22"/>
  <c r="I161" i="19"/>
  <c r="I163" i="19"/>
  <c r="K163" i="19" s="1"/>
  <c r="M163" i="19" s="1"/>
  <c r="N163" i="19" s="1"/>
  <c r="G29" i="22"/>
  <c r="H109" i="19"/>
  <c r="G658" i="22"/>
  <c r="H494" i="19"/>
  <c r="H20" i="19"/>
  <c r="U1765" i="19"/>
  <c r="I147" i="19"/>
  <c r="H534" i="22" s="1"/>
  <c r="I700" i="19"/>
  <c r="I1408" i="19"/>
  <c r="I212" i="19"/>
  <c r="I811" i="19"/>
  <c r="I1272" i="19"/>
  <c r="K1272" i="19" s="1"/>
  <c r="M1272" i="19" s="1"/>
  <c r="N1272" i="19" s="1"/>
  <c r="I1363" i="19"/>
  <c r="K1363" i="19" s="1"/>
  <c r="M1363" i="19" s="1"/>
  <c r="N1363" i="19" s="1"/>
  <c r="I1362" i="19"/>
  <c r="K1362" i="19" s="1"/>
  <c r="M1362" i="19" s="1"/>
  <c r="N1362" i="19" s="1"/>
  <c r="I1360" i="19"/>
  <c r="I1570" i="19"/>
  <c r="I1571" i="19"/>
  <c r="H392" i="22" s="1"/>
  <c r="I763" i="19"/>
  <c r="K763" i="19" s="1"/>
  <c r="M763" i="19" s="1"/>
  <c r="N763" i="19" s="1"/>
  <c r="I760" i="19"/>
  <c r="H160" i="22" s="1"/>
  <c r="I557" i="19"/>
  <c r="K557" i="19" s="1"/>
  <c r="M557" i="19" s="1"/>
  <c r="N557" i="19" s="1"/>
  <c r="I555" i="19"/>
  <c r="I1116" i="19"/>
  <c r="I1115" i="19"/>
  <c r="I1118" i="19"/>
  <c r="K1118" i="19" s="1"/>
  <c r="M1118" i="19" s="1"/>
  <c r="N1118" i="19" s="1"/>
  <c r="I13" i="19"/>
  <c r="K13" i="19" s="1"/>
  <c r="M13" i="19" s="1"/>
  <c r="N13" i="19" s="1"/>
  <c r="I12" i="19"/>
  <c r="I1106" i="19"/>
  <c r="K1106" i="19" s="1"/>
  <c r="M1106" i="19" s="1"/>
  <c r="N1106" i="19" s="1"/>
  <c r="I566" i="19"/>
  <c r="I567" i="19"/>
  <c r="K567" i="19" s="1"/>
  <c r="M567" i="19" s="1"/>
  <c r="N567" i="19" s="1"/>
  <c r="I565" i="19"/>
  <c r="K565" i="19" s="1"/>
  <c r="I1035" i="19"/>
  <c r="H215" i="22" s="1"/>
  <c r="I1038" i="19"/>
  <c r="H610" i="22" s="1"/>
  <c r="I150" i="19"/>
  <c r="I1355" i="19"/>
  <c r="I1512" i="19"/>
  <c r="I1513" i="19"/>
  <c r="K1513" i="19" s="1"/>
  <c r="M1513" i="19" s="1"/>
  <c r="N1513" i="19" s="1"/>
  <c r="I1608" i="19"/>
  <c r="K1608" i="19" s="1"/>
  <c r="M1608" i="19" s="1"/>
  <c r="N1608" i="19" s="1"/>
  <c r="I1605" i="19"/>
  <c r="H329" i="22" s="1"/>
  <c r="G114" i="22"/>
  <c r="H534" i="19"/>
  <c r="G226" i="22"/>
  <c r="H1094" i="19"/>
  <c r="G277" i="22"/>
  <c r="H1349" i="19"/>
  <c r="I993" i="19"/>
  <c r="K993" i="19" s="1"/>
  <c r="M993" i="19" s="1"/>
  <c r="N993" i="19" s="1"/>
  <c r="H624" i="19"/>
  <c r="G132" i="22"/>
  <c r="H616" i="22"/>
  <c r="H121" i="22"/>
  <c r="I812" i="19"/>
  <c r="K812" i="19" s="1"/>
  <c r="M812" i="19" s="1"/>
  <c r="N812" i="19" s="1"/>
  <c r="I1548" i="19"/>
  <c r="I62" i="19"/>
  <c r="I57" i="19"/>
  <c r="K57" i="19" s="1"/>
  <c r="M57" i="19" s="1"/>
  <c r="N57" i="19" s="1"/>
  <c r="I1633" i="19"/>
  <c r="I1143" i="19"/>
  <c r="I486" i="19"/>
  <c r="I210" i="19"/>
  <c r="H50" i="22" s="1"/>
  <c r="I388" i="19"/>
  <c r="K388" i="19" s="1"/>
  <c r="M388" i="19" s="1"/>
  <c r="N388" i="19" s="1"/>
  <c r="I782" i="19"/>
  <c r="I783" i="19"/>
  <c r="K783" i="19" s="1"/>
  <c r="M783" i="19" s="1"/>
  <c r="N783" i="19" s="1"/>
  <c r="I1558" i="19"/>
  <c r="K1558" i="19" s="1"/>
  <c r="M1558" i="19" s="1"/>
  <c r="N1558" i="19" s="1"/>
  <c r="I1555" i="19"/>
  <c r="H319" i="22" s="1"/>
  <c r="I1302" i="19"/>
  <c r="K1302" i="19" s="1"/>
  <c r="M1302" i="19" s="1"/>
  <c r="N1302" i="19" s="1"/>
  <c r="I1300" i="19"/>
  <c r="I847" i="19"/>
  <c r="I848" i="19"/>
  <c r="K848" i="19" s="1"/>
  <c r="M848" i="19" s="1"/>
  <c r="N848" i="19" s="1"/>
  <c r="I895" i="19"/>
  <c r="H187" i="22" s="1"/>
  <c r="H234" i="19"/>
  <c r="I1075" i="19"/>
  <c r="I1076" i="19"/>
  <c r="I1628" i="19"/>
  <c r="K1628" i="19" s="1"/>
  <c r="M1628" i="19" s="1"/>
  <c r="N1628" i="19" s="1"/>
  <c r="I1243" i="19"/>
  <c r="I1241" i="19"/>
  <c r="I1258" i="19"/>
  <c r="K1258" i="19" s="1"/>
  <c r="M1258" i="19" s="1"/>
  <c r="N1258" i="19" s="1"/>
  <c r="I1256" i="19"/>
  <c r="I1650" i="19"/>
  <c r="K1650" i="19" s="1"/>
  <c r="I1463" i="19"/>
  <c r="K1463" i="19" s="1"/>
  <c r="M1463" i="19" s="1"/>
  <c r="N1463" i="19" s="1"/>
  <c r="H319" i="19"/>
  <c r="G40" i="22"/>
  <c r="G394" i="22"/>
  <c r="H264" i="19"/>
  <c r="I290" i="19"/>
  <c r="I293" i="19"/>
  <c r="K293" i="19" s="1"/>
  <c r="M293" i="19" s="1"/>
  <c r="N293" i="19" s="1"/>
  <c r="G747" i="22"/>
  <c r="H514" i="19"/>
  <c r="G483" i="22"/>
  <c r="H589" i="19"/>
  <c r="I1062" i="19"/>
  <c r="K1062" i="19" s="1"/>
  <c r="M1062" i="19" s="1"/>
  <c r="N1062" i="19" s="1"/>
  <c r="I1223" i="19"/>
  <c r="K1223" i="19" s="1"/>
  <c r="M1223" i="19" s="1"/>
  <c r="N1223" i="19" s="1"/>
  <c r="G269" i="22"/>
  <c r="H1309" i="19"/>
  <c r="I1087" i="19"/>
  <c r="K1087" i="19" s="1"/>
  <c r="M1087" i="19" s="1"/>
  <c r="N1087" i="19" s="1"/>
  <c r="I453" i="19"/>
  <c r="K453" i="19" s="1"/>
  <c r="M453" i="19" s="1"/>
  <c r="N453" i="19" s="1"/>
  <c r="I451" i="19"/>
  <c r="I1542" i="19"/>
  <c r="K1542" i="19" s="1"/>
  <c r="M1542" i="19" s="1"/>
  <c r="N1542" i="19" s="1"/>
  <c r="I1541" i="19"/>
  <c r="K1541" i="19" s="1"/>
  <c r="M1541" i="19" s="1"/>
  <c r="N1541" i="19" s="1"/>
  <c r="I1330" i="19"/>
  <c r="I1331" i="19"/>
  <c r="K1331" i="19" s="1"/>
  <c r="M1331" i="19" s="1"/>
  <c r="N1331" i="19" s="1"/>
  <c r="I1178" i="19"/>
  <c r="K1178" i="19" s="1"/>
  <c r="M1178" i="19" s="1"/>
  <c r="N1178" i="19" s="1"/>
  <c r="I1176" i="19"/>
  <c r="I115" i="19"/>
  <c r="I1111" i="19"/>
  <c r="I302" i="19"/>
  <c r="K302" i="19" s="1"/>
  <c r="M302" i="19" s="1"/>
  <c r="N302" i="19" s="1"/>
  <c r="I301" i="19"/>
  <c r="H417" i="22" s="1"/>
  <c r="I85" i="19"/>
  <c r="I88" i="19"/>
  <c r="K88" i="19" s="1"/>
  <c r="M88" i="19" s="1"/>
  <c r="N88" i="19" s="1"/>
  <c r="I576" i="19"/>
  <c r="H606" i="22" s="1"/>
  <c r="I578" i="19"/>
  <c r="K578" i="19" s="1"/>
  <c r="M578" i="19" s="1"/>
  <c r="N578" i="19" s="1"/>
  <c r="I552" i="19"/>
  <c r="K552" i="19" s="1"/>
  <c r="M552" i="19" s="1"/>
  <c r="N552" i="19" s="1"/>
  <c r="I550" i="19"/>
  <c r="H118" i="22" s="1"/>
  <c r="I202" i="19"/>
  <c r="K202" i="19" s="1"/>
  <c r="M202" i="19" s="1"/>
  <c r="N202" i="19" s="1"/>
  <c r="I200" i="19"/>
  <c r="I408" i="19"/>
  <c r="I1493" i="19"/>
  <c r="K1493" i="19" s="1"/>
  <c r="M1493" i="19" s="1"/>
  <c r="N1493" i="19" s="1"/>
  <c r="I1490" i="19"/>
  <c r="I1503" i="19"/>
  <c r="K1503" i="19" s="1"/>
  <c r="M1503" i="19" s="1"/>
  <c r="N1503" i="19" s="1"/>
  <c r="I1500" i="19"/>
  <c r="H308" i="22" s="1"/>
  <c r="I1501" i="19"/>
  <c r="I1472" i="19"/>
  <c r="K1472" i="19" s="1"/>
  <c r="M1472" i="19" s="1"/>
  <c r="N1472" i="19" s="1"/>
  <c r="I1470" i="19"/>
  <c r="H302" i="22" s="1"/>
  <c r="G491" i="22"/>
  <c r="H629" i="19"/>
  <c r="G261" i="22"/>
  <c r="H1269" i="19"/>
  <c r="G779" i="22"/>
  <c r="H449" i="19"/>
  <c r="G395" i="22"/>
  <c r="H344" i="19"/>
  <c r="G75" i="22"/>
  <c r="H339" i="19"/>
  <c r="I602" i="19"/>
  <c r="K602" i="19" s="1"/>
  <c r="M602" i="19" s="1"/>
  <c r="N602" i="19" s="1"/>
  <c r="I1398" i="19"/>
  <c r="K1398" i="19" s="1"/>
  <c r="M1398" i="19" s="1"/>
  <c r="N1398" i="19" s="1"/>
  <c r="I1395" i="19"/>
  <c r="I1280" i="19"/>
  <c r="I852" i="19"/>
  <c r="K852" i="19" s="1"/>
  <c r="M852" i="19" s="1"/>
  <c r="N852" i="19" s="1"/>
  <c r="I851" i="19"/>
  <c r="I216" i="19"/>
  <c r="I217" i="19"/>
  <c r="H564" i="22" s="1"/>
  <c r="I1465" i="19"/>
  <c r="H301" i="22" s="1"/>
  <c r="I1313" i="19"/>
  <c r="K1313" i="19" s="1"/>
  <c r="M1313" i="19" s="1"/>
  <c r="N1313" i="19" s="1"/>
  <c r="I1312" i="19"/>
  <c r="H224" i="19"/>
  <c r="I18" i="19"/>
  <c r="K18" i="19" s="1"/>
  <c r="M18" i="19" s="1"/>
  <c r="N18" i="19" s="1"/>
  <c r="I15" i="19"/>
  <c r="I668" i="19"/>
  <c r="K668" i="19" s="1"/>
  <c r="M668" i="19" s="1"/>
  <c r="N668" i="19" s="1"/>
  <c r="I666" i="19"/>
  <c r="G36" i="22"/>
  <c r="H144" i="19"/>
  <c r="H414" i="19"/>
  <c r="G202" i="22"/>
  <c r="H974" i="19"/>
  <c r="G198" i="22"/>
  <c r="H954" i="19"/>
  <c r="H249" i="19"/>
  <c r="G57" i="22"/>
  <c r="G249" i="22"/>
  <c r="H1209" i="19"/>
  <c r="H1219" i="19"/>
  <c r="G251" i="22"/>
  <c r="H1229" i="19"/>
  <c r="H1239" i="19"/>
  <c r="G727" i="22"/>
  <c r="H1434" i="19"/>
  <c r="G453" i="22"/>
  <c r="H1499" i="19"/>
  <c r="G465" i="22"/>
  <c r="H659" i="19"/>
  <c r="H524" i="19"/>
  <c r="H254" i="19"/>
  <c r="G504" i="22"/>
  <c r="H39" i="19"/>
  <c r="G605" i="22"/>
  <c r="H539" i="19"/>
  <c r="H639" i="19"/>
  <c r="G575" i="22"/>
  <c r="G481" i="22"/>
  <c r="H874" i="19"/>
  <c r="G193" i="22"/>
  <c r="H929" i="19"/>
  <c r="G349" i="22"/>
  <c r="H1709" i="19"/>
  <c r="G562" i="22"/>
  <c r="H1684" i="19"/>
  <c r="H229" i="19"/>
  <c r="H244" i="19"/>
  <c r="H804" i="19"/>
  <c r="G140" i="22"/>
  <c r="H664" i="19"/>
  <c r="H1034" i="19"/>
  <c r="G507" i="22"/>
  <c r="G237" i="22"/>
  <c r="H1149" i="19"/>
  <c r="G735" i="22"/>
  <c r="H1329" i="19"/>
  <c r="G396" i="22"/>
  <c r="H384" i="19"/>
  <c r="H1319" i="19"/>
  <c r="G499" i="22"/>
  <c r="H584" i="19"/>
  <c r="H1249" i="19"/>
  <c r="H349" i="19"/>
  <c r="G146" i="22"/>
  <c r="H694" i="19"/>
  <c r="G718" i="22"/>
  <c r="H1484" i="19"/>
  <c r="G413" i="22"/>
  <c r="H379" i="19"/>
  <c r="G554" i="22"/>
  <c r="H99" i="19"/>
  <c r="G393" i="22"/>
  <c r="H1734" i="19"/>
  <c r="H419" i="19"/>
  <c r="G56" i="22"/>
  <c r="K1486" i="19"/>
  <c r="M1486" i="19" s="1"/>
  <c r="N1486" i="19" s="1"/>
  <c r="K1571" i="19"/>
  <c r="M1571" i="19" s="1"/>
  <c r="N1571" i="19" s="1"/>
  <c r="K328" i="19"/>
  <c r="M328" i="19" s="1"/>
  <c r="N328" i="19" s="1"/>
  <c r="M1610" i="19" l="1"/>
  <c r="K1614" i="19"/>
  <c r="I1700" i="19"/>
  <c r="K1700" i="19" s="1"/>
  <c r="I1382" i="19"/>
  <c r="K1382" i="19" s="1"/>
  <c r="M1382" i="19" s="1"/>
  <c r="N1382" i="19" s="1"/>
  <c r="I53" i="19"/>
  <c r="K53" i="19" s="1"/>
  <c r="M53" i="19" s="1"/>
  <c r="N53" i="19" s="1"/>
  <c r="I837" i="19"/>
  <c r="K1405" i="19"/>
  <c r="I1728" i="19"/>
  <c r="K1728" i="19" s="1"/>
  <c r="M1728" i="19" s="1"/>
  <c r="N1728" i="19" s="1"/>
  <c r="I1725" i="19"/>
  <c r="A369" i="11"/>
  <c r="B370" i="11"/>
  <c r="I1488" i="19"/>
  <c r="K1488" i="19" s="1"/>
  <c r="M1488" i="19" s="1"/>
  <c r="N1488" i="19" s="1"/>
  <c r="I1487" i="19"/>
  <c r="K1487" i="19" s="1"/>
  <c r="M1487" i="19" s="1"/>
  <c r="N1487" i="19" s="1"/>
  <c r="I817" i="19"/>
  <c r="I1100" i="19"/>
  <c r="I1058" i="19"/>
  <c r="K1058" i="19" s="1"/>
  <c r="M1058" i="19" s="1"/>
  <c r="N1058" i="19" s="1"/>
  <c r="I1468" i="19"/>
  <c r="K1468" i="19" s="1"/>
  <c r="M1468" i="19" s="1"/>
  <c r="N1468" i="19" s="1"/>
  <c r="I712" i="19"/>
  <c r="K712" i="19" s="1"/>
  <c r="M712" i="19" s="1"/>
  <c r="N712" i="19" s="1"/>
  <c r="I525" i="19"/>
  <c r="I131" i="19"/>
  <c r="I136" i="19"/>
  <c r="I1320" i="19"/>
  <c r="I1013" i="19"/>
  <c r="K1013" i="19" s="1"/>
  <c r="M1013" i="19" s="1"/>
  <c r="N1013" i="19" s="1"/>
  <c r="I1626" i="19"/>
  <c r="K1626" i="19" s="1"/>
  <c r="M1626" i="19" s="1"/>
  <c r="N1626" i="19" s="1"/>
  <c r="I766" i="19"/>
  <c r="K766" i="19" s="1"/>
  <c r="M766" i="19" s="1"/>
  <c r="N766" i="19" s="1"/>
  <c r="I1273" i="19"/>
  <c r="K1273" i="19" s="1"/>
  <c r="M1273" i="19" s="1"/>
  <c r="N1273" i="19" s="1"/>
  <c r="I1197" i="19"/>
  <c r="H753" i="22" s="1"/>
  <c r="K1170" i="19"/>
  <c r="K541" i="19"/>
  <c r="M541" i="19" s="1"/>
  <c r="N541" i="19" s="1"/>
  <c r="H317" i="22"/>
  <c r="H405" i="22"/>
  <c r="H123" i="22"/>
  <c r="H474" i="22"/>
  <c r="H791" i="22"/>
  <c r="H330" i="22"/>
  <c r="I32" i="19"/>
  <c r="K32" i="19" s="1"/>
  <c r="M32" i="19" s="1"/>
  <c r="N32" i="19" s="1"/>
  <c r="I1666" i="19"/>
  <c r="K1666" i="19" s="1"/>
  <c r="M1666" i="19" s="1"/>
  <c r="N1666" i="19" s="1"/>
  <c r="I331" i="19"/>
  <c r="I1377" i="19"/>
  <c r="K1377" i="19" s="1"/>
  <c r="M1377" i="19" s="1"/>
  <c r="N1377" i="19" s="1"/>
  <c r="I1701" i="19"/>
  <c r="I1381" i="19"/>
  <c r="I50" i="19"/>
  <c r="I836" i="19"/>
  <c r="H444" i="22" s="1"/>
  <c r="G356" i="22"/>
  <c r="H1744" i="19"/>
  <c r="G343" i="22"/>
  <c r="H1679" i="19"/>
  <c r="A356" i="11"/>
  <c r="B357" i="11"/>
  <c r="A387" i="11"/>
  <c r="B388" i="11"/>
  <c r="I138" i="19"/>
  <c r="K138" i="19" s="1"/>
  <c r="M138" i="19" s="1"/>
  <c r="N138" i="19" s="1"/>
  <c r="I1012" i="19"/>
  <c r="K1012" i="19" s="1"/>
  <c r="M1012" i="19" s="1"/>
  <c r="N1012" i="19" s="1"/>
  <c r="I1535" i="19"/>
  <c r="I1466" i="19"/>
  <c r="K1466" i="19" s="1"/>
  <c r="M1466" i="19" s="1"/>
  <c r="N1466" i="19" s="1"/>
  <c r="I218" i="19"/>
  <c r="K218" i="19" s="1"/>
  <c r="M218" i="19" s="1"/>
  <c r="N218" i="19" s="1"/>
  <c r="I1415" i="19"/>
  <c r="I137" i="19"/>
  <c r="K137" i="19" s="1"/>
  <c r="M137" i="19" s="1"/>
  <c r="N137" i="19" s="1"/>
  <c r="I1011" i="19"/>
  <c r="I1627" i="19"/>
  <c r="K1627" i="19" s="1"/>
  <c r="M1627" i="19" s="1"/>
  <c r="N1627" i="19" s="1"/>
  <c r="I507" i="19"/>
  <c r="K507" i="19" s="1"/>
  <c r="M507" i="19" s="1"/>
  <c r="N507" i="19" s="1"/>
  <c r="I765" i="19"/>
  <c r="H161" i="22" s="1"/>
  <c r="H19" i="22"/>
  <c r="K1550" i="19"/>
  <c r="M10" i="19"/>
  <c r="M14" i="19" s="1"/>
  <c r="N14" i="19" s="1"/>
  <c r="H283" i="22"/>
  <c r="H639" i="22"/>
  <c r="H634" i="22"/>
  <c r="H175" i="22"/>
  <c r="H284" i="22"/>
  <c r="H762" i="22"/>
  <c r="A424" i="11"/>
  <c r="B425" i="11"/>
  <c r="K1636" i="19"/>
  <c r="M1636" i="19" s="1"/>
  <c r="N1636" i="19" s="1"/>
  <c r="H688" i="22"/>
  <c r="K1220" i="19"/>
  <c r="H252" i="22"/>
  <c r="K1250" i="19"/>
  <c r="H258" i="22"/>
  <c r="I597" i="19"/>
  <c r="I1063" i="19"/>
  <c r="K1063" i="19" s="1"/>
  <c r="M1063" i="19" s="1"/>
  <c r="N1063" i="19" s="1"/>
  <c r="I505" i="19"/>
  <c r="K505" i="19" s="1"/>
  <c r="I455" i="19"/>
  <c r="H99" i="22" s="1"/>
  <c r="I891" i="19"/>
  <c r="H749" i="22" s="1"/>
  <c r="I778" i="19"/>
  <c r="K778" i="19" s="1"/>
  <c r="M778" i="19" s="1"/>
  <c r="N778" i="19" s="1"/>
  <c r="I1028" i="19"/>
  <c r="K1028" i="19" s="1"/>
  <c r="M1028" i="19" s="1"/>
  <c r="N1028" i="19" s="1"/>
  <c r="I897" i="19"/>
  <c r="K897" i="19" s="1"/>
  <c r="M897" i="19" s="1"/>
  <c r="N897" i="19" s="1"/>
  <c r="I1002" i="19"/>
  <c r="K1002" i="19" s="1"/>
  <c r="M1002" i="19" s="1"/>
  <c r="N1002" i="19" s="1"/>
  <c r="I187" i="19"/>
  <c r="K187" i="19" s="1"/>
  <c r="M187" i="19" s="1"/>
  <c r="N187" i="19" s="1"/>
  <c r="H225" i="22"/>
  <c r="H799" i="22"/>
  <c r="I1518" i="19"/>
  <c r="K1518" i="19" s="1"/>
  <c r="M1518" i="19" s="1"/>
  <c r="N1518" i="19" s="1"/>
  <c r="H691" i="22"/>
  <c r="H89" i="22"/>
  <c r="I696" i="19"/>
  <c r="I1631" i="19"/>
  <c r="K1631" i="19" s="1"/>
  <c r="M1631" i="19" s="1"/>
  <c r="N1631" i="19" s="1"/>
  <c r="H220" i="22"/>
  <c r="I1722" i="19"/>
  <c r="K1722" i="19" s="1"/>
  <c r="M1722" i="19" s="1"/>
  <c r="N1722" i="19" s="1"/>
  <c r="I902" i="19"/>
  <c r="I1638" i="19"/>
  <c r="K1638" i="19" s="1"/>
  <c r="M1638" i="19" s="1"/>
  <c r="N1638" i="19" s="1"/>
  <c r="I1445" i="19"/>
  <c r="H297" i="22" s="1"/>
  <c r="I101" i="19"/>
  <c r="H374" i="22" s="1"/>
  <c r="I892" i="19"/>
  <c r="K892" i="19" s="1"/>
  <c r="M892" i="19" s="1"/>
  <c r="N892" i="19" s="1"/>
  <c r="I93" i="19"/>
  <c r="K93" i="19" s="1"/>
  <c r="M93" i="19" s="1"/>
  <c r="N93" i="19" s="1"/>
  <c r="I186" i="19"/>
  <c r="K186" i="19" s="1"/>
  <c r="M186" i="19" s="1"/>
  <c r="N186" i="19" s="1"/>
  <c r="K1721" i="19"/>
  <c r="M1721" i="19" s="1"/>
  <c r="N1721" i="19" s="1"/>
  <c r="K45" i="19"/>
  <c r="I1635" i="19"/>
  <c r="I1221" i="19"/>
  <c r="I1489" i="19"/>
  <c r="I932" i="19"/>
  <c r="K932" i="19" s="1"/>
  <c r="M932" i="19" s="1"/>
  <c r="N932" i="19" s="1"/>
  <c r="H164" i="22"/>
  <c r="K1515" i="19"/>
  <c r="I1720" i="19"/>
  <c r="I1251" i="19"/>
  <c r="K1251" i="19" s="1"/>
  <c r="M1251" i="19" s="1"/>
  <c r="N1251" i="19" s="1"/>
  <c r="I903" i="19"/>
  <c r="K903" i="19" s="1"/>
  <c r="M903" i="19" s="1"/>
  <c r="N903" i="19" s="1"/>
  <c r="I551" i="19"/>
  <c r="K551" i="19" s="1"/>
  <c r="M551" i="19" s="1"/>
  <c r="N551" i="19" s="1"/>
  <c r="I303" i="19"/>
  <c r="K303" i="19" s="1"/>
  <c r="M303" i="19" s="1"/>
  <c r="N303" i="19" s="1"/>
  <c r="I1086" i="19"/>
  <c r="I1222" i="19"/>
  <c r="I1061" i="19"/>
  <c r="H625" i="22" s="1"/>
  <c r="I1003" i="19"/>
  <c r="K1003" i="19" s="1"/>
  <c r="M1003" i="19" s="1"/>
  <c r="N1003" i="19" s="1"/>
  <c r="I426" i="19"/>
  <c r="I371" i="19"/>
  <c r="K371" i="19" s="1"/>
  <c r="M371" i="19" s="1"/>
  <c r="N371" i="19" s="1"/>
  <c r="I1253" i="19"/>
  <c r="K1253" i="19" s="1"/>
  <c r="M1253" i="19" s="1"/>
  <c r="N1253" i="19" s="1"/>
  <c r="I893" i="19"/>
  <c r="K893" i="19" s="1"/>
  <c r="M893" i="19" s="1"/>
  <c r="N893" i="19" s="1"/>
  <c r="I90" i="19"/>
  <c r="I747" i="19"/>
  <c r="K747" i="19" s="1"/>
  <c r="M747" i="19" s="1"/>
  <c r="N747" i="19" s="1"/>
  <c r="I370" i="19"/>
  <c r="K1765" i="19"/>
  <c r="I695" i="19"/>
  <c r="I1088" i="19"/>
  <c r="K1088" i="19" s="1"/>
  <c r="M1088" i="19" s="1"/>
  <c r="N1088" i="19" s="1"/>
  <c r="I901" i="19"/>
  <c r="H188" i="22"/>
  <c r="M215" i="19"/>
  <c r="K219" i="19"/>
  <c r="M900" i="19"/>
  <c r="K904" i="19"/>
  <c r="I46" i="19"/>
  <c r="I48" i="19"/>
  <c r="K48" i="19" s="1"/>
  <c r="M48" i="19" s="1"/>
  <c r="N48" i="19" s="1"/>
  <c r="B397" i="11"/>
  <c r="A396" i="11"/>
  <c r="A168" i="11"/>
  <c r="B169" i="11"/>
  <c r="A169" i="11" s="1"/>
  <c r="B365" i="11"/>
  <c r="A364" i="11"/>
  <c r="I1276" i="19"/>
  <c r="I1275" i="19"/>
  <c r="B141" i="11"/>
  <c r="A140" i="11"/>
  <c r="A305" i="11"/>
  <c r="B306" i="11"/>
  <c r="A252" i="11"/>
  <c r="B253" i="11"/>
  <c r="A326" i="11"/>
  <c r="B327" i="11"/>
  <c r="I1574" i="19"/>
  <c r="H778" i="22"/>
  <c r="H792" i="22"/>
  <c r="K407" i="19"/>
  <c r="M407" i="19" s="1"/>
  <c r="N407" i="19" s="1"/>
  <c r="H498" i="22"/>
  <c r="I329" i="19"/>
  <c r="I1614" i="19"/>
  <c r="I66" i="19"/>
  <c r="I65" i="19"/>
  <c r="I162" i="19"/>
  <c r="K162" i="19" s="1"/>
  <c r="M162" i="19" s="1"/>
  <c r="N162" i="19" s="1"/>
  <c r="I160" i="19"/>
  <c r="A378" i="11"/>
  <c r="B379" i="11"/>
  <c r="A350" i="11"/>
  <c r="B351" i="11"/>
  <c r="I292" i="19"/>
  <c r="K292" i="19" s="1"/>
  <c r="M292" i="19" s="1"/>
  <c r="N292" i="19" s="1"/>
  <c r="I291" i="19"/>
  <c r="B410" i="11"/>
  <c r="A410" i="11" s="1"/>
  <c r="A409" i="11"/>
  <c r="A283" i="11"/>
  <c r="B284" i="11"/>
  <c r="A339" i="11"/>
  <c r="B340" i="11"/>
  <c r="A331" i="11"/>
  <c r="B332" i="11"/>
  <c r="B188" i="11"/>
  <c r="A188" i="11" s="1"/>
  <c r="A187" i="11"/>
  <c r="B233" i="11"/>
  <c r="A232" i="11"/>
  <c r="A205" i="11"/>
  <c r="B206" i="11"/>
  <c r="I754" i="19"/>
  <c r="I1384" i="19"/>
  <c r="H755" i="22"/>
  <c r="B444" i="11"/>
  <c r="A443" i="11"/>
  <c r="I1181" i="19"/>
  <c r="I1180" i="19"/>
  <c r="I1183" i="19"/>
  <c r="K1183" i="19" s="1"/>
  <c r="M1183" i="19" s="1"/>
  <c r="N1183" i="19" s="1"/>
  <c r="A175" i="11"/>
  <c r="B176" i="11"/>
  <c r="A268" i="11"/>
  <c r="B269" i="11"/>
  <c r="A269" i="11" s="1"/>
  <c r="A95" i="11"/>
  <c r="B96" i="11"/>
  <c r="M1655" i="19"/>
  <c r="K1659" i="19"/>
  <c r="I1089" i="19"/>
  <c r="I1224" i="19"/>
  <c r="H817" i="22"/>
  <c r="H595" i="22"/>
  <c r="A412" i="11"/>
  <c r="B413" i="11"/>
  <c r="B154" i="11"/>
  <c r="A153" i="11"/>
  <c r="A213" i="11"/>
  <c r="B214" i="11"/>
  <c r="B194" i="11"/>
  <c r="A193" i="11"/>
  <c r="B166" i="11"/>
  <c r="A166" i="11" s="1"/>
  <c r="A165" i="11"/>
  <c r="B112" i="11"/>
  <c r="A111" i="11"/>
  <c r="A223" i="11"/>
  <c r="B224" i="11"/>
  <c r="A292" i="11"/>
  <c r="B293" i="11"/>
  <c r="K834" i="19"/>
  <c r="M830" i="19"/>
  <c r="M1765" i="19"/>
  <c r="N1765" i="19" s="1"/>
  <c r="H488" i="22"/>
  <c r="I545" i="19"/>
  <c r="I548" i="19"/>
  <c r="K548" i="19" s="1"/>
  <c r="M548" i="19" s="1"/>
  <c r="N548" i="19" s="1"/>
  <c r="I547" i="19"/>
  <c r="I546" i="19"/>
  <c r="I1561" i="19"/>
  <c r="I1563" i="19"/>
  <c r="K1563" i="19" s="1"/>
  <c r="M1563" i="19" s="1"/>
  <c r="N1563" i="19" s="1"/>
  <c r="I1560" i="19"/>
  <c r="I1562" i="19"/>
  <c r="I421" i="19"/>
  <c r="I420" i="19"/>
  <c r="I423" i="19"/>
  <c r="K423" i="19" s="1"/>
  <c r="M423" i="19" s="1"/>
  <c r="N423" i="19" s="1"/>
  <c r="I422" i="19"/>
  <c r="K422" i="19" s="1"/>
  <c r="M422" i="19" s="1"/>
  <c r="N422" i="19" s="1"/>
  <c r="I158" i="19"/>
  <c r="K158" i="19" s="1"/>
  <c r="M158" i="19" s="1"/>
  <c r="N158" i="19" s="1"/>
  <c r="I155" i="19"/>
  <c r="I157" i="19"/>
  <c r="K157" i="19" s="1"/>
  <c r="M157" i="19" s="1"/>
  <c r="N157" i="19" s="1"/>
  <c r="I156" i="19"/>
  <c r="I368" i="19"/>
  <c r="K368" i="19" s="1"/>
  <c r="M368" i="19" s="1"/>
  <c r="N368" i="19" s="1"/>
  <c r="I366" i="19"/>
  <c r="I365" i="19"/>
  <c r="I367" i="19"/>
  <c r="I1322" i="19"/>
  <c r="K1322" i="19" s="1"/>
  <c r="M1322" i="19" s="1"/>
  <c r="N1322" i="19" s="1"/>
  <c r="I1321" i="19"/>
  <c r="I127" i="19"/>
  <c r="K127" i="19" s="1"/>
  <c r="M127" i="19" s="1"/>
  <c r="N127" i="19" s="1"/>
  <c r="I125" i="19"/>
  <c r="I128" i="19"/>
  <c r="K128" i="19" s="1"/>
  <c r="M128" i="19" s="1"/>
  <c r="N128" i="19" s="1"/>
  <c r="I126" i="19"/>
  <c r="I356" i="19"/>
  <c r="I355" i="19"/>
  <c r="I357" i="19"/>
  <c r="K357" i="19" s="1"/>
  <c r="M357" i="19" s="1"/>
  <c r="N357" i="19" s="1"/>
  <c r="I358" i="19"/>
  <c r="K358" i="19" s="1"/>
  <c r="M358" i="19" s="1"/>
  <c r="N358" i="19" s="1"/>
  <c r="I1651" i="19"/>
  <c r="I1653" i="19"/>
  <c r="K1653" i="19" s="1"/>
  <c r="M1653" i="19" s="1"/>
  <c r="N1653" i="19" s="1"/>
  <c r="I1508" i="19"/>
  <c r="K1508" i="19" s="1"/>
  <c r="M1508" i="19" s="1"/>
  <c r="N1508" i="19" s="1"/>
  <c r="I1505" i="19"/>
  <c r="I1506" i="19"/>
  <c r="I1507" i="19"/>
  <c r="K1507" i="19" s="1"/>
  <c r="M1507" i="19" s="1"/>
  <c r="N1507" i="19" s="1"/>
  <c r="I641" i="19"/>
  <c r="I643" i="19"/>
  <c r="K643" i="19" s="1"/>
  <c r="M643" i="19" s="1"/>
  <c r="N643" i="19" s="1"/>
  <c r="I642" i="19"/>
  <c r="K642" i="19" s="1"/>
  <c r="M642" i="19" s="1"/>
  <c r="N642" i="19" s="1"/>
  <c r="I640" i="19"/>
  <c r="I1072" i="19"/>
  <c r="I1070" i="19"/>
  <c r="I1519" i="19"/>
  <c r="I190" i="19"/>
  <c r="I191" i="19"/>
  <c r="I193" i="19"/>
  <c r="K193" i="19" s="1"/>
  <c r="M193" i="19" s="1"/>
  <c r="N193" i="19" s="1"/>
  <c r="I192" i="19"/>
  <c r="I466" i="19"/>
  <c r="I468" i="19"/>
  <c r="K468" i="19" s="1"/>
  <c r="M468" i="19" s="1"/>
  <c r="N468" i="19" s="1"/>
  <c r="I467" i="19"/>
  <c r="I465" i="19"/>
  <c r="I853" i="19"/>
  <c r="K853" i="19" s="1"/>
  <c r="M853" i="19" s="1"/>
  <c r="N853" i="19" s="1"/>
  <c r="I850" i="19"/>
  <c r="H770" i="22"/>
  <c r="K1026" i="19"/>
  <c r="M1026" i="19" s="1"/>
  <c r="N1026" i="19" s="1"/>
  <c r="I1046" i="19"/>
  <c r="I1045" i="19"/>
  <c r="I1048" i="19"/>
  <c r="I1047" i="19"/>
  <c r="I1540" i="19"/>
  <c r="I1543" i="19"/>
  <c r="K1543" i="19" s="1"/>
  <c r="M1543" i="19" s="1"/>
  <c r="N1543" i="19" s="1"/>
  <c r="M405" i="19"/>
  <c r="K409" i="19"/>
  <c r="I1339" i="19"/>
  <c r="K1335" i="19"/>
  <c r="I1051" i="19"/>
  <c r="I1052" i="19"/>
  <c r="K1052" i="19" s="1"/>
  <c r="M1052" i="19" s="1"/>
  <c r="N1052" i="19" s="1"/>
  <c r="I1050" i="19"/>
  <c r="I1053" i="19"/>
  <c r="K1053" i="19" s="1"/>
  <c r="M1053" i="19" s="1"/>
  <c r="N1053" i="19" s="1"/>
  <c r="M55" i="19"/>
  <c r="K59" i="19"/>
  <c r="I392" i="19"/>
  <c r="K392" i="19" s="1"/>
  <c r="M392" i="19" s="1"/>
  <c r="N392" i="19" s="1"/>
  <c r="I391" i="19"/>
  <c r="I393" i="19"/>
  <c r="I390" i="19"/>
  <c r="K810" i="19"/>
  <c r="H170" i="22"/>
  <c r="I1137" i="19"/>
  <c r="K1137" i="19" s="1"/>
  <c r="M1137" i="19" s="1"/>
  <c r="N1137" i="19" s="1"/>
  <c r="I1138" i="19"/>
  <c r="K1138" i="19" s="1"/>
  <c r="M1138" i="19" s="1"/>
  <c r="N1138" i="19" s="1"/>
  <c r="I1136" i="19"/>
  <c r="I1135" i="19"/>
  <c r="I87" i="19"/>
  <c r="K87" i="19" s="1"/>
  <c r="M87" i="19" s="1"/>
  <c r="N87" i="19" s="1"/>
  <c r="I86" i="19"/>
  <c r="I772" i="19"/>
  <c r="K772" i="19" s="1"/>
  <c r="M772" i="19" s="1"/>
  <c r="N772" i="19" s="1"/>
  <c r="I770" i="19"/>
  <c r="I773" i="19"/>
  <c r="K773" i="19" s="1"/>
  <c r="M773" i="19" s="1"/>
  <c r="N773" i="19" s="1"/>
  <c r="I771" i="19"/>
  <c r="K771" i="19" s="1"/>
  <c r="M771" i="19" s="1"/>
  <c r="N771" i="19" s="1"/>
  <c r="I1604" i="19"/>
  <c r="K1603" i="19"/>
  <c r="M1603" i="19" s="1"/>
  <c r="N1603" i="19" s="1"/>
  <c r="I1299" i="19"/>
  <c r="M300" i="19"/>
  <c r="K304" i="19"/>
  <c r="K217" i="19"/>
  <c r="M217" i="19" s="1"/>
  <c r="N217" i="19" s="1"/>
  <c r="H587" i="22"/>
  <c r="H784" i="22"/>
  <c r="H812" i="22"/>
  <c r="K185" i="19"/>
  <c r="M185" i="19" s="1"/>
  <c r="I145" i="19"/>
  <c r="I146" i="19"/>
  <c r="I596" i="19"/>
  <c r="I595" i="19"/>
  <c r="I1261" i="19"/>
  <c r="I1260" i="19"/>
  <c r="I1263" i="19"/>
  <c r="K1263" i="19" s="1"/>
  <c r="M1263" i="19" s="1"/>
  <c r="N1263" i="19" s="1"/>
  <c r="I1262" i="19"/>
  <c r="K1262" i="19" s="1"/>
  <c r="M1262" i="19" s="1"/>
  <c r="N1262" i="19" s="1"/>
  <c r="I957" i="19"/>
  <c r="K957" i="19" s="1"/>
  <c r="M957" i="19" s="1"/>
  <c r="N957" i="19" s="1"/>
  <c r="I955" i="19"/>
  <c r="I958" i="19"/>
  <c r="K958" i="19" s="1"/>
  <c r="M958" i="19" s="1"/>
  <c r="N958" i="19" s="1"/>
  <c r="I956" i="19"/>
  <c r="I102" i="19"/>
  <c r="I100" i="19"/>
  <c r="I1710" i="19"/>
  <c r="I1712" i="19"/>
  <c r="I1711" i="19"/>
  <c r="I1713" i="19"/>
  <c r="K1713" i="19" s="1"/>
  <c r="M1713" i="19" s="1"/>
  <c r="N1713" i="19" s="1"/>
  <c r="I1006" i="19"/>
  <c r="K1006" i="19" s="1"/>
  <c r="M1006" i="19" s="1"/>
  <c r="N1006" i="19" s="1"/>
  <c r="I1007" i="19"/>
  <c r="K1007" i="19" s="1"/>
  <c r="M1007" i="19" s="1"/>
  <c r="N1007" i="19" s="1"/>
  <c r="I1008" i="19"/>
  <c r="K1008" i="19" s="1"/>
  <c r="M1008" i="19" s="1"/>
  <c r="N1008" i="19" s="1"/>
  <c r="I1005" i="19"/>
  <c r="I238" i="19"/>
  <c r="I236" i="19"/>
  <c r="I235" i="19"/>
  <c r="I237" i="19"/>
  <c r="K237" i="19" s="1"/>
  <c r="M237" i="19" s="1"/>
  <c r="N237" i="19" s="1"/>
  <c r="H35" i="22"/>
  <c r="K135" i="19"/>
  <c r="H567" i="22"/>
  <c r="I755" i="19"/>
  <c r="I756" i="19"/>
  <c r="K756" i="19" s="1"/>
  <c r="M756" i="19" s="1"/>
  <c r="N756" i="19" s="1"/>
  <c r="I758" i="19"/>
  <c r="K758" i="19" s="1"/>
  <c r="M758" i="19" s="1"/>
  <c r="N758" i="19" s="1"/>
  <c r="I757" i="19"/>
  <c r="K757" i="19" s="1"/>
  <c r="M757" i="19" s="1"/>
  <c r="N757" i="19" s="1"/>
  <c r="I1016" i="19"/>
  <c r="I1018" i="19"/>
  <c r="K1018" i="19" s="1"/>
  <c r="M1018" i="19" s="1"/>
  <c r="N1018" i="19" s="1"/>
  <c r="I1015" i="19"/>
  <c r="I1017" i="19"/>
  <c r="I83" i="19"/>
  <c r="K83" i="19" s="1"/>
  <c r="M83" i="19" s="1"/>
  <c r="N83" i="19" s="1"/>
  <c r="I80" i="19"/>
  <c r="I81" i="19"/>
  <c r="I82" i="19"/>
  <c r="I1691" i="19"/>
  <c r="I1693" i="19"/>
  <c r="K1693" i="19" s="1"/>
  <c r="M1693" i="19" s="1"/>
  <c r="N1693" i="19" s="1"/>
  <c r="I1692" i="19"/>
  <c r="I1690" i="19"/>
  <c r="I1532" i="19"/>
  <c r="K1532" i="19" s="1"/>
  <c r="M1532" i="19" s="1"/>
  <c r="N1532" i="19" s="1"/>
  <c r="I1530" i="19"/>
  <c r="I1531" i="19"/>
  <c r="I1533" i="19"/>
  <c r="K1533" i="19" s="1"/>
  <c r="M1533" i="19" s="1"/>
  <c r="N1533" i="19" s="1"/>
  <c r="I1390" i="19"/>
  <c r="I1391" i="19"/>
  <c r="I1392" i="19"/>
  <c r="K1392" i="19" s="1"/>
  <c r="M1392" i="19" s="1"/>
  <c r="N1392" i="19" s="1"/>
  <c r="I1393" i="19"/>
  <c r="K1393" i="19" s="1"/>
  <c r="M1393" i="19" s="1"/>
  <c r="N1393" i="19" s="1"/>
  <c r="I34" i="19"/>
  <c r="K30" i="19"/>
  <c r="K1231" i="19"/>
  <c r="M1231" i="19" s="1"/>
  <c r="N1231" i="19" s="1"/>
  <c r="I1452" i="19"/>
  <c r="I1450" i="19"/>
  <c r="I1453" i="19"/>
  <c r="K1453" i="19" s="1"/>
  <c r="M1453" i="19" s="1"/>
  <c r="N1453" i="19" s="1"/>
  <c r="I1451" i="19"/>
  <c r="I861" i="19"/>
  <c r="K861" i="19" s="1"/>
  <c r="M861" i="19" s="1"/>
  <c r="N861" i="19" s="1"/>
  <c r="I863" i="19"/>
  <c r="K863" i="19" s="1"/>
  <c r="M863" i="19" s="1"/>
  <c r="N863" i="19" s="1"/>
  <c r="I862" i="19"/>
  <c r="K862" i="19" s="1"/>
  <c r="M862" i="19" s="1"/>
  <c r="N862" i="19" s="1"/>
  <c r="I860" i="19"/>
  <c r="I1417" i="19"/>
  <c r="I1418" i="19"/>
  <c r="K1418" i="19" s="1"/>
  <c r="M1418" i="19" s="1"/>
  <c r="N1418" i="19" s="1"/>
  <c r="I1697" i="19"/>
  <c r="I1695" i="19"/>
  <c r="I1698" i="19"/>
  <c r="K1698" i="19" s="1"/>
  <c r="M1698" i="19" s="1"/>
  <c r="N1698" i="19" s="1"/>
  <c r="I1696" i="19"/>
  <c r="K1182" i="19"/>
  <c r="M1182" i="19" s="1"/>
  <c r="N1182" i="19" s="1"/>
  <c r="I1184" i="19"/>
  <c r="I728" i="19"/>
  <c r="K728" i="19" s="1"/>
  <c r="M728" i="19" s="1"/>
  <c r="N728" i="19" s="1"/>
  <c r="I727" i="19"/>
  <c r="K727" i="19" s="1"/>
  <c r="M727" i="19" s="1"/>
  <c r="N727" i="19" s="1"/>
  <c r="I726" i="19"/>
  <c r="I725" i="19"/>
  <c r="I1357" i="19"/>
  <c r="I1356" i="19"/>
  <c r="I991" i="19"/>
  <c r="K991" i="19" s="1"/>
  <c r="M991" i="19" s="1"/>
  <c r="N991" i="19" s="1"/>
  <c r="I992" i="19"/>
  <c r="K992" i="19" s="1"/>
  <c r="M992" i="19" s="1"/>
  <c r="N992" i="19" s="1"/>
  <c r="I443" i="19"/>
  <c r="K443" i="19" s="1"/>
  <c r="M443" i="19" s="1"/>
  <c r="N443" i="19" s="1"/>
  <c r="I440" i="19"/>
  <c r="I442" i="19"/>
  <c r="I441" i="19"/>
  <c r="K441" i="19" s="1"/>
  <c r="M441" i="19" s="1"/>
  <c r="N441" i="19" s="1"/>
  <c r="I1619" i="19"/>
  <c r="K1615" i="19"/>
  <c r="K1299" i="19"/>
  <c r="M1295" i="19"/>
  <c r="I931" i="19"/>
  <c r="I933" i="19"/>
  <c r="K933" i="19" s="1"/>
  <c r="M933" i="19" s="1"/>
  <c r="N933" i="19" s="1"/>
  <c r="I208" i="19"/>
  <c r="K208" i="19" s="1"/>
  <c r="M208" i="19" s="1"/>
  <c r="N208" i="19" s="1"/>
  <c r="I205" i="19"/>
  <c r="I207" i="19"/>
  <c r="I206" i="19"/>
  <c r="I1373" i="19"/>
  <c r="I1371" i="19"/>
  <c r="I1370" i="19"/>
  <c r="I1372" i="19"/>
  <c r="I1659" i="19"/>
  <c r="K1656" i="19"/>
  <c r="M1656" i="19" s="1"/>
  <c r="N1656" i="19" s="1"/>
  <c r="I1447" i="19"/>
  <c r="I1448" i="19"/>
  <c r="K1448" i="19" s="1"/>
  <c r="M1448" i="19" s="1"/>
  <c r="N1448" i="19" s="1"/>
  <c r="I736" i="19"/>
  <c r="I735" i="19"/>
  <c r="I737" i="19"/>
  <c r="I152" i="19"/>
  <c r="I153" i="19"/>
  <c r="K153" i="19" s="1"/>
  <c r="M153" i="19" s="1"/>
  <c r="N153" i="19" s="1"/>
  <c r="I151" i="19"/>
  <c r="K171" i="19"/>
  <c r="M171" i="19" s="1"/>
  <c r="N171" i="19" s="1"/>
  <c r="I174" i="19"/>
  <c r="I461" i="19"/>
  <c r="I462" i="19"/>
  <c r="K462" i="19" s="1"/>
  <c r="M462" i="19" s="1"/>
  <c r="N462" i="19" s="1"/>
  <c r="I463" i="19"/>
  <c r="K463" i="19" s="1"/>
  <c r="M463" i="19" s="1"/>
  <c r="N463" i="19" s="1"/>
  <c r="I460" i="19"/>
  <c r="K890" i="19"/>
  <c r="H186" i="22"/>
  <c r="M1060" i="19"/>
  <c r="K1064" i="19"/>
  <c r="I719" i="19"/>
  <c r="H151" i="22"/>
  <c r="K715" i="19"/>
  <c r="H322" i="22"/>
  <c r="K1570" i="19"/>
  <c r="I1071" i="19"/>
  <c r="H475" i="22" s="1"/>
  <c r="I1254" i="19"/>
  <c r="H806" i="22"/>
  <c r="I1750" i="19"/>
  <c r="I1753" i="19"/>
  <c r="K1753" i="19" s="1"/>
  <c r="M1753" i="19" s="1"/>
  <c r="N1753" i="19" s="1"/>
  <c r="I1751" i="19"/>
  <c r="I1752" i="19"/>
  <c r="K1752" i="19" s="1"/>
  <c r="M1752" i="19" s="1"/>
  <c r="N1752" i="19" s="1"/>
  <c r="I266" i="19"/>
  <c r="I265" i="19"/>
  <c r="I267" i="19"/>
  <c r="K267" i="19" s="1"/>
  <c r="M267" i="19" s="1"/>
  <c r="N267" i="19" s="1"/>
  <c r="I268" i="19"/>
  <c r="K268" i="19" s="1"/>
  <c r="M268" i="19" s="1"/>
  <c r="N268" i="19" s="1"/>
  <c r="I592" i="19"/>
  <c r="K592" i="19" s="1"/>
  <c r="M592" i="19" s="1"/>
  <c r="N592" i="19" s="1"/>
  <c r="I591" i="19"/>
  <c r="K591" i="19" s="1"/>
  <c r="M591" i="19" s="1"/>
  <c r="N591" i="19" s="1"/>
  <c r="I593" i="19"/>
  <c r="K593" i="19" s="1"/>
  <c r="M593" i="19" s="1"/>
  <c r="N593" i="19" s="1"/>
  <c r="I590" i="19"/>
  <c r="I1577" i="19"/>
  <c r="K1577" i="19" s="1"/>
  <c r="M1577" i="19" s="1"/>
  <c r="N1577" i="19" s="1"/>
  <c r="I1575" i="19"/>
  <c r="I1578" i="19"/>
  <c r="K1578" i="19" s="1"/>
  <c r="M1578" i="19" s="1"/>
  <c r="N1578" i="19" s="1"/>
  <c r="I1576" i="19"/>
  <c r="K1576" i="19" s="1"/>
  <c r="M1576" i="19" s="1"/>
  <c r="N1576" i="19" s="1"/>
  <c r="I935" i="19"/>
  <c r="I937" i="19"/>
  <c r="K937" i="19" s="1"/>
  <c r="M937" i="19" s="1"/>
  <c r="N937" i="19" s="1"/>
  <c r="I936" i="19"/>
  <c r="I938" i="19"/>
  <c r="K938" i="19" s="1"/>
  <c r="M938" i="19" s="1"/>
  <c r="N938" i="19" s="1"/>
  <c r="K1604" i="19"/>
  <c r="M1600" i="19"/>
  <c r="I1760" i="19"/>
  <c r="I1762" i="19"/>
  <c r="I1761" i="19"/>
  <c r="I1763" i="19"/>
  <c r="K1763" i="19" s="1"/>
  <c r="M1763" i="19" s="1"/>
  <c r="N1763" i="19" s="1"/>
  <c r="I1441" i="19"/>
  <c r="I1443" i="19"/>
  <c r="K1443" i="19" s="1"/>
  <c r="M1443" i="19" s="1"/>
  <c r="N1443" i="19" s="1"/>
  <c r="I1440" i="19"/>
  <c r="I1442" i="19"/>
  <c r="K1442" i="19" s="1"/>
  <c r="M1442" i="19" s="1"/>
  <c r="N1442" i="19" s="1"/>
  <c r="I41" i="19"/>
  <c r="I42" i="19"/>
  <c r="K42" i="19" s="1"/>
  <c r="M42" i="19" s="1"/>
  <c r="N42" i="19" s="1"/>
  <c r="I43" i="19"/>
  <c r="K43" i="19" s="1"/>
  <c r="M43" i="19" s="1"/>
  <c r="N43" i="19" s="1"/>
  <c r="I40" i="19"/>
  <c r="I1203" i="19"/>
  <c r="K1203" i="19" s="1"/>
  <c r="M1203" i="19" s="1"/>
  <c r="N1203" i="19" s="1"/>
  <c r="I1200" i="19"/>
  <c r="I1204" i="19" s="1"/>
  <c r="I1202" i="19"/>
  <c r="K1202" i="19" s="1"/>
  <c r="M1202" i="19" s="1"/>
  <c r="N1202" i="19" s="1"/>
  <c r="I1301" i="19"/>
  <c r="I1304" i="19" s="1"/>
  <c r="I1303" i="19"/>
  <c r="K1303" i="19" s="1"/>
  <c r="M1303" i="19" s="1"/>
  <c r="N1303" i="19" s="1"/>
  <c r="I570" i="19"/>
  <c r="I571" i="19"/>
  <c r="I572" i="19"/>
  <c r="K572" i="19" s="1"/>
  <c r="M572" i="19" s="1"/>
  <c r="N572" i="19" s="1"/>
  <c r="I573" i="19"/>
  <c r="K573" i="19" s="1"/>
  <c r="M573" i="19" s="1"/>
  <c r="N573" i="19" s="1"/>
  <c r="M1455" i="19"/>
  <c r="K1459" i="19"/>
  <c r="I676" i="19"/>
  <c r="I678" i="19"/>
  <c r="I675" i="19"/>
  <c r="I677" i="19"/>
  <c r="I306" i="19"/>
  <c r="I307" i="19"/>
  <c r="I308" i="19"/>
  <c r="K308" i="19" s="1"/>
  <c r="M308" i="19" s="1"/>
  <c r="N308" i="19" s="1"/>
  <c r="I305" i="19"/>
  <c r="I116" i="19"/>
  <c r="I117" i="19"/>
  <c r="K117" i="19" s="1"/>
  <c r="M117" i="19" s="1"/>
  <c r="N117" i="19" s="1"/>
  <c r="I482" i="19"/>
  <c r="I481" i="19"/>
  <c r="I483" i="19"/>
  <c r="K483" i="19" s="1"/>
  <c r="M483" i="19" s="1"/>
  <c r="N483" i="19" s="1"/>
  <c r="I480" i="19"/>
  <c r="I646" i="19"/>
  <c r="I645" i="19"/>
  <c r="I647" i="19"/>
  <c r="K647" i="19" s="1"/>
  <c r="M647" i="19" s="1"/>
  <c r="N647" i="19" s="1"/>
  <c r="H333" i="22"/>
  <c r="K1625" i="19"/>
  <c r="I1747" i="19"/>
  <c r="K1747" i="19" s="1"/>
  <c r="M1747" i="19" s="1"/>
  <c r="N1747" i="19" s="1"/>
  <c r="I1748" i="19"/>
  <c r="K1748" i="19" s="1"/>
  <c r="M1748" i="19" s="1"/>
  <c r="N1748" i="19" s="1"/>
  <c r="I1746" i="19"/>
  <c r="K1746" i="19" s="1"/>
  <c r="M1746" i="19" s="1"/>
  <c r="N1746" i="19" s="1"/>
  <c r="I1745" i="19"/>
  <c r="K1491" i="19"/>
  <c r="M1491" i="19" s="1"/>
  <c r="N1491" i="19" s="1"/>
  <c r="H511" i="22"/>
  <c r="I1152" i="19"/>
  <c r="K1152" i="19" s="1"/>
  <c r="M1152" i="19" s="1"/>
  <c r="N1152" i="19" s="1"/>
  <c r="I1153" i="19"/>
  <c r="K1153" i="19" s="1"/>
  <c r="M1153" i="19" s="1"/>
  <c r="N1153" i="19" s="1"/>
  <c r="I1151" i="19"/>
  <c r="I1150" i="19"/>
  <c r="K826" i="19"/>
  <c r="M826" i="19" s="1"/>
  <c r="N826" i="19" s="1"/>
  <c r="I829" i="19"/>
  <c r="K1336" i="19"/>
  <c r="M1336" i="19" s="1"/>
  <c r="N1336" i="19" s="1"/>
  <c r="H726" i="22"/>
  <c r="I824" i="19"/>
  <c r="H172" i="22"/>
  <c r="K820" i="19"/>
  <c r="I397" i="19"/>
  <c r="I398" i="19"/>
  <c r="I395" i="19"/>
  <c r="I396" i="19"/>
  <c r="I1623" i="19"/>
  <c r="K1623" i="19" s="1"/>
  <c r="M1623" i="19" s="1"/>
  <c r="N1623" i="19" s="1"/>
  <c r="I1620" i="19"/>
  <c r="I1622" i="19"/>
  <c r="K1622" i="19" s="1"/>
  <c r="M1622" i="19" s="1"/>
  <c r="N1622" i="19" s="1"/>
  <c r="I1621" i="19"/>
  <c r="I1537" i="19"/>
  <c r="K1537" i="19" s="1"/>
  <c r="M1537" i="19" s="1"/>
  <c r="N1537" i="19" s="1"/>
  <c r="I1538" i="19"/>
  <c r="K1538" i="19" s="1"/>
  <c r="M1538" i="19" s="1"/>
  <c r="N1538" i="19" s="1"/>
  <c r="H234" i="22"/>
  <c r="I1134" i="19"/>
  <c r="I815" i="19"/>
  <c r="I816" i="19"/>
  <c r="I1021" i="19"/>
  <c r="I1023" i="19"/>
  <c r="K1023" i="19" s="1"/>
  <c r="M1023" i="19" s="1"/>
  <c r="N1023" i="19" s="1"/>
  <c r="I1020" i="19"/>
  <c r="I1022" i="19"/>
  <c r="I792" i="19"/>
  <c r="I790" i="19"/>
  <c r="I791" i="19"/>
  <c r="I793" i="19"/>
  <c r="K793" i="19" s="1"/>
  <c r="M793" i="19" s="1"/>
  <c r="N793" i="19" s="1"/>
  <c r="I1081" i="19"/>
  <c r="I1083" i="19"/>
  <c r="K1083" i="19" s="1"/>
  <c r="M1083" i="19" s="1"/>
  <c r="N1083" i="19" s="1"/>
  <c r="I1080" i="19"/>
  <c r="K17" i="19"/>
  <c r="M17" i="19" s="1"/>
  <c r="N17" i="19" s="1"/>
  <c r="H638" i="22"/>
  <c r="K1519" i="19"/>
  <c r="M1515" i="19"/>
  <c r="I1387" i="19"/>
  <c r="I1386" i="19"/>
  <c r="I1385" i="19"/>
  <c r="I1438" i="19"/>
  <c r="K1438" i="19" s="1"/>
  <c r="M1438" i="19" s="1"/>
  <c r="N1438" i="19" s="1"/>
  <c r="I1435" i="19"/>
  <c r="I1436" i="19"/>
  <c r="I1437" i="19"/>
  <c r="I1426" i="19"/>
  <c r="I1425" i="19"/>
  <c r="I1428" i="19"/>
  <c r="K1428" i="19" s="1"/>
  <c r="M1428" i="19" s="1"/>
  <c r="N1428" i="19" s="1"/>
  <c r="I1427" i="19"/>
  <c r="K1427" i="19" s="1"/>
  <c r="M1427" i="19" s="1"/>
  <c r="N1427" i="19" s="1"/>
  <c r="I650" i="19"/>
  <c r="I651" i="19"/>
  <c r="I653" i="19"/>
  <c r="K653" i="19" s="1"/>
  <c r="M653" i="19" s="1"/>
  <c r="N653" i="19" s="1"/>
  <c r="I652" i="19"/>
  <c r="I705" i="19"/>
  <c r="I707" i="19"/>
  <c r="I708" i="19"/>
  <c r="K708" i="19" s="1"/>
  <c r="M708" i="19" s="1"/>
  <c r="N708" i="19" s="1"/>
  <c r="I706" i="19"/>
  <c r="I1478" i="19"/>
  <c r="K1478" i="19" s="1"/>
  <c r="M1478" i="19" s="1"/>
  <c r="N1478" i="19" s="1"/>
  <c r="I1477" i="19"/>
  <c r="I1476" i="19"/>
  <c r="I1475" i="19"/>
  <c r="I1461" i="19"/>
  <c r="I1460" i="19"/>
  <c r="I1310" i="19"/>
  <c r="I1311" i="19"/>
  <c r="I1177" i="19"/>
  <c r="I1175" i="19"/>
  <c r="I298" i="19"/>
  <c r="I297" i="19"/>
  <c r="I295" i="19"/>
  <c r="I296" i="19"/>
  <c r="I921" i="19"/>
  <c r="I923" i="19"/>
  <c r="K923" i="19" s="1"/>
  <c r="M923" i="19" s="1"/>
  <c r="N923" i="19" s="1"/>
  <c r="I922" i="19"/>
  <c r="K922" i="19" s="1"/>
  <c r="M922" i="19" s="1"/>
  <c r="N922" i="19" s="1"/>
  <c r="K1274" i="19"/>
  <c r="M1270" i="19"/>
  <c r="I401" i="19"/>
  <c r="I402" i="19"/>
  <c r="K402" i="19" s="1"/>
  <c r="M402" i="19" s="1"/>
  <c r="N402" i="19" s="1"/>
  <c r="I400" i="19"/>
  <c r="I403" i="19"/>
  <c r="K403" i="19" s="1"/>
  <c r="M403" i="19" s="1"/>
  <c r="N403" i="19" s="1"/>
  <c r="I474" i="19"/>
  <c r="K470" i="19"/>
  <c r="I964" i="19"/>
  <c r="K960" i="19"/>
  <c r="H348" i="22"/>
  <c r="I1704" i="19"/>
  <c r="M1380" i="19"/>
  <c r="K1384" i="19"/>
  <c r="I1190" i="19"/>
  <c r="I1192" i="19"/>
  <c r="K1192" i="19" s="1"/>
  <c r="M1192" i="19" s="1"/>
  <c r="N1192" i="19" s="1"/>
  <c r="I1191" i="19"/>
  <c r="I1193" i="19"/>
  <c r="K1193" i="19" s="1"/>
  <c r="M1193" i="19" s="1"/>
  <c r="N1193" i="19" s="1"/>
  <c r="I1592" i="19"/>
  <c r="K1592" i="19" s="1"/>
  <c r="M1592" i="19" s="1"/>
  <c r="N1592" i="19" s="1"/>
  <c r="I1593" i="19"/>
  <c r="K1593" i="19" s="1"/>
  <c r="M1593" i="19" s="1"/>
  <c r="N1593" i="19" s="1"/>
  <c r="I1591" i="19"/>
  <c r="I1590" i="19"/>
  <c r="I617" i="19"/>
  <c r="K617" i="19" s="1"/>
  <c r="M617" i="19" s="1"/>
  <c r="N617" i="19" s="1"/>
  <c r="I618" i="19"/>
  <c r="K618" i="19" s="1"/>
  <c r="M618" i="19" s="1"/>
  <c r="N618" i="19" s="1"/>
  <c r="I616" i="19"/>
  <c r="I615" i="19"/>
  <c r="M835" i="19"/>
  <c r="K839" i="19"/>
  <c r="N995" i="19"/>
  <c r="M999" i="19"/>
  <c r="N999" i="19" s="1"/>
  <c r="I1423" i="19"/>
  <c r="K1423" i="19" s="1"/>
  <c r="M1423" i="19" s="1"/>
  <c r="N1423" i="19" s="1"/>
  <c r="I1421" i="19"/>
  <c r="I1420" i="19"/>
  <c r="I1422" i="19"/>
  <c r="K1422" i="19" s="1"/>
  <c r="M1422" i="19" s="1"/>
  <c r="N1422" i="19" s="1"/>
  <c r="I1674" i="19"/>
  <c r="K1670" i="19"/>
  <c r="I904" i="19"/>
  <c r="H210" i="22"/>
  <c r="H712" i="22"/>
  <c r="I1413" i="19"/>
  <c r="K1413" i="19" s="1"/>
  <c r="M1413" i="19" s="1"/>
  <c r="N1413" i="19" s="1"/>
  <c r="I1412" i="19"/>
  <c r="K1412" i="19" s="1"/>
  <c r="M1412" i="19" s="1"/>
  <c r="N1412" i="19" s="1"/>
  <c r="I1410" i="19"/>
  <c r="I1411" i="19"/>
  <c r="K1411" i="19" s="1"/>
  <c r="M1411" i="19" s="1"/>
  <c r="N1411" i="19" s="1"/>
  <c r="I1257" i="19"/>
  <c r="I1255" i="19"/>
  <c r="I352" i="19"/>
  <c r="K352" i="19" s="1"/>
  <c r="M352" i="19" s="1"/>
  <c r="N352" i="19" s="1"/>
  <c r="I353" i="19"/>
  <c r="K353" i="19" s="1"/>
  <c r="M353" i="19" s="1"/>
  <c r="N353" i="19" s="1"/>
  <c r="I351" i="19"/>
  <c r="I350" i="19"/>
  <c r="I363" i="19"/>
  <c r="K363" i="19" s="1"/>
  <c r="M363" i="19" s="1"/>
  <c r="N363" i="19" s="1"/>
  <c r="I362" i="19"/>
  <c r="K362" i="19" s="1"/>
  <c r="M362" i="19" s="1"/>
  <c r="N362" i="19" s="1"/>
  <c r="I360" i="19"/>
  <c r="I361" i="19"/>
  <c r="I633" i="19"/>
  <c r="K633" i="19" s="1"/>
  <c r="M633" i="19" s="1"/>
  <c r="N633" i="19" s="1"/>
  <c r="I632" i="19"/>
  <c r="K632" i="19" s="1"/>
  <c r="M632" i="19" s="1"/>
  <c r="N632" i="19" s="1"/>
  <c r="I631" i="19"/>
  <c r="I630" i="19"/>
  <c r="I477" i="19"/>
  <c r="I476" i="19"/>
  <c r="I475" i="19"/>
  <c r="H147" i="22"/>
  <c r="I699" i="19"/>
  <c r="K695" i="19"/>
  <c r="I1067" i="19"/>
  <c r="I1066" i="19"/>
  <c r="I1068" i="19"/>
  <c r="K1068" i="19" s="1"/>
  <c r="M1068" i="19" s="1"/>
  <c r="N1068" i="19" s="1"/>
  <c r="I1065" i="19"/>
  <c r="I916" i="19"/>
  <c r="I915" i="19"/>
  <c r="I917" i="19"/>
  <c r="K917" i="19" s="1"/>
  <c r="M917" i="19" s="1"/>
  <c r="N917" i="19" s="1"/>
  <c r="I918" i="19"/>
  <c r="K918" i="19" s="1"/>
  <c r="M918" i="19" s="1"/>
  <c r="N918" i="19" s="1"/>
  <c r="I130" i="19"/>
  <c r="I133" i="19"/>
  <c r="K133" i="19" s="1"/>
  <c r="M133" i="19" s="1"/>
  <c r="N133" i="19" s="1"/>
  <c r="I1195" i="19"/>
  <c r="I1196" i="19"/>
  <c r="I527" i="19"/>
  <c r="I529" i="19" s="1"/>
  <c r="I526" i="19"/>
  <c r="I1102" i="19"/>
  <c r="K1102" i="19" s="1"/>
  <c r="M1102" i="19" s="1"/>
  <c r="N1102" i="19" s="1"/>
  <c r="I1103" i="19"/>
  <c r="K1103" i="19" s="1"/>
  <c r="M1103" i="19" s="1"/>
  <c r="N1103" i="19" s="1"/>
  <c r="I798" i="19"/>
  <c r="K798" i="19" s="1"/>
  <c r="M798" i="19" s="1"/>
  <c r="N798" i="19" s="1"/>
  <c r="I795" i="19"/>
  <c r="I796" i="19"/>
  <c r="I797" i="19"/>
  <c r="K797" i="19" s="1"/>
  <c r="M797" i="19" s="1"/>
  <c r="N797" i="19" s="1"/>
  <c r="I983" i="19"/>
  <c r="K983" i="19" s="1"/>
  <c r="M983" i="19" s="1"/>
  <c r="N983" i="19" s="1"/>
  <c r="I981" i="19"/>
  <c r="K981" i="19" s="1"/>
  <c r="M981" i="19" s="1"/>
  <c r="N981" i="19" s="1"/>
  <c r="I982" i="19"/>
  <c r="K982" i="19" s="1"/>
  <c r="M982" i="19" s="1"/>
  <c r="N982" i="19" s="1"/>
  <c r="I980" i="19"/>
  <c r="I867" i="19"/>
  <c r="K867" i="19" s="1"/>
  <c r="M867" i="19" s="1"/>
  <c r="N867" i="19" s="1"/>
  <c r="I866" i="19"/>
  <c r="I868" i="19"/>
  <c r="K868" i="19" s="1"/>
  <c r="M868" i="19" s="1"/>
  <c r="N868" i="19" s="1"/>
  <c r="I1737" i="19"/>
  <c r="K1737" i="19" s="1"/>
  <c r="M1737" i="19" s="1"/>
  <c r="N1737" i="19" s="1"/>
  <c r="I1738" i="19"/>
  <c r="K1738" i="19" s="1"/>
  <c r="M1738" i="19" s="1"/>
  <c r="N1738" i="19" s="1"/>
  <c r="I1736" i="19"/>
  <c r="I1735" i="19"/>
  <c r="I1286" i="19"/>
  <c r="I1285" i="19"/>
  <c r="I1288" i="19"/>
  <c r="K1288" i="19" s="1"/>
  <c r="M1288" i="19" s="1"/>
  <c r="N1288" i="19" s="1"/>
  <c r="I1287" i="19"/>
  <c r="K1287" i="19" s="1"/>
  <c r="M1287" i="19" s="1"/>
  <c r="N1287" i="19" s="1"/>
  <c r="I610" i="19"/>
  <c r="I611" i="19"/>
  <c r="K611" i="19" s="1"/>
  <c r="M611" i="19" s="1"/>
  <c r="N611" i="19" s="1"/>
  <c r="I612" i="19"/>
  <c r="K612" i="19" s="1"/>
  <c r="M612" i="19" s="1"/>
  <c r="N612" i="19" s="1"/>
  <c r="I613" i="19"/>
  <c r="K613" i="19" s="1"/>
  <c r="M613" i="19" s="1"/>
  <c r="N613" i="19" s="1"/>
  <c r="I808" i="19"/>
  <c r="K808" i="19" s="1"/>
  <c r="M808" i="19" s="1"/>
  <c r="N808" i="19" s="1"/>
  <c r="I807" i="19"/>
  <c r="K807" i="19" s="1"/>
  <c r="M807" i="19" s="1"/>
  <c r="N807" i="19" s="1"/>
  <c r="I806" i="19"/>
  <c r="I805" i="19"/>
  <c r="H116" i="22"/>
  <c r="I544" i="19"/>
  <c r="M1250" i="19"/>
  <c r="K1254" i="19"/>
  <c r="K1549" i="19"/>
  <c r="M1545" i="19"/>
  <c r="I256" i="19"/>
  <c r="I255" i="19"/>
  <c r="I258" i="19"/>
  <c r="K258" i="19" s="1"/>
  <c r="M258" i="19" s="1"/>
  <c r="N258" i="19" s="1"/>
  <c r="I257" i="19"/>
  <c r="I967" i="19"/>
  <c r="I965" i="19"/>
  <c r="I966" i="19"/>
  <c r="I968" i="19"/>
  <c r="K968" i="19" s="1"/>
  <c r="M968" i="19" s="1"/>
  <c r="N968" i="19" s="1"/>
  <c r="I976" i="19"/>
  <c r="I977" i="19"/>
  <c r="K977" i="19" s="1"/>
  <c r="M977" i="19" s="1"/>
  <c r="N977" i="19" s="1"/>
  <c r="I975" i="19"/>
  <c r="I978" i="19"/>
  <c r="K978" i="19" s="1"/>
  <c r="M978" i="19" s="1"/>
  <c r="N978" i="19" s="1"/>
  <c r="I1459" i="19"/>
  <c r="H196" i="22"/>
  <c r="I944" i="19"/>
  <c r="K940" i="19"/>
  <c r="I1122" i="19"/>
  <c r="I1121" i="19"/>
  <c r="I1123" i="19"/>
  <c r="K1123" i="19" s="1"/>
  <c r="M1123" i="19" s="1"/>
  <c r="N1123" i="19" s="1"/>
  <c r="I1120" i="19"/>
  <c r="I1042" i="19"/>
  <c r="K1042" i="19" s="1"/>
  <c r="M1042" i="19" s="1"/>
  <c r="N1042" i="19" s="1"/>
  <c r="I1041" i="19"/>
  <c r="K1041" i="19" s="1"/>
  <c r="M1041" i="19" s="1"/>
  <c r="N1041" i="19" s="1"/>
  <c r="I1043" i="19"/>
  <c r="K1043" i="19" s="1"/>
  <c r="M1043" i="19" s="1"/>
  <c r="N1043" i="19" s="1"/>
  <c r="I1040" i="19"/>
  <c r="I689" i="19"/>
  <c r="I562" i="19"/>
  <c r="K562" i="19" s="1"/>
  <c r="M562" i="19" s="1"/>
  <c r="N562" i="19" s="1"/>
  <c r="I563" i="19"/>
  <c r="K563" i="19" s="1"/>
  <c r="M563" i="19" s="1"/>
  <c r="N563" i="19" s="1"/>
  <c r="I561" i="19"/>
  <c r="I560" i="19"/>
  <c r="I1379" i="19"/>
  <c r="I1282" i="19"/>
  <c r="I1281" i="19"/>
  <c r="I1108" i="19"/>
  <c r="K1108" i="19" s="1"/>
  <c r="M1108" i="19" s="1"/>
  <c r="N1108" i="19" s="1"/>
  <c r="I1107" i="19"/>
  <c r="I434" i="19"/>
  <c r="H94" i="22"/>
  <c r="K430" i="19"/>
  <c r="I1213" i="19"/>
  <c r="K1213" i="19" s="1"/>
  <c r="M1213" i="19" s="1"/>
  <c r="N1213" i="19" s="1"/>
  <c r="I1211" i="19"/>
  <c r="I1212" i="19"/>
  <c r="I1210" i="19"/>
  <c r="H23" i="22"/>
  <c r="K75" i="19"/>
  <c r="I79" i="19"/>
  <c r="I683" i="19"/>
  <c r="K683" i="19" s="1"/>
  <c r="M683" i="19" s="1"/>
  <c r="N683" i="19" s="1"/>
  <c r="I682" i="19"/>
  <c r="K682" i="19" s="1"/>
  <c r="M682" i="19" s="1"/>
  <c r="N682" i="19" s="1"/>
  <c r="I681" i="19"/>
  <c r="I680" i="19"/>
  <c r="I1719" i="19"/>
  <c r="I1098" i="19"/>
  <c r="K1098" i="19" s="1"/>
  <c r="M1098" i="19" s="1"/>
  <c r="N1098" i="19" s="1"/>
  <c r="I1096" i="19"/>
  <c r="I1097" i="19"/>
  <c r="I1095" i="19"/>
  <c r="I54" i="19"/>
  <c r="I839" i="19"/>
  <c r="K836" i="19"/>
  <c r="M836" i="19" s="1"/>
  <c r="N836" i="19" s="1"/>
  <c r="H800" i="22"/>
  <c r="M1405" i="19"/>
  <c r="K1409" i="19"/>
  <c r="I730" i="19"/>
  <c r="I731" i="19"/>
  <c r="I732" i="19"/>
  <c r="K732" i="19" s="1"/>
  <c r="M732" i="19" s="1"/>
  <c r="N732" i="19" s="1"/>
  <c r="I733" i="19"/>
  <c r="K733" i="19" s="1"/>
  <c r="M733" i="19" s="1"/>
  <c r="N733" i="19" s="1"/>
  <c r="I457" i="19"/>
  <c r="K457" i="19" s="1"/>
  <c r="M457" i="19" s="1"/>
  <c r="N457" i="19" s="1"/>
  <c r="I456" i="19"/>
  <c r="I515" i="19"/>
  <c r="I516" i="19"/>
  <c r="I517" i="19"/>
  <c r="I518" i="19"/>
  <c r="K518" i="19" s="1"/>
  <c r="M518" i="19" s="1"/>
  <c r="N518" i="19" s="1"/>
  <c r="I1588" i="19"/>
  <c r="K1588" i="19" s="1"/>
  <c r="M1588" i="19" s="1"/>
  <c r="N1588" i="19" s="1"/>
  <c r="I1585" i="19"/>
  <c r="I1587" i="19"/>
  <c r="K1587" i="19" s="1"/>
  <c r="M1587" i="19" s="1"/>
  <c r="N1587" i="19" s="1"/>
  <c r="I1586" i="19"/>
  <c r="I886" i="19"/>
  <c r="K886" i="19" s="1"/>
  <c r="M886" i="19" s="1"/>
  <c r="N886" i="19" s="1"/>
  <c r="I885" i="19"/>
  <c r="I888" i="19"/>
  <c r="K888" i="19" s="1"/>
  <c r="M888" i="19" s="1"/>
  <c r="N888" i="19" s="1"/>
  <c r="I887" i="19"/>
  <c r="K887" i="19" s="1"/>
  <c r="M887" i="19" s="1"/>
  <c r="N887" i="19" s="1"/>
  <c r="N1610" i="19"/>
  <c r="M1614" i="19"/>
  <c r="N1614" i="19" s="1"/>
  <c r="I1669" i="19"/>
  <c r="K1665" i="19"/>
  <c r="M1630" i="19"/>
  <c r="K1634" i="19"/>
  <c r="I1646" i="19"/>
  <c r="I1645" i="19"/>
  <c r="I1647" i="19"/>
  <c r="I1648" i="19"/>
  <c r="K1648" i="19" s="1"/>
  <c r="M1648" i="19" s="1"/>
  <c r="N1648" i="19" s="1"/>
  <c r="I1522" i="19"/>
  <c r="I1520" i="19"/>
  <c r="I1521" i="19"/>
  <c r="I1523" i="19"/>
  <c r="K1523" i="19" s="1"/>
  <c r="M1523" i="19" s="1"/>
  <c r="N1523" i="19" s="1"/>
  <c r="I276" i="19"/>
  <c r="I277" i="19"/>
  <c r="I278" i="19"/>
  <c r="K278" i="19" s="1"/>
  <c r="M278" i="19" s="1"/>
  <c r="N278" i="19" s="1"/>
  <c r="I275" i="19"/>
  <c r="K1595" i="19"/>
  <c r="I1599" i="19"/>
  <c r="I1554" i="19"/>
  <c r="M170" i="19"/>
  <c r="K174" i="19"/>
  <c r="I437" i="19"/>
  <c r="K437" i="19" s="1"/>
  <c r="M437" i="19" s="1"/>
  <c r="N437" i="19" s="1"/>
  <c r="I438" i="19"/>
  <c r="K438" i="19" s="1"/>
  <c r="M438" i="19" s="1"/>
  <c r="N438" i="19" s="1"/>
  <c r="I436" i="19"/>
  <c r="K436" i="19" s="1"/>
  <c r="M436" i="19" s="1"/>
  <c r="N436" i="19" s="1"/>
  <c r="I435" i="19"/>
  <c r="I1292" i="19"/>
  <c r="I1291" i="19"/>
  <c r="I1293" i="19"/>
  <c r="K1293" i="19" s="1"/>
  <c r="M1293" i="19" s="1"/>
  <c r="N1293" i="19" s="1"/>
  <c r="I1290" i="19"/>
  <c r="I1581" i="19"/>
  <c r="I1582" i="19"/>
  <c r="K1582" i="19" s="1"/>
  <c r="M1582" i="19" s="1"/>
  <c r="N1582" i="19" s="1"/>
  <c r="I1583" i="19"/>
  <c r="K1583" i="19" s="1"/>
  <c r="M1583" i="19" s="1"/>
  <c r="N1583" i="19" s="1"/>
  <c r="I1580" i="19"/>
  <c r="I1077" i="19"/>
  <c r="K1077" i="19" s="1"/>
  <c r="M1077" i="19" s="1"/>
  <c r="N1077" i="19" s="1"/>
  <c r="I1078" i="19"/>
  <c r="K1078" i="19" s="1"/>
  <c r="M1078" i="19" s="1"/>
  <c r="N1078" i="19" s="1"/>
  <c r="I720" i="19"/>
  <c r="I721" i="19"/>
  <c r="I722" i="19"/>
  <c r="K722" i="19" s="1"/>
  <c r="M722" i="19" s="1"/>
  <c r="N722" i="19" s="1"/>
  <c r="I723" i="19"/>
  <c r="K723" i="19" s="1"/>
  <c r="M723" i="19" s="1"/>
  <c r="N723" i="19" s="1"/>
  <c r="I1644" i="19"/>
  <c r="K1640" i="19"/>
  <c r="I1402" i="19"/>
  <c r="K1402" i="19" s="1"/>
  <c r="M1402" i="19" s="1"/>
  <c r="N1402" i="19" s="1"/>
  <c r="I1400" i="19"/>
  <c r="I1403" i="19"/>
  <c r="K1403" i="19" s="1"/>
  <c r="M1403" i="19" s="1"/>
  <c r="N1403" i="19" s="1"/>
  <c r="I1401" i="19"/>
  <c r="I1057" i="19"/>
  <c r="K1057" i="19" s="1"/>
  <c r="M1057" i="19" s="1"/>
  <c r="N1057" i="19" s="1"/>
  <c r="I1055" i="19"/>
  <c r="I311" i="19"/>
  <c r="K311" i="19" s="1"/>
  <c r="M311" i="19" s="1"/>
  <c r="N311" i="19" s="1"/>
  <c r="I313" i="19"/>
  <c r="K313" i="19" s="1"/>
  <c r="M313" i="19" s="1"/>
  <c r="N313" i="19" s="1"/>
  <c r="I310" i="19"/>
  <c r="I312" i="19"/>
  <c r="K312" i="19" s="1"/>
  <c r="M312" i="19" s="1"/>
  <c r="N312" i="19" s="1"/>
  <c r="K1144" i="19"/>
  <c r="M1140" i="19"/>
  <c r="M1010" i="19"/>
  <c r="K1014" i="19"/>
  <c r="I882" i="19"/>
  <c r="I881" i="19"/>
  <c r="I880" i="19"/>
  <c r="I883" i="19"/>
  <c r="K883" i="19" s="1"/>
  <c r="M883" i="19" s="1"/>
  <c r="N883" i="19" s="1"/>
  <c r="I1332" i="19"/>
  <c r="I1333" i="19"/>
  <c r="K1333" i="19" s="1"/>
  <c r="M1333" i="19" s="1"/>
  <c r="N1333" i="19" s="1"/>
  <c r="I1240" i="19"/>
  <c r="I1244" i="19" s="1"/>
  <c r="I1242" i="19"/>
  <c r="H230" i="22"/>
  <c r="K1110" i="19"/>
  <c r="H299" i="22"/>
  <c r="H451" i="22"/>
  <c r="K196" i="19"/>
  <c r="M196" i="19" s="1"/>
  <c r="N196" i="19" s="1"/>
  <c r="I25" i="19"/>
  <c r="I27" i="19"/>
  <c r="I26" i="19"/>
  <c r="I28" i="19"/>
  <c r="K28" i="19" s="1"/>
  <c r="M28" i="19" s="1"/>
  <c r="N28" i="19" s="1"/>
  <c r="I989" i="19"/>
  <c r="I1189" i="19"/>
  <c r="K1185" i="19"/>
  <c r="H245" i="22"/>
  <c r="M829" i="19"/>
  <c r="N829" i="19" s="1"/>
  <c r="N825" i="19"/>
  <c r="I1525" i="19"/>
  <c r="I1528" i="19"/>
  <c r="I1527" i="19"/>
  <c r="K1527" i="19" s="1"/>
  <c r="M1527" i="19" s="1"/>
  <c r="N1527" i="19" s="1"/>
  <c r="I1526" i="19"/>
  <c r="K1155" i="19"/>
  <c r="I1159" i="19"/>
  <c r="I1685" i="19"/>
  <c r="I1687" i="19"/>
  <c r="K1687" i="19" s="1"/>
  <c r="M1687" i="19" s="1"/>
  <c r="N1687" i="19" s="1"/>
  <c r="I1686" i="19"/>
  <c r="I1688" i="19"/>
  <c r="K1688" i="19" s="1"/>
  <c r="M1688" i="19" s="1"/>
  <c r="N1688" i="19" s="1"/>
  <c r="I1354" i="19"/>
  <c r="H278" i="22"/>
  <c r="K1350" i="19"/>
  <c r="I73" i="19"/>
  <c r="K73" i="19" s="1"/>
  <c r="M73" i="19" s="1"/>
  <c r="N73" i="19" s="1"/>
  <c r="I71" i="19"/>
  <c r="I70" i="19"/>
  <c r="I72" i="19"/>
  <c r="K72" i="19" s="1"/>
  <c r="M72" i="19" s="1"/>
  <c r="N72" i="19" s="1"/>
  <c r="I282" i="19"/>
  <c r="I283" i="19"/>
  <c r="K283" i="19" s="1"/>
  <c r="M283" i="19" s="1"/>
  <c r="N283" i="19" s="1"/>
  <c r="I281" i="19"/>
  <c r="I280" i="19"/>
  <c r="I711" i="19"/>
  <c r="I713" i="19"/>
  <c r="K713" i="19" s="1"/>
  <c r="M713" i="19" s="1"/>
  <c r="N713" i="19" s="1"/>
  <c r="I600" i="19"/>
  <c r="I603" i="19"/>
  <c r="K603" i="19" s="1"/>
  <c r="M603" i="19" s="1"/>
  <c r="N603" i="19" s="1"/>
  <c r="I1729" i="19"/>
  <c r="K1726" i="19"/>
  <c r="M1726" i="19" s="1"/>
  <c r="N1726" i="19" s="1"/>
  <c r="I701" i="19"/>
  <c r="I702" i="19"/>
  <c r="K702" i="19" s="1"/>
  <c r="M702" i="19" s="1"/>
  <c r="N702" i="19" s="1"/>
  <c r="I703" i="19"/>
  <c r="K703" i="19" s="1"/>
  <c r="M703" i="19" s="1"/>
  <c r="N703" i="19" s="1"/>
  <c r="I846" i="19"/>
  <c r="I845" i="19"/>
  <c r="I849" i="19" s="1"/>
  <c r="H241" i="22"/>
  <c r="I1169" i="19"/>
  <c r="K1165" i="19"/>
  <c r="I878" i="19"/>
  <c r="K878" i="19" s="1"/>
  <c r="M878" i="19" s="1"/>
  <c r="N878" i="19" s="1"/>
  <c r="I876" i="19"/>
  <c r="I877" i="19"/>
  <c r="K877" i="19" s="1"/>
  <c r="M877" i="19" s="1"/>
  <c r="N877" i="19" s="1"/>
  <c r="I875" i="19"/>
  <c r="I1566" i="19"/>
  <c r="I1565" i="19"/>
  <c r="I1567" i="19"/>
  <c r="I1568" i="19"/>
  <c r="K1568" i="19" s="1"/>
  <c r="M1568" i="19" s="1"/>
  <c r="N1568" i="19" s="1"/>
  <c r="K669" i="19"/>
  <c r="M665" i="19"/>
  <c r="I1663" i="19"/>
  <c r="K1663" i="19" s="1"/>
  <c r="M1663" i="19" s="1"/>
  <c r="N1663" i="19" s="1"/>
  <c r="I1661" i="19"/>
  <c r="I1660" i="19"/>
  <c r="I1662" i="19"/>
  <c r="I287" i="19"/>
  <c r="K287" i="19" s="1"/>
  <c r="M287" i="19" s="1"/>
  <c r="N287" i="19" s="1"/>
  <c r="I286" i="19"/>
  <c r="I285" i="19"/>
  <c r="I288" i="19"/>
  <c r="K288" i="19" s="1"/>
  <c r="M288" i="19" s="1"/>
  <c r="N288" i="19" s="1"/>
  <c r="I1343" i="19"/>
  <c r="K1343" i="19" s="1"/>
  <c r="M1343" i="19" s="1"/>
  <c r="N1343" i="19" s="1"/>
  <c r="I1340" i="19"/>
  <c r="I1342" i="19"/>
  <c r="K1342" i="19" s="1"/>
  <c r="M1342" i="19" s="1"/>
  <c r="N1342" i="19" s="1"/>
  <c r="I1341" i="19"/>
  <c r="I111" i="19"/>
  <c r="I112" i="19"/>
  <c r="I110" i="19"/>
  <c r="I113" i="19"/>
  <c r="I905" i="19"/>
  <c r="I907" i="19"/>
  <c r="I908" i="19"/>
  <c r="K908" i="19" s="1"/>
  <c r="M908" i="19" s="1"/>
  <c r="N908" i="19" s="1"/>
  <c r="I906" i="19"/>
  <c r="M1085" i="19"/>
  <c r="K1089" i="19"/>
  <c r="I502" i="19"/>
  <c r="I500" i="19"/>
  <c r="I503" i="19"/>
  <c r="K503" i="19" s="1"/>
  <c r="M503" i="19" s="1"/>
  <c r="N503" i="19" s="1"/>
  <c r="I323" i="19"/>
  <c r="K323" i="19" s="1"/>
  <c r="M323" i="19" s="1"/>
  <c r="N323" i="19" s="1"/>
  <c r="I322" i="19"/>
  <c r="K322" i="19" s="1"/>
  <c r="M322" i="19" s="1"/>
  <c r="N322" i="19" s="1"/>
  <c r="I320" i="19"/>
  <c r="I321" i="19"/>
  <c r="I1126" i="19"/>
  <c r="I1125" i="19"/>
  <c r="I1128" i="19"/>
  <c r="K1128" i="19" s="1"/>
  <c r="M1128" i="19" s="1"/>
  <c r="N1128" i="19" s="1"/>
  <c r="I1127" i="19"/>
  <c r="H10" i="22"/>
  <c r="M780" i="19"/>
  <c r="K784" i="19"/>
  <c r="I1161" i="19"/>
  <c r="K1161" i="19" s="1"/>
  <c r="M1161" i="19" s="1"/>
  <c r="N1161" i="19" s="1"/>
  <c r="I1160" i="19"/>
  <c r="I1162" i="19"/>
  <c r="K1162" i="19" s="1"/>
  <c r="M1162" i="19" s="1"/>
  <c r="N1162" i="19" s="1"/>
  <c r="I1163" i="19"/>
  <c r="K1163" i="19" s="1"/>
  <c r="M1163" i="19" s="1"/>
  <c r="N1163" i="19" s="1"/>
  <c r="M575" i="19"/>
  <c r="K579" i="19"/>
  <c r="I334" i="19"/>
  <c r="I1756" i="19"/>
  <c r="I1758" i="19"/>
  <c r="I1757" i="19"/>
  <c r="I1755" i="19"/>
  <c r="I1724" i="19"/>
  <c r="I1174" i="19"/>
  <c r="I199" i="19"/>
  <c r="K195" i="19"/>
  <c r="M985" i="19"/>
  <c r="K989" i="19"/>
  <c r="M1220" i="19"/>
  <c r="K1224" i="19"/>
  <c r="I1639" i="19"/>
  <c r="I1510" i="19"/>
  <c r="I1511" i="19"/>
  <c r="I841" i="19"/>
  <c r="I843" i="19"/>
  <c r="K843" i="19" s="1"/>
  <c r="M843" i="19" s="1"/>
  <c r="N843" i="19" s="1"/>
  <c r="I842" i="19"/>
  <c r="I840" i="19"/>
  <c r="I450" i="19"/>
  <c r="I452" i="19"/>
  <c r="K452" i="19" s="1"/>
  <c r="M452" i="19" s="1"/>
  <c r="N452" i="19" s="1"/>
  <c r="I180" i="19"/>
  <c r="I183" i="19"/>
  <c r="K183" i="19" s="1"/>
  <c r="M183" i="19" s="1"/>
  <c r="N183" i="19" s="1"/>
  <c r="I182" i="19"/>
  <c r="K182" i="19" s="1"/>
  <c r="M182" i="19" s="1"/>
  <c r="N182" i="19" s="1"/>
  <c r="I181" i="19"/>
  <c r="K181" i="19" s="1"/>
  <c r="M181" i="19" s="1"/>
  <c r="N181" i="19" s="1"/>
  <c r="N215" i="19"/>
  <c r="M219" i="19"/>
  <c r="N219" i="19" s="1"/>
  <c r="I1606" i="19"/>
  <c r="I1607" i="19"/>
  <c r="H698" i="22"/>
  <c r="K330" i="19"/>
  <c r="I1366" i="19"/>
  <c r="I1365" i="19"/>
  <c r="I1368" i="19"/>
  <c r="K1368" i="19" s="1"/>
  <c r="M1368" i="19" s="1"/>
  <c r="N1368" i="19" s="1"/>
  <c r="I1367" i="19"/>
  <c r="K1367" i="19" s="1"/>
  <c r="M1367" i="19" s="1"/>
  <c r="N1367" i="19" s="1"/>
  <c r="M565" i="19"/>
  <c r="K569" i="19"/>
  <c r="M385" i="19"/>
  <c r="K389" i="19"/>
  <c r="M1650" i="19"/>
  <c r="K1654" i="19"/>
  <c r="M505" i="19"/>
  <c r="K509" i="19"/>
  <c r="I1033" i="19"/>
  <c r="K1033" i="19" s="1"/>
  <c r="M1033" i="19" s="1"/>
  <c r="N1033" i="19" s="1"/>
  <c r="I1030" i="19"/>
  <c r="I1031" i="19"/>
  <c r="I1032" i="19"/>
  <c r="K1032" i="19" s="1"/>
  <c r="M1032" i="19" s="1"/>
  <c r="N1032" i="19" s="1"/>
  <c r="I871" i="19"/>
  <c r="I873" i="19"/>
  <c r="K873" i="19" s="1"/>
  <c r="M873" i="19" s="1"/>
  <c r="N873" i="19" s="1"/>
  <c r="I872" i="19"/>
  <c r="I870" i="19"/>
  <c r="I250" i="19"/>
  <c r="I253" i="19"/>
  <c r="K253" i="19" s="1"/>
  <c r="M253" i="19" s="1"/>
  <c r="N253" i="19" s="1"/>
  <c r="I252" i="19"/>
  <c r="K252" i="19" s="1"/>
  <c r="M252" i="19" s="1"/>
  <c r="N252" i="19" s="1"/>
  <c r="I251" i="19"/>
  <c r="K251" i="19" s="1"/>
  <c r="M251" i="19" s="1"/>
  <c r="N251" i="19" s="1"/>
  <c r="I1235" i="19"/>
  <c r="I1238" i="19"/>
  <c r="K1238" i="19" s="1"/>
  <c r="M1238" i="19" s="1"/>
  <c r="N1238" i="19" s="1"/>
  <c r="I1237" i="19"/>
  <c r="K1237" i="19" s="1"/>
  <c r="M1237" i="19" s="1"/>
  <c r="N1237" i="19" s="1"/>
  <c r="I1236" i="19"/>
  <c r="I952" i="19"/>
  <c r="I950" i="19"/>
  <c r="I953" i="19"/>
  <c r="K953" i="19" s="1"/>
  <c r="M953" i="19" s="1"/>
  <c r="N953" i="19" s="1"/>
  <c r="I951" i="19"/>
  <c r="I1059" i="19"/>
  <c r="K1056" i="19"/>
  <c r="M1056" i="19" s="1"/>
  <c r="N1056" i="19" s="1"/>
  <c r="H479" i="22"/>
  <c r="K1501" i="19"/>
  <c r="M1501" i="19" s="1"/>
  <c r="N1501" i="19" s="1"/>
  <c r="H795" i="22"/>
  <c r="K132" i="19"/>
  <c r="M132" i="19" s="1"/>
  <c r="N132" i="19" s="1"/>
  <c r="I1114" i="19"/>
  <c r="K1111" i="19"/>
  <c r="M1111" i="19" s="1"/>
  <c r="N1111" i="19" s="1"/>
  <c r="I139" i="19"/>
  <c r="K136" i="19"/>
  <c r="M136" i="19" s="1"/>
  <c r="N136" i="19" s="1"/>
  <c r="I599" i="19"/>
  <c r="K597" i="19"/>
  <c r="M597" i="19" s="1"/>
  <c r="N597" i="19" s="1"/>
  <c r="I318" i="19"/>
  <c r="K318" i="19" s="1"/>
  <c r="M318" i="19" s="1"/>
  <c r="N318" i="19" s="1"/>
  <c r="I316" i="19"/>
  <c r="I317" i="19"/>
  <c r="I315" i="19"/>
  <c r="K501" i="19"/>
  <c r="M501" i="19" s="1"/>
  <c r="N501" i="19" s="1"/>
  <c r="H148" i="22"/>
  <c r="I492" i="19"/>
  <c r="K492" i="19" s="1"/>
  <c r="M492" i="19" s="1"/>
  <c r="N492" i="19" s="1"/>
  <c r="I490" i="19"/>
  <c r="I491" i="19"/>
  <c r="I493" i="19"/>
  <c r="K493" i="19" s="1"/>
  <c r="M493" i="19" s="1"/>
  <c r="N493" i="19" s="1"/>
  <c r="I178" i="19"/>
  <c r="K178" i="19" s="1"/>
  <c r="M178" i="19" s="1"/>
  <c r="N178" i="19" s="1"/>
  <c r="I175" i="19"/>
  <c r="I176" i="19"/>
  <c r="I177" i="19"/>
  <c r="H163" i="22"/>
  <c r="I779" i="19"/>
  <c r="K775" i="19"/>
  <c r="K1082" i="19"/>
  <c r="M1082" i="19" s="1"/>
  <c r="N1082" i="19" s="1"/>
  <c r="H733" i="22"/>
  <c r="I59" i="19"/>
  <c r="I98" i="19"/>
  <c r="K98" i="19" s="1"/>
  <c r="M98" i="19" s="1"/>
  <c r="N98" i="19" s="1"/>
  <c r="I96" i="19"/>
  <c r="I95" i="19"/>
  <c r="I97" i="19"/>
  <c r="I1481" i="19"/>
  <c r="I1480" i="19"/>
  <c r="I1483" i="19"/>
  <c r="K1483" i="19" s="1"/>
  <c r="M1483" i="19" s="1"/>
  <c r="N1483" i="19" s="1"/>
  <c r="I1482" i="19"/>
  <c r="K1482" i="19" s="1"/>
  <c r="M1482" i="19" s="1"/>
  <c r="N1482" i="19" s="1"/>
  <c r="I348" i="19"/>
  <c r="K348" i="19" s="1"/>
  <c r="M348" i="19" s="1"/>
  <c r="N348" i="19" s="1"/>
  <c r="I346" i="19"/>
  <c r="I345" i="19"/>
  <c r="I347" i="19"/>
  <c r="I1316" i="19"/>
  <c r="I1315" i="19"/>
  <c r="I1318" i="19"/>
  <c r="K1318" i="19" s="1"/>
  <c r="M1318" i="19" s="1"/>
  <c r="N1318" i="19" s="1"/>
  <c r="I1317" i="19"/>
  <c r="K1317" i="19" s="1"/>
  <c r="M1317" i="19" s="1"/>
  <c r="N1317" i="19" s="1"/>
  <c r="I1325" i="19"/>
  <c r="I1326" i="19"/>
  <c r="I1327" i="19"/>
  <c r="K1327" i="19" s="1"/>
  <c r="M1327" i="19" s="1"/>
  <c r="N1327" i="19" s="1"/>
  <c r="I1328" i="19"/>
  <c r="K1328" i="19" s="1"/>
  <c r="M1328" i="19" s="1"/>
  <c r="N1328" i="19" s="1"/>
  <c r="I800" i="19"/>
  <c r="I801" i="19"/>
  <c r="K801" i="19" s="1"/>
  <c r="M801" i="19" s="1"/>
  <c r="N801" i="19" s="1"/>
  <c r="I803" i="19"/>
  <c r="K803" i="19" s="1"/>
  <c r="M803" i="19" s="1"/>
  <c r="N803" i="19" s="1"/>
  <c r="I802" i="19"/>
  <c r="K802" i="19" s="1"/>
  <c r="M802" i="19" s="1"/>
  <c r="N802" i="19" s="1"/>
  <c r="I636" i="19"/>
  <c r="I635" i="19"/>
  <c r="I637" i="19"/>
  <c r="I638" i="19"/>
  <c r="K638" i="19" s="1"/>
  <c r="M638" i="19" s="1"/>
  <c r="N638" i="19" s="1"/>
  <c r="I1217" i="19"/>
  <c r="K1217" i="19" s="1"/>
  <c r="M1217" i="19" s="1"/>
  <c r="N1217" i="19" s="1"/>
  <c r="I1215" i="19"/>
  <c r="I1216" i="19"/>
  <c r="I1218" i="19"/>
  <c r="K1218" i="19" s="1"/>
  <c r="M1218" i="19" s="1"/>
  <c r="N1218" i="19" s="1"/>
  <c r="I246" i="19"/>
  <c r="I248" i="19"/>
  <c r="K248" i="19" s="1"/>
  <c r="M248" i="19" s="1"/>
  <c r="N248" i="19" s="1"/>
  <c r="I245" i="19"/>
  <c r="I247" i="19"/>
  <c r="K247" i="19" s="1"/>
  <c r="M247" i="19" s="1"/>
  <c r="N247" i="19" s="1"/>
  <c r="K1100" i="19"/>
  <c r="I220" i="19"/>
  <c r="I221" i="19"/>
  <c r="I223" i="19"/>
  <c r="K223" i="19" s="1"/>
  <c r="M223" i="19" s="1"/>
  <c r="N223" i="19" s="1"/>
  <c r="I222" i="19"/>
  <c r="K222" i="19" s="1"/>
  <c r="M222" i="19" s="1"/>
  <c r="N222" i="19" s="1"/>
  <c r="H150" i="22"/>
  <c r="I219" i="19"/>
  <c r="K216" i="19"/>
  <c r="M216" i="19" s="1"/>
  <c r="N216" i="19" s="1"/>
  <c r="H264" i="22"/>
  <c r="K1280" i="19"/>
  <c r="H291" i="22"/>
  <c r="I1419" i="19"/>
  <c r="K1415" i="19"/>
  <c r="I1494" i="19"/>
  <c r="K1490" i="19"/>
  <c r="K131" i="19"/>
  <c r="M131" i="19" s="1"/>
  <c r="N131" i="19" s="1"/>
  <c r="K1330" i="19"/>
  <c r="I1334" i="19"/>
  <c r="I586" i="19"/>
  <c r="I588" i="19"/>
  <c r="K588" i="19" s="1"/>
  <c r="M588" i="19" s="1"/>
  <c r="N588" i="19" s="1"/>
  <c r="I587" i="19"/>
  <c r="I585" i="19"/>
  <c r="K1075" i="19"/>
  <c r="K847" i="19"/>
  <c r="M847" i="19" s="1"/>
  <c r="N847" i="19" s="1"/>
  <c r="I1634" i="19"/>
  <c r="K1633" i="19"/>
  <c r="M1633" i="19" s="1"/>
  <c r="N1633" i="19" s="1"/>
  <c r="I1092" i="19"/>
  <c r="K1092" i="19" s="1"/>
  <c r="M1092" i="19" s="1"/>
  <c r="N1092" i="19" s="1"/>
  <c r="I1090" i="19"/>
  <c r="I1091" i="19"/>
  <c r="I1093" i="19"/>
  <c r="K1093" i="19" s="1"/>
  <c r="M1093" i="19" s="1"/>
  <c r="N1093" i="19" s="1"/>
  <c r="K1605" i="19"/>
  <c r="K150" i="19"/>
  <c r="I14" i="19"/>
  <c r="H494" i="22"/>
  <c r="K1116" i="19"/>
  <c r="M1116" i="19" s="1"/>
  <c r="N1116" i="19" s="1"/>
  <c r="H181" i="22"/>
  <c r="K865" i="19"/>
  <c r="I814" i="19"/>
  <c r="K811" i="19"/>
  <c r="M811" i="19" s="1"/>
  <c r="N811" i="19" s="1"/>
  <c r="I1409" i="19"/>
  <c r="K1408" i="19"/>
  <c r="M1408" i="19" s="1"/>
  <c r="N1408" i="19" s="1"/>
  <c r="H442" i="22"/>
  <c r="H518" i="22"/>
  <c r="G12" i="22"/>
  <c r="H24" i="19"/>
  <c r="H1765" i="19" s="1"/>
  <c r="C26" i="3" s="1"/>
  <c r="C28" i="3" s="1"/>
  <c r="I168" i="19"/>
  <c r="K168" i="19" s="1"/>
  <c r="M168" i="19" s="1"/>
  <c r="N168" i="19" s="1"/>
  <c r="I165" i="19"/>
  <c r="I166" i="19"/>
  <c r="I167" i="19"/>
  <c r="I769" i="19"/>
  <c r="K765" i="19"/>
  <c r="I94" i="19"/>
  <c r="H565" i="22"/>
  <c r="K387" i="19"/>
  <c r="M387" i="19" s="1"/>
  <c r="N387" i="19" s="1"/>
  <c r="H228" i="22"/>
  <c r="I749" i="19"/>
  <c r="H157" i="22"/>
  <c r="H208" i="22"/>
  <c r="I1004" i="19"/>
  <c r="K1000" i="19"/>
  <c r="I739" i="19"/>
  <c r="K738" i="19"/>
  <c r="M738" i="19" s="1"/>
  <c r="N738" i="19" s="1"/>
  <c r="I1544" i="19"/>
  <c r="H620" i="22"/>
  <c r="H772" i="22"/>
  <c r="H361" i="22"/>
  <c r="I499" i="19"/>
  <c r="K495" i="19"/>
  <c r="H715" i="22"/>
  <c r="H760" i="22"/>
  <c r="H223" i="22"/>
  <c r="H773" i="22"/>
  <c r="H640" i="22"/>
  <c r="H557" i="22"/>
  <c r="H649" i="22"/>
  <c r="K1086" i="19"/>
  <c r="M1086" i="19" s="1"/>
  <c r="N1086" i="19" s="1"/>
  <c r="K930" i="19"/>
  <c r="H754" i="22"/>
  <c r="H611" i="22"/>
  <c r="M685" i="19"/>
  <c r="K689" i="19"/>
  <c r="M1550" i="19"/>
  <c r="K1554" i="19"/>
  <c r="K1222" i="19"/>
  <c r="M1222" i="19" s="1"/>
  <c r="N1222" i="19" s="1"/>
  <c r="K1201" i="19"/>
  <c r="M1201" i="19" s="1"/>
  <c r="N1201" i="19" s="1"/>
  <c r="K115" i="19"/>
  <c r="K1320" i="19"/>
  <c r="I1248" i="19"/>
  <c r="K1248" i="19" s="1"/>
  <c r="M1248" i="19" s="1"/>
  <c r="N1248" i="19" s="1"/>
  <c r="I1247" i="19"/>
  <c r="K1247" i="19" s="1"/>
  <c r="M1247" i="19" s="1"/>
  <c r="N1247" i="19" s="1"/>
  <c r="I1245" i="19"/>
  <c r="I1246" i="19"/>
  <c r="I1705" i="19"/>
  <c r="I1706" i="19"/>
  <c r="I1707" i="19"/>
  <c r="K1707" i="19" s="1"/>
  <c r="M1707" i="19" s="1"/>
  <c r="N1707" i="19" s="1"/>
  <c r="I1708" i="19"/>
  <c r="K1708" i="19" s="1"/>
  <c r="M1708" i="19" s="1"/>
  <c r="N1708" i="19" s="1"/>
  <c r="I1305" i="19"/>
  <c r="I1307" i="19"/>
  <c r="K1307" i="19" s="1"/>
  <c r="M1307" i="19" s="1"/>
  <c r="N1307" i="19" s="1"/>
  <c r="I1306" i="19"/>
  <c r="I1308" i="19"/>
  <c r="K1308" i="19" s="1"/>
  <c r="M1308" i="19" s="1"/>
  <c r="N1308" i="19" s="1"/>
  <c r="K920" i="19"/>
  <c r="I232" i="19"/>
  <c r="K232" i="19" s="1"/>
  <c r="M232" i="19" s="1"/>
  <c r="N232" i="19" s="1"/>
  <c r="I230" i="19"/>
  <c r="I231" i="19"/>
  <c r="I233" i="19"/>
  <c r="K233" i="19" s="1"/>
  <c r="M233" i="19" s="1"/>
  <c r="N233" i="19" s="1"/>
  <c r="H268" i="22"/>
  <c r="K1300" i="19"/>
  <c r="I214" i="19"/>
  <c r="K210" i="19"/>
  <c r="H512" i="22"/>
  <c r="K426" i="19"/>
  <c r="M426" i="19" s="1"/>
  <c r="N426" i="19" s="1"/>
  <c r="H509" i="22"/>
  <c r="K566" i="19"/>
  <c r="M566" i="19" s="1"/>
  <c r="N566" i="19" s="1"/>
  <c r="I559" i="19"/>
  <c r="K555" i="19"/>
  <c r="I149" i="19"/>
  <c r="K147" i="19"/>
  <c r="M147" i="19" s="1"/>
  <c r="N147" i="19" s="1"/>
  <c r="I389" i="19"/>
  <c r="H85" i="22"/>
  <c r="I948" i="19"/>
  <c r="K948" i="19" s="1"/>
  <c r="M948" i="19" s="1"/>
  <c r="N948" i="19" s="1"/>
  <c r="I946" i="19"/>
  <c r="I947" i="19"/>
  <c r="I945" i="19"/>
  <c r="I786" i="19"/>
  <c r="I788" i="19"/>
  <c r="K788" i="19" s="1"/>
  <c r="M788" i="19" s="1"/>
  <c r="N788" i="19" s="1"/>
  <c r="I785" i="19"/>
  <c r="I787" i="19"/>
  <c r="I742" i="19"/>
  <c r="I740" i="19"/>
  <c r="I743" i="19"/>
  <c r="K743" i="19" s="1"/>
  <c r="M743" i="19" s="1"/>
  <c r="N743" i="19" s="1"/>
  <c r="I741" i="19"/>
  <c r="I606" i="19"/>
  <c r="I607" i="19"/>
  <c r="K607" i="19" s="1"/>
  <c r="M607" i="19" s="1"/>
  <c r="N607" i="19" s="1"/>
  <c r="I608" i="19"/>
  <c r="K608" i="19" s="1"/>
  <c r="M608" i="19" s="1"/>
  <c r="N608" i="19" s="1"/>
  <c r="I605" i="19"/>
  <c r="M1130" i="19"/>
  <c r="K1134" i="19"/>
  <c r="M1170" i="19"/>
  <c r="K1174" i="19"/>
  <c r="K1388" i="19"/>
  <c r="M1388" i="19" s="1"/>
  <c r="N1388" i="19" s="1"/>
  <c r="K1512" i="19"/>
  <c r="M1512" i="19" s="1"/>
  <c r="N1512" i="19" s="1"/>
  <c r="M710" i="19"/>
  <c r="K714" i="19"/>
  <c r="N10" i="19"/>
  <c r="I1730" i="19"/>
  <c r="I1732" i="19"/>
  <c r="K1732" i="19" s="1"/>
  <c r="M1732" i="19" s="1"/>
  <c r="N1732" i="19" s="1"/>
  <c r="I1731" i="19"/>
  <c r="I1733" i="19"/>
  <c r="K1733" i="19" s="1"/>
  <c r="M1733" i="19" s="1"/>
  <c r="N1733" i="19" s="1"/>
  <c r="I377" i="19"/>
  <c r="I376" i="19"/>
  <c r="I378" i="19"/>
  <c r="K378" i="19" s="1"/>
  <c r="M378" i="19" s="1"/>
  <c r="N378" i="19" s="1"/>
  <c r="I375" i="19"/>
  <c r="I693" i="19"/>
  <c r="K693" i="19" s="1"/>
  <c r="M693" i="19" s="1"/>
  <c r="N693" i="19" s="1"/>
  <c r="I691" i="19"/>
  <c r="K691" i="19" s="1"/>
  <c r="M691" i="19" s="1"/>
  <c r="N691" i="19" s="1"/>
  <c r="I692" i="19"/>
  <c r="K692" i="19" s="1"/>
  <c r="M692" i="19" s="1"/>
  <c r="N692" i="19" s="1"/>
  <c r="I690" i="19"/>
  <c r="I580" i="19"/>
  <c r="I581" i="19"/>
  <c r="I583" i="19"/>
  <c r="K583" i="19" s="1"/>
  <c r="M583" i="19" s="1"/>
  <c r="N583" i="19" s="1"/>
  <c r="I582" i="19"/>
  <c r="I382" i="19"/>
  <c r="I380" i="19"/>
  <c r="I383" i="19"/>
  <c r="K383" i="19" s="1"/>
  <c r="M383" i="19" s="1"/>
  <c r="N383" i="19" s="1"/>
  <c r="I381" i="19"/>
  <c r="I1146" i="19"/>
  <c r="I1145" i="19"/>
  <c r="I1148" i="19"/>
  <c r="K1148" i="19" s="1"/>
  <c r="M1148" i="19" s="1"/>
  <c r="N1148" i="19" s="1"/>
  <c r="I1147" i="19"/>
  <c r="I663" i="19"/>
  <c r="K663" i="19" s="1"/>
  <c r="M663" i="19" s="1"/>
  <c r="N663" i="19" s="1"/>
  <c r="I661" i="19"/>
  <c r="K661" i="19" s="1"/>
  <c r="M661" i="19" s="1"/>
  <c r="N661" i="19" s="1"/>
  <c r="I660" i="19"/>
  <c r="I662" i="19"/>
  <c r="K662" i="19" s="1"/>
  <c r="M662" i="19" s="1"/>
  <c r="N662" i="19" s="1"/>
  <c r="I226" i="19"/>
  <c r="I225" i="19"/>
  <c r="I227" i="19"/>
  <c r="K227" i="19" s="1"/>
  <c r="M227" i="19" s="1"/>
  <c r="N227" i="19" s="1"/>
  <c r="I228" i="19"/>
  <c r="K228" i="19" s="1"/>
  <c r="M228" i="19" s="1"/>
  <c r="N228" i="19" s="1"/>
  <c r="I520" i="19"/>
  <c r="I523" i="19"/>
  <c r="K523" i="19" s="1"/>
  <c r="M523" i="19" s="1"/>
  <c r="N523" i="19" s="1"/>
  <c r="I522" i="19"/>
  <c r="K522" i="19" s="1"/>
  <c r="M522" i="19" s="1"/>
  <c r="N522" i="19" s="1"/>
  <c r="I521" i="19"/>
  <c r="I1227" i="19"/>
  <c r="I1225" i="19"/>
  <c r="I1226" i="19"/>
  <c r="I1228" i="19"/>
  <c r="K1228" i="19" s="1"/>
  <c r="M1228" i="19" s="1"/>
  <c r="N1228" i="19" s="1"/>
  <c r="I140" i="19"/>
  <c r="I143" i="19"/>
  <c r="I142" i="19"/>
  <c r="I141" i="19"/>
  <c r="I669" i="19"/>
  <c r="K666" i="19"/>
  <c r="M666" i="19" s="1"/>
  <c r="N666" i="19" s="1"/>
  <c r="I19" i="19"/>
  <c r="H11" i="22"/>
  <c r="K15" i="19"/>
  <c r="I1539" i="19"/>
  <c r="H113" i="22"/>
  <c r="K525" i="19"/>
  <c r="I1504" i="19"/>
  <c r="K1500" i="19"/>
  <c r="I409" i="19"/>
  <c r="K408" i="19"/>
  <c r="M408" i="19" s="1"/>
  <c r="N408" i="19" s="1"/>
  <c r="I304" i="19"/>
  <c r="K301" i="19"/>
  <c r="M301" i="19" s="1"/>
  <c r="N301" i="19" s="1"/>
  <c r="I510" i="19"/>
  <c r="I512" i="19"/>
  <c r="I513" i="19"/>
  <c r="K513" i="19" s="1"/>
  <c r="M513" i="19" s="1"/>
  <c r="N513" i="19" s="1"/>
  <c r="I511" i="19"/>
  <c r="I261" i="19"/>
  <c r="I262" i="19"/>
  <c r="I263" i="19"/>
  <c r="K263" i="19" s="1"/>
  <c r="M263" i="19" s="1"/>
  <c r="N263" i="19" s="1"/>
  <c r="I260" i="19"/>
  <c r="I1449" i="19"/>
  <c r="K1445" i="19"/>
  <c r="I1014" i="19"/>
  <c r="K1011" i="19"/>
  <c r="M1011" i="19" s="1"/>
  <c r="N1011" i="19" s="1"/>
  <c r="K1241" i="19"/>
  <c r="M1241" i="19" s="1"/>
  <c r="N1241" i="19" s="1"/>
  <c r="I899" i="19"/>
  <c r="K895" i="19"/>
  <c r="I784" i="19"/>
  <c r="K782" i="19"/>
  <c r="M782" i="19" s="1"/>
  <c r="N782" i="19" s="1"/>
  <c r="H759" i="22"/>
  <c r="K486" i="19"/>
  <c r="M486" i="19" s="1"/>
  <c r="N486" i="19" s="1"/>
  <c r="H654" i="22"/>
  <c r="K62" i="19"/>
  <c r="M62" i="19" s="1"/>
  <c r="N62" i="19" s="1"/>
  <c r="H192" i="22"/>
  <c r="I1549" i="19"/>
  <c r="K1548" i="19"/>
  <c r="M1548" i="19" s="1"/>
  <c r="N1548" i="19" s="1"/>
  <c r="I1346" i="19"/>
  <c r="I1348" i="19"/>
  <c r="K1348" i="19" s="1"/>
  <c r="M1348" i="19" s="1"/>
  <c r="N1348" i="19" s="1"/>
  <c r="I1347" i="19"/>
  <c r="I1345" i="19"/>
  <c r="I533" i="19"/>
  <c r="K533" i="19" s="1"/>
  <c r="M533" i="19" s="1"/>
  <c r="N533" i="19" s="1"/>
  <c r="I530" i="19"/>
  <c r="I532" i="19"/>
  <c r="K532" i="19" s="1"/>
  <c r="M532" i="19" s="1"/>
  <c r="N532" i="19" s="1"/>
  <c r="I531" i="19"/>
  <c r="I104" i="19"/>
  <c r="K101" i="19"/>
  <c r="M101" i="19" s="1"/>
  <c r="N101" i="19" s="1"/>
  <c r="I1359" i="19"/>
  <c r="K1355" i="19"/>
  <c r="I1039" i="19"/>
  <c r="K1035" i="19"/>
  <c r="H280" i="22"/>
  <c r="I1364" i="19"/>
  <c r="K1360" i="19"/>
  <c r="H274" i="22"/>
  <c r="H758" i="22"/>
  <c r="I164" i="19"/>
  <c r="K161" i="19"/>
  <c r="M161" i="19" s="1"/>
  <c r="N161" i="19" s="1"/>
  <c r="I509" i="19"/>
  <c r="H109" i="22"/>
  <c r="K455" i="19"/>
  <c r="I894" i="19"/>
  <c r="K891" i="19"/>
  <c r="M891" i="19" s="1"/>
  <c r="N891" i="19" s="1"/>
  <c r="H105" i="22"/>
  <c r="I489" i="19"/>
  <c r="K485" i="19"/>
  <c r="I64" i="19"/>
  <c r="K60" i="19"/>
  <c r="H254" i="22"/>
  <c r="I1234" i="19"/>
  <c r="I1279" i="19"/>
  <c r="K1277" i="19"/>
  <c r="M1277" i="19" s="1"/>
  <c r="N1277" i="19" s="1"/>
  <c r="I374" i="19"/>
  <c r="H82" i="22"/>
  <c r="K370" i="19"/>
  <c r="K1071" i="19"/>
  <c r="M1071" i="19" s="1"/>
  <c r="N1071" i="19" s="1"/>
  <c r="H367" i="22"/>
  <c r="H119" i="22"/>
  <c r="H541" i="22"/>
  <c r="H399" i="22"/>
  <c r="H383" i="22"/>
  <c r="H737" i="22"/>
  <c r="H38" i="22"/>
  <c r="H390" i="22"/>
  <c r="H771" i="22"/>
  <c r="H315" i="22"/>
  <c r="H676" i="22"/>
  <c r="K1535" i="19"/>
  <c r="H306" i="22"/>
  <c r="H279" i="22"/>
  <c r="K1038" i="19"/>
  <c r="M1038" i="19" s="1"/>
  <c r="N1038" i="19" s="1"/>
  <c r="M1375" i="19"/>
  <c r="K1379" i="19"/>
  <c r="K745" i="19"/>
  <c r="K1704" i="19"/>
  <c r="M1700" i="19"/>
  <c r="I418" i="19"/>
  <c r="K418" i="19" s="1"/>
  <c r="M418" i="19" s="1"/>
  <c r="N418" i="19" s="1"/>
  <c r="I417" i="19"/>
  <c r="K417" i="19" s="1"/>
  <c r="M417" i="19" s="1"/>
  <c r="N417" i="19" s="1"/>
  <c r="I416" i="19"/>
  <c r="K416" i="19" s="1"/>
  <c r="M416" i="19" s="1"/>
  <c r="N416" i="19" s="1"/>
  <c r="I415" i="19"/>
  <c r="I242" i="19"/>
  <c r="I243" i="19"/>
  <c r="K243" i="19" s="1"/>
  <c r="M243" i="19" s="1"/>
  <c r="N243" i="19" s="1"/>
  <c r="I240" i="19"/>
  <c r="I241" i="19"/>
  <c r="I536" i="19"/>
  <c r="I535" i="19"/>
  <c r="I538" i="19"/>
  <c r="K538" i="19" s="1"/>
  <c r="M538" i="19" s="1"/>
  <c r="N538" i="19" s="1"/>
  <c r="I537" i="19"/>
  <c r="I1498" i="19"/>
  <c r="K1498" i="19" s="1"/>
  <c r="M1498" i="19" s="1"/>
  <c r="N1498" i="19" s="1"/>
  <c r="I1497" i="19"/>
  <c r="I1495" i="19"/>
  <c r="I1496" i="19"/>
  <c r="I1205" i="19"/>
  <c r="I1207" i="19"/>
  <c r="K1207" i="19" s="1"/>
  <c r="M1207" i="19" s="1"/>
  <c r="N1207" i="19" s="1"/>
  <c r="I1208" i="19"/>
  <c r="K1208" i="19" s="1"/>
  <c r="M1208" i="19" s="1"/>
  <c r="N1208" i="19" s="1"/>
  <c r="I1206" i="19"/>
  <c r="I410" i="19"/>
  <c r="I411" i="19"/>
  <c r="I413" i="19"/>
  <c r="K413" i="19" s="1"/>
  <c r="M413" i="19" s="1"/>
  <c r="N413" i="19" s="1"/>
  <c r="I412" i="19"/>
  <c r="I854" i="19"/>
  <c r="K851" i="19"/>
  <c r="M851" i="19" s="1"/>
  <c r="N851" i="19" s="1"/>
  <c r="I1399" i="19"/>
  <c r="H287" i="22"/>
  <c r="I335" i="19"/>
  <c r="I338" i="19"/>
  <c r="K338" i="19" s="1"/>
  <c r="M338" i="19" s="1"/>
  <c r="N338" i="19" s="1"/>
  <c r="I337" i="19"/>
  <c r="I336" i="19"/>
  <c r="I446" i="19"/>
  <c r="I447" i="19"/>
  <c r="I448" i="19"/>
  <c r="K448" i="19" s="1"/>
  <c r="M448" i="19" s="1"/>
  <c r="N448" i="19" s="1"/>
  <c r="I445" i="19"/>
  <c r="I628" i="19"/>
  <c r="K628" i="19" s="1"/>
  <c r="M628" i="19" s="1"/>
  <c r="N628" i="19" s="1"/>
  <c r="I625" i="19"/>
  <c r="I626" i="19"/>
  <c r="I627" i="19"/>
  <c r="I554" i="19"/>
  <c r="K550" i="19"/>
  <c r="H25" i="22"/>
  <c r="K85" i="19"/>
  <c r="I294" i="19"/>
  <c r="H66" i="22"/>
  <c r="H338" i="22"/>
  <c r="I1654" i="19"/>
  <c r="H531" i="22"/>
  <c r="I1629" i="19"/>
  <c r="H206" i="22"/>
  <c r="K990" i="19"/>
  <c r="H571" i="22"/>
  <c r="K212" i="19"/>
  <c r="M212" i="19" s="1"/>
  <c r="N212" i="19" s="1"/>
  <c r="I999" i="19"/>
  <c r="K997" i="19"/>
  <c r="M997" i="19" s="1"/>
  <c r="N997" i="19" s="1"/>
  <c r="I858" i="19"/>
  <c r="K858" i="19" s="1"/>
  <c r="M858" i="19" s="1"/>
  <c r="N858" i="19" s="1"/>
  <c r="I857" i="19"/>
  <c r="K857" i="19" s="1"/>
  <c r="M857" i="19" s="1"/>
  <c r="N857" i="19" s="1"/>
  <c r="I855" i="19"/>
  <c r="I856" i="19"/>
  <c r="H272" i="22"/>
  <c r="H404" i="22"/>
  <c r="H809" i="22"/>
  <c r="K189" i="19"/>
  <c r="I1681" i="19"/>
  <c r="I1680" i="19"/>
  <c r="I1683" i="19"/>
  <c r="K1683" i="19" s="1"/>
  <c r="M1683" i="19" s="1"/>
  <c r="N1683" i="19" s="1"/>
  <c r="I1682" i="19"/>
  <c r="I928" i="19"/>
  <c r="K928" i="19" s="1"/>
  <c r="M928" i="19" s="1"/>
  <c r="N928" i="19" s="1"/>
  <c r="I927" i="19"/>
  <c r="I926" i="19"/>
  <c r="I925" i="19"/>
  <c r="I35" i="19"/>
  <c r="I38" i="19"/>
  <c r="K38" i="19" s="1"/>
  <c r="M38" i="19" s="1"/>
  <c r="N38" i="19" s="1"/>
  <c r="I37" i="19"/>
  <c r="K37" i="19" s="1"/>
  <c r="M37" i="19" s="1"/>
  <c r="N37" i="19" s="1"/>
  <c r="I36" i="19"/>
  <c r="I655" i="19"/>
  <c r="I658" i="19"/>
  <c r="K658" i="19" s="1"/>
  <c r="M658" i="19" s="1"/>
  <c r="N658" i="19" s="1"/>
  <c r="I656" i="19"/>
  <c r="I657" i="19"/>
  <c r="I1432" i="19"/>
  <c r="I1430" i="19"/>
  <c r="I1431" i="19"/>
  <c r="I1433" i="19"/>
  <c r="K1433" i="19" s="1"/>
  <c r="M1433" i="19" s="1"/>
  <c r="N1433" i="19" s="1"/>
  <c r="I970" i="19"/>
  <c r="I971" i="19"/>
  <c r="I972" i="19"/>
  <c r="K972" i="19" s="1"/>
  <c r="M972" i="19" s="1"/>
  <c r="N972" i="19" s="1"/>
  <c r="I973" i="19"/>
  <c r="K973" i="19" s="1"/>
  <c r="M973" i="19" s="1"/>
  <c r="N973" i="19" s="1"/>
  <c r="K1312" i="19"/>
  <c r="M1312" i="19" s="1"/>
  <c r="N1312" i="19" s="1"/>
  <c r="I1469" i="19"/>
  <c r="K1465" i="19"/>
  <c r="K601" i="19"/>
  <c r="M601" i="19" s="1"/>
  <c r="N601" i="19" s="1"/>
  <c r="I341" i="19"/>
  <c r="I340" i="19"/>
  <c r="I343" i="19"/>
  <c r="K343" i="19" s="1"/>
  <c r="M343" i="19" s="1"/>
  <c r="N343" i="19" s="1"/>
  <c r="I342" i="19"/>
  <c r="I1266" i="19"/>
  <c r="I1268" i="19"/>
  <c r="K1268" i="19" s="1"/>
  <c r="M1268" i="19" s="1"/>
  <c r="N1268" i="19" s="1"/>
  <c r="I1267" i="19"/>
  <c r="K1267" i="19" s="1"/>
  <c r="M1267" i="19" s="1"/>
  <c r="N1267" i="19" s="1"/>
  <c r="I1265" i="19"/>
  <c r="H529" i="22"/>
  <c r="K1416" i="19"/>
  <c r="M1416" i="19" s="1"/>
  <c r="N1416" i="19" s="1"/>
  <c r="I1474" i="19"/>
  <c r="K1470" i="19"/>
  <c r="H48" i="22"/>
  <c r="I204" i="19"/>
  <c r="K200" i="19"/>
  <c r="I579" i="19"/>
  <c r="K576" i="19"/>
  <c r="M576" i="19" s="1"/>
  <c r="N576" i="19" s="1"/>
  <c r="I1179" i="19"/>
  <c r="K1176" i="19"/>
  <c r="M1176" i="19" s="1"/>
  <c r="N1176" i="19" s="1"/>
  <c r="K451" i="19"/>
  <c r="M451" i="19" s="1"/>
  <c r="N451" i="19" s="1"/>
  <c r="I1064" i="19"/>
  <c r="K1061" i="19"/>
  <c r="M1061" i="19" s="1"/>
  <c r="N1061" i="19" s="1"/>
  <c r="I1464" i="19"/>
  <c r="K1462" i="19"/>
  <c r="M1462" i="19" s="1"/>
  <c r="N1462" i="19" s="1"/>
  <c r="I1259" i="19"/>
  <c r="K1256" i="19"/>
  <c r="M1256" i="19" s="1"/>
  <c r="N1256" i="19" s="1"/>
  <c r="H788" i="22"/>
  <c r="K1243" i="19"/>
  <c r="M1243" i="19" s="1"/>
  <c r="N1243" i="19" s="1"/>
  <c r="H550" i="22"/>
  <c r="K1076" i="19"/>
  <c r="M1076" i="19" s="1"/>
  <c r="N1076" i="19" s="1"/>
  <c r="I1559" i="19"/>
  <c r="K1555" i="19"/>
  <c r="I1144" i="19"/>
  <c r="K1143" i="19"/>
  <c r="M1143" i="19" s="1"/>
  <c r="N1143" i="19" s="1"/>
  <c r="H31" i="22"/>
  <c r="H756" i="22"/>
  <c r="I620" i="19"/>
  <c r="I621" i="19"/>
  <c r="I622" i="19"/>
  <c r="I623" i="19"/>
  <c r="K623" i="19" s="1"/>
  <c r="M623" i="19" s="1"/>
  <c r="N623" i="19" s="1"/>
  <c r="I569" i="19"/>
  <c r="K1105" i="19"/>
  <c r="I1119" i="19"/>
  <c r="K1115" i="19"/>
  <c r="I764" i="19"/>
  <c r="K760" i="19"/>
  <c r="H231" i="22"/>
  <c r="I106" i="19"/>
  <c r="I105" i="19"/>
  <c r="I107" i="19"/>
  <c r="K107" i="19" s="1"/>
  <c r="M107" i="19" s="1"/>
  <c r="N107" i="19" s="1"/>
  <c r="I108" i="19"/>
  <c r="K108" i="19" s="1"/>
  <c r="M108" i="19" s="1"/>
  <c r="N108" i="19" s="1"/>
  <c r="I124" i="19"/>
  <c r="K120" i="19"/>
  <c r="I1274" i="19"/>
  <c r="K1271" i="19"/>
  <c r="M1271" i="19" s="1"/>
  <c r="N1271" i="19" s="1"/>
  <c r="I429" i="19"/>
  <c r="K425" i="19"/>
  <c r="I912" i="19"/>
  <c r="K912" i="19" s="1"/>
  <c r="M912" i="19" s="1"/>
  <c r="N912" i="19" s="1"/>
  <c r="I911" i="19"/>
  <c r="I910" i="19"/>
  <c r="I913" i="19"/>
  <c r="K913" i="19" s="1"/>
  <c r="M913" i="19" s="1"/>
  <c r="N913" i="19" s="1"/>
  <c r="K817" i="19"/>
  <c r="M817" i="19" s="1"/>
  <c r="N817" i="19" s="1"/>
  <c r="I672" i="19"/>
  <c r="I673" i="19"/>
  <c r="K673" i="19" s="1"/>
  <c r="M673" i="19" s="1"/>
  <c r="N673" i="19" s="1"/>
  <c r="I671" i="19"/>
  <c r="I670" i="19"/>
  <c r="I273" i="19"/>
  <c r="K273" i="19" s="1"/>
  <c r="M273" i="19" s="1"/>
  <c r="N273" i="19" s="1"/>
  <c r="I270" i="19"/>
  <c r="I271" i="19"/>
  <c r="I272" i="19"/>
  <c r="I1199" i="19"/>
  <c r="K1197" i="19"/>
  <c r="M1197" i="19" s="1"/>
  <c r="N1197" i="19" s="1"/>
  <c r="I1029" i="19"/>
  <c r="K1025" i="19"/>
  <c r="H497" i="22"/>
  <c r="H560" i="22"/>
  <c r="H675" i="22"/>
  <c r="H107" i="22"/>
  <c r="I189" i="19"/>
  <c r="H716" i="22"/>
  <c r="H480" i="22"/>
  <c r="H628" i="22"/>
  <c r="K290" i="19"/>
  <c r="H787" i="22"/>
  <c r="H32" i="22"/>
  <c r="K700" i="19"/>
  <c r="H723" i="22"/>
  <c r="H448" i="22"/>
  <c r="H482" i="22"/>
  <c r="H446" i="22"/>
  <c r="M1715" i="19"/>
  <c r="K1719" i="19"/>
  <c r="K49" i="19"/>
  <c r="M45" i="19"/>
  <c r="K1230" i="19"/>
  <c r="M750" i="19"/>
  <c r="K754" i="19"/>
  <c r="K1395" i="19"/>
  <c r="K544" i="19"/>
  <c r="M540" i="19"/>
  <c r="M1485" i="19"/>
  <c r="K1489" i="19"/>
  <c r="K12" i="19"/>
  <c r="M12" i="19" s="1"/>
  <c r="N12" i="19" s="1"/>
  <c r="M1570" i="19"/>
  <c r="K1574" i="19"/>
  <c r="M325" i="19"/>
  <c r="K329" i="19"/>
  <c r="K1701" i="19" l="1"/>
  <c r="M1701" i="19" s="1"/>
  <c r="N1701" i="19" s="1"/>
  <c r="H430" i="22"/>
  <c r="A388" i="11"/>
  <c r="B389" i="11"/>
  <c r="I1677" i="19"/>
  <c r="I1676" i="19"/>
  <c r="I1675" i="19"/>
  <c r="I1678" i="19"/>
  <c r="K1678" i="19" s="1"/>
  <c r="M1678" i="19" s="1"/>
  <c r="N1678" i="19" s="1"/>
  <c r="B371" i="11"/>
  <c r="A370" i="11"/>
  <c r="K50" i="19"/>
  <c r="H18" i="22"/>
  <c r="K331" i="19"/>
  <c r="M331" i="19" s="1"/>
  <c r="N331" i="19" s="1"/>
  <c r="H730" i="22"/>
  <c r="K837" i="19"/>
  <c r="M837" i="19" s="1"/>
  <c r="N837" i="19" s="1"/>
  <c r="H589" i="22"/>
  <c r="A425" i="11"/>
  <c r="B426" i="11"/>
  <c r="A357" i="11"/>
  <c r="B358" i="11"/>
  <c r="I1741" i="19"/>
  <c r="I1740" i="19"/>
  <c r="I1743" i="19"/>
  <c r="K1743" i="19" s="1"/>
  <c r="M1743" i="19" s="1"/>
  <c r="N1743" i="19" s="1"/>
  <c r="I1742" i="19"/>
  <c r="K1742" i="19" s="1"/>
  <c r="M1742" i="19" s="1"/>
  <c r="N1742" i="19" s="1"/>
  <c r="H433" i="22"/>
  <c r="K1381" i="19"/>
  <c r="M1381" i="19" s="1"/>
  <c r="N1381" i="19" s="1"/>
  <c r="K1725" i="19"/>
  <c r="H353" i="22"/>
  <c r="K1221" i="19"/>
  <c r="M1221" i="19" s="1"/>
  <c r="N1221" i="19" s="1"/>
  <c r="H813" i="22"/>
  <c r="K90" i="19"/>
  <c r="H26" i="22"/>
  <c r="H335" i="22"/>
  <c r="K1635" i="19"/>
  <c r="I1609" i="19"/>
  <c r="I454" i="19"/>
  <c r="I1284" i="19"/>
  <c r="H352" i="22"/>
  <c r="K1720" i="19"/>
  <c r="H546" i="22"/>
  <c r="K902" i="19"/>
  <c r="M902" i="19" s="1"/>
  <c r="N902" i="19" s="1"/>
  <c r="K696" i="19"/>
  <c r="M696" i="19" s="1"/>
  <c r="N696" i="19" s="1"/>
  <c r="H545" i="22"/>
  <c r="K901" i="19"/>
  <c r="M901" i="19" s="1"/>
  <c r="N901" i="19" s="1"/>
  <c r="H454" i="22"/>
  <c r="A233" i="11"/>
  <c r="B234" i="11"/>
  <c r="H477" i="22"/>
  <c r="K66" i="19"/>
  <c r="M66" i="19" s="1"/>
  <c r="N66" i="19" s="1"/>
  <c r="A141" i="11"/>
  <c r="B142" i="11"/>
  <c r="A142" i="11" s="1"/>
  <c r="B366" i="11"/>
  <c r="A365" i="11"/>
  <c r="B398" i="11"/>
  <c r="A397" i="11"/>
  <c r="B294" i="11"/>
  <c r="A293" i="11"/>
  <c r="A413" i="11"/>
  <c r="B414" i="11"/>
  <c r="B445" i="11"/>
  <c r="A444" i="11"/>
  <c r="A206" i="11"/>
  <c r="B207" i="11"/>
  <c r="A340" i="11"/>
  <c r="B341" i="11"/>
  <c r="A351" i="11"/>
  <c r="B352" i="11"/>
  <c r="K160" i="19"/>
  <c r="H40" i="22"/>
  <c r="I69" i="19"/>
  <c r="B328" i="11"/>
  <c r="A328" i="11" s="1"/>
  <c r="A327" i="11"/>
  <c r="A306" i="11"/>
  <c r="B307" i="11"/>
  <c r="K1275" i="19"/>
  <c r="H263" i="22"/>
  <c r="N900" i="19"/>
  <c r="M904" i="19"/>
  <c r="N904" i="19" s="1"/>
  <c r="A112" i="11"/>
  <c r="B113" i="11"/>
  <c r="A194" i="11"/>
  <c r="B195" i="11"/>
  <c r="B155" i="11"/>
  <c r="A154" i="11"/>
  <c r="N1655" i="19"/>
  <c r="M1659" i="19"/>
  <c r="N1659" i="19" s="1"/>
  <c r="K1180" i="19"/>
  <c r="H244" i="22"/>
  <c r="K1276" i="19"/>
  <c r="M1276" i="19" s="1"/>
  <c r="N1276" i="19" s="1"/>
  <c r="H520" i="22"/>
  <c r="H366" i="22"/>
  <c r="K46" i="19"/>
  <c r="M46" i="19" s="1"/>
  <c r="N46" i="19" s="1"/>
  <c r="I934" i="19"/>
  <c r="A224" i="11"/>
  <c r="B225" i="11"/>
  <c r="A214" i="11"/>
  <c r="B215" i="11"/>
  <c r="B97" i="11"/>
  <c r="A96" i="11"/>
  <c r="A176" i="11"/>
  <c r="B177" i="11"/>
  <c r="A177" i="11" s="1"/>
  <c r="K1181" i="19"/>
  <c r="M1181" i="19" s="1"/>
  <c r="N1181" i="19" s="1"/>
  <c r="H468" i="22"/>
  <c r="A332" i="11"/>
  <c r="B333" i="11"/>
  <c r="B285" i="11"/>
  <c r="A285" i="11" s="1"/>
  <c r="A284" i="11"/>
  <c r="K291" i="19"/>
  <c r="M291" i="19" s="1"/>
  <c r="N291" i="19" s="1"/>
  <c r="H689" i="22"/>
  <c r="A379" i="11"/>
  <c r="B380" i="11"/>
  <c r="K65" i="19"/>
  <c r="H21" i="22"/>
  <c r="A253" i="11"/>
  <c r="B254" i="11"/>
  <c r="I49" i="19"/>
  <c r="N830" i="19"/>
  <c r="M834" i="19"/>
  <c r="N834" i="19" s="1"/>
  <c r="I844" i="19"/>
  <c r="K842" i="19"/>
  <c r="M842" i="19" s="1"/>
  <c r="N842" i="19" s="1"/>
  <c r="H783" i="22"/>
  <c r="K701" i="19"/>
  <c r="M701" i="19" s="1"/>
  <c r="N701" i="19" s="1"/>
  <c r="H636" i="22"/>
  <c r="K281" i="19"/>
  <c r="M281" i="19" s="1"/>
  <c r="N281" i="19" s="1"/>
  <c r="H456" i="22"/>
  <c r="K1332" i="19"/>
  <c r="M1332" i="19" s="1"/>
  <c r="N1332" i="19" s="1"/>
  <c r="H789" i="22"/>
  <c r="K882" i="19"/>
  <c r="M882" i="19" s="1"/>
  <c r="N882" i="19" s="1"/>
  <c r="H805" i="22"/>
  <c r="H738" i="22"/>
  <c r="K277" i="19"/>
  <c r="M277" i="19" s="1"/>
  <c r="N277" i="19" s="1"/>
  <c r="K1586" i="19"/>
  <c r="M1586" i="19" s="1"/>
  <c r="N1586" i="19" s="1"/>
  <c r="H746" i="22"/>
  <c r="K456" i="19"/>
  <c r="M456" i="19" s="1"/>
  <c r="N456" i="19" s="1"/>
  <c r="H505" i="22"/>
  <c r="H500" i="22"/>
  <c r="K731" i="19"/>
  <c r="M731" i="19" s="1"/>
  <c r="N731" i="19" s="1"/>
  <c r="K1095" i="19"/>
  <c r="I1099" i="19"/>
  <c r="H227" i="22"/>
  <c r="I1214" i="19"/>
  <c r="K1210" i="19"/>
  <c r="H250" i="22"/>
  <c r="I259" i="19"/>
  <c r="K255" i="19"/>
  <c r="H59" i="22"/>
  <c r="I809" i="19"/>
  <c r="K805" i="19"/>
  <c r="H169" i="22"/>
  <c r="I1739" i="19"/>
  <c r="K1735" i="19"/>
  <c r="H355" i="22"/>
  <c r="K477" i="19"/>
  <c r="M477" i="19" s="1"/>
  <c r="N477" i="19" s="1"/>
  <c r="H780" i="22"/>
  <c r="H131" i="22"/>
  <c r="I619" i="19"/>
  <c r="K615" i="19"/>
  <c r="I1594" i="19"/>
  <c r="H326" i="22"/>
  <c r="K1590" i="19"/>
  <c r="N1270" i="19"/>
  <c r="M1274" i="19"/>
  <c r="N1274" i="19" s="1"/>
  <c r="H441" i="22"/>
  <c r="K791" i="19"/>
  <c r="M791" i="19" s="1"/>
  <c r="N791" i="19" s="1"/>
  <c r="H171" i="22"/>
  <c r="K815" i="19"/>
  <c r="I1154" i="19"/>
  <c r="K1150" i="19"/>
  <c r="H238" i="22"/>
  <c r="H387" i="22"/>
  <c r="K116" i="19"/>
  <c r="M116" i="19" s="1"/>
  <c r="N116" i="19" s="1"/>
  <c r="H525" i="22"/>
  <c r="K676" i="19"/>
  <c r="M676" i="19" s="1"/>
  <c r="N676" i="19" s="1"/>
  <c r="N1600" i="19"/>
  <c r="M1604" i="19"/>
  <c r="N1604" i="19" s="1"/>
  <c r="I1579" i="19"/>
  <c r="K1575" i="19"/>
  <c r="H323" i="22"/>
  <c r="K461" i="19"/>
  <c r="M461" i="19" s="1"/>
  <c r="N461" i="19" s="1"/>
  <c r="H604" i="22"/>
  <c r="K736" i="19"/>
  <c r="M736" i="19" s="1"/>
  <c r="N736" i="19" s="1"/>
  <c r="H411" i="22"/>
  <c r="I444" i="19"/>
  <c r="K442" i="19"/>
  <c r="M442" i="19" s="1"/>
  <c r="N442" i="19" s="1"/>
  <c r="H767" i="22"/>
  <c r="K726" i="19"/>
  <c r="M726" i="19" s="1"/>
  <c r="N726" i="19" s="1"/>
  <c r="K1697" i="19"/>
  <c r="M1697" i="19" s="1"/>
  <c r="N1697" i="19" s="1"/>
  <c r="H736" i="22"/>
  <c r="M30" i="19"/>
  <c r="K34" i="19"/>
  <c r="H744" i="22"/>
  <c r="K1391" i="19"/>
  <c r="M1391" i="19" s="1"/>
  <c r="N1391" i="19" s="1"/>
  <c r="I1534" i="19"/>
  <c r="K1530" i="19"/>
  <c r="H314" i="22"/>
  <c r="I84" i="19"/>
  <c r="H24" i="22"/>
  <c r="K80" i="19"/>
  <c r="I239" i="19"/>
  <c r="K238" i="19"/>
  <c r="M238" i="19" s="1"/>
  <c r="N238" i="19" s="1"/>
  <c r="K596" i="19"/>
  <c r="M596" i="19" s="1"/>
  <c r="N596" i="19" s="1"/>
  <c r="H499" i="22"/>
  <c r="I394" i="19"/>
  <c r="K393" i="19"/>
  <c r="M393" i="19" s="1"/>
  <c r="N393" i="19" s="1"/>
  <c r="N55" i="19"/>
  <c r="M59" i="19"/>
  <c r="N59" i="19" s="1"/>
  <c r="K1051" i="19"/>
  <c r="M1051" i="19" s="1"/>
  <c r="N1051" i="19" s="1"/>
  <c r="H678" i="22"/>
  <c r="M409" i="19"/>
  <c r="N409" i="19" s="1"/>
  <c r="N405" i="19"/>
  <c r="H810" i="22"/>
  <c r="K1048" i="19"/>
  <c r="M1048" i="19" s="1"/>
  <c r="N1048" i="19" s="1"/>
  <c r="K467" i="19"/>
  <c r="M467" i="19" s="1"/>
  <c r="N467" i="19" s="1"/>
  <c r="H585" i="22"/>
  <c r="H222" i="22"/>
  <c r="K1070" i="19"/>
  <c r="I1509" i="19"/>
  <c r="H309" i="22"/>
  <c r="K1505" i="19"/>
  <c r="K126" i="19"/>
  <c r="M126" i="19" s="1"/>
  <c r="N126" i="19" s="1"/>
  <c r="H706" i="22"/>
  <c r="H679" i="22"/>
  <c r="K1321" i="19"/>
  <c r="M1321" i="19" s="1"/>
  <c r="N1321" i="19" s="1"/>
  <c r="H626" i="22"/>
  <c r="K366" i="19"/>
  <c r="M366" i="19" s="1"/>
  <c r="N366" i="19" s="1"/>
  <c r="I159" i="19"/>
  <c r="H39" i="22"/>
  <c r="K155" i="19"/>
  <c r="I424" i="19"/>
  <c r="H92" i="22"/>
  <c r="K420" i="19"/>
  <c r="I1074" i="19"/>
  <c r="I1104" i="19"/>
  <c r="I1369" i="19"/>
  <c r="K1365" i="19"/>
  <c r="H281" i="22"/>
  <c r="K1607" i="19"/>
  <c r="M1607" i="19" s="1"/>
  <c r="N1607" i="19" s="1"/>
  <c r="H598" i="22"/>
  <c r="N985" i="19"/>
  <c r="M989" i="19"/>
  <c r="N989" i="19" s="1"/>
  <c r="H440" i="22"/>
  <c r="K1756" i="19"/>
  <c r="M1756" i="19" s="1"/>
  <c r="N1756" i="19" s="1"/>
  <c r="I324" i="19"/>
  <c r="H72" i="22"/>
  <c r="K320" i="19"/>
  <c r="K500" i="19"/>
  <c r="H108" i="22"/>
  <c r="K906" i="19"/>
  <c r="M906" i="19" s="1"/>
  <c r="N906" i="19" s="1"/>
  <c r="H484" i="22"/>
  <c r="I114" i="19"/>
  <c r="K113" i="19"/>
  <c r="M113" i="19" s="1"/>
  <c r="N113" i="19" s="1"/>
  <c r="H508" i="22"/>
  <c r="K1341" i="19"/>
  <c r="M1341" i="19" s="1"/>
  <c r="N1341" i="19" s="1"/>
  <c r="K1662" i="19"/>
  <c r="M1662" i="19" s="1"/>
  <c r="N1662" i="19" s="1"/>
  <c r="H793" i="22"/>
  <c r="I879" i="19"/>
  <c r="H183" i="22"/>
  <c r="K875" i="19"/>
  <c r="M1165" i="19"/>
  <c r="K1169" i="19"/>
  <c r="K846" i="19"/>
  <c r="M846" i="19" s="1"/>
  <c r="N846" i="19" s="1"/>
  <c r="H590" i="22"/>
  <c r="K71" i="19"/>
  <c r="M71" i="19" s="1"/>
  <c r="N71" i="19" s="1"/>
  <c r="H460" i="22"/>
  <c r="I1689" i="19"/>
  <c r="K1685" i="19"/>
  <c r="H345" i="22"/>
  <c r="M1185" i="19"/>
  <c r="K1189" i="19"/>
  <c r="K26" i="19"/>
  <c r="M26" i="19" s="1"/>
  <c r="N26" i="19" s="1"/>
  <c r="H364" i="22"/>
  <c r="K1242" i="19"/>
  <c r="M1242" i="19" s="1"/>
  <c r="N1242" i="19" s="1"/>
  <c r="H568" i="22"/>
  <c r="K1055" i="19"/>
  <c r="H219" i="22"/>
  <c r="I1404" i="19"/>
  <c r="K1400" i="19"/>
  <c r="H288" i="22"/>
  <c r="K1291" i="19"/>
  <c r="M1291" i="19" s="1"/>
  <c r="N1291" i="19" s="1"/>
  <c r="H528" i="22"/>
  <c r="M1595" i="19"/>
  <c r="K1599" i="19"/>
  <c r="K276" i="19"/>
  <c r="M276" i="19" s="1"/>
  <c r="N276" i="19" s="1"/>
  <c r="H402" i="22"/>
  <c r="K1522" i="19"/>
  <c r="M1522" i="19" s="1"/>
  <c r="N1522" i="19" s="1"/>
  <c r="H552" i="22"/>
  <c r="K1646" i="19"/>
  <c r="M1646" i="19" s="1"/>
  <c r="N1646" i="19" s="1"/>
  <c r="H371" i="22"/>
  <c r="K517" i="19"/>
  <c r="M517" i="19" s="1"/>
  <c r="N517" i="19" s="1"/>
  <c r="H782" i="22"/>
  <c r="K730" i="19"/>
  <c r="I734" i="19"/>
  <c r="H154" i="22"/>
  <c r="K1097" i="19"/>
  <c r="M1097" i="19" s="1"/>
  <c r="N1097" i="19" s="1"/>
  <c r="H786" i="22"/>
  <c r="I684" i="19"/>
  <c r="H144" i="22"/>
  <c r="K680" i="19"/>
  <c r="K1212" i="19"/>
  <c r="M1212" i="19" s="1"/>
  <c r="N1212" i="19" s="1"/>
  <c r="H666" i="22"/>
  <c r="M430" i="19"/>
  <c r="K434" i="19"/>
  <c r="I564" i="19"/>
  <c r="H120" i="22"/>
  <c r="K560" i="19"/>
  <c r="H612" i="22"/>
  <c r="K1122" i="19"/>
  <c r="M1122" i="19" s="1"/>
  <c r="N1122" i="19" s="1"/>
  <c r="K976" i="19"/>
  <c r="M976" i="19" s="1"/>
  <c r="N976" i="19" s="1"/>
  <c r="H420" i="22"/>
  <c r="H609" i="22"/>
  <c r="K967" i="19"/>
  <c r="M967" i="19" s="1"/>
  <c r="N967" i="19" s="1"/>
  <c r="K256" i="19"/>
  <c r="M256" i="19" s="1"/>
  <c r="N256" i="19" s="1"/>
  <c r="H556" i="22"/>
  <c r="N1250" i="19"/>
  <c r="M1254" i="19"/>
  <c r="N1254" i="19" s="1"/>
  <c r="K806" i="19"/>
  <c r="M806" i="19" s="1"/>
  <c r="N806" i="19" s="1"/>
  <c r="H631" i="22"/>
  <c r="K1736" i="19"/>
  <c r="M1736" i="19" s="1"/>
  <c r="N1736" i="19" s="1"/>
  <c r="H699" i="22"/>
  <c r="K866" i="19"/>
  <c r="M866" i="19" s="1"/>
  <c r="N866" i="19" s="1"/>
  <c r="H576" i="22"/>
  <c r="I799" i="19"/>
  <c r="H167" i="22"/>
  <c r="K795" i="19"/>
  <c r="K526" i="19"/>
  <c r="M526" i="19" s="1"/>
  <c r="N526" i="19" s="1"/>
  <c r="H447" i="22"/>
  <c r="I919" i="19"/>
  <c r="H191" i="22"/>
  <c r="K915" i="19"/>
  <c r="I1069" i="19"/>
  <c r="K1066" i="19"/>
  <c r="M1066" i="19" s="1"/>
  <c r="N1066" i="19" s="1"/>
  <c r="H752" i="22"/>
  <c r="H134" i="22"/>
  <c r="I634" i="19"/>
  <c r="K630" i="19"/>
  <c r="K361" i="19"/>
  <c r="M361" i="19" s="1"/>
  <c r="N361" i="19" s="1"/>
  <c r="H584" i="22"/>
  <c r="I354" i="19"/>
  <c r="K350" i="19"/>
  <c r="H78" i="22"/>
  <c r="H259" i="22"/>
  <c r="K1255" i="19"/>
  <c r="H292" i="22"/>
  <c r="K1420" i="19"/>
  <c r="I1424" i="19"/>
  <c r="K616" i="19"/>
  <c r="M616" i="19" s="1"/>
  <c r="N616" i="19" s="1"/>
  <c r="H731" i="22"/>
  <c r="H818" i="22"/>
  <c r="K1591" i="19"/>
  <c r="M1591" i="19" s="1"/>
  <c r="N1591" i="19" s="1"/>
  <c r="K1191" i="19"/>
  <c r="M1191" i="19" s="1"/>
  <c r="N1191" i="19" s="1"/>
  <c r="H466" i="22"/>
  <c r="M1384" i="19"/>
  <c r="N1384" i="19" s="1"/>
  <c r="N1380" i="19"/>
  <c r="I404" i="19"/>
  <c r="K400" i="19"/>
  <c r="H88" i="22"/>
  <c r="K296" i="19"/>
  <c r="M296" i="19" s="1"/>
  <c r="N296" i="19" s="1"/>
  <c r="H365" i="22"/>
  <c r="K1175" i="19"/>
  <c r="H243" i="22"/>
  <c r="H300" i="22"/>
  <c r="K1460" i="19"/>
  <c r="H669" i="22"/>
  <c r="K1477" i="19"/>
  <c r="M1477" i="19" s="1"/>
  <c r="N1477" i="19" s="1"/>
  <c r="K707" i="19"/>
  <c r="M707" i="19" s="1"/>
  <c r="N707" i="19" s="1"/>
  <c r="H662" i="22"/>
  <c r="K651" i="19"/>
  <c r="M651" i="19" s="1"/>
  <c r="N651" i="19" s="1"/>
  <c r="H437" i="22"/>
  <c r="K1425" i="19"/>
  <c r="H293" i="22"/>
  <c r="K1435" i="19"/>
  <c r="I1439" i="19"/>
  <c r="H295" i="22"/>
  <c r="K1387" i="19"/>
  <c r="M1387" i="19" s="1"/>
  <c r="N1387" i="19" s="1"/>
  <c r="H539" i="22"/>
  <c r="H166" i="22"/>
  <c r="I794" i="19"/>
  <c r="K790" i="19"/>
  <c r="K1621" i="19"/>
  <c r="M1621" i="19" s="1"/>
  <c r="N1621" i="19" s="1"/>
  <c r="H728" i="22"/>
  <c r="K396" i="19"/>
  <c r="M396" i="19" s="1"/>
  <c r="N396" i="19" s="1"/>
  <c r="H400" i="22"/>
  <c r="K824" i="19"/>
  <c r="M820" i="19"/>
  <c r="H593" i="22"/>
  <c r="K1151" i="19"/>
  <c r="M1151" i="19" s="1"/>
  <c r="N1151" i="19" s="1"/>
  <c r="K645" i="19"/>
  <c r="H137" i="22"/>
  <c r="K481" i="19"/>
  <c r="M481" i="19" s="1"/>
  <c r="N481" i="19" s="1"/>
  <c r="H618" i="22"/>
  <c r="I309" i="19"/>
  <c r="K305" i="19"/>
  <c r="H69" i="22"/>
  <c r="K677" i="19"/>
  <c r="M677" i="19" s="1"/>
  <c r="N677" i="19" s="1"/>
  <c r="H661" i="22"/>
  <c r="K571" i="19"/>
  <c r="M571" i="19" s="1"/>
  <c r="N571" i="19" s="1"/>
  <c r="H376" i="22"/>
  <c r="I1444" i="19"/>
  <c r="K1440" i="19"/>
  <c r="H296" i="22"/>
  <c r="K1761" i="19"/>
  <c r="M1761" i="19" s="1"/>
  <c r="N1761" i="19" s="1"/>
  <c r="H397" i="22"/>
  <c r="I939" i="19"/>
  <c r="H195" i="22"/>
  <c r="K935" i="19"/>
  <c r="K266" i="19"/>
  <c r="M266" i="19" s="1"/>
  <c r="N266" i="19" s="1"/>
  <c r="H702" i="22"/>
  <c r="I1754" i="19"/>
  <c r="K1750" i="19"/>
  <c r="H358" i="22"/>
  <c r="I1324" i="19"/>
  <c r="H100" i="22"/>
  <c r="K460" i="19"/>
  <c r="I464" i="19"/>
  <c r="K152" i="19"/>
  <c r="M152" i="19" s="1"/>
  <c r="N152" i="19" s="1"/>
  <c r="H599" i="22"/>
  <c r="H619" i="22"/>
  <c r="K1372" i="19"/>
  <c r="M1372" i="19" s="1"/>
  <c r="N1372" i="19" s="1"/>
  <c r="K206" i="19"/>
  <c r="M206" i="19" s="1"/>
  <c r="N206" i="19" s="1"/>
  <c r="H555" i="22"/>
  <c r="K1619" i="19"/>
  <c r="M1615" i="19"/>
  <c r="H96" i="22"/>
  <c r="K440" i="19"/>
  <c r="K1356" i="19"/>
  <c r="M1356" i="19" s="1"/>
  <c r="N1356" i="19" s="1"/>
  <c r="H375" i="22"/>
  <c r="K1696" i="19"/>
  <c r="M1696" i="19" s="1"/>
  <c r="N1696" i="19" s="1"/>
  <c r="H533" i="22"/>
  <c r="I1454" i="19"/>
  <c r="K1450" i="19"/>
  <c r="H298" i="22"/>
  <c r="I1394" i="19"/>
  <c r="H286" i="22"/>
  <c r="K1390" i="19"/>
  <c r="K1691" i="19"/>
  <c r="M1691" i="19" s="1"/>
  <c r="N1691" i="19" s="1"/>
  <c r="H415" i="22"/>
  <c r="K1016" i="19"/>
  <c r="M1016" i="19" s="1"/>
  <c r="N1016" i="19" s="1"/>
  <c r="H493" i="22"/>
  <c r="I759" i="19"/>
  <c r="K755" i="19"/>
  <c r="H159" i="22"/>
  <c r="I1009" i="19"/>
  <c r="H209" i="22"/>
  <c r="K1005" i="19"/>
  <c r="K100" i="19"/>
  <c r="H28" i="22"/>
  <c r="I959" i="19"/>
  <c r="K955" i="19"/>
  <c r="H199" i="22"/>
  <c r="H260" i="22"/>
  <c r="I1264" i="19"/>
  <c r="K1260" i="19"/>
  <c r="K146" i="19"/>
  <c r="M146" i="19" s="1"/>
  <c r="N146" i="19" s="1"/>
  <c r="H379" i="22"/>
  <c r="I774" i="19"/>
  <c r="K770" i="19"/>
  <c r="H162" i="22"/>
  <c r="H235" i="22"/>
  <c r="I1139" i="19"/>
  <c r="K1135" i="19"/>
  <c r="K391" i="19"/>
  <c r="M391" i="19" s="1"/>
  <c r="N391" i="19" s="1"/>
  <c r="H543" i="22"/>
  <c r="K1339" i="19"/>
  <c r="M1335" i="19"/>
  <c r="I1049" i="19"/>
  <c r="K1045" i="19"/>
  <c r="H217" i="22"/>
  <c r="K850" i="19"/>
  <c r="H178" i="22"/>
  <c r="K191" i="19"/>
  <c r="M191" i="19" s="1"/>
  <c r="N191" i="19" s="1"/>
  <c r="H363" i="22"/>
  <c r="H538" i="22"/>
  <c r="K1072" i="19"/>
  <c r="M1072" i="19" s="1"/>
  <c r="N1072" i="19" s="1"/>
  <c r="I644" i="19"/>
  <c r="K641" i="19"/>
  <c r="M641" i="19" s="1"/>
  <c r="N641" i="19" s="1"/>
  <c r="K421" i="19"/>
  <c r="M421" i="19" s="1"/>
  <c r="N421" i="19" s="1"/>
  <c r="H721" i="22"/>
  <c r="K1561" i="19"/>
  <c r="M1561" i="19" s="1"/>
  <c r="N1561" i="19" s="1"/>
  <c r="H530" i="22"/>
  <c r="I549" i="19"/>
  <c r="K545" i="19"/>
  <c r="H117" i="22"/>
  <c r="I184" i="19"/>
  <c r="K180" i="19"/>
  <c r="H44" i="22"/>
  <c r="H674" i="22"/>
  <c r="K321" i="19"/>
  <c r="M321" i="19" s="1"/>
  <c r="N321" i="19" s="1"/>
  <c r="N1085" i="19"/>
  <c r="M1089" i="19"/>
  <c r="N1089" i="19" s="1"/>
  <c r="K111" i="19"/>
  <c r="M111" i="19" s="1"/>
  <c r="N111" i="19" s="1"/>
  <c r="H490" i="22"/>
  <c r="H177" i="22"/>
  <c r="K845" i="19"/>
  <c r="I74" i="19"/>
  <c r="K70" i="19"/>
  <c r="H22" i="22"/>
  <c r="M174" i="19"/>
  <c r="N174" i="19" s="1"/>
  <c r="N170" i="19"/>
  <c r="H312" i="22"/>
  <c r="I1524" i="19"/>
  <c r="K1520" i="19"/>
  <c r="K1107" i="19"/>
  <c r="M1107" i="19" s="1"/>
  <c r="N1107" i="19" s="1"/>
  <c r="H811" i="22"/>
  <c r="I1414" i="19"/>
  <c r="K1410" i="19"/>
  <c r="H290" i="22"/>
  <c r="I299" i="19"/>
  <c r="K298" i="19"/>
  <c r="M298" i="19" s="1"/>
  <c r="N298" i="19" s="1"/>
  <c r="K1386" i="19"/>
  <c r="M1386" i="19" s="1"/>
  <c r="N1386" i="19" s="1"/>
  <c r="H476" i="22"/>
  <c r="K306" i="19"/>
  <c r="M306" i="19" s="1"/>
  <c r="N306" i="19" s="1"/>
  <c r="H385" i="22"/>
  <c r="K1301" i="19"/>
  <c r="M1301" i="19" s="1"/>
  <c r="N1301" i="19" s="1"/>
  <c r="H521" i="22"/>
  <c r="I269" i="19"/>
  <c r="K265" i="19"/>
  <c r="H61" i="22"/>
  <c r="K894" i="19"/>
  <c r="M890" i="19"/>
  <c r="I649" i="19"/>
  <c r="I459" i="19"/>
  <c r="I504" i="19"/>
  <c r="K1366" i="19"/>
  <c r="M1366" i="19" s="1"/>
  <c r="N1366" i="19" s="1"/>
  <c r="H369" i="22"/>
  <c r="H428" i="22"/>
  <c r="K1606" i="19"/>
  <c r="M1606" i="19" s="1"/>
  <c r="N1606" i="19" s="1"/>
  <c r="H98" i="22"/>
  <c r="K450" i="19"/>
  <c r="K841" i="19"/>
  <c r="M841" i="19" s="1"/>
  <c r="N841" i="19" s="1"/>
  <c r="H724" i="22"/>
  <c r="K199" i="19"/>
  <c r="M195" i="19"/>
  <c r="I1759" i="19"/>
  <c r="H359" i="22"/>
  <c r="K1755" i="19"/>
  <c r="N780" i="19"/>
  <c r="M784" i="19"/>
  <c r="N784" i="19" s="1"/>
  <c r="I1129" i="19"/>
  <c r="K1125" i="19"/>
  <c r="H233" i="22"/>
  <c r="K502" i="19"/>
  <c r="M502" i="19" s="1"/>
  <c r="N502" i="19" s="1"/>
  <c r="H802" i="22"/>
  <c r="H30" i="22"/>
  <c r="K110" i="19"/>
  <c r="I289" i="19"/>
  <c r="K285" i="19"/>
  <c r="H65" i="22"/>
  <c r="I1664" i="19"/>
  <c r="K1660" i="19"/>
  <c r="H340" i="22"/>
  <c r="K1567" i="19"/>
  <c r="M1567" i="19" s="1"/>
  <c r="N1567" i="19" s="1"/>
  <c r="H615" i="22"/>
  <c r="K711" i="19"/>
  <c r="M711" i="19" s="1"/>
  <c r="N711" i="19" s="1"/>
  <c r="H535" i="22"/>
  <c r="K282" i="19"/>
  <c r="M282" i="19" s="1"/>
  <c r="N282" i="19" s="1"/>
  <c r="H572" i="22"/>
  <c r="I1529" i="19"/>
  <c r="K1528" i="19"/>
  <c r="M1528" i="19" s="1"/>
  <c r="N1528" i="19" s="1"/>
  <c r="K27" i="19"/>
  <c r="M27" i="19" s="1"/>
  <c r="N27" i="19" s="1"/>
  <c r="H672" i="22"/>
  <c r="K1240" i="19"/>
  <c r="H256" i="22"/>
  <c r="H184" i="22"/>
  <c r="I884" i="19"/>
  <c r="K880" i="19"/>
  <c r="M1014" i="19"/>
  <c r="N1014" i="19" s="1"/>
  <c r="N1010" i="19"/>
  <c r="K310" i="19"/>
  <c r="I314" i="19"/>
  <c r="H70" i="22"/>
  <c r="K1581" i="19"/>
  <c r="M1581" i="19" s="1"/>
  <c r="N1581" i="19" s="1"/>
  <c r="H652" i="22"/>
  <c r="K1292" i="19"/>
  <c r="M1292" i="19" s="1"/>
  <c r="N1292" i="19" s="1"/>
  <c r="H743" i="22"/>
  <c r="I279" i="19"/>
  <c r="H63" i="22"/>
  <c r="K275" i="19"/>
  <c r="I889" i="19"/>
  <c r="H185" i="22"/>
  <c r="K885" i="19"/>
  <c r="I1589" i="19"/>
  <c r="K1585" i="19"/>
  <c r="H325" i="22"/>
  <c r="K516" i="19"/>
  <c r="M516" i="19" s="1"/>
  <c r="N516" i="19" s="1"/>
  <c r="H410" i="22"/>
  <c r="K1096" i="19"/>
  <c r="M1096" i="19" s="1"/>
  <c r="N1096" i="19" s="1"/>
  <c r="H725" i="22"/>
  <c r="K681" i="19"/>
  <c r="M681" i="19" s="1"/>
  <c r="N681" i="19" s="1"/>
  <c r="H516" i="22"/>
  <c r="M75" i="19"/>
  <c r="K79" i="19"/>
  <c r="H527" i="22"/>
  <c r="K1211" i="19"/>
  <c r="M1211" i="19" s="1"/>
  <c r="N1211" i="19" s="1"/>
  <c r="K1281" i="19"/>
  <c r="M1281" i="19" s="1"/>
  <c r="N1281" i="19" s="1"/>
  <c r="H373" i="22"/>
  <c r="K561" i="19"/>
  <c r="M561" i="19" s="1"/>
  <c r="N561" i="19" s="1"/>
  <c r="H707" i="22"/>
  <c r="I1044" i="19"/>
  <c r="K1040" i="19"/>
  <c r="H216" i="22"/>
  <c r="I1124" i="19"/>
  <c r="H232" i="22"/>
  <c r="K1120" i="19"/>
  <c r="M940" i="19"/>
  <c r="K944" i="19"/>
  <c r="K257" i="19"/>
  <c r="M257" i="19" s="1"/>
  <c r="N257" i="19" s="1"/>
  <c r="H798" i="22"/>
  <c r="N1545" i="19"/>
  <c r="M1549" i="19"/>
  <c r="N1549" i="19" s="1"/>
  <c r="H265" i="22"/>
  <c r="I1289" i="19"/>
  <c r="K1285" i="19"/>
  <c r="K527" i="19"/>
  <c r="M527" i="19" s="1"/>
  <c r="N527" i="19" s="1"/>
  <c r="H523" i="22"/>
  <c r="K130" i="19"/>
  <c r="H34" i="22"/>
  <c r="K916" i="19"/>
  <c r="M916" i="19" s="1"/>
  <c r="N916" i="19" s="1"/>
  <c r="H566" i="22"/>
  <c r="K1067" i="19"/>
  <c r="M1067" i="19" s="1"/>
  <c r="N1067" i="19" s="1"/>
  <c r="H785" i="22"/>
  <c r="H103" i="22"/>
  <c r="K475" i="19"/>
  <c r="K631" i="19"/>
  <c r="M631" i="19" s="1"/>
  <c r="N631" i="19" s="1"/>
  <c r="H660" i="22"/>
  <c r="H80" i="22"/>
  <c r="I364" i="19"/>
  <c r="K360" i="19"/>
  <c r="K351" i="19"/>
  <c r="M351" i="19" s="1"/>
  <c r="N351" i="19" s="1"/>
  <c r="H388" i="22"/>
  <c r="K1257" i="19"/>
  <c r="M1257" i="19" s="1"/>
  <c r="N1257" i="19" s="1"/>
  <c r="H705" i="22"/>
  <c r="K1674" i="19"/>
  <c r="M1670" i="19"/>
  <c r="K1421" i="19"/>
  <c r="M1421" i="19" s="1"/>
  <c r="N1421" i="19" s="1"/>
  <c r="H377" i="22"/>
  <c r="M470" i="19"/>
  <c r="K474" i="19"/>
  <c r="H67" i="22"/>
  <c r="K295" i="19"/>
  <c r="K1177" i="19"/>
  <c r="M1177" i="19" s="1"/>
  <c r="N1177" i="19" s="1"/>
  <c r="H664" i="22"/>
  <c r="K1461" i="19"/>
  <c r="M1461" i="19" s="1"/>
  <c r="N1461" i="19" s="1"/>
  <c r="H596" i="22"/>
  <c r="I709" i="19"/>
  <c r="K705" i="19"/>
  <c r="H149" i="22"/>
  <c r="H138" i="22"/>
  <c r="I654" i="19"/>
  <c r="K650" i="19"/>
  <c r="I1429" i="19"/>
  <c r="K1426" i="19"/>
  <c r="M1426" i="19" s="1"/>
  <c r="N1426" i="19" s="1"/>
  <c r="H696" i="22"/>
  <c r="N1515" i="19"/>
  <c r="M1519" i="19"/>
  <c r="N1519" i="19" s="1"/>
  <c r="K1081" i="19"/>
  <c r="M1081" i="19" s="1"/>
  <c r="N1081" i="19" s="1"/>
  <c r="H740" i="22"/>
  <c r="K792" i="19"/>
  <c r="M792" i="19" s="1"/>
  <c r="N792" i="19" s="1"/>
  <c r="H648" i="22"/>
  <c r="H519" i="22"/>
  <c r="K1021" i="19"/>
  <c r="M1021" i="19" s="1"/>
  <c r="N1021" i="19" s="1"/>
  <c r="I399" i="19"/>
  <c r="K395" i="19"/>
  <c r="H87" i="22"/>
  <c r="H357" i="22"/>
  <c r="I1749" i="19"/>
  <c r="K1745" i="19"/>
  <c r="K1629" i="19"/>
  <c r="M1625" i="19"/>
  <c r="K646" i="19"/>
  <c r="M646" i="19" s="1"/>
  <c r="N646" i="19" s="1"/>
  <c r="H766" i="22"/>
  <c r="K482" i="19"/>
  <c r="M482" i="19" s="1"/>
  <c r="N482" i="19" s="1"/>
  <c r="H781" i="22"/>
  <c r="K675" i="19"/>
  <c r="H143" i="22"/>
  <c r="M1459" i="19"/>
  <c r="N1459" i="19" s="1"/>
  <c r="N1455" i="19"/>
  <c r="I574" i="19"/>
  <c r="K570" i="19"/>
  <c r="H122" i="22"/>
  <c r="H248" i="22"/>
  <c r="K1200" i="19"/>
  <c r="H581" i="22"/>
  <c r="K1762" i="19"/>
  <c r="M1762" i="19" s="1"/>
  <c r="N1762" i="19" s="1"/>
  <c r="I594" i="19"/>
  <c r="K590" i="19"/>
  <c r="H126" i="22"/>
  <c r="I1389" i="19"/>
  <c r="K719" i="19"/>
  <c r="M715" i="19"/>
  <c r="M1064" i="19"/>
  <c r="N1064" i="19" s="1"/>
  <c r="N1060" i="19"/>
  <c r="H703" i="22"/>
  <c r="K737" i="19"/>
  <c r="M737" i="19" s="1"/>
  <c r="N737" i="19" s="1"/>
  <c r="K1447" i="19"/>
  <c r="M1447" i="19" s="1"/>
  <c r="N1447" i="19" s="1"/>
  <c r="H651" i="22"/>
  <c r="I1374" i="19"/>
  <c r="K1370" i="19"/>
  <c r="H282" i="22"/>
  <c r="H796" i="22"/>
  <c r="K207" i="19"/>
  <c r="M207" i="19" s="1"/>
  <c r="N207" i="19" s="1"/>
  <c r="K931" i="19"/>
  <c r="M931" i="19" s="1"/>
  <c r="N931" i="19" s="1"/>
  <c r="H547" i="22"/>
  <c r="K1357" i="19"/>
  <c r="M1357" i="19" s="1"/>
  <c r="N1357" i="19" s="1"/>
  <c r="H686" i="22"/>
  <c r="K1417" i="19"/>
  <c r="M1417" i="19" s="1"/>
  <c r="N1417" i="19" s="1"/>
  <c r="H668" i="22"/>
  <c r="K1452" i="19"/>
  <c r="M1452" i="19" s="1"/>
  <c r="N1452" i="19" s="1"/>
  <c r="H614" i="22"/>
  <c r="H346" i="22"/>
  <c r="K1690" i="19"/>
  <c r="K82" i="19"/>
  <c r="M82" i="19" s="1"/>
  <c r="N82" i="19" s="1"/>
  <c r="H656" i="22"/>
  <c r="K1017" i="19"/>
  <c r="M1017" i="19" s="1"/>
  <c r="N1017" i="19" s="1"/>
  <c r="H710" i="22"/>
  <c r="H55" i="22"/>
  <c r="K235" i="19"/>
  <c r="K1711" i="19"/>
  <c r="M1711" i="19" s="1"/>
  <c r="N1711" i="19" s="1"/>
  <c r="H459" i="22"/>
  <c r="K102" i="19"/>
  <c r="M102" i="19" s="1"/>
  <c r="N102" i="19" s="1"/>
  <c r="H681" i="22"/>
  <c r="H734" i="22"/>
  <c r="K1261" i="19"/>
  <c r="M1261" i="19" s="1"/>
  <c r="N1261" i="19" s="1"/>
  <c r="H37" i="22"/>
  <c r="K145" i="19"/>
  <c r="K1136" i="19"/>
  <c r="M1136" i="19" s="1"/>
  <c r="N1136" i="19" s="1"/>
  <c r="H741" i="22"/>
  <c r="M810" i="19"/>
  <c r="K814" i="19"/>
  <c r="H218" i="22"/>
  <c r="K1050" i="19"/>
  <c r="I1054" i="19"/>
  <c r="K1540" i="19"/>
  <c r="H316" i="22"/>
  <c r="K1046" i="19"/>
  <c r="M1046" i="19" s="1"/>
  <c r="N1046" i="19" s="1"/>
  <c r="H438" i="22"/>
  <c r="K466" i="19"/>
  <c r="M466" i="19" s="1"/>
  <c r="N466" i="19" s="1"/>
  <c r="H443" i="22"/>
  <c r="H46" i="22"/>
  <c r="I194" i="19"/>
  <c r="K190" i="19"/>
  <c r="K640" i="19"/>
  <c r="H136" i="22"/>
  <c r="I359" i="19"/>
  <c r="K355" i="19"/>
  <c r="H79" i="22"/>
  <c r="I129" i="19"/>
  <c r="K125" i="19"/>
  <c r="H33" i="22"/>
  <c r="H777" i="22"/>
  <c r="K367" i="19"/>
  <c r="M367" i="19" s="1"/>
  <c r="N367" i="19" s="1"/>
  <c r="K156" i="19"/>
  <c r="M156" i="19" s="1"/>
  <c r="N156" i="19" s="1"/>
  <c r="H582" i="22"/>
  <c r="K1562" i="19"/>
  <c r="M1562" i="19" s="1"/>
  <c r="N1562" i="19" s="1"/>
  <c r="H714" i="22"/>
  <c r="K546" i="19"/>
  <c r="M546" i="19" s="1"/>
  <c r="N546" i="19" s="1"/>
  <c r="H386" i="22"/>
  <c r="H310" i="22"/>
  <c r="K1510" i="19"/>
  <c r="H821" i="22"/>
  <c r="K1758" i="19"/>
  <c r="M1758" i="19" s="1"/>
  <c r="N1758" i="19" s="1"/>
  <c r="M579" i="19"/>
  <c r="N579" i="19" s="1"/>
  <c r="N575" i="19"/>
  <c r="K1127" i="19"/>
  <c r="M1127" i="19" s="1"/>
  <c r="N1127" i="19" s="1"/>
  <c r="H577" i="22"/>
  <c r="I909" i="19"/>
  <c r="K905" i="19"/>
  <c r="H189" i="22"/>
  <c r="K1566" i="19"/>
  <c r="M1566" i="19" s="1"/>
  <c r="N1566" i="19" s="1"/>
  <c r="H489" i="22"/>
  <c r="K600" i="19"/>
  <c r="H128" i="22"/>
  <c r="K1526" i="19"/>
  <c r="M1526" i="19" s="1"/>
  <c r="N1526" i="19" s="1"/>
  <c r="H553" i="22"/>
  <c r="I724" i="19"/>
  <c r="H152" i="22"/>
  <c r="K720" i="19"/>
  <c r="H337" i="22"/>
  <c r="I1649" i="19"/>
  <c r="K1645" i="19"/>
  <c r="M1665" i="19"/>
  <c r="K1669" i="19"/>
  <c r="K1121" i="19"/>
  <c r="M1121" i="19" s="1"/>
  <c r="N1121" i="19" s="1"/>
  <c r="H496" i="22"/>
  <c r="I969" i="19"/>
  <c r="K965" i="19"/>
  <c r="H201" i="22"/>
  <c r="K796" i="19"/>
  <c r="M796" i="19" s="1"/>
  <c r="N796" i="19" s="1"/>
  <c r="H684" i="22"/>
  <c r="K1195" i="19"/>
  <c r="H247" i="22"/>
  <c r="K964" i="19"/>
  <c r="M960" i="19"/>
  <c r="K921" i="19"/>
  <c r="M921" i="19" s="1"/>
  <c r="N921" i="19" s="1"/>
  <c r="H419" i="22"/>
  <c r="K1310" i="19"/>
  <c r="H270" i="22"/>
  <c r="H469" i="22"/>
  <c r="K1476" i="19"/>
  <c r="M1476" i="19" s="1"/>
  <c r="N1476" i="19" s="1"/>
  <c r="K1436" i="19"/>
  <c r="M1436" i="19" s="1"/>
  <c r="N1436" i="19" s="1"/>
  <c r="H472" i="22"/>
  <c r="K1080" i="19"/>
  <c r="H224" i="22"/>
  <c r="I1024" i="19"/>
  <c r="K1020" i="19"/>
  <c r="H212" i="22"/>
  <c r="K397" i="19"/>
  <c r="M397" i="19" s="1"/>
  <c r="N397" i="19" s="1"/>
  <c r="H645" i="22"/>
  <c r="H16" i="22"/>
  <c r="I44" i="19"/>
  <c r="K40" i="19"/>
  <c r="K1373" i="19"/>
  <c r="M1373" i="19" s="1"/>
  <c r="N1373" i="19" s="1"/>
  <c r="H790" i="22"/>
  <c r="I1714" i="19"/>
  <c r="K1710" i="19"/>
  <c r="H350" i="22"/>
  <c r="I819" i="19"/>
  <c r="I869" i="19"/>
  <c r="I479" i="19"/>
  <c r="I1109" i="19"/>
  <c r="I604" i="19"/>
  <c r="I1314" i="19"/>
  <c r="I994" i="19"/>
  <c r="I89" i="19"/>
  <c r="I924" i="19"/>
  <c r="I154" i="19"/>
  <c r="I1079" i="19"/>
  <c r="I134" i="19"/>
  <c r="I714" i="19"/>
  <c r="I1084" i="19"/>
  <c r="I704" i="19"/>
  <c r="M330" i="19"/>
  <c r="K334" i="19"/>
  <c r="K840" i="19"/>
  <c r="H176" i="22"/>
  <c r="H632" i="22"/>
  <c r="K1511" i="19"/>
  <c r="M1511" i="19" s="1"/>
  <c r="N1511" i="19" s="1"/>
  <c r="N1220" i="19"/>
  <c r="M1224" i="19"/>
  <c r="N1224" i="19" s="1"/>
  <c r="K1757" i="19"/>
  <c r="M1757" i="19" s="1"/>
  <c r="N1757" i="19" s="1"/>
  <c r="H757" i="22"/>
  <c r="I1164" i="19"/>
  <c r="K1160" i="19"/>
  <c r="H240" i="22"/>
  <c r="K1126" i="19"/>
  <c r="M1126" i="19" s="1"/>
  <c r="N1126" i="19" s="1"/>
  <c r="H406" i="22"/>
  <c r="K907" i="19"/>
  <c r="M907" i="19" s="1"/>
  <c r="N907" i="19" s="1"/>
  <c r="H768" i="22"/>
  <c r="K112" i="19"/>
  <c r="M112" i="19" s="1"/>
  <c r="N112" i="19" s="1"/>
  <c r="H657" i="22"/>
  <c r="I1344" i="19"/>
  <c r="K1340" i="19"/>
  <c r="H276" i="22"/>
  <c r="K286" i="19"/>
  <c r="M286" i="19" s="1"/>
  <c r="N286" i="19" s="1"/>
  <c r="H682" i="22"/>
  <c r="K1661" i="19"/>
  <c r="M1661" i="19" s="1"/>
  <c r="N1661" i="19" s="1"/>
  <c r="H621" i="22"/>
  <c r="N665" i="19"/>
  <c r="M669" i="19"/>
  <c r="N669" i="19" s="1"/>
  <c r="I1569" i="19"/>
  <c r="K1565" i="19"/>
  <c r="H321" i="22"/>
  <c r="H537" i="22"/>
  <c r="K876" i="19"/>
  <c r="M876" i="19" s="1"/>
  <c r="N876" i="19" s="1"/>
  <c r="I284" i="19"/>
  <c r="K280" i="19"/>
  <c r="H64" i="22"/>
  <c r="M1350" i="19"/>
  <c r="K1354" i="19"/>
  <c r="K1686" i="19"/>
  <c r="M1686" i="19" s="1"/>
  <c r="N1686" i="19" s="1"/>
  <c r="H820" i="22"/>
  <c r="M1155" i="19"/>
  <c r="K1159" i="19"/>
  <c r="K1525" i="19"/>
  <c r="H313" i="22"/>
  <c r="I29" i="19"/>
  <c r="K25" i="19"/>
  <c r="H13" i="22"/>
  <c r="K1114" i="19"/>
  <c r="M1110" i="19"/>
  <c r="K881" i="19"/>
  <c r="M881" i="19" s="1"/>
  <c r="N881" i="19" s="1"/>
  <c r="H748" i="22"/>
  <c r="N1140" i="19"/>
  <c r="M1144" i="19"/>
  <c r="N1144" i="19" s="1"/>
  <c r="K1401" i="19"/>
  <c r="M1401" i="19" s="1"/>
  <c r="N1401" i="19" s="1"/>
  <c r="H510" i="22"/>
  <c r="K1644" i="19"/>
  <c r="M1640" i="19"/>
  <c r="K721" i="19"/>
  <c r="M721" i="19" s="1"/>
  <c r="N721" i="19" s="1"/>
  <c r="H418" i="22"/>
  <c r="I1584" i="19"/>
  <c r="K1580" i="19"/>
  <c r="H324" i="22"/>
  <c r="I1294" i="19"/>
  <c r="K1290" i="19"/>
  <c r="H266" i="22"/>
  <c r="H95" i="22"/>
  <c r="I439" i="19"/>
  <c r="K435" i="19"/>
  <c r="K1521" i="19"/>
  <c r="M1521" i="19" s="1"/>
  <c r="N1521" i="19" s="1"/>
  <c r="H455" i="22"/>
  <c r="K1647" i="19"/>
  <c r="M1647" i="19" s="1"/>
  <c r="N1647" i="19" s="1"/>
  <c r="H670" i="22"/>
  <c r="N1630" i="19"/>
  <c r="M1634" i="19"/>
  <c r="N1634" i="19" s="1"/>
  <c r="I519" i="19"/>
  <c r="H111" i="22"/>
  <c r="K515" i="19"/>
  <c r="N1405" i="19"/>
  <c r="M1409" i="19"/>
  <c r="N1409" i="19" s="1"/>
  <c r="H667" i="22"/>
  <c r="K1282" i="19"/>
  <c r="M1282" i="19" s="1"/>
  <c r="N1282" i="19" s="1"/>
  <c r="I979" i="19"/>
  <c r="K975" i="19"/>
  <c r="H203" i="22"/>
  <c r="H426" i="22"/>
  <c r="K966" i="19"/>
  <c r="M966" i="19" s="1"/>
  <c r="N966" i="19" s="1"/>
  <c r="I614" i="19"/>
  <c r="K610" i="19"/>
  <c r="H130" i="22"/>
  <c r="K1286" i="19"/>
  <c r="M1286" i="19" s="1"/>
  <c r="N1286" i="19" s="1"/>
  <c r="H421" i="22"/>
  <c r="I984" i="19"/>
  <c r="H204" i="22"/>
  <c r="K980" i="19"/>
  <c r="K1196" i="19"/>
  <c r="M1196" i="19" s="1"/>
  <c r="N1196" i="19" s="1"/>
  <c r="H439" i="22"/>
  <c r="K1065" i="19"/>
  <c r="H221" i="22"/>
  <c r="M695" i="19"/>
  <c r="K699" i="19"/>
  <c r="H627" i="22"/>
  <c r="K476" i="19"/>
  <c r="M476" i="19" s="1"/>
  <c r="N476" i="19" s="1"/>
  <c r="N835" i="19"/>
  <c r="M839" i="19"/>
  <c r="N839" i="19" s="1"/>
  <c r="I1194" i="19"/>
  <c r="H246" i="22"/>
  <c r="K1190" i="19"/>
  <c r="K401" i="19"/>
  <c r="M401" i="19" s="1"/>
  <c r="N401" i="19" s="1"/>
  <c r="H629" i="22"/>
  <c r="K297" i="19"/>
  <c r="M297" i="19" s="1"/>
  <c r="N297" i="19" s="1"/>
  <c r="H673" i="22"/>
  <c r="K1311" i="19"/>
  <c r="M1311" i="19" s="1"/>
  <c r="N1311" i="19" s="1"/>
  <c r="H761" i="22"/>
  <c r="H303" i="22"/>
  <c r="I1479" i="19"/>
  <c r="K1475" i="19"/>
  <c r="K706" i="19"/>
  <c r="M706" i="19" s="1"/>
  <c r="N706" i="19" s="1"/>
  <c r="H492" i="22"/>
  <c r="K652" i="19"/>
  <c r="M652" i="19" s="1"/>
  <c r="N652" i="19" s="1"/>
  <c r="H464" i="22"/>
  <c r="K1437" i="19"/>
  <c r="M1437" i="19" s="1"/>
  <c r="N1437" i="19" s="1"/>
  <c r="H650" i="22"/>
  <c r="H285" i="22"/>
  <c r="K1385" i="19"/>
  <c r="K1022" i="19"/>
  <c r="M1022" i="19" s="1"/>
  <c r="N1022" i="19" s="1"/>
  <c r="H769" i="22"/>
  <c r="K816" i="19"/>
  <c r="M816" i="19" s="1"/>
  <c r="N816" i="19" s="1"/>
  <c r="H663" i="22"/>
  <c r="I1624" i="19"/>
  <c r="K1620" i="19"/>
  <c r="H332" i="22"/>
  <c r="K398" i="19"/>
  <c r="M398" i="19" s="1"/>
  <c r="N398" i="19" s="1"/>
  <c r="H801" i="22"/>
  <c r="I484" i="19"/>
  <c r="H104" i="22"/>
  <c r="K480" i="19"/>
  <c r="K307" i="19"/>
  <c r="M307" i="19" s="1"/>
  <c r="N307" i="19" s="1"/>
  <c r="H431" i="22"/>
  <c r="I679" i="19"/>
  <c r="K678" i="19"/>
  <c r="M678" i="19" s="1"/>
  <c r="N678" i="19" s="1"/>
  <c r="K41" i="19"/>
  <c r="M41" i="19" s="1"/>
  <c r="N41" i="19" s="1"/>
  <c r="H763" i="22"/>
  <c r="K1441" i="19"/>
  <c r="M1441" i="19" s="1"/>
  <c r="N1441" i="19" s="1"/>
  <c r="H517" i="22"/>
  <c r="I1764" i="19"/>
  <c r="K1760" i="19"/>
  <c r="H360" i="22"/>
  <c r="K936" i="19"/>
  <c r="M936" i="19" s="1"/>
  <c r="N936" i="19" s="1"/>
  <c r="H548" i="22"/>
  <c r="K1751" i="19"/>
  <c r="M1751" i="19" s="1"/>
  <c r="N1751" i="19" s="1"/>
  <c r="H422" i="22"/>
  <c r="I1514" i="19"/>
  <c r="H486" i="22"/>
  <c r="K151" i="19"/>
  <c r="M151" i="19" s="1"/>
  <c r="N151" i="19" s="1"/>
  <c r="H155" i="22"/>
  <c r="K735" i="19"/>
  <c r="K1371" i="19"/>
  <c r="M1371" i="19" s="1"/>
  <c r="N1371" i="19" s="1"/>
  <c r="H503" i="22"/>
  <c r="I209" i="19"/>
  <c r="K205" i="19"/>
  <c r="H49" i="22"/>
  <c r="N1295" i="19"/>
  <c r="M1299" i="19"/>
  <c r="N1299" i="19" s="1"/>
  <c r="I729" i="19"/>
  <c r="H153" i="22"/>
  <c r="K725" i="19"/>
  <c r="H347" i="22"/>
  <c r="I1699" i="19"/>
  <c r="K1695" i="19"/>
  <c r="H180" i="22"/>
  <c r="I864" i="19"/>
  <c r="K860" i="19"/>
  <c r="K1451" i="19"/>
  <c r="M1451" i="19" s="1"/>
  <c r="N1451" i="19" s="1"/>
  <c r="H414" i="22"/>
  <c r="K1531" i="19"/>
  <c r="M1531" i="19" s="1"/>
  <c r="N1531" i="19" s="1"/>
  <c r="H697" i="22"/>
  <c r="I1694" i="19"/>
  <c r="K1692" i="19"/>
  <c r="M1692" i="19" s="1"/>
  <c r="N1692" i="19" s="1"/>
  <c r="H617" i="22"/>
  <c r="K81" i="19"/>
  <c r="M81" i="19" s="1"/>
  <c r="N81" i="19" s="1"/>
  <c r="H372" i="22"/>
  <c r="K1015" i="19"/>
  <c r="I1019" i="19"/>
  <c r="H211" i="22"/>
  <c r="K139" i="19"/>
  <c r="M135" i="19"/>
  <c r="K236" i="19"/>
  <c r="M236" i="19" s="1"/>
  <c r="N236" i="19" s="1"/>
  <c r="H797" i="22"/>
  <c r="K1712" i="19"/>
  <c r="M1712" i="19" s="1"/>
  <c r="N1712" i="19" s="1"/>
  <c r="H680" i="22"/>
  <c r="K956" i="19"/>
  <c r="M956" i="19" s="1"/>
  <c r="N956" i="19" s="1"/>
  <c r="H677" i="22"/>
  <c r="K595" i="19"/>
  <c r="H127" i="22"/>
  <c r="N300" i="19"/>
  <c r="M304" i="19"/>
  <c r="N304" i="19" s="1"/>
  <c r="K86" i="19"/>
  <c r="M86" i="19" s="1"/>
  <c r="N86" i="19" s="1"/>
  <c r="H775" i="22"/>
  <c r="K390" i="19"/>
  <c r="H86" i="22"/>
  <c r="H751" i="22"/>
  <c r="K1047" i="19"/>
  <c r="M1047" i="19" s="1"/>
  <c r="N1047" i="19" s="1"/>
  <c r="K465" i="19"/>
  <c r="I469" i="19"/>
  <c r="H101" i="22"/>
  <c r="K192" i="19"/>
  <c r="M192" i="19" s="1"/>
  <c r="N192" i="19" s="1"/>
  <c r="H642" i="22"/>
  <c r="K1506" i="19"/>
  <c r="M1506" i="19" s="1"/>
  <c r="N1506" i="19" s="1"/>
  <c r="H579" i="22"/>
  <c r="H485" i="22"/>
  <c r="K1651" i="19"/>
  <c r="M1651" i="19" s="1"/>
  <c r="N1651" i="19" s="1"/>
  <c r="K356" i="19"/>
  <c r="M356" i="19" s="1"/>
  <c r="N356" i="19" s="1"/>
  <c r="H389" i="22"/>
  <c r="I369" i="19"/>
  <c r="H81" i="22"/>
  <c r="K365" i="19"/>
  <c r="I1564" i="19"/>
  <c r="K1560" i="19"/>
  <c r="H320" i="22"/>
  <c r="H432" i="22"/>
  <c r="K547" i="19"/>
  <c r="M547" i="19" s="1"/>
  <c r="N547" i="19" s="1"/>
  <c r="I119" i="19"/>
  <c r="N540" i="19"/>
  <c r="M544" i="19"/>
  <c r="N544" i="19" s="1"/>
  <c r="K1399" i="19"/>
  <c r="M1395" i="19"/>
  <c r="N750" i="19"/>
  <c r="M754" i="19"/>
  <c r="N754" i="19" s="1"/>
  <c r="M49" i="19"/>
  <c r="N49" i="19" s="1"/>
  <c r="N45" i="19"/>
  <c r="M700" i="19"/>
  <c r="K704" i="19"/>
  <c r="K294" i="19"/>
  <c r="M290" i="19"/>
  <c r="K672" i="19"/>
  <c r="M672" i="19" s="1"/>
  <c r="N672" i="19" s="1"/>
  <c r="H804" i="22"/>
  <c r="I914" i="19"/>
  <c r="H190" i="22"/>
  <c r="K910" i="19"/>
  <c r="H570" i="22"/>
  <c r="K106" i="19"/>
  <c r="M106" i="19" s="1"/>
  <c r="N106" i="19" s="1"/>
  <c r="M1115" i="19"/>
  <c r="K1119" i="19"/>
  <c r="I624" i="19"/>
  <c r="K620" i="19"/>
  <c r="H132" i="22"/>
  <c r="I344" i="19"/>
  <c r="H76" i="22"/>
  <c r="K340" i="19"/>
  <c r="M1465" i="19"/>
  <c r="K1469" i="19"/>
  <c r="K657" i="19"/>
  <c r="M657" i="19" s="1"/>
  <c r="N657" i="19" s="1"/>
  <c r="H607" i="22"/>
  <c r="K36" i="19"/>
  <c r="M36" i="19" s="1"/>
  <c r="N36" i="19" s="1"/>
  <c r="H504" i="22"/>
  <c r="I929" i="19"/>
  <c r="H193" i="22"/>
  <c r="K925" i="19"/>
  <c r="K1682" i="19"/>
  <c r="M1682" i="19" s="1"/>
  <c r="N1682" i="19" s="1"/>
  <c r="H819" i="22"/>
  <c r="N185" i="19"/>
  <c r="M189" i="19"/>
  <c r="N189" i="19" s="1"/>
  <c r="K626" i="19"/>
  <c r="M626" i="19" s="1"/>
  <c r="N626" i="19" s="1"/>
  <c r="H491" i="22"/>
  <c r="K337" i="19"/>
  <c r="M337" i="19" s="1"/>
  <c r="N337" i="19" s="1"/>
  <c r="H601" i="22"/>
  <c r="I1499" i="19"/>
  <c r="K1495" i="19"/>
  <c r="H307" i="22"/>
  <c r="I244" i="19"/>
  <c r="K240" i="19"/>
  <c r="H56" i="22"/>
  <c r="M485" i="19"/>
  <c r="K489" i="19"/>
  <c r="M1035" i="19"/>
  <c r="K1039" i="19"/>
  <c r="I534" i="19"/>
  <c r="K530" i="19"/>
  <c r="H114" i="22"/>
  <c r="K143" i="19"/>
  <c r="M143" i="19" s="1"/>
  <c r="N143" i="19" s="1"/>
  <c r="H776" i="22"/>
  <c r="I1229" i="19"/>
  <c r="H253" i="22"/>
  <c r="K1225" i="19"/>
  <c r="I229" i="19"/>
  <c r="K225" i="19"/>
  <c r="H53" i="22"/>
  <c r="I1149" i="19"/>
  <c r="H237" i="22"/>
  <c r="K1145" i="19"/>
  <c r="I384" i="19"/>
  <c r="K380" i="19"/>
  <c r="H84" i="22"/>
  <c r="K581" i="19"/>
  <c r="M581" i="19" s="1"/>
  <c r="N581" i="19" s="1"/>
  <c r="H424" i="22"/>
  <c r="K376" i="19"/>
  <c r="M376" i="19" s="1"/>
  <c r="N376" i="19" s="1"/>
  <c r="H413" i="22"/>
  <c r="I789" i="19"/>
  <c r="H165" i="22"/>
  <c r="K785" i="19"/>
  <c r="K947" i="19"/>
  <c r="M947" i="19" s="1"/>
  <c r="N947" i="19" s="1"/>
  <c r="H549" i="22"/>
  <c r="I234" i="19"/>
  <c r="K230" i="19"/>
  <c r="H54" i="22"/>
  <c r="K1246" i="19"/>
  <c r="M1246" i="19" s="1"/>
  <c r="N1246" i="19" s="1"/>
  <c r="H694" i="22"/>
  <c r="K934" i="19"/>
  <c r="M930" i="19"/>
  <c r="K167" i="19"/>
  <c r="M167" i="19" s="1"/>
  <c r="N167" i="19" s="1"/>
  <c r="H542" i="22"/>
  <c r="K1091" i="19"/>
  <c r="M1091" i="19" s="1"/>
  <c r="N1091" i="19" s="1"/>
  <c r="H692" i="22"/>
  <c r="K586" i="19"/>
  <c r="M586" i="19" s="1"/>
  <c r="N586" i="19" s="1"/>
  <c r="H483" i="22"/>
  <c r="H52" i="22"/>
  <c r="I224" i="19"/>
  <c r="K220" i="19"/>
  <c r="I249" i="19"/>
  <c r="K245" i="19"/>
  <c r="H57" i="22"/>
  <c r="K1216" i="19"/>
  <c r="M1216" i="19" s="1"/>
  <c r="N1216" i="19" s="1"/>
  <c r="H578" i="22"/>
  <c r="H575" i="22"/>
  <c r="K637" i="19"/>
  <c r="M637" i="19" s="1"/>
  <c r="N637" i="19" s="1"/>
  <c r="H77" i="22"/>
  <c r="I349" i="19"/>
  <c r="K345" i="19"/>
  <c r="H27" i="22"/>
  <c r="I99" i="19"/>
  <c r="K95" i="19"/>
  <c r="K177" i="19"/>
  <c r="M177" i="19" s="1"/>
  <c r="N177" i="19" s="1"/>
  <c r="H641" i="22"/>
  <c r="I319" i="19"/>
  <c r="H71" i="22"/>
  <c r="K315" i="19"/>
  <c r="H559" i="22"/>
  <c r="K951" i="19"/>
  <c r="M951" i="19" s="1"/>
  <c r="N951" i="19" s="1"/>
  <c r="K1236" i="19"/>
  <c r="M1236" i="19" s="1"/>
  <c r="N1236" i="19" s="1"/>
  <c r="H693" i="22"/>
  <c r="I874" i="19"/>
  <c r="K870" i="19"/>
  <c r="H182" i="22"/>
  <c r="N1485" i="19"/>
  <c r="M1489" i="19"/>
  <c r="N1489" i="19" s="1"/>
  <c r="K272" i="19"/>
  <c r="M272" i="19" s="1"/>
  <c r="N272" i="19" s="1"/>
  <c r="H462" i="22"/>
  <c r="I674" i="19"/>
  <c r="K670" i="19"/>
  <c r="H142" i="22"/>
  <c r="H624" i="22"/>
  <c r="K911" i="19"/>
  <c r="M911" i="19" s="1"/>
  <c r="N911" i="19" s="1"/>
  <c r="K926" i="19"/>
  <c r="M926" i="19" s="1"/>
  <c r="N926" i="19" s="1"/>
  <c r="H452" i="22"/>
  <c r="K856" i="19"/>
  <c r="M856" i="19" s="1"/>
  <c r="N856" i="19" s="1"/>
  <c r="H536" i="22"/>
  <c r="M550" i="19"/>
  <c r="K554" i="19"/>
  <c r="I539" i="19"/>
  <c r="K535" i="19"/>
  <c r="H115" i="22"/>
  <c r="N1700" i="19"/>
  <c r="M1704" i="19"/>
  <c r="N1704" i="19" s="1"/>
  <c r="N1375" i="19"/>
  <c r="M1379" i="19"/>
  <c r="N1379" i="19" s="1"/>
  <c r="K459" i="19"/>
  <c r="M455" i="19"/>
  <c r="M1360" i="19"/>
  <c r="K1364" i="19"/>
  <c r="K1346" i="19"/>
  <c r="M1346" i="19" s="1"/>
  <c r="N1346" i="19" s="1"/>
  <c r="H467" i="22"/>
  <c r="M1445" i="19"/>
  <c r="K1449" i="19"/>
  <c r="M15" i="19"/>
  <c r="K19" i="19"/>
  <c r="I144" i="19"/>
  <c r="K140" i="19"/>
  <c r="H36" i="22"/>
  <c r="K1227" i="19"/>
  <c r="M1227" i="19" s="1"/>
  <c r="N1227" i="19" s="1"/>
  <c r="H814" i="22"/>
  <c r="H112" i="22"/>
  <c r="I524" i="19"/>
  <c r="K520" i="19"/>
  <c r="K226" i="19"/>
  <c r="M226" i="19" s="1"/>
  <c r="N226" i="19" s="1"/>
  <c r="H720" i="22"/>
  <c r="K1146" i="19"/>
  <c r="M1146" i="19" s="1"/>
  <c r="N1146" i="19" s="1"/>
  <c r="H526" i="22"/>
  <c r="K382" i="19"/>
  <c r="M382" i="19" s="1"/>
  <c r="N382" i="19" s="1"/>
  <c r="H573" i="22"/>
  <c r="H124" i="22"/>
  <c r="I584" i="19"/>
  <c r="K580" i="19"/>
  <c r="K377" i="19"/>
  <c r="M377" i="19" s="1"/>
  <c r="N377" i="19" s="1"/>
  <c r="H603" i="22"/>
  <c r="I744" i="19"/>
  <c r="H156" i="22"/>
  <c r="K740" i="19"/>
  <c r="K946" i="19"/>
  <c r="M946" i="19" s="1"/>
  <c r="N946" i="19" s="1"/>
  <c r="H382" i="22"/>
  <c r="H381" i="22"/>
  <c r="K166" i="19"/>
  <c r="M166" i="19" s="1"/>
  <c r="N166" i="19" s="1"/>
  <c r="M865" i="19"/>
  <c r="K869" i="19"/>
  <c r="K1104" i="19"/>
  <c r="M1100" i="19"/>
  <c r="H271" i="22"/>
  <c r="I1319" i="19"/>
  <c r="K1315" i="19"/>
  <c r="I1484" i="19"/>
  <c r="H304" i="22"/>
  <c r="K1480" i="19"/>
  <c r="K872" i="19"/>
  <c r="M872" i="19" s="1"/>
  <c r="N872" i="19" s="1"/>
  <c r="H704" i="22"/>
  <c r="K1031" i="19"/>
  <c r="M1031" i="19" s="1"/>
  <c r="N1031" i="19" s="1"/>
  <c r="H507" i="22"/>
  <c r="M509" i="19"/>
  <c r="N509" i="19" s="1"/>
  <c r="N505" i="19"/>
  <c r="K271" i="19"/>
  <c r="M271" i="19" s="1"/>
  <c r="N271" i="19" s="1"/>
  <c r="H436" i="22"/>
  <c r="H732" i="22"/>
  <c r="K622" i="19"/>
  <c r="M622" i="19" s="1"/>
  <c r="N622" i="19" s="1"/>
  <c r="K927" i="19"/>
  <c r="M927" i="19" s="1"/>
  <c r="N927" i="19" s="1"/>
  <c r="H591" i="22"/>
  <c r="I1684" i="19"/>
  <c r="K1680" i="19"/>
  <c r="H344" i="22"/>
  <c r="I859" i="19"/>
  <c r="K855" i="19"/>
  <c r="H179" i="22"/>
  <c r="K89" i="19"/>
  <c r="M85" i="19"/>
  <c r="K446" i="19"/>
  <c r="M446" i="19" s="1"/>
  <c r="N446" i="19" s="1"/>
  <c r="H722" i="22"/>
  <c r="I339" i="19"/>
  <c r="K335" i="19"/>
  <c r="H75" i="22"/>
  <c r="I414" i="19"/>
  <c r="K410" i="19"/>
  <c r="H90" i="22"/>
  <c r="I1209" i="19"/>
  <c r="H249" i="22"/>
  <c r="K1205" i="19"/>
  <c r="K536" i="19"/>
  <c r="M536" i="19" s="1"/>
  <c r="N536" i="19" s="1"/>
  <c r="H425" i="22"/>
  <c r="H600" i="22"/>
  <c r="K242" i="19"/>
  <c r="M242" i="19" s="1"/>
  <c r="N242" i="19" s="1"/>
  <c r="K64" i="19"/>
  <c r="M60" i="19"/>
  <c r="M1355" i="19"/>
  <c r="K1359" i="19"/>
  <c r="K531" i="19"/>
  <c r="M531" i="19" s="1"/>
  <c r="N531" i="19" s="1"/>
  <c r="H764" i="22"/>
  <c r="H277" i="22"/>
  <c r="I1349" i="19"/>
  <c r="K1345" i="19"/>
  <c r="K261" i="19"/>
  <c r="M261" i="19" s="1"/>
  <c r="N261" i="19" s="1"/>
  <c r="H394" i="22"/>
  <c r="I514" i="19"/>
  <c r="K510" i="19"/>
  <c r="H110" i="22"/>
  <c r="K141" i="19"/>
  <c r="M141" i="19" s="1"/>
  <c r="N141" i="19" s="1"/>
  <c r="H502" i="22"/>
  <c r="H659" i="22"/>
  <c r="K521" i="19"/>
  <c r="M521" i="19" s="1"/>
  <c r="N521" i="19" s="1"/>
  <c r="H742" i="22"/>
  <c r="K1147" i="19"/>
  <c r="M1147" i="19" s="1"/>
  <c r="N1147" i="19" s="1"/>
  <c r="K381" i="19"/>
  <c r="M381" i="19" s="1"/>
  <c r="N381" i="19" s="1"/>
  <c r="H396" i="22"/>
  <c r="K582" i="19"/>
  <c r="M582" i="19" s="1"/>
  <c r="N582" i="19" s="1"/>
  <c r="H683" i="22"/>
  <c r="H146" i="22"/>
  <c r="I694" i="19"/>
  <c r="K690" i="19"/>
  <c r="I379" i="19"/>
  <c r="K375" i="19"/>
  <c r="H83" i="22"/>
  <c r="M714" i="19"/>
  <c r="N714" i="19" s="1"/>
  <c r="N710" i="19"/>
  <c r="N1170" i="19"/>
  <c r="M1174" i="19"/>
  <c r="N1174" i="19" s="1"/>
  <c r="N1130" i="19"/>
  <c r="M1134" i="19"/>
  <c r="N1134" i="19" s="1"/>
  <c r="K606" i="19"/>
  <c r="M606" i="19" s="1"/>
  <c r="N606" i="19" s="1"/>
  <c r="H429" i="22"/>
  <c r="K742" i="19"/>
  <c r="M742" i="19" s="1"/>
  <c r="N742" i="19" s="1"/>
  <c r="H646" i="22"/>
  <c r="K786" i="19"/>
  <c r="M786" i="19" s="1"/>
  <c r="N786" i="19" s="1"/>
  <c r="H487" i="22"/>
  <c r="K924" i="19"/>
  <c r="M920" i="19"/>
  <c r="H435" i="22"/>
  <c r="K1706" i="19"/>
  <c r="M1706" i="19" s="1"/>
  <c r="N1706" i="19" s="1"/>
  <c r="M1320" i="19"/>
  <c r="K1324" i="19"/>
  <c r="M765" i="19"/>
  <c r="K769" i="19"/>
  <c r="I169" i="19"/>
  <c r="K165" i="19"/>
  <c r="H41" i="22"/>
  <c r="K587" i="19"/>
  <c r="M587" i="19" s="1"/>
  <c r="N587" i="19" s="1"/>
  <c r="H765" i="22"/>
  <c r="M1330" i="19"/>
  <c r="K1334" i="19"/>
  <c r="M1280" i="19"/>
  <c r="K1284" i="19"/>
  <c r="K246" i="19"/>
  <c r="M246" i="19" s="1"/>
  <c r="N246" i="19" s="1"/>
  <c r="H717" i="22"/>
  <c r="K636" i="19"/>
  <c r="M636" i="19" s="1"/>
  <c r="N636" i="19" s="1"/>
  <c r="H457" i="22"/>
  <c r="I804" i="19"/>
  <c r="H168" i="22"/>
  <c r="K800" i="19"/>
  <c r="H273" i="22"/>
  <c r="I1329" i="19"/>
  <c r="K1325" i="19"/>
  <c r="H695" i="22"/>
  <c r="K1316" i="19"/>
  <c r="M1316" i="19" s="1"/>
  <c r="N1316" i="19" s="1"/>
  <c r="K1481" i="19"/>
  <c r="M1481" i="19" s="1"/>
  <c r="N1481" i="19" s="1"/>
  <c r="H718" i="22"/>
  <c r="I179" i="19"/>
  <c r="K175" i="19"/>
  <c r="H43" i="22"/>
  <c r="H106" i="22"/>
  <c r="I494" i="19"/>
  <c r="K490" i="19"/>
  <c r="H445" i="22"/>
  <c r="K316" i="19"/>
  <c r="M316" i="19" s="1"/>
  <c r="N316" i="19" s="1"/>
  <c r="H198" i="22"/>
  <c r="I954" i="19"/>
  <c r="K950" i="19"/>
  <c r="I1034" i="19"/>
  <c r="K1030" i="19"/>
  <c r="H214" i="22"/>
  <c r="K1029" i="19"/>
  <c r="M1025" i="19"/>
  <c r="M1555" i="19"/>
  <c r="K1559" i="19"/>
  <c r="K1266" i="19"/>
  <c r="M1266" i="19" s="1"/>
  <c r="N1266" i="19" s="1"/>
  <c r="H594" i="22"/>
  <c r="K341" i="19"/>
  <c r="M341" i="19" s="1"/>
  <c r="N341" i="19" s="1"/>
  <c r="H395" i="22"/>
  <c r="K1431" i="19"/>
  <c r="M1431" i="19" s="1"/>
  <c r="N1431" i="19" s="1"/>
  <c r="H727" i="22"/>
  <c r="H465" i="22"/>
  <c r="K656" i="19"/>
  <c r="M656" i="19" s="1"/>
  <c r="N656" i="19" s="1"/>
  <c r="K994" i="19"/>
  <c r="M990" i="19"/>
  <c r="I629" i="19"/>
  <c r="H133" i="22"/>
  <c r="K625" i="19"/>
  <c r="K447" i="19"/>
  <c r="M447" i="19" s="1"/>
  <c r="N447" i="19" s="1"/>
  <c r="H779" i="22"/>
  <c r="K411" i="19"/>
  <c r="M411" i="19" s="1"/>
  <c r="N411" i="19" s="1"/>
  <c r="H423" i="22"/>
  <c r="K1497" i="19"/>
  <c r="M1497" i="19" s="1"/>
  <c r="N1497" i="19" s="1"/>
  <c r="H597" i="22"/>
  <c r="H643" i="22"/>
  <c r="K262" i="19"/>
  <c r="M262" i="19" s="1"/>
  <c r="N262" i="19" s="1"/>
  <c r="K512" i="19"/>
  <c r="M512" i="19" s="1"/>
  <c r="N512" i="19" s="1"/>
  <c r="H803" i="22"/>
  <c r="K529" i="19"/>
  <c r="M525" i="19"/>
  <c r="I1734" i="19"/>
  <c r="H354" i="22"/>
  <c r="K1730" i="19"/>
  <c r="K214" i="19"/>
  <c r="M210" i="19"/>
  <c r="H409" i="22"/>
  <c r="K1306" i="19"/>
  <c r="M1306" i="19" s="1"/>
  <c r="N1306" i="19" s="1"/>
  <c r="I1249" i="19"/>
  <c r="K1245" i="19"/>
  <c r="H257" i="22"/>
  <c r="M115" i="19"/>
  <c r="K119" i="19"/>
  <c r="M689" i="19"/>
  <c r="N689" i="19" s="1"/>
  <c r="N685" i="19"/>
  <c r="M495" i="19"/>
  <c r="K499" i="19"/>
  <c r="K1004" i="19"/>
  <c r="M1000" i="19"/>
  <c r="I23" i="19"/>
  <c r="K23" i="19" s="1"/>
  <c r="M23" i="19" s="1"/>
  <c r="N23" i="19" s="1"/>
  <c r="I20" i="19"/>
  <c r="I21" i="19"/>
  <c r="I22" i="19"/>
  <c r="M1605" i="19"/>
  <c r="K1609" i="19"/>
  <c r="I1094" i="19"/>
  <c r="K1090" i="19"/>
  <c r="H226" i="22"/>
  <c r="I589" i="19"/>
  <c r="K585" i="19"/>
  <c r="H125" i="22"/>
  <c r="M1490" i="19"/>
  <c r="K1494" i="19"/>
  <c r="I1219" i="19"/>
  <c r="H251" i="22"/>
  <c r="K1215" i="19"/>
  <c r="I639" i="19"/>
  <c r="K635" i="19"/>
  <c r="H135" i="22"/>
  <c r="K1326" i="19"/>
  <c r="M1326" i="19" s="1"/>
  <c r="N1326" i="19" s="1"/>
  <c r="H735" i="22"/>
  <c r="K346" i="19"/>
  <c r="M346" i="19" s="1"/>
  <c r="N346" i="19" s="1"/>
  <c r="H412" i="22"/>
  <c r="K96" i="19"/>
  <c r="M96" i="19" s="1"/>
  <c r="N96" i="19" s="1"/>
  <c r="H554" i="22"/>
  <c r="M775" i="19"/>
  <c r="K779" i="19"/>
  <c r="H470" i="22"/>
  <c r="K176" i="19"/>
  <c r="M176" i="19" s="1"/>
  <c r="N176" i="19" s="1"/>
  <c r="H658" i="22"/>
  <c r="K491" i="19"/>
  <c r="M491" i="19" s="1"/>
  <c r="N491" i="19" s="1"/>
  <c r="H522" i="22"/>
  <c r="K317" i="19"/>
  <c r="M317" i="19" s="1"/>
  <c r="N317" i="19" s="1"/>
  <c r="N385" i="19"/>
  <c r="M389" i="19"/>
  <c r="N389" i="19" s="1"/>
  <c r="K671" i="19"/>
  <c r="M671" i="19" s="1"/>
  <c r="N671" i="19" s="1"/>
  <c r="H558" i="22"/>
  <c r="K764" i="19"/>
  <c r="M760" i="19"/>
  <c r="M1105" i="19"/>
  <c r="K1109" i="19"/>
  <c r="M1470" i="19"/>
  <c r="K1474" i="19"/>
  <c r="I1269" i="19"/>
  <c r="K1265" i="19"/>
  <c r="H261" i="22"/>
  <c r="H644" i="22"/>
  <c r="K342" i="19"/>
  <c r="M342" i="19" s="1"/>
  <c r="N342" i="19" s="1"/>
  <c r="K971" i="19"/>
  <c r="M971" i="19" s="1"/>
  <c r="N971" i="19" s="1"/>
  <c r="H506" i="22"/>
  <c r="H294" i="22"/>
  <c r="I1434" i="19"/>
  <c r="K1430" i="19"/>
  <c r="K1234" i="19"/>
  <c r="M1230" i="19"/>
  <c r="N1715" i="19"/>
  <c r="M1719" i="19"/>
  <c r="N1719" i="19" s="1"/>
  <c r="I274" i="19"/>
  <c r="H62" i="22"/>
  <c r="K270" i="19"/>
  <c r="K429" i="19"/>
  <c r="M425" i="19"/>
  <c r="M120" i="19"/>
  <c r="K124" i="19"/>
  <c r="I109" i="19"/>
  <c r="H29" i="22"/>
  <c r="K105" i="19"/>
  <c r="K621" i="19"/>
  <c r="M621" i="19" s="1"/>
  <c r="N621" i="19" s="1"/>
  <c r="H532" i="22"/>
  <c r="K204" i="19"/>
  <c r="M200" i="19"/>
  <c r="I974" i="19"/>
  <c r="H202" i="22"/>
  <c r="K970" i="19"/>
  <c r="K1432" i="19"/>
  <c r="M1432" i="19" s="1"/>
  <c r="N1432" i="19" s="1"/>
  <c r="H816" i="22"/>
  <c r="I659" i="19"/>
  <c r="H139" i="22"/>
  <c r="K655" i="19"/>
  <c r="I39" i="19"/>
  <c r="H15" i="22"/>
  <c r="K35" i="19"/>
  <c r="K1681" i="19"/>
  <c r="M1681" i="19" s="1"/>
  <c r="N1681" i="19" s="1"/>
  <c r="H562" i="22"/>
  <c r="K627" i="19"/>
  <c r="M627" i="19" s="1"/>
  <c r="N627" i="19" s="1"/>
  <c r="H708" i="22"/>
  <c r="I449" i="19"/>
  <c r="K445" i="19"/>
  <c r="H97" i="22"/>
  <c r="H463" i="22"/>
  <c r="K336" i="19"/>
  <c r="M336" i="19" s="1"/>
  <c r="N336" i="19" s="1"/>
  <c r="K412" i="19"/>
  <c r="M412" i="19" s="1"/>
  <c r="N412" i="19" s="1"/>
  <c r="H630" i="22"/>
  <c r="K1206" i="19"/>
  <c r="M1206" i="19" s="1"/>
  <c r="N1206" i="19" s="1"/>
  <c r="H501" i="22"/>
  <c r="K1496" i="19"/>
  <c r="M1496" i="19" s="1"/>
  <c r="N1496" i="19" s="1"/>
  <c r="H453" i="22"/>
  <c r="K537" i="19"/>
  <c r="M537" i="19" s="1"/>
  <c r="N537" i="19" s="1"/>
  <c r="H605" i="22"/>
  <c r="K241" i="19"/>
  <c r="M241" i="19" s="1"/>
  <c r="N241" i="19" s="1"/>
  <c r="H461" i="22"/>
  <c r="I419" i="19"/>
  <c r="K415" i="19"/>
  <c r="H91" i="22"/>
  <c r="K749" i="19"/>
  <c r="M745" i="19"/>
  <c r="M1535" i="19"/>
  <c r="K1539" i="19"/>
  <c r="M370" i="19"/>
  <c r="K374" i="19"/>
  <c r="K1347" i="19"/>
  <c r="M1347" i="19" s="1"/>
  <c r="N1347" i="19" s="1"/>
  <c r="H613" i="22"/>
  <c r="M895" i="19"/>
  <c r="K899" i="19"/>
  <c r="I264" i="19"/>
  <c r="K260" i="19"/>
  <c r="H60" i="22"/>
  <c r="K511" i="19"/>
  <c r="M511" i="19" s="1"/>
  <c r="N511" i="19" s="1"/>
  <c r="H747" i="22"/>
  <c r="M1500" i="19"/>
  <c r="K1504" i="19"/>
  <c r="K142" i="19"/>
  <c r="M142" i="19" s="1"/>
  <c r="N142" i="19" s="1"/>
  <c r="H563" i="22"/>
  <c r="K1226" i="19"/>
  <c r="M1226" i="19" s="1"/>
  <c r="N1226" i="19" s="1"/>
  <c r="H561" i="22"/>
  <c r="I664" i="19"/>
  <c r="K660" i="19"/>
  <c r="H140" i="22"/>
  <c r="K1731" i="19"/>
  <c r="M1731" i="19" s="1"/>
  <c r="N1731" i="19" s="1"/>
  <c r="H393" i="22"/>
  <c r="I609" i="19"/>
  <c r="K605" i="19"/>
  <c r="H129" i="22"/>
  <c r="K741" i="19"/>
  <c r="M741" i="19" s="1"/>
  <c r="N741" i="19" s="1"/>
  <c r="H471" i="22"/>
  <c r="K787" i="19"/>
  <c r="M787" i="19" s="1"/>
  <c r="N787" i="19" s="1"/>
  <c r="H608" i="22"/>
  <c r="I949" i="19"/>
  <c r="K945" i="19"/>
  <c r="H197" i="22"/>
  <c r="K559" i="19"/>
  <c r="M555" i="19"/>
  <c r="K1304" i="19"/>
  <c r="M1300" i="19"/>
  <c r="K231" i="19"/>
  <c r="M231" i="19" s="1"/>
  <c r="N231" i="19" s="1"/>
  <c r="H515" i="22"/>
  <c r="I1309" i="19"/>
  <c r="K1305" i="19"/>
  <c r="H269" i="22"/>
  <c r="I1709" i="19"/>
  <c r="K1705" i="19"/>
  <c r="H349" i="22"/>
  <c r="N1550" i="19"/>
  <c r="M1554" i="19"/>
  <c r="N1554" i="19" s="1"/>
  <c r="K154" i="19"/>
  <c r="M150" i="19"/>
  <c r="M1075" i="19"/>
  <c r="K1079" i="19"/>
  <c r="M1415" i="19"/>
  <c r="K1419" i="19"/>
  <c r="K221" i="19"/>
  <c r="M221" i="19" s="1"/>
  <c r="N221" i="19" s="1"/>
  <c r="H514" i="22"/>
  <c r="K347" i="19"/>
  <c r="M347" i="19" s="1"/>
  <c r="N347" i="19" s="1"/>
  <c r="H602" i="22"/>
  <c r="H794" i="22"/>
  <c r="K97" i="19"/>
  <c r="M97" i="19" s="1"/>
  <c r="N97" i="19" s="1"/>
  <c r="H808" i="22"/>
  <c r="K952" i="19"/>
  <c r="M952" i="19" s="1"/>
  <c r="N952" i="19" s="1"/>
  <c r="H255" i="22"/>
  <c r="I1239" i="19"/>
  <c r="K1235" i="19"/>
  <c r="I254" i="19"/>
  <c r="K250" i="19"/>
  <c r="H58" i="22"/>
  <c r="K871" i="19"/>
  <c r="M871" i="19" s="1"/>
  <c r="N871" i="19" s="1"/>
  <c r="H481" i="22"/>
  <c r="N1650" i="19"/>
  <c r="M1654" i="19"/>
  <c r="N1654" i="19" s="1"/>
  <c r="N565" i="19"/>
  <c r="M569" i="19"/>
  <c r="N569" i="19" s="1"/>
  <c r="N1570" i="19"/>
  <c r="M1574" i="19"/>
  <c r="N1574" i="19" s="1"/>
  <c r="M329" i="19"/>
  <c r="N329" i="19" s="1"/>
  <c r="N325" i="19"/>
  <c r="B359" i="11" l="1"/>
  <c r="A358" i="11"/>
  <c r="B390" i="11"/>
  <c r="A389" i="11"/>
  <c r="K1729" i="19"/>
  <c r="M1725" i="19"/>
  <c r="K54" i="19"/>
  <c r="M50" i="19"/>
  <c r="K1675" i="19"/>
  <c r="I1679" i="19"/>
  <c r="H343" i="22"/>
  <c r="H356" i="22"/>
  <c r="K1740" i="19"/>
  <c r="I1744" i="19"/>
  <c r="A426" i="11"/>
  <c r="B427" i="11"/>
  <c r="K1676" i="19"/>
  <c r="M1676" i="19" s="1"/>
  <c r="N1676" i="19" s="1"/>
  <c r="H450" i="22"/>
  <c r="K1741" i="19"/>
  <c r="M1741" i="19" s="1"/>
  <c r="N1741" i="19" s="1"/>
  <c r="H700" i="22"/>
  <c r="A371" i="11"/>
  <c r="B372" i="11"/>
  <c r="H524" i="22"/>
  <c r="K1677" i="19"/>
  <c r="M1677" i="19" s="1"/>
  <c r="N1677" i="19" s="1"/>
  <c r="K1724" i="19"/>
  <c r="M1720" i="19"/>
  <c r="K94" i="19"/>
  <c r="M90" i="19"/>
  <c r="K1639" i="19"/>
  <c r="M1635" i="19"/>
  <c r="A215" i="11"/>
  <c r="B216" i="11"/>
  <c r="A207" i="11"/>
  <c r="B208" i="11"/>
  <c r="A414" i="11"/>
  <c r="B415" i="11"/>
  <c r="B235" i="11"/>
  <c r="A234" i="11"/>
  <c r="K69" i="19"/>
  <c r="M65" i="19"/>
  <c r="B98" i="11"/>
  <c r="A98" i="11" s="1"/>
  <c r="A97" i="11"/>
  <c r="A113" i="11"/>
  <c r="B114" i="11"/>
  <c r="M160" i="19"/>
  <c r="K164" i="19"/>
  <c r="A398" i="11"/>
  <c r="B399" i="11"/>
  <c r="A254" i="11"/>
  <c r="B255" i="11"/>
  <c r="A380" i="11"/>
  <c r="B381" i="11"/>
  <c r="A333" i="11"/>
  <c r="B334" i="11"/>
  <c r="A225" i="11"/>
  <c r="B226" i="11"/>
  <c r="K1184" i="19"/>
  <c r="M1180" i="19"/>
  <c r="B156" i="11"/>
  <c r="A156" i="11" s="1"/>
  <c r="A155" i="11"/>
  <c r="K1279" i="19"/>
  <c r="M1275" i="19"/>
  <c r="A352" i="11"/>
  <c r="B353" i="11"/>
  <c r="A353" i="11" s="1"/>
  <c r="A341" i="11"/>
  <c r="B342" i="11"/>
  <c r="A195" i="11"/>
  <c r="B196" i="11"/>
  <c r="B308" i="11"/>
  <c r="A307" i="11"/>
  <c r="A445" i="11"/>
  <c r="B446" i="11"/>
  <c r="B295" i="11"/>
  <c r="A294" i="11"/>
  <c r="A366" i="11"/>
  <c r="B367" i="11"/>
  <c r="A367" i="11" s="1"/>
  <c r="M139" i="19"/>
  <c r="N139" i="19" s="1"/>
  <c r="N135" i="19"/>
  <c r="K1764" i="19"/>
  <c r="M1760" i="19"/>
  <c r="K29" i="19"/>
  <c r="M25" i="19"/>
  <c r="N960" i="19"/>
  <c r="M964" i="19"/>
  <c r="N964" i="19" s="1"/>
  <c r="M1669" i="19"/>
  <c r="N1669" i="19" s="1"/>
  <c r="N1665" i="19"/>
  <c r="N1625" i="19"/>
  <c r="M1629" i="19"/>
  <c r="N1629" i="19" s="1"/>
  <c r="K889" i="19"/>
  <c r="M885" i="19"/>
  <c r="M1339" i="19"/>
  <c r="N1339" i="19" s="1"/>
  <c r="N1335" i="19"/>
  <c r="K774" i="19"/>
  <c r="M770" i="19"/>
  <c r="M1260" i="19"/>
  <c r="K1264" i="19"/>
  <c r="M1005" i="19"/>
  <c r="K1009" i="19"/>
  <c r="K759" i="19"/>
  <c r="M755" i="19"/>
  <c r="K444" i="19"/>
  <c r="M440" i="19"/>
  <c r="K309" i="19"/>
  <c r="M305" i="19"/>
  <c r="N820" i="19"/>
  <c r="M824" i="19"/>
  <c r="N824" i="19" s="1"/>
  <c r="K84" i="19"/>
  <c r="M80" i="19"/>
  <c r="K1534" i="19"/>
  <c r="M1530" i="19"/>
  <c r="M1210" i="19"/>
  <c r="K1214" i="19"/>
  <c r="M1095" i="19"/>
  <c r="K1099" i="19"/>
  <c r="K599" i="19"/>
  <c r="M595" i="19"/>
  <c r="K1699" i="19"/>
  <c r="M1695" i="19"/>
  <c r="M1065" i="19"/>
  <c r="K1069" i="19"/>
  <c r="K519" i="19"/>
  <c r="M515" i="19"/>
  <c r="K1584" i="19"/>
  <c r="M1580" i="19"/>
  <c r="M1644" i="19"/>
  <c r="N1644" i="19" s="1"/>
  <c r="N1640" i="19"/>
  <c r="N1110" i="19"/>
  <c r="M1114" i="19"/>
  <c r="N1114" i="19" s="1"/>
  <c r="M1159" i="19"/>
  <c r="N1159" i="19" s="1"/>
  <c r="N1155" i="19"/>
  <c r="M1354" i="19"/>
  <c r="N1354" i="19" s="1"/>
  <c r="N1350" i="19"/>
  <c r="M1340" i="19"/>
  <c r="K1344" i="19"/>
  <c r="N330" i="19"/>
  <c r="M334" i="19"/>
  <c r="N334" i="19" s="1"/>
  <c r="K1314" i="19"/>
  <c r="M1310" i="19"/>
  <c r="K1649" i="19"/>
  <c r="M1645" i="19"/>
  <c r="M125" i="19"/>
  <c r="K129" i="19"/>
  <c r="N810" i="19"/>
  <c r="M814" i="19"/>
  <c r="N814" i="19" s="1"/>
  <c r="M295" i="19"/>
  <c r="K299" i="19"/>
  <c r="M360" i="19"/>
  <c r="K364" i="19"/>
  <c r="M130" i="19"/>
  <c r="K134" i="19"/>
  <c r="M1120" i="19"/>
  <c r="K1124" i="19"/>
  <c r="M1040" i="19"/>
  <c r="K1044" i="19"/>
  <c r="K1129" i="19"/>
  <c r="M1125" i="19"/>
  <c r="M1755" i="19"/>
  <c r="K1759" i="19"/>
  <c r="M894" i="19"/>
  <c r="N894" i="19" s="1"/>
  <c r="N890" i="19"/>
  <c r="M70" i="19"/>
  <c r="K74" i="19"/>
  <c r="K1444" i="19"/>
  <c r="M1440" i="19"/>
  <c r="M645" i="19"/>
  <c r="K649" i="19"/>
  <c r="M1435" i="19"/>
  <c r="K1439" i="19"/>
  <c r="K1179" i="19"/>
  <c r="M1175" i="19"/>
  <c r="M400" i="19"/>
  <c r="K404" i="19"/>
  <c r="M350" i="19"/>
  <c r="K354" i="19"/>
  <c r="M630" i="19"/>
  <c r="K634" i="19"/>
  <c r="K734" i="19"/>
  <c r="M730" i="19"/>
  <c r="K1404" i="19"/>
  <c r="M1400" i="19"/>
  <c r="M1169" i="19"/>
  <c r="N1169" i="19" s="1"/>
  <c r="N1165" i="19"/>
  <c r="M320" i="19"/>
  <c r="K324" i="19"/>
  <c r="M34" i="19"/>
  <c r="N34" i="19" s="1"/>
  <c r="N30" i="19"/>
  <c r="M1575" i="19"/>
  <c r="K1579" i="19"/>
  <c r="K619" i="19"/>
  <c r="M615" i="19"/>
  <c r="K259" i="19"/>
  <c r="M255" i="19"/>
  <c r="K1564" i="19"/>
  <c r="M1560" i="19"/>
  <c r="M725" i="19"/>
  <c r="K729" i="19"/>
  <c r="K1624" i="19"/>
  <c r="M1620" i="19"/>
  <c r="M1565" i="19"/>
  <c r="K1569" i="19"/>
  <c r="M190" i="19"/>
  <c r="K194" i="19"/>
  <c r="M1540" i="19"/>
  <c r="K1544" i="19"/>
  <c r="K149" i="19"/>
  <c r="M145" i="19"/>
  <c r="M110" i="19"/>
  <c r="K114" i="19"/>
  <c r="K369" i="19"/>
  <c r="M365" i="19"/>
  <c r="M860" i="19"/>
  <c r="K864" i="19"/>
  <c r="M205" i="19"/>
  <c r="K209" i="19"/>
  <c r="K739" i="19"/>
  <c r="M735" i="19"/>
  <c r="M480" i="19"/>
  <c r="K484" i="19"/>
  <c r="M1385" i="19"/>
  <c r="K1389" i="19"/>
  <c r="K1479" i="19"/>
  <c r="M1475" i="19"/>
  <c r="M610" i="19"/>
  <c r="K614" i="19"/>
  <c r="K439" i="19"/>
  <c r="M435" i="19"/>
  <c r="M1290" i="19"/>
  <c r="K1294" i="19"/>
  <c r="K1164" i="19"/>
  <c r="M1160" i="19"/>
  <c r="K1714" i="19"/>
  <c r="M1710" i="19"/>
  <c r="K44" i="19"/>
  <c r="M40" i="19"/>
  <c r="K604" i="19"/>
  <c r="M600" i="19"/>
  <c r="M905" i="19"/>
  <c r="K909" i="19"/>
  <c r="K1514" i="19"/>
  <c r="M1510" i="19"/>
  <c r="M1050" i="19"/>
  <c r="K1054" i="19"/>
  <c r="K1694" i="19"/>
  <c r="M1690" i="19"/>
  <c r="M570" i="19"/>
  <c r="K574" i="19"/>
  <c r="M1745" i="19"/>
  <c r="K1749" i="19"/>
  <c r="M395" i="19"/>
  <c r="K399" i="19"/>
  <c r="M475" i="19"/>
  <c r="K479" i="19"/>
  <c r="M79" i="19"/>
  <c r="N79" i="19" s="1"/>
  <c r="N75" i="19"/>
  <c r="K1589" i="19"/>
  <c r="M1585" i="19"/>
  <c r="K289" i="19"/>
  <c r="M285" i="19"/>
  <c r="K1049" i="19"/>
  <c r="M1045" i="19"/>
  <c r="K1394" i="19"/>
  <c r="M1390" i="19"/>
  <c r="M1450" i="19"/>
  <c r="K1454" i="19"/>
  <c r="N1615" i="19"/>
  <c r="M1619" i="19"/>
  <c r="N1619" i="19" s="1"/>
  <c r="M790" i="19"/>
  <c r="K794" i="19"/>
  <c r="M1460" i="19"/>
  <c r="K1464" i="19"/>
  <c r="M1255" i="19"/>
  <c r="K1259" i="19"/>
  <c r="M680" i="19"/>
  <c r="K684" i="19"/>
  <c r="M1189" i="19"/>
  <c r="N1189" i="19" s="1"/>
  <c r="N1185" i="19"/>
  <c r="M1685" i="19"/>
  <c r="K1689" i="19"/>
  <c r="M875" i="19"/>
  <c r="K879" i="19"/>
  <c r="M155" i="19"/>
  <c r="K159" i="19"/>
  <c r="K1074" i="19"/>
  <c r="M1070" i="19"/>
  <c r="M1150" i="19"/>
  <c r="K1154" i="19"/>
  <c r="M1590" i="19"/>
  <c r="K1594" i="19"/>
  <c r="M805" i="19"/>
  <c r="K809" i="19"/>
  <c r="K1019" i="19"/>
  <c r="M1015" i="19"/>
  <c r="M980" i="19"/>
  <c r="K984" i="19"/>
  <c r="M1020" i="19"/>
  <c r="K1024" i="19"/>
  <c r="M720" i="19"/>
  <c r="K724" i="19"/>
  <c r="M355" i="19"/>
  <c r="K359" i="19"/>
  <c r="M235" i="19"/>
  <c r="K239" i="19"/>
  <c r="M474" i="19"/>
  <c r="N474" i="19" s="1"/>
  <c r="N470" i="19"/>
  <c r="M1285" i="19"/>
  <c r="K1289" i="19"/>
  <c r="M944" i="19"/>
  <c r="N944" i="19" s="1"/>
  <c r="N940" i="19"/>
  <c r="M310" i="19"/>
  <c r="K314" i="19"/>
  <c r="N195" i="19"/>
  <c r="M199" i="19"/>
  <c r="N199" i="19" s="1"/>
  <c r="M450" i="19"/>
  <c r="K454" i="19"/>
  <c r="M265" i="19"/>
  <c r="K269" i="19"/>
  <c r="M180" i="19"/>
  <c r="K184" i="19"/>
  <c r="M850" i="19"/>
  <c r="K854" i="19"/>
  <c r="M1135" i="19"/>
  <c r="K1139" i="19"/>
  <c r="K959" i="19"/>
  <c r="M955" i="19"/>
  <c r="M1420" i="19"/>
  <c r="K1424" i="19"/>
  <c r="M795" i="19"/>
  <c r="K799" i="19"/>
  <c r="K1059" i="19"/>
  <c r="M1055" i="19"/>
  <c r="M500" i="19"/>
  <c r="K504" i="19"/>
  <c r="K819" i="19"/>
  <c r="M815" i="19"/>
  <c r="M465" i="19"/>
  <c r="K469" i="19"/>
  <c r="M390" i="19"/>
  <c r="K394" i="19"/>
  <c r="M1190" i="19"/>
  <c r="K1194" i="19"/>
  <c r="M699" i="19"/>
  <c r="N699" i="19" s="1"/>
  <c r="N695" i="19"/>
  <c r="M975" i="19"/>
  <c r="K979" i="19"/>
  <c r="K1529" i="19"/>
  <c r="M1525" i="19"/>
  <c r="K284" i="19"/>
  <c r="M280" i="19"/>
  <c r="K844" i="19"/>
  <c r="M840" i="19"/>
  <c r="M1080" i="19"/>
  <c r="K1084" i="19"/>
  <c r="K1199" i="19"/>
  <c r="M1195" i="19"/>
  <c r="K969" i="19"/>
  <c r="M965" i="19"/>
  <c r="M640" i="19"/>
  <c r="K644" i="19"/>
  <c r="M1370" i="19"/>
  <c r="K1374" i="19"/>
  <c r="N715" i="19"/>
  <c r="M719" i="19"/>
  <c r="N719" i="19" s="1"/>
  <c r="K594" i="19"/>
  <c r="M590" i="19"/>
  <c r="M1200" i="19"/>
  <c r="K1204" i="19"/>
  <c r="K679" i="19"/>
  <c r="M675" i="19"/>
  <c r="M650" i="19"/>
  <c r="K654" i="19"/>
  <c r="K709" i="19"/>
  <c r="M705" i="19"/>
  <c r="N1670" i="19"/>
  <c r="M1674" i="19"/>
  <c r="N1674" i="19" s="1"/>
  <c r="M275" i="19"/>
  <c r="K279" i="19"/>
  <c r="K884" i="19"/>
  <c r="M880" i="19"/>
  <c r="M1240" i="19"/>
  <c r="K1244" i="19"/>
  <c r="M1660" i="19"/>
  <c r="K1664" i="19"/>
  <c r="M1410" i="19"/>
  <c r="K1414" i="19"/>
  <c r="K1524" i="19"/>
  <c r="M1520" i="19"/>
  <c r="K849" i="19"/>
  <c r="M845" i="19"/>
  <c r="M545" i="19"/>
  <c r="K549" i="19"/>
  <c r="M100" i="19"/>
  <c r="K104" i="19"/>
  <c r="M460" i="19"/>
  <c r="K464" i="19"/>
  <c r="K1754" i="19"/>
  <c r="M1750" i="19"/>
  <c r="M935" i="19"/>
  <c r="K939" i="19"/>
  <c r="M1425" i="19"/>
  <c r="K1429" i="19"/>
  <c r="M915" i="19"/>
  <c r="K919" i="19"/>
  <c r="K564" i="19"/>
  <c r="M560" i="19"/>
  <c r="N430" i="19"/>
  <c r="M434" i="19"/>
  <c r="N434" i="19" s="1"/>
  <c r="N1595" i="19"/>
  <c r="M1599" i="19"/>
  <c r="N1599" i="19" s="1"/>
  <c r="K1369" i="19"/>
  <c r="M1365" i="19"/>
  <c r="M420" i="19"/>
  <c r="K424" i="19"/>
  <c r="M1505" i="19"/>
  <c r="K1509" i="19"/>
  <c r="K1739" i="19"/>
  <c r="M1735" i="19"/>
  <c r="N1415" i="19"/>
  <c r="M1419" i="19"/>
  <c r="N1419" i="19" s="1"/>
  <c r="K949" i="19"/>
  <c r="M945" i="19"/>
  <c r="M660" i="19"/>
  <c r="K664" i="19"/>
  <c r="I24" i="19"/>
  <c r="K20" i="19"/>
  <c r="H12" i="22"/>
  <c r="M625" i="19"/>
  <c r="K629" i="19"/>
  <c r="N1330" i="19"/>
  <c r="M1334" i="19"/>
  <c r="N1334" i="19" s="1"/>
  <c r="M855" i="19"/>
  <c r="K859" i="19"/>
  <c r="N1360" i="19"/>
  <c r="M1364" i="19"/>
  <c r="N1364" i="19" s="1"/>
  <c r="M535" i="19"/>
  <c r="K539" i="19"/>
  <c r="K249" i="19"/>
  <c r="M245" i="19"/>
  <c r="K234" i="19"/>
  <c r="M230" i="19"/>
  <c r="K229" i="19"/>
  <c r="M225" i="19"/>
  <c r="K534" i="19"/>
  <c r="M530" i="19"/>
  <c r="K1499" i="19"/>
  <c r="M1495" i="19"/>
  <c r="N1395" i="19"/>
  <c r="M1399" i="19"/>
  <c r="N1399" i="19" s="1"/>
  <c r="N745" i="19"/>
  <c r="M749" i="19"/>
  <c r="N749" i="19" s="1"/>
  <c r="M445" i="19"/>
  <c r="K449" i="19"/>
  <c r="M1474" i="19"/>
  <c r="N1474" i="19" s="1"/>
  <c r="N1470" i="19"/>
  <c r="N1490" i="19"/>
  <c r="M1494" i="19"/>
  <c r="N1494" i="19" s="1"/>
  <c r="N495" i="19"/>
  <c r="M499" i="19"/>
  <c r="N499" i="19" s="1"/>
  <c r="M1245" i="19"/>
  <c r="K1249" i="19"/>
  <c r="M214" i="19"/>
  <c r="N214" i="19" s="1"/>
  <c r="N210" i="19"/>
  <c r="M490" i="19"/>
  <c r="K494" i="19"/>
  <c r="M690" i="19"/>
  <c r="K694" i="19"/>
  <c r="M520" i="19"/>
  <c r="K524" i="19"/>
  <c r="M459" i="19"/>
  <c r="N459" i="19" s="1"/>
  <c r="N455" i="19"/>
  <c r="N485" i="19"/>
  <c r="M489" i="19"/>
  <c r="N489" i="19" s="1"/>
  <c r="K244" i="19"/>
  <c r="M240" i="19"/>
  <c r="K254" i="19"/>
  <c r="M250" i="19"/>
  <c r="N1075" i="19"/>
  <c r="M1079" i="19"/>
  <c r="N1079" i="19" s="1"/>
  <c r="M899" i="19"/>
  <c r="N899" i="19" s="1"/>
  <c r="N895" i="19"/>
  <c r="M105" i="19"/>
  <c r="K109" i="19"/>
  <c r="M124" i="19"/>
  <c r="N124" i="19" s="1"/>
  <c r="N120" i="19"/>
  <c r="N1230" i="19"/>
  <c r="M1234" i="19"/>
  <c r="N1234" i="19" s="1"/>
  <c r="K1434" i="19"/>
  <c r="M1430" i="19"/>
  <c r="M1265" i="19"/>
  <c r="K1269" i="19"/>
  <c r="M1090" i="19"/>
  <c r="K1094" i="19"/>
  <c r="N525" i="19"/>
  <c r="M529" i="19"/>
  <c r="N529" i="19" s="1"/>
  <c r="N1555" i="19"/>
  <c r="M1559" i="19"/>
  <c r="N1559" i="19" s="1"/>
  <c r="K1034" i="19"/>
  <c r="M1030" i="19"/>
  <c r="M800" i="19"/>
  <c r="K804" i="19"/>
  <c r="N1280" i="19"/>
  <c r="M1284" i="19"/>
  <c r="N1284" i="19" s="1"/>
  <c r="N920" i="19"/>
  <c r="M924" i="19"/>
  <c r="N924" i="19" s="1"/>
  <c r="M64" i="19"/>
  <c r="N64" i="19" s="1"/>
  <c r="N60" i="19"/>
  <c r="K1209" i="19"/>
  <c r="M1205" i="19"/>
  <c r="K414" i="19"/>
  <c r="M410" i="19"/>
  <c r="N865" i="19"/>
  <c r="M869" i="19"/>
  <c r="N869" i="19" s="1"/>
  <c r="N15" i="19"/>
  <c r="M19" i="19"/>
  <c r="N19" i="19" s="1"/>
  <c r="K319" i="19"/>
  <c r="M315" i="19"/>
  <c r="M220" i="19"/>
  <c r="K224" i="19"/>
  <c r="M380" i="19"/>
  <c r="K384" i="19"/>
  <c r="M1225" i="19"/>
  <c r="K1229" i="19"/>
  <c r="M925" i="19"/>
  <c r="K929" i="19"/>
  <c r="N1465" i="19"/>
  <c r="M1469" i="19"/>
  <c r="N1469" i="19" s="1"/>
  <c r="N1115" i="19"/>
  <c r="M1119" i="19"/>
  <c r="N1119" i="19" s="1"/>
  <c r="N290" i="19"/>
  <c r="M294" i="19"/>
  <c r="N294" i="19" s="1"/>
  <c r="M1235" i="19"/>
  <c r="K1239" i="19"/>
  <c r="M1705" i="19"/>
  <c r="K1709" i="19"/>
  <c r="N1535" i="19"/>
  <c r="M1539" i="19"/>
  <c r="N1539" i="19" s="1"/>
  <c r="M764" i="19"/>
  <c r="N764" i="19" s="1"/>
  <c r="N760" i="19"/>
  <c r="K954" i="19"/>
  <c r="M950" i="19"/>
  <c r="K169" i="19"/>
  <c r="M165" i="19"/>
  <c r="K1319" i="19"/>
  <c r="M1315" i="19"/>
  <c r="M580" i="19"/>
  <c r="K584" i="19"/>
  <c r="M1449" i="19"/>
  <c r="N1449" i="19" s="1"/>
  <c r="N1445" i="19"/>
  <c r="K874" i="19"/>
  <c r="M870" i="19"/>
  <c r="M345" i="19"/>
  <c r="K349" i="19"/>
  <c r="M785" i="19"/>
  <c r="K789" i="19"/>
  <c r="K1149" i="19"/>
  <c r="M1145" i="19"/>
  <c r="N555" i="19"/>
  <c r="M559" i="19"/>
  <c r="N559" i="19" s="1"/>
  <c r="M270" i="19"/>
  <c r="K274" i="19"/>
  <c r="M1215" i="19"/>
  <c r="K1219" i="19"/>
  <c r="M1609" i="19"/>
  <c r="N1609" i="19" s="1"/>
  <c r="N1605" i="19"/>
  <c r="M175" i="19"/>
  <c r="K179" i="19"/>
  <c r="N1355" i="19"/>
  <c r="M1359" i="19"/>
  <c r="N1359" i="19" s="1"/>
  <c r="M335" i="19"/>
  <c r="K339" i="19"/>
  <c r="M89" i="19"/>
  <c r="N89" i="19" s="1"/>
  <c r="N85" i="19"/>
  <c r="M1480" i="19"/>
  <c r="K1484" i="19"/>
  <c r="M95" i="19"/>
  <c r="K99" i="19"/>
  <c r="M910" i="19"/>
  <c r="K914" i="19"/>
  <c r="M704" i="19"/>
  <c r="N704" i="19" s="1"/>
  <c r="N700" i="19"/>
  <c r="N370" i="19"/>
  <c r="M374" i="19"/>
  <c r="N374" i="19" s="1"/>
  <c r="K419" i="19"/>
  <c r="M415" i="19"/>
  <c r="M655" i="19"/>
  <c r="K659" i="19"/>
  <c r="N200" i="19"/>
  <c r="M204" i="19"/>
  <c r="N204" i="19" s="1"/>
  <c r="K22" i="19"/>
  <c r="M22" i="19" s="1"/>
  <c r="N22" i="19" s="1"/>
  <c r="H774" i="22"/>
  <c r="M1004" i="19"/>
  <c r="N1004" i="19" s="1"/>
  <c r="N1000" i="19"/>
  <c r="M154" i="19"/>
  <c r="N154" i="19" s="1"/>
  <c r="N150" i="19"/>
  <c r="M1305" i="19"/>
  <c r="K1309" i="19"/>
  <c r="N1300" i="19"/>
  <c r="M1304" i="19"/>
  <c r="N1304" i="19" s="1"/>
  <c r="M605" i="19"/>
  <c r="K609" i="19"/>
  <c r="N1500" i="19"/>
  <c r="M1504" i="19"/>
  <c r="N1504" i="19" s="1"/>
  <c r="M260" i="19"/>
  <c r="K264" i="19"/>
  <c r="K39" i="19"/>
  <c r="M35" i="19"/>
  <c r="M970" i="19"/>
  <c r="K974" i="19"/>
  <c r="M429" i="19"/>
  <c r="N429" i="19" s="1"/>
  <c r="N425" i="19"/>
  <c r="M1109" i="19"/>
  <c r="N1109" i="19" s="1"/>
  <c r="N1105" i="19"/>
  <c r="N775" i="19"/>
  <c r="M779" i="19"/>
  <c r="N779" i="19" s="1"/>
  <c r="M635" i="19"/>
  <c r="K639" i="19"/>
  <c r="M585" i="19"/>
  <c r="K589" i="19"/>
  <c r="K21" i="19"/>
  <c r="M21" i="19" s="1"/>
  <c r="N21" i="19" s="1"/>
  <c r="H701" i="22"/>
  <c r="M119" i="19"/>
  <c r="N119" i="19" s="1"/>
  <c r="N115" i="19"/>
  <c r="M1730" i="19"/>
  <c r="K1734" i="19"/>
  <c r="M994" i="19"/>
  <c r="N994" i="19" s="1"/>
  <c r="N990" i="19"/>
  <c r="M1029" i="19"/>
  <c r="N1029" i="19" s="1"/>
  <c r="N1025" i="19"/>
  <c r="M1325" i="19"/>
  <c r="K1329" i="19"/>
  <c r="M769" i="19"/>
  <c r="N769" i="19" s="1"/>
  <c r="N765" i="19"/>
  <c r="N1320" i="19"/>
  <c r="M1324" i="19"/>
  <c r="N1324" i="19" s="1"/>
  <c r="M375" i="19"/>
  <c r="K379" i="19"/>
  <c r="M510" i="19"/>
  <c r="K514" i="19"/>
  <c r="K1349" i="19"/>
  <c r="M1345" i="19"/>
  <c r="M1680" i="19"/>
  <c r="K1684" i="19"/>
  <c r="N1100" i="19"/>
  <c r="M1104" i="19"/>
  <c r="N1104" i="19" s="1"/>
  <c r="K744" i="19"/>
  <c r="M740" i="19"/>
  <c r="M140" i="19"/>
  <c r="K144" i="19"/>
  <c r="N550" i="19"/>
  <c r="M554" i="19"/>
  <c r="N554" i="19" s="1"/>
  <c r="M670" i="19"/>
  <c r="K674" i="19"/>
  <c r="M934" i="19"/>
  <c r="N934" i="19" s="1"/>
  <c r="N930" i="19"/>
  <c r="N1035" i="19"/>
  <c r="M1039" i="19"/>
  <c r="N1039" i="19" s="1"/>
  <c r="M340" i="19"/>
  <c r="K344" i="19"/>
  <c r="M620" i="19"/>
  <c r="K624" i="19"/>
  <c r="B428" i="11" l="1"/>
  <c r="A427" i="11"/>
  <c r="N50" i="19"/>
  <c r="M54" i="19"/>
  <c r="N54" i="19" s="1"/>
  <c r="A390" i="11"/>
  <c r="B391" i="11"/>
  <c r="B373" i="11"/>
  <c r="A372" i="11"/>
  <c r="N1725" i="19"/>
  <c r="M1729" i="19"/>
  <c r="N1729" i="19" s="1"/>
  <c r="K1744" i="19"/>
  <c r="M1740" i="19"/>
  <c r="M1675" i="19"/>
  <c r="K1679" i="19"/>
  <c r="A359" i="11"/>
  <c r="B360" i="11"/>
  <c r="N90" i="19"/>
  <c r="M94" i="19"/>
  <c r="N94" i="19" s="1"/>
  <c r="N1635" i="19"/>
  <c r="M1639" i="19"/>
  <c r="N1639" i="19" s="1"/>
  <c r="M1724" i="19"/>
  <c r="N1724" i="19" s="1"/>
  <c r="N1720" i="19"/>
  <c r="A226" i="11"/>
  <c r="B227" i="11"/>
  <c r="A334" i="11"/>
  <c r="B335" i="11"/>
  <c r="A255" i="11"/>
  <c r="B256" i="11"/>
  <c r="A208" i="11"/>
  <c r="B209" i="11"/>
  <c r="A216" i="11"/>
  <c r="B217" i="11"/>
  <c r="A217" i="11" s="1"/>
  <c r="B296" i="11"/>
  <c r="A295" i="11"/>
  <c r="B309" i="11"/>
  <c r="A308" i="11"/>
  <c r="M164" i="19"/>
  <c r="N164" i="19" s="1"/>
  <c r="N160" i="19"/>
  <c r="A235" i="11"/>
  <c r="B236" i="11"/>
  <c r="A446" i="11"/>
  <c r="B447" i="11"/>
  <c r="A196" i="11"/>
  <c r="B197" i="11"/>
  <c r="A342" i="11"/>
  <c r="B343" i="11"/>
  <c r="M1279" i="19"/>
  <c r="N1279" i="19" s="1"/>
  <c r="N1275" i="19"/>
  <c r="N1180" i="19"/>
  <c r="M1184" i="19"/>
  <c r="N1184" i="19" s="1"/>
  <c r="A381" i="11"/>
  <c r="B382" i="11"/>
  <c r="A399" i="11"/>
  <c r="B400" i="11"/>
  <c r="B115" i="11"/>
  <c r="A115" i="11" s="1"/>
  <c r="A114" i="11"/>
  <c r="N65" i="19"/>
  <c r="M69" i="19"/>
  <c r="N69" i="19" s="1"/>
  <c r="A415" i="11"/>
  <c r="B416" i="11"/>
  <c r="M1754" i="19"/>
  <c r="N1754" i="19" s="1"/>
  <c r="N1750" i="19"/>
  <c r="M709" i="19"/>
  <c r="N709" i="19" s="1"/>
  <c r="N705" i="19"/>
  <c r="N280" i="19"/>
  <c r="M284" i="19"/>
  <c r="N284" i="19" s="1"/>
  <c r="N955" i="19"/>
  <c r="M959" i="19"/>
  <c r="N959" i="19" s="1"/>
  <c r="N1070" i="19"/>
  <c r="M1074" i="19"/>
  <c r="N1074" i="19" s="1"/>
  <c r="M1049" i="19"/>
  <c r="N1049" i="19" s="1"/>
  <c r="N1045" i="19"/>
  <c r="N1510" i="19"/>
  <c r="M1514" i="19"/>
  <c r="N1514" i="19" s="1"/>
  <c r="M1714" i="19"/>
  <c r="N1714" i="19" s="1"/>
  <c r="N1710" i="19"/>
  <c r="M739" i="19"/>
  <c r="N739" i="19" s="1"/>
  <c r="N735" i="19"/>
  <c r="N1400" i="19"/>
  <c r="M1404" i="19"/>
  <c r="N1404" i="19" s="1"/>
  <c r="M1444" i="19"/>
  <c r="N1444" i="19" s="1"/>
  <c r="N1440" i="19"/>
  <c r="M1129" i="19"/>
  <c r="N1129" i="19" s="1"/>
  <c r="N1125" i="19"/>
  <c r="M1584" i="19"/>
  <c r="N1584" i="19" s="1"/>
  <c r="N1580" i="19"/>
  <c r="M84" i="19"/>
  <c r="N84" i="19" s="1"/>
  <c r="N80" i="19"/>
  <c r="M309" i="19"/>
  <c r="N309" i="19" s="1"/>
  <c r="N305" i="19"/>
  <c r="N755" i="19"/>
  <c r="M759" i="19"/>
  <c r="N759" i="19" s="1"/>
  <c r="N1760" i="19"/>
  <c r="M1764" i="19"/>
  <c r="N1764" i="19" s="1"/>
  <c r="M424" i="19"/>
  <c r="N424" i="19" s="1"/>
  <c r="N420" i="19"/>
  <c r="N1425" i="19"/>
  <c r="M1429" i="19"/>
  <c r="N1429" i="19" s="1"/>
  <c r="N100" i="19"/>
  <c r="M104" i="19"/>
  <c r="N104" i="19" s="1"/>
  <c r="M1414" i="19"/>
  <c r="N1414" i="19" s="1"/>
  <c r="N1410" i="19"/>
  <c r="M1244" i="19"/>
  <c r="N1244" i="19" s="1"/>
  <c r="N1240" i="19"/>
  <c r="N275" i="19"/>
  <c r="M279" i="19"/>
  <c r="N279" i="19" s="1"/>
  <c r="M1374" i="19"/>
  <c r="N1374" i="19" s="1"/>
  <c r="N1370" i="19"/>
  <c r="N1080" i="19"/>
  <c r="M1084" i="19"/>
  <c r="N1084" i="19" s="1"/>
  <c r="M979" i="19"/>
  <c r="N979" i="19" s="1"/>
  <c r="N975" i="19"/>
  <c r="N1190" i="19"/>
  <c r="M1194" i="19"/>
  <c r="N1194" i="19" s="1"/>
  <c r="N465" i="19"/>
  <c r="M469" i="19"/>
  <c r="N469" i="19" s="1"/>
  <c r="N500" i="19"/>
  <c r="M504" i="19"/>
  <c r="N504" i="19" s="1"/>
  <c r="N795" i="19"/>
  <c r="M799" i="19"/>
  <c r="N799" i="19" s="1"/>
  <c r="M854" i="19"/>
  <c r="N854" i="19" s="1"/>
  <c r="N850" i="19"/>
  <c r="N265" i="19"/>
  <c r="M269" i="19"/>
  <c r="N269" i="19" s="1"/>
  <c r="M359" i="19"/>
  <c r="N359" i="19" s="1"/>
  <c r="N355" i="19"/>
  <c r="N1020" i="19"/>
  <c r="M1024" i="19"/>
  <c r="N1024" i="19" s="1"/>
  <c r="M1594" i="19"/>
  <c r="N1594" i="19" s="1"/>
  <c r="N1590" i="19"/>
  <c r="M879" i="19"/>
  <c r="N879" i="19" s="1"/>
  <c r="N875" i="19"/>
  <c r="N1255" i="19"/>
  <c r="M1259" i="19"/>
  <c r="N1259" i="19" s="1"/>
  <c r="M794" i="19"/>
  <c r="N794" i="19" s="1"/>
  <c r="N790" i="19"/>
  <c r="M1454" i="19"/>
  <c r="N1454" i="19" s="1"/>
  <c r="N1450" i="19"/>
  <c r="N475" i="19"/>
  <c r="M479" i="19"/>
  <c r="N479" i="19" s="1"/>
  <c r="N1745" i="19"/>
  <c r="M1749" i="19"/>
  <c r="N1749" i="19" s="1"/>
  <c r="M1294" i="19"/>
  <c r="N1294" i="19" s="1"/>
  <c r="N1290" i="19"/>
  <c r="M614" i="19"/>
  <c r="N614" i="19" s="1"/>
  <c r="N610" i="19"/>
  <c r="N1385" i="19"/>
  <c r="M1389" i="19"/>
  <c r="N1389" i="19" s="1"/>
  <c r="N860" i="19"/>
  <c r="M864" i="19"/>
  <c r="N864" i="19" s="1"/>
  <c r="M114" i="19"/>
  <c r="N114" i="19" s="1"/>
  <c r="N110" i="19"/>
  <c r="N1540" i="19"/>
  <c r="M1544" i="19"/>
  <c r="N1544" i="19" s="1"/>
  <c r="M1569" i="19"/>
  <c r="N1569" i="19" s="1"/>
  <c r="N1565" i="19"/>
  <c r="M729" i="19"/>
  <c r="N729" i="19" s="1"/>
  <c r="N725" i="19"/>
  <c r="N1575" i="19"/>
  <c r="M1579" i="19"/>
  <c r="N1579" i="19" s="1"/>
  <c r="M324" i="19"/>
  <c r="N324" i="19" s="1"/>
  <c r="N320" i="19"/>
  <c r="M634" i="19"/>
  <c r="N634" i="19" s="1"/>
  <c r="N630" i="19"/>
  <c r="M404" i="19"/>
  <c r="N404" i="19" s="1"/>
  <c r="N400" i="19"/>
  <c r="N1435" i="19"/>
  <c r="M1439" i="19"/>
  <c r="N1439" i="19" s="1"/>
  <c r="N1120" i="19"/>
  <c r="M1124" i="19"/>
  <c r="N1124" i="19" s="1"/>
  <c r="N360" i="19"/>
  <c r="M364" i="19"/>
  <c r="N364" i="19" s="1"/>
  <c r="N1065" i="19"/>
  <c r="M1069" i="19"/>
  <c r="N1069" i="19" s="1"/>
  <c r="M1214" i="19"/>
  <c r="N1214" i="19" s="1"/>
  <c r="N1210" i="19"/>
  <c r="N1260" i="19"/>
  <c r="M1264" i="19"/>
  <c r="N1264" i="19" s="1"/>
  <c r="M679" i="19"/>
  <c r="N679" i="19" s="1"/>
  <c r="N675" i="19"/>
  <c r="M969" i="19"/>
  <c r="N969" i="19" s="1"/>
  <c r="N965" i="19"/>
  <c r="M1589" i="19"/>
  <c r="N1589" i="19" s="1"/>
  <c r="N1585" i="19"/>
  <c r="N1690" i="19"/>
  <c r="M1694" i="19"/>
  <c r="N1694" i="19" s="1"/>
  <c r="N600" i="19"/>
  <c r="M604" i="19"/>
  <c r="N604" i="19" s="1"/>
  <c r="N1645" i="19"/>
  <c r="M1649" i="19"/>
  <c r="N1649" i="19" s="1"/>
  <c r="M599" i="19"/>
  <c r="N599" i="19" s="1"/>
  <c r="N595" i="19"/>
  <c r="M1369" i="19"/>
  <c r="N1369" i="19" s="1"/>
  <c r="N1365" i="19"/>
  <c r="M1524" i="19"/>
  <c r="N1524" i="19" s="1"/>
  <c r="N1520" i="19"/>
  <c r="M884" i="19"/>
  <c r="N884" i="19" s="1"/>
  <c r="N880" i="19"/>
  <c r="N1195" i="19"/>
  <c r="M1199" i="19"/>
  <c r="N1199" i="19" s="1"/>
  <c r="N840" i="19"/>
  <c r="M844" i="19"/>
  <c r="N844" i="19" s="1"/>
  <c r="N1525" i="19"/>
  <c r="M1529" i="19"/>
  <c r="N1529" i="19" s="1"/>
  <c r="N815" i="19"/>
  <c r="M819" i="19"/>
  <c r="N819" i="19" s="1"/>
  <c r="M1059" i="19"/>
  <c r="N1059" i="19" s="1"/>
  <c r="N1055" i="19"/>
  <c r="M1394" i="19"/>
  <c r="N1394" i="19" s="1"/>
  <c r="N1390" i="19"/>
  <c r="N285" i="19"/>
  <c r="M289" i="19"/>
  <c r="N289" i="19" s="1"/>
  <c r="N40" i="19"/>
  <c r="M44" i="19"/>
  <c r="N44" i="19" s="1"/>
  <c r="N1160" i="19"/>
  <c r="M1164" i="19"/>
  <c r="N1164" i="19" s="1"/>
  <c r="M439" i="19"/>
  <c r="N439" i="19" s="1"/>
  <c r="N435" i="19"/>
  <c r="M1479" i="19"/>
  <c r="N1479" i="19" s="1"/>
  <c r="N1475" i="19"/>
  <c r="N365" i="19"/>
  <c r="M369" i="19"/>
  <c r="N369" i="19" s="1"/>
  <c r="M149" i="19"/>
  <c r="N149" i="19" s="1"/>
  <c r="N145" i="19"/>
  <c r="N1620" i="19"/>
  <c r="M1624" i="19"/>
  <c r="N1624" i="19" s="1"/>
  <c r="N1560" i="19"/>
  <c r="M1564" i="19"/>
  <c r="N1564" i="19" s="1"/>
  <c r="N615" i="19"/>
  <c r="M619" i="19"/>
  <c r="N619" i="19" s="1"/>
  <c r="M734" i="19"/>
  <c r="N734" i="19" s="1"/>
  <c r="N730" i="19"/>
  <c r="N1175" i="19"/>
  <c r="M1179" i="19"/>
  <c r="N1179" i="19" s="1"/>
  <c r="N1310" i="19"/>
  <c r="M1314" i="19"/>
  <c r="N1314" i="19" s="1"/>
  <c r="M519" i="19"/>
  <c r="N519" i="19" s="1"/>
  <c r="N515" i="19"/>
  <c r="M1699" i="19"/>
  <c r="N1699" i="19" s="1"/>
  <c r="N1695" i="19"/>
  <c r="M1534" i="19"/>
  <c r="N1534" i="19" s="1"/>
  <c r="N1530" i="19"/>
  <c r="M444" i="19"/>
  <c r="N444" i="19" s="1"/>
  <c r="N440" i="19"/>
  <c r="N770" i="19"/>
  <c r="M774" i="19"/>
  <c r="N774" i="19" s="1"/>
  <c r="N885" i="19"/>
  <c r="M889" i="19"/>
  <c r="N889" i="19" s="1"/>
  <c r="M29" i="19"/>
  <c r="N29" i="19" s="1"/>
  <c r="N25" i="19"/>
  <c r="M1739" i="19"/>
  <c r="N1739" i="19" s="1"/>
  <c r="N1735" i="19"/>
  <c r="M564" i="19"/>
  <c r="N564" i="19" s="1"/>
  <c r="N560" i="19"/>
  <c r="N845" i="19"/>
  <c r="M849" i="19"/>
  <c r="N849" i="19" s="1"/>
  <c r="N590" i="19"/>
  <c r="M594" i="19"/>
  <c r="N594" i="19" s="1"/>
  <c r="M1019" i="19"/>
  <c r="N1019" i="19" s="1"/>
  <c r="N1015" i="19"/>
  <c r="M259" i="19"/>
  <c r="N259" i="19" s="1"/>
  <c r="N255" i="19"/>
  <c r="N1505" i="19"/>
  <c r="M1509" i="19"/>
  <c r="N1509" i="19" s="1"/>
  <c r="M919" i="19"/>
  <c r="N919" i="19" s="1"/>
  <c r="N915" i="19"/>
  <c r="M939" i="19"/>
  <c r="N939" i="19" s="1"/>
  <c r="N935" i="19"/>
  <c r="M464" i="19"/>
  <c r="N464" i="19" s="1"/>
  <c r="N460" i="19"/>
  <c r="M549" i="19"/>
  <c r="N549" i="19" s="1"/>
  <c r="N545" i="19"/>
  <c r="N1660" i="19"/>
  <c r="M1664" i="19"/>
  <c r="N1664" i="19" s="1"/>
  <c r="N650" i="19"/>
  <c r="M654" i="19"/>
  <c r="N654" i="19" s="1"/>
  <c r="N1200" i="19"/>
  <c r="M1204" i="19"/>
  <c r="N1204" i="19" s="1"/>
  <c r="M644" i="19"/>
  <c r="N644" i="19" s="1"/>
  <c r="N640" i="19"/>
  <c r="M394" i="19"/>
  <c r="N394" i="19" s="1"/>
  <c r="N390" i="19"/>
  <c r="N1420" i="19"/>
  <c r="M1424" i="19"/>
  <c r="N1424" i="19" s="1"/>
  <c r="M1139" i="19"/>
  <c r="N1139" i="19" s="1"/>
  <c r="N1135" i="19"/>
  <c r="M184" i="19"/>
  <c r="N184" i="19" s="1"/>
  <c r="N180" i="19"/>
  <c r="N450" i="19"/>
  <c r="M454" i="19"/>
  <c r="N454" i="19" s="1"/>
  <c r="M314" i="19"/>
  <c r="N314" i="19" s="1"/>
  <c r="N310" i="19"/>
  <c r="M1289" i="19"/>
  <c r="N1289" i="19" s="1"/>
  <c r="N1285" i="19"/>
  <c r="N235" i="19"/>
  <c r="M239" i="19"/>
  <c r="N239" i="19" s="1"/>
  <c r="N720" i="19"/>
  <c r="M724" i="19"/>
  <c r="N724" i="19" s="1"/>
  <c r="M984" i="19"/>
  <c r="N984" i="19" s="1"/>
  <c r="N980" i="19"/>
  <c r="N805" i="19"/>
  <c r="M809" i="19"/>
  <c r="N809" i="19" s="1"/>
  <c r="N1150" i="19"/>
  <c r="M1154" i="19"/>
  <c r="N1154" i="19" s="1"/>
  <c r="M159" i="19"/>
  <c r="N159" i="19" s="1"/>
  <c r="N155" i="19"/>
  <c r="N1685" i="19"/>
  <c r="M1689" i="19"/>
  <c r="N1689" i="19" s="1"/>
  <c r="M684" i="19"/>
  <c r="N684" i="19" s="1"/>
  <c r="N680" i="19"/>
  <c r="M1464" i="19"/>
  <c r="N1464" i="19" s="1"/>
  <c r="N1460" i="19"/>
  <c r="N395" i="19"/>
  <c r="M399" i="19"/>
  <c r="N399" i="19" s="1"/>
  <c r="N570" i="19"/>
  <c r="M574" i="19"/>
  <c r="N574" i="19" s="1"/>
  <c r="M1054" i="19"/>
  <c r="N1054" i="19" s="1"/>
  <c r="N1050" i="19"/>
  <c r="M909" i="19"/>
  <c r="N909" i="19" s="1"/>
  <c r="N905" i="19"/>
  <c r="N480" i="19"/>
  <c r="M484" i="19"/>
  <c r="N484" i="19" s="1"/>
  <c r="N205" i="19"/>
  <c r="M209" i="19"/>
  <c r="N209" i="19" s="1"/>
  <c r="N190" i="19"/>
  <c r="M194" i="19"/>
  <c r="N194" i="19" s="1"/>
  <c r="M354" i="19"/>
  <c r="N354" i="19" s="1"/>
  <c r="N350" i="19"/>
  <c r="N645" i="19"/>
  <c r="M649" i="19"/>
  <c r="N649" i="19" s="1"/>
  <c r="N70" i="19"/>
  <c r="M74" i="19"/>
  <c r="N74" i="19" s="1"/>
  <c r="N1755" i="19"/>
  <c r="M1759" i="19"/>
  <c r="N1759" i="19" s="1"/>
  <c r="M1044" i="19"/>
  <c r="N1044" i="19" s="1"/>
  <c r="N1040" i="19"/>
  <c r="N130" i="19"/>
  <c r="M134" i="19"/>
  <c r="N134" i="19" s="1"/>
  <c r="N295" i="19"/>
  <c r="M299" i="19"/>
  <c r="N299" i="19" s="1"/>
  <c r="M129" i="19"/>
  <c r="N129" i="19" s="1"/>
  <c r="N125" i="19"/>
  <c r="M1344" i="19"/>
  <c r="N1344" i="19" s="1"/>
  <c r="N1340" i="19"/>
  <c r="N1095" i="19"/>
  <c r="M1099" i="19"/>
  <c r="N1099" i="19" s="1"/>
  <c r="N1005" i="19"/>
  <c r="M1009" i="19"/>
  <c r="N1009" i="19" s="1"/>
  <c r="M344" i="19"/>
  <c r="N344" i="19" s="1"/>
  <c r="N340" i="19"/>
  <c r="N1680" i="19"/>
  <c r="M1684" i="19"/>
  <c r="N1684" i="19" s="1"/>
  <c r="N585" i="19"/>
  <c r="M589" i="19"/>
  <c r="N589" i="19" s="1"/>
  <c r="N655" i="19"/>
  <c r="M659" i="19"/>
  <c r="N659" i="19" s="1"/>
  <c r="N910" i="19"/>
  <c r="M914" i="19"/>
  <c r="N914" i="19" s="1"/>
  <c r="M339" i="19"/>
  <c r="N339" i="19" s="1"/>
  <c r="N335" i="19"/>
  <c r="M1229" i="19"/>
  <c r="N1229" i="19" s="1"/>
  <c r="N1225" i="19"/>
  <c r="M20" i="19"/>
  <c r="K24" i="19"/>
  <c r="N1345" i="19"/>
  <c r="M1349" i="19"/>
  <c r="N1349" i="19" s="1"/>
  <c r="N1145" i="19"/>
  <c r="M1149" i="19"/>
  <c r="N1149" i="19" s="1"/>
  <c r="N1315" i="19"/>
  <c r="M1319" i="19"/>
  <c r="N1319" i="19" s="1"/>
  <c r="N1205" i="19"/>
  <c r="M1209" i="19"/>
  <c r="N1209" i="19" s="1"/>
  <c r="N1430" i="19"/>
  <c r="M1434" i="19"/>
  <c r="N1434" i="19" s="1"/>
  <c r="M254" i="19"/>
  <c r="N254" i="19" s="1"/>
  <c r="N250" i="19"/>
  <c r="M534" i="19"/>
  <c r="N534" i="19" s="1"/>
  <c r="N530" i="19"/>
  <c r="N230" i="19"/>
  <c r="M234" i="19"/>
  <c r="N234" i="19" s="1"/>
  <c r="N620" i="19"/>
  <c r="M624" i="19"/>
  <c r="N624" i="19" s="1"/>
  <c r="M674" i="19"/>
  <c r="N674" i="19" s="1"/>
  <c r="N670" i="19"/>
  <c r="M144" i="19"/>
  <c r="N144" i="19" s="1"/>
  <c r="N140" i="19"/>
  <c r="M379" i="19"/>
  <c r="N379" i="19" s="1"/>
  <c r="N375" i="19"/>
  <c r="M1734" i="19"/>
  <c r="N1734" i="19" s="1"/>
  <c r="N1730" i="19"/>
  <c r="M639" i="19"/>
  <c r="N639" i="19" s="1"/>
  <c r="N635" i="19"/>
  <c r="M974" i="19"/>
  <c r="N974" i="19" s="1"/>
  <c r="N970" i="19"/>
  <c r="N260" i="19"/>
  <c r="M264" i="19"/>
  <c r="N264" i="19" s="1"/>
  <c r="M609" i="19"/>
  <c r="N609" i="19" s="1"/>
  <c r="N605" i="19"/>
  <c r="M1309" i="19"/>
  <c r="N1309" i="19" s="1"/>
  <c r="N1305" i="19"/>
  <c r="M99" i="19"/>
  <c r="N99" i="19" s="1"/>
  <c r="N95" i="19"/>
  <c r="N270" i="19"/>
  <c r="M274" i="19"/>
  <c r="N274" i="19" s="1"/>
  <c r="M349" i="19"/>
  <c r="N349" i="19" s="1"/>
  <c r="N345" i="19"/>
  <c r="N1235" i="19"/>
  <c r="M1239" i="19"/>
  <c r="N1239" i="19" s="1"/>
  <c r="M929" i="19"/>
  <c r="N929" i="19" s="1"/>
  <c r="N925" i="19"/>
  <c r="M384" i="19"/>
  <c r="N384" i="19" s="1"/>
  <c r="N380" i="19"/>
  <c r="N800" i="19"/>
  <c r="M804" i="19"/>
  <c r="N804" i="19" s="1"/>
  <c r="N1090" i="19"/>
  <c r="M1094" i="19"/>
  <c r="N1094" i="19" s="1"/>
  <c r="N520" i="19"/>
  <c r="M524" i="19"/>
  <c r="N524" i="19" s="1"/>
  <c r="M494" i="19"/>
  <c r="N494" i="19" s="1"/>
  <c r="N490" i="19"/>
  <c r="N1245" i="19"/>
  <c r="M1249" i="19"/>
  <c r="N1249" i="19" s="1"/>
  <c r="M449" i="19"/>
  <c r="N449" i="19" s="1"/>
  <c r="N445" i="19"/>
  <c r="N535" i="19"/>
  <c r="M539" i="19"/>
  <c r="N539" i="19" s="1"/>
  <c r="N855" i="19"/>
  <c r="M859" i="19"/>
  <c r="N859" i="19" s="1"/>
  <c r="M629" i="19"/>
  <c r="N629" i="19" s="1"/>
  <c r="N625" i="19"/>
  <c r="M514" i="19"/>
  <c r="N514" i="19" s="1"/>
  <c r="N510" i="19"/>
  <c r="M1329" i="19"/>
  <c r="N1329" i="19" s="1"/>
  <c r="N1325" i="19"/>
  <c r="M1484" i="19"/>
  <c r="N1484" i="19" s="1"/>
  <c r="N1480" i="19"/>
  <c r="N175" i="19"/>
  <c r="M179" i="19"/>
  <c r="N179" i="19" s="1"/>
  <c r="N1215" i="19"/>
  <c r="M1219" i="19"/>
  <c r="N1219" i="19" s="1"/>
  <c r="M789" i="19"/>
  <c r="N789" i="19" s="1"/>
  <c r="N785" i="19"/>
  <c r="N580" i="19"/>
  <c r="M584" i="19"/>
  <c r="N584" i="19" s="1"/>
  <c r="N1705" i="19"/>
  <c r="M1709" i="19"/>
  <c r="N1709" i="19" s="1"/>
  <c r="M224" i="19"/>
  <c r="N224" i="19" s="1"/>
  <c r="N220" i="19"/>
  <c r="N1265" i="19"/>
  <c r="M1269" i="19"/>
  <c r="N1269" i="19" s="1"/>
  <c r="N105" i="19"/>
  <c r="M109" i="19"/>
  <c r="N109" i="19" s="1"/>
  <c r="M694" i="19"/>
  <c r="N694" i="19" s="1"/>
  <c r="N690" i="19"/>
  <c r="M949" i="19"/>
  <c r="N949" i="19" s="1"/>
  <c r="N945" i="19"/>
  <c r="N415" i="19"/>
  <c r="M419" i="19"/>
  <c r="N419" i="19" s="1"/>
  <c r="M954" i="19"/>
  <c r="N954" i="19" s="1"/>
  <c r="N950" i="19"/>
  <c r="N315" i="19"/>
  <c r="M319" i="19"/>
  <c r="N319" i="19" s="1"/>
  <c r="M744" i="19"/>
  <c r="N744" i="19" s="1"/>
  <c r="N740" i="19"/>
  <c r="M39" i="19"/>
  <c r="N39" i="19" s="1"/>
  <c r="N35" i="19"/>
  <c r="N870" i="19"/>
  <c r="M874" i="19"/>
  <c r="N874" i="19" s="1"/>
  <c r="N165" i="19"/>
  <c r="M169" i="19"/>
  <c r="N169" i="19" s="1"/>
  <c r="N410" i="19"/>
  <c r="M414" i="19"/>
  <c r="N414" i="19" s="1"/>
  <c r="M1034" i="19"/>
  <c r="N1034" i="19" s="1"/>
  <c r="N1030" i="19"/>
  <c r="M244" i="19"/>
  <c r="N244" i="19" s="1"/>
  <c r="N240" i="19"/>
  <c r="M1499" i="19"/>
  <c r="N1499" i="19" s="1"/>
  <c r="N1495" i="19"/>
  <c r="M229" i="19"/>
  <c r="N229" i="19" s="1"/>
  <c r="N225" i="19"/>
  <c r="N245" i="19"/>
  <c r="M249" i="19"/>
  <c r="N249" i="19" s="1"/>
  <c r="M664" i="19"/>
  <c r="N664" i="19" s="1"/>
  <c r="N660" i="19"/>
  <c r="A360" i="11" l="1"/>
  <c r="B361" i="11"/>
  <c r="M1744" i="19"/>
  <c r="N1744" i="19" s="1"/>
  <c r="N1740" i="19"/>
  <c r="A373" i="11"/>
  <c r="B374" i="11"/>
  <c r="A391" i="11"/>
  <c r="B392" i="11"/>
  <c r="M1679" i="19"/>
  <c r="N1679" i="19" s="1"/>
  <c r="N1675" i="19"/>
  <c r="A428" i="11"/>
  <c r="B429" i="11"/>
  <c r="A416" i="11"/>
  <c r="B417" i="11"/>
  <c r="A382" i="11"/>
  <c r="B383" i="11"/>
  <c r="A197" i="11"/>
  <c r="B198" i="11"/>
  <c r="A236" i="11"/>
  <c r="B237" i="11"/>
  <c r="A256" i="11"/>
  <c r="B257" i="11"/>
  <c r="B228" i="11"/>
  <c r="A227" i="11"/>
  <c r="A309" i="11"/>
  <c r="B310" i="11"/>
  <c r="A400" i="11"/>
  <c r="B401" i="11"/>
  <c r="A343" i="11"/>
  <c r="B344" i="11"/>
  <c r="A447" i="11"/>
  <c r="B448" i="11"/>
  <c r="A209" i="11"/>
  <c r="B210" i="11"/>
  <c r="A210" i="11" s="1"/>
  <c r="B336" i="11"/>
  <c r="A336" i="11" s="1"/>
  <c r="A335" i="11"/>
  <c r="A296" i="11"/>
  <c r="B297" i="11"/>
  <c r="M24" i="19"/>
  <c r="N24" i="19" s="1"/>
  <c r="N20" i="19"/>
  <c r="A392" i="11" l="1"/>
  <c r="B393" i="11"/>
  <c r="A429" i="11"/>
  <c r="B430" i="11"/>
  <c r="A374" i="11"/>
  <c r="B375" i="11"/>
  <c r="A361" i="11"/>
  <c r="B362" i="11"/>
  <c r="A362" i="11" s="1"/>
  <c r="B311" i="11"/>
  <c r="A310" i="11"/>
  <c r="A448" i="11"/>
  <c r="B449" i="11"/>
  <c r="B258" i="11"/>
  <c r="A257" i="11"/>
  <c r="A417" i="11"/>
  <c r="B418" i="11"/>
  <c r="A383" i="11"/>
  <c r="B384" i="11"/>
  <c r="A384" i="11" s="1"/>
  <c r="A297" i="11"/>
  <c r="B298" i="11"/>
  <c r="A401" i="11"/>
  <c r="B402" i="11"/>
  <c r="B199" i="11"/>
  <c r="A198" i="11"/>
  <c r="A344" i="11"/>
  <c r="B345" i="11"/>
  <c r="B238" i="11"/>
  <c r="A237" i="11"/>
  <c r="A228" i="11"/>
  <c r="B229" i="11"/>
  <c r="A229" i="11" s="1"/>
  <c r="B431" i="11" l="1"/>
  <c r="A430" i="11"/>
  <c r="A393" i="11"/>
  <c r="B394" i="11"/>
  <c r="A394" i="11" s="1"/>
  <c r="A375" i="11"/>
  <c r="B376" i="11"/>
  <c r="A376" i="11" s="1"/>
  <c r="A298" i="11"/>
  <c r="B299" i="11"/>
  <c r="B419" i="11"/>
  <c r="A418" i="11"/>
  <c r="A449" i="11"/>
  <c r="B450" i="11"/>
  <c r="A199" i="11"/>
  <c r="B200" i="11"/>
  <c r="A345" i="11"/>
  <c r="B346" i="11"/>
  <c r="A402" i="11"/>
  <c r="B403" i="11"/>
  <c r="B239" i="11"/>
  <c r="A238" i="11"/>
  <c r="B259" i="11"/>
  <c r="A258" i="11"/>
  <c r="B312" i="11"/>
  <c r="A311" i="11"/>
  <c r="A431" i="11" l="1"/>
  <c r="B432" i="11"/>
  <c r="B347" i="11"/>
  <c r="A346" i="11"/>
  <c r="B201" i="11"/>
  <c r="A201" i="11" s="1"/>
  <c r="A200" i="11"/>
  <c r="A312" i="11"/>
  <c r="B313" i="11"/>
  <c r="B420" i="11"/>
  <c r="A419" i="11"/>
  <c r="A403" i="11"/>
  <c r="B404" i="11"/>
  <c r="A450" i="11"/>
  <c r="B451" i="11"/>
  <c r="A299" i="11"/>
  <c r="B300" i="11"/>
  <c r="A239" i="11"/>
  <c r="B240" i="11"/>
  <c r="B260" i="11"/>
  <c r="A259" i="11"/>
  <c r="B433" i="11" l="1"/>
  <c r="A432" i="11"/>
  <c r="B241" i="11"/>
  <c r="A240" i="11"/>
  <c r="B452" i="11"/>
  <c r="A451" i="11"/>
  <c r="A420" i="11"/>
  <c r="B421" i="11"/>
  <c r="A421" i="11" s="1"/>
  <c r="A300" i="11"/>
  <c r="B301" i="11"/>
  <c r="A301" i="11" s="1"/>
  <c r="B405" i="11"/>
  <c r="A405" i="11" s="1"/>
  <c r="A404" i="11"/>
  <c r="B314" i="11"/>
  <c r="A313" i="11"/>
  <c r="A260" i="11"/>
  <c r="B261" i="11"/>
  <c r="B348" i="11"/>
  <c r="A348" i="11" s="1"/>
  <c r="A347" i="11"/>
  <c r="A433" i="11" l="1"/>
  <c r="B434" i="11"/>
  <c r="B262" i="11"/>
  <c r="A261" i="11"/>
  <c r="A452" i="11"/>
  <c r="B453" i="11"/>
  <c r="A314" i="11"/>
  <c r="B315" i="11"/>
  <c r="A241" i="11"/>
  <c r="B242" i="11"/>
  <c r="A434" i="11" l="1"/>
  <c r="B435" i="11"/>
  <c r="A315" i="11"/>
  <c r="B316" i="11"/>
  <c r="A453" i="11"/>
  <c r="B454" i="11"/>
  <c r="B243" i="11"/>
  <c r="A242" i="11"/>
  <c r="A262" i="11"/>
  <c r="B263" i="11"/>
  <c r="A435" i="11" l="1"/>
  <c r="B436" i="11"/>
  <c r="A454" i="11"/>
  <c r="B455" i="11"/>
  <c r="A243" i="11"/>
  <c r="B244" i="11"/>
  <c r="B264" i="11"/>
  <c r="A263" i="11"/>
  <c r="A316" i="11"/>
  <c r="B317" i="11"/>
  <c r="B437" i="11" l="1"/>
  <c r="A436" i="11"/>
  <c r="B318" i="11"/>
  <c r="A317" i="11"/>
  <c r="A455" i="11"/>
  <c r="B456" i="11"/>
  <c r="B245" i="11"/>
  <c r="A244" i="11"/>
  <c r="A264" i="11"/>
  <c r="B265" i="11"/>
  <c r="A265" i="11" s="1"/>
  <c r="B438" i="11" l="1"/>
  <c r="A437" i="11"/>
  <c r="A456" i="11"/>
  <c r="B457" i="11"/>
  <c r="B246" i="11"/>
  <c r="A246" i="11" s="1"/>
  <c r="A245" i="11"/>
  <c r="A318" i="11"/>
  <c r="B319" i="11"/>
  <c r="A319" i="11" s="1"/>
  <c r="A438" i="11" l="1"/>
  <c r="B439" i="11"/>
  <c r="A457" i="11"/>
  <c r="B458" i="11"/>
  <c r="B440" i="11" l="1"/>
  <c r="A439" i="11"/>
  <c r="A458" i="11"/>
  <c r="B459" i="11"/>
  <c r="B441" i="11" l="1"/>
  <c r="A441" i="11" s="1"/>
  <c r="A440" i="11"/>
  <c r="A459" i="11"/>
  <c r="B460" i="11"/>
  <c r="B461" i="11" l="1"/>
  <c r="A460" i="11"/>
  <c r="A461" i="11" l="1"/>
  <c r="B462" i="11"/>
  <c r="A462" i="11" l="1"/>
  <c r="B463" i="11"/>
  <c r="B464" i="11" l="1"/>
  <c r="A463" i="11"/>
  <c r="B465" i="11" l="1"/>
  <c r="A464" i="11"/>
  <c r="B466" i="11" l="1"/>
  <c r="A465" i="11"/>
  <c r="B467" i="11" l="1"/>
  <c r="A466" i="11"/>
  <c r="A467" i="11" l="1"/>
  <c r="B468" i="11"/>
  <c r="B469" i="11" l="1"/>
  <c r="A469" i="11" s="1"/>
  <c r="A468" i="11"/>
</calcChain>
</file>

<file path=xl/comments1.xml><?xml version="1.0" encoding="utf-8"?>
<comments xmlns="http://schemas.openxmlformats.org/spreadsheetml/2006/main">
  <authors>
    <author>Melissa King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Melissa King:</t>
        </r>
        <r>
          <rPr>
            <sz val="9"/>
            <color indexed="81"/>
            <rFont val="Tahoma"/>
            <family val="2"/>
          </rPr>
          <t xml:space="preserve">
FY16 final MRGF = 1
FY17 H1 MRGF = 2
</t>
        </r>
      </text>
    </comment>
  </commentList>
</comments>
</file>

<file path=xl/comments2.xml><?xml version="1.0" encoding="utf-8"?>
<comments xmlns="http://schemas.openxmlformats.org/spreadsheetml/2006/main">
  <authors>
    <author>RFO</author>
  </authors>
  <commentList>
    <comment ref="F1410" authorId="0" shapeId="0">
      <text>
        <r>
          <rPr>
            <b/>
            <sz val="8"/>
            <color indexed="81"/>
            <rFont val="Tahoma"/>
            <family val="2"/>
          </rPr>
          <t>RFO:</t>
        </r>
        <r>
          <rPr>
            <sz val="8"/>
            <color indexed="81"/>
            <rFont val="Tahoma"/>
            <family val="2"/>
          </rPr>
          <t xml:space="preserve">
Reflects $918,098 waiver granted November 24, 2004 by DOR.</t>
        </r>
      </text>
    </comment>
  </commentList>
</comments>
</file>

<file path=xl/comments3.xml><?xml version="1.0" encoding="utf-8"?>
<comments xmlns="http://schemas.openxmlformats.org/spreadsheetml/2006/main">
  <authors>
    <author>Colin Jones</author>
  </authors>
  <commentList>
    <comment ref="B245" authorId="0" shapeId="0">
      <text>
        <r>
          <rPr>
            <sz val="10"/>
            <color rgb="FF000000"/>
            <rFont val="Tahoma"/>
            <family val="2"/>
          </rPr>
          <t xml:space="preserve">Berlin-Boylston includes Berlin and Boylston FY19 foundation budget and aid. The two local districts merged with Berlin-Boylston to form a K-12 district in FY20
</t>
        </r>
      </text>
    </comment>
    <comment ref="B324" authorId="0" shapeId="0">
      <text>
        <r>
          <rPr>
            <sz val="9"/>
            <color rgb="FF000000"/>
            <rFont val="Tahoma"/>
            <family val="2"/>
          </rPr>
          <t>State totals differ slightly from the sum of all operating districts due to the inclusion of non-operating districts</t>
        </r>
      </text>
    </comment>
    <comment ref="K324" authorId="0" shapeId="0">
      <text>
        <r>
          <rPr>
            <sz val="9"/>
            <color indexed="81"/>
            <rFont val="Tahoma"/>
            <family val="2"/>
          </rPr>
          <t xml:space="preserve">State totals for FY 26 H70 (Baker) do not include charter school reimbursement provisions affecting the separate budget line item
</t>
        </r>
      </text>
    </comment>
  </commentList>
</comments>
</file>

<file path=xl/comments4.xml><?xml version="1.0" encoding="utf-8"?>
<comments xmlns="http://schemas.openxmlformats.org/spreadsheetml/2006/main">
  <authors>
    <author>Hatch, Roger M (DOE)</author>
  </authors>
  <commentList>
    <comment ref="AF448" authorId="0" shapeId="0">
      <text>
        <r>
          <rPr>
            <b/>
            <sz val="8"/>
            <color indexed="81"/>
            <rFont val="Tahoma"/>
            <family val="2"/>
          </rPr>
          <t xml:space="preserve">adds in Essex Ag which is no longer on the file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448" authorId="0" shapeId="0">
      <text>
        <r>
          <rPr>
            <b/>
            <sz val="8"/>
            <color indexed="81"/>
            <rFont val="Tahoma"/>
            <family val="2"/>
          </rPr>
          <t xml:space="preserve">adds in essex ag which is no longer on the file; source: state total fy14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448" authorId="0" shapeId="0">
      <text>
        <r>
          <rPr>
            <b/>
            <sz val="8"/>
            <color indexed="81"/>
            <rFont val="Tahoma"/>
            <family val="2"/>
          </rPr>
          <t xml:space="preserve">adds in essex ag which is no longer on the file; source: c70fy14 state total from summary page
</t>
        </r>
      </text>
    </comment>
  </commentList>
</comments>
</file>

<file path=xl/sharedStrings.xml><?xml version="1.0" encoding="utf-8"?>
<sst xmlns="http://schemas.openxmlformats.org/spreadsheetml/2006/main" count="8175" uniqueCount="2016">
  <si>
    <t xml:space="preserve">SOUTHERN BERKSHIRE           </t>
  </si>
  <si>
    <t xml:space="preserve">AMESBURY                     </t>
  </si>
  <si>
    <t xml:space="preserve">WHITTIER                     </t>
  </si>
  <si>
    <t xml:space="preserve">AMHERST                      </t>
  </si>
  <si>
    <t xml:space="preserve">AMHERST PELHAM               </t>
  </si>
  <si>
    <t xml:space="preserve">ANDOVER                      </t>
  </si>
  <si>
    <t xml:space="preserve">GREATER LAWRENCE             </t>
  </si>
  <si>
    <t xml:space="preserve">ARLINGTON                    </t>
  </si>
  <si>
    <t xml:space="preserve">ASHBURNHAM                   </t>
  </si>
  <si>
    <t xml:space="preserve">ASHBURNHAM WESTMINSTER       </t>
  </si>
  <si>
    <t xml:space="preserve">MONTACHUSETT                 </t>
  </si>
  <si>
    <t xml:space="preserve">ASHBY                        </t>
  </si>
  <si>
    <t xml:space="preserve">NORTH MIDDLESEX              </t>
  </si>
  <si>
    <t xml:space="preserve">ASHFIELD                     </t>
  </si>
  <si>
    <t xml:space="preserve">MOHAWK TRAIL                 </t>
  </si>
  <si>
    <t xml:space="preserve">ASHLAND                      </t>
  </si>
  <si>
    <t xml:space="preserve">SOUTH MIDDLESEX              </t>
  </si>
  <si>
    <t xml:space="preserve">ATHOL                        </t>
  </si>
  <si>
    <t xml:space="preserve">ATHOL ROYALSTON              </t>
  </si>
  <si>
    <t xml:space="preserve">ATTLEBORO                    </t>
  </si>
  <si>
    <t xml:space="preserve">AUBURN                       </t>
  </si>
  <si>
    <t xml:space="preserve">SOUTHERN WORCESTER           </t>
  </si>
  <si>
    <t xml:space="preserve">AVON                         </t>
  </si>
  <si>
    <t xml:space="preserve">BLUE HILLS                   </t>
  </si>
  <si>
    <t xml:space="preserve">NORFOLK COUNTY               </t>
  </si>
  <si>
    <t xml:space="preserve">AYER                         </t>
  </si>
  <si>
    <t xml:space="preserve">BARNSTABLE                   </t>
  </si>
  <si>
    <t xml:space="preserve">CAPE COD                     </t>
  </si>
  <si>
    <t xml:space="preserve">BARRE                        </t>
  </si>
  <si>
    <t xml:space="preserve">QUABBIN                      </t>
  </si>
  <si>
    <t xml:space="preserve">BECKET                       </t>
  </si>
  <si>
    <t xml:space="preserve">CENTRAL BERKSHIRE            </t>
  </si>
  <si>
    <t xml:space="preserve">BEDFORD                      </t>
  </si>
  <si>
    <t xml:space="preserve">SHAWSHEEN VALLEY             </t>
  </si>
  <si>
    <t xml:space="preserve">BELCHERTOWN                  </t>
  </si>
  <si>
    <t xml:space="preserve">PATHFINDER                   </t>
  </si>
  <si>
    <t xml:space="preserve">BELLINGHAM                   </t>
  </si>
  <si>
    <t xml:space="preserve">BLACKSTONE VALLEY            </t>
  </si>
  <si>
    <t xml:space="preserve">BELMONT                      </t>
  </si>
  <si>
    <t xml:space="preserve">BERKLEY                      </t>
  </si>
  <si>
    <t xml:space="preserve">BRISTOL PLYMOUTH             </t>
  </si>
  <si>
    <t xml:space="preserve">BERLIN                       </t>
  </si>
  <si>
    <t xml:space="preserve">BERLIN BOYLSTON              </t>
  </si>
  <si>
    <t xml:space="preserve">ASSABET VALLEY               </t>
  </si>
  <si>
    <t xml:space="preserve">BERNARDSTON                  </t>
  </si>
  <si>
    <t xml:space="preserve">PIONEER                      </t>
  </si>
  <si>
    <t xml:space="preserve">FRANKLIN COUNTY              </t>
  </si>
  <si>
    <t xml:space="preserve">BEVERLY                      </t>
  </si>
  <si>
    <t xml:space="preserve">BILLERICA                    </t>
  </si>
  <si>
    <t xml:space="preserve">BLACKSTONE                   </t>
  </si>
  <si>
    <t xml:space="preserve">BLACKSTONE MILLVILLE         </t>
  </si>
  <si>
    <t>c70fy09 oct 15</t>
  </si>
  <si>
    <t>sfsf</t>
  </si>
  <si>
    <t xml:space="preserve">BLANDFORD                    </t>
  </si>
  <si>
    <t xml:space="preserve">GATEWAY                      </t>
  </si>
  <si>
    <t xml:space="preserve">BOLTON                       </t>
  </si>
  <si>
    <t>LEA</t>
  </si>
  <si>
    <t>Town</t>
  </si>
  <si>
    <t>Order</t>
  </si>
  <si>
    <t>Record</t>
  </si>
  <si>
    <t>Number</t>
  </si>
  <si>
    <t>NEWBURY</t>
  </si>
  <si>
    <t>Share of Total</t>
  </si>
  <si>
    <t>ESSEX</t>
  </si>
  <si>
    <t>MANCHESTER</t>
  </si>
  <si>
    <t>HOLDEN</t>
  </si>
  <si>
    <t>HARDWICK</t>
  </si>
  <si>
    <t>RUTLAND</t>
  </si>
  <si>
    <t>BILLERICA</t>
  </si>
  <si>
    <t>CHELMSFORD</t>
  </si>
  <si>
    <t>DRACUT</t>
  </si>
  <si>
    <t>LOWELL</t>
  </si>
  <si>
    <t>MALDEN</t>
  </si>
  <si>
    <t>MELROSE</t>
  </si>
  <si>
    <t>REVERE</t>
  </si>
  <si>
    <t>STONEHAM</t>
  </si>
  <si>
    <t>TEWKSBURY</t>
  </si>
  <si>
    <t>WAKEFIELD</t>
  </si>
  <si>
    <t>WILMINGTON</t>
  </si>
  <si>
    <t>WINTHROP</t>
  </si>
  <si>
    <t>Minimum</t>
  </si>
  <si>
    <t>code</t>
  </si>
  <si>
    <t>Summary</t>
  </si>
  <si>
    <t>Foundation Budget</t>
  </si>
  <si>
    <t>Regional Allocation</t>
  </si>
  <si>
    <t>MONOMOY</t>
  </si>
  <si>
    <t>FY13</t>
  </si>
  <si>
    <t>SOUTHWICK TOLLAND GRANVILLE</t>
  </si>
  <si>
    <t>c70fy12, oct 14; monomoy, chatham harwich, granville, st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</si>
  <si>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</si>
  <si>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</si>
  <si>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</si>
  <si>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</si>
  <si>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</si>
  <si>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</si>
  <si>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</si>
  <si>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</si>
  <si>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</si>
  <si>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</si>
  <si>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</si>
  <si>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</si>
  <si>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</si>
  <si>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</si>
  <si>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</si>
  <si>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</si>
  <si>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</si>
  <si>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</si>
  <si>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</si>
  <si>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</si>
  <si>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</si>
  <si>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</si>
  <si>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target aid share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</si>
  <si>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</si>
  <si>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</si>
  <si>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</si>
  <si>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</si>
  <si>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</si>
  <si>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</si>
  <si>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</si>
  <si>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</si>
  <si>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BLACKSTONE</t>
  </si>
  <si>
    <t>BLANDFORD</t>
  </si>
  <si>
    <t>BOLTON</t>
  </si>
  <si>
    <t>BOSTON</t>
  </si>
  <si>
    <t>BOURNE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</si>
  <si>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</si>
  <si>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</si>
  <si>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</si>
  <si>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</si>
  <si>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</si>
  <si>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</si>
  <si>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</si>
  <si>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</si>
  <si>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</si>
  <si>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</si>
  <si>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</si>
  <si>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</si>
  <si>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</si>
  <si>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</si>
  <si>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</si>
  <si>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</si>
  <si>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</si>
  <si>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Wage</t>
  </si>
  <si>
    <t>Factor</t>
  </si>
  <si>
    <t>FY08</t>
  </si>
  <si>
    <t>Foundation Enrollment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</si>
  <si>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</si>
  <si>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</si>
  <si>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</si>
  <si>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</si>
  <si>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</si>
  <si>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</si>
  <si>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</si>
  <si>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</si>
  <si>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</si>
  <si>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</si>
  <si>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</si>
  <si>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</si>
  <si>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</si>
  <si>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</si>
  <si>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</si>
  <si>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</si>
  <si>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</si>
  <si>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</si>
  <si>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</si>
  <si>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</si>
  <si>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</si>
  <si>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</si>
  <si>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</si>
  <si>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</si>
  <si>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</si>
  <si>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</si>
  <si>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</si>
  <si>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</si>
  <si>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</si>
  <si>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</si>
  <si>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</si>
  <si>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</si>
  <si>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</si>
  <si>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</si>
  <si>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</si>
  <si>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</si>
  <si>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</si>
  <si>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</si>
  <si>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</si>
  <si>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</si>
  <si>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</si>
  <si>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</si>
  <si>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</si>
  <si>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</si>
  <si>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</si>
  <si>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</si>
  <si>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</si>
  <si>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</si>
  <si>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</si>
  <si>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</si>
  <si>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</si>
  <si>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</si>
  <si>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</si>
  <si>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</si>
  <si>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</si>
  <si>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</si>
  <si>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</si>
  <si>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</si>
  <si>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</si>
  <si>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</si>
  <si>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</si>
  <si>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</si>
  <si>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</si>
  <si>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</si>
  <si>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</si>
  <si>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</si>
  <si>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</si>
  <si>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</si>
  <si>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</si>
  <si>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</si>
  <si>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</si>
  <si>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</si>
  <si>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</si>
  <si>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</si>
  <si>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</si>
  <si>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</si>
  <si>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</si>
  <si>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</si>
  <si>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</si>
  <si>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</si>
  <si>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</si>
  <si>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</si>
  <si>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</si>
  <si>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</si>
  <si>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</si>
  <si>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</si>
  <si>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</si>
  <si>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</si>
  <si>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</si>
  <si>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</si>
  <si>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</si>
  <si>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</si>
  <si>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</si>
  <si>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</si>
  <si>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</si>
  <si>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</si>
  <si>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</si>
  <si>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</si>
  <si>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LUDLOW</t>
  </si>
  <si>
    <t>LUNENBURG</t>
  </si>
  <si>
    <t>LYNN</t>
  </si>
  <si>
    <t>LYNNFIELD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</si>
  <si>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</si>
  <si>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</si>
  <si>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</si>
  <si>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</si>
  <si>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</si>
  <si>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</si>
  <si>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</si>
  <si>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</si>
  <si>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</si>
  <si>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</si>
  <si>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</si>
  <si>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MENDON</t>
  </si>
  <si>
    <t>MERRIMAC</t>
  </si>
  <si>
    <t>METHUEN</t>
  </si>
  <si>
    <t>MIDDLEBOROUGH</t>
  </si>
  <si>
    <t>MIDDLEFIELD</t>
  </si>
  <si>
    <t>MIDDLETON</t>
  </si>
  <si>
    <t>MILFORD</t>
  </si>
  <si>
    <t>fy11 fb in localcont pivoted, total difffers because of regionalizers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</si>
  <si>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</si>
  <si>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</si>
  <si>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</si>
  <si>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</si>
  <si>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</si>
  <si>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</si>
  <si>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</si>
  <si>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</si>
  <si>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</si>
  <si>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</si>
  <si>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</si>
  <si>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</si>
  <si>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</si>
  <si>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</si>
  <si>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</si>
  <si>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</si>
  <si>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</si>
  <si>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NEWBURYPORT</t>
  </si>
  <si>
    <t>NEW MARLBOROUGH</t>
  </si>
  <si>
    <t>NEW SALEM</t>
  </si>
  <si>
    <t>NEWTON</t>
  </si>
  <si>
    <t>NORFOLK</t>
  </si>
  <si>
    <t>NORTH ADAMS</t>
  </si>
  <si>
    <t>FY11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</si>
  <si>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</si>
  <si>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</si>
  <si>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</si>
  <si>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</si>
  <si>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</si>
  <si>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</si>
  <si>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</si>
  <si>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</si>
  <si>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</si>
  <si>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</si>
  <si>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</si>
  <si>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</si>
  <si>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</si>
  <si>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</si>
  <si>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</si>
  <si>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</si>
  <si>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</si>
  <si>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</si>
  <si>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</si>
  <si>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</si>
  <si>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</si>
  <si>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</si>
  <si>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</si>
  <si>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</si>
  <si>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</si>
  <si>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</si>
  <si>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</si>
  <si>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</si>
  <si>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</si>
  <si>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</si>
  <si>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</si>
  <si>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</si>
  <si>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</si>
  <si>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</si>
  <si>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</si>
  <si>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</si>
  <si>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</si>
  <si>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</si>
  <si>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</si>
  <si>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</si>
  <si>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</si>
  <si>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</si>
  <si>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</si>
  <si>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</si>
  <si>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</si>
  <si>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</si>
  <si>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</si>
  <si>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</si>
  <si>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</si>
  <si>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</si>
  <si>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</si>
  <si>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</si>
  <si>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</si>
  <si>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</si>
  <si>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</si>
  <si>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</si>
  <si>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</si>
  <si>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</si>
  <si>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</si>
  <si>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</si>
  <si>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</si>
  <si>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</si>
  <si>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</si>
  <si>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</si>
  <si>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</si>
  <si>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</si>
  <si>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</si>
  <si>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</si>
  <si>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</si>
  <si>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</si>
  <si>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</si>
  <si>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</si>
  <si>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</si>
  <si>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</si>
  <si>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</si>
  <si>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</si>
  <si>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</si>
  <si>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</si>
  <si>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</si>
  <si>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</si>
  <si>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</si>
  <si>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</si>
  <si>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</si>
  <si>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</si>
  <si>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</si>
  <si>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</si>
  <si>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</si>
  <si>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</si>
  <si>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</si>
  <si>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</si>
  <si>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</si>
  <si>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</si>
  <si>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</si>
  <si>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</si>
  <si>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</si>
  <si>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</si>
  <si>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</si>
  <si>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</si>
  <si>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</si>
  <si>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</si>
  <si>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</si>
  <si>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</si>
  <si>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</si>
  <si>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</si>
  <si>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</si>
  <si>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</si>
  <si>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</si>
  <si>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</si>
  <si>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</si>
  <si>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</si>
  <si>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</si>
  <si>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</si>
  <si>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</si>
  <si>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</si>
  <si>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</si>
  <si>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</si>
  <si>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</si>
  <si>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</si>
  <si>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</si>
  <si>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</si>
  <si>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</si>
  <si>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</si>
  <si>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</si>
  <si>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</si>
  <si>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</si>
  <si>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</si>
  <si>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</si>
  <si>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budget</t>
  </si>
  <si>
    <t>WINCHENDON</t>
  </si>
  <si>
    <t>WINCHESTER</t>
  </si>
  <si>
    <t>WINDSOR</t>
  </si>
  <si>
    <t>WORCESTER</t>
  </si>
  <si>
    <t>WORTHINGTON</t>
  </si>
  <si>
    <t>WRENTHAM</t>
  </si>
  <si>
    <t>YARMOUTH</t>
  </si>
  <si>
    <t>foundation</t>
  </si>
  <si>
    <t>total</t>
  </si>
  <si>
    <t>contribution</t>
  </si>
  <si>
    <t>Required</t>
  </si>
  <si>
    <t>required</t>
  </si>
  <si>
    <t>Special Ed</t>
  </si>
  <si>
    <t>School</t>
  </si>
  <si>
    <t>Middle</t>
  </si>
  <si>
    <t>PK</t>
  </si>
  <si>
    <t>K Half</t>
  </si>
  <si>
    <t>Elem</t>
  </si>
  <si>
    <t>NORTHAMPTON SMITH</t>
  </si>
  <si>
    <t>ADAMS CHESHIRE</t>
  </si>
  <si>
    <t>AMHERST PELHAM</t>
  </si>
  <si>
    <t>ASHBURNHAM WESTMINSTER</t>
  </si>
  <si>
    <t>ATHOL ROYALSTON</t>
  </si>
  <si>
    <t>BERKSHIRE HILLS</t>
  </si>
  <si>
    <t>BERLIN BOYLSTON</t>
  </si>
  <si>
    <t>BLACKSTONE MILLVILLE</t>
  </si>
  <si>
    <t>BRIDGEWATER RAYNHAM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</si>
  <si>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</si>
  <si>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</si>
  <si>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</si>
  <si>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</si>
  <si>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</si>
  <si>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</si>
  <si>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</si>
  <si>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</si>
  <si>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</si>
  <si>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</si>
  <si>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</si>
  <si>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</si>
  <si>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</si>
  <si>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</si>
  <si>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</si>
  <si>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</si>
  <si>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</si>
  <si>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</si>
  <si>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MARTHAS VINEYARD</t>
  </si>
  <si>
    <t>MASCONOMET</t>
  </si>
  <si>
    <t>MENDON UPTON</t>
  </si>
  <si>
    <t>MOUNT GREYLOCK</t>
  </si>
  <si>
    <t>MOHAWK TRAIL</t>
  </si>
  <si>
    <t>FY09 9c cut</t>
  </si>
  <si>
    <t>stabilization aid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</si>
  <si>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</si>
  <si>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</si>
  <si>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</si>
  <si>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</si>
  <si>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</si>
  <si>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</si>
  <si>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</si>
  <si>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</si>
  <si>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</si>
  <si>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</si>
  <si>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</si>
  <si>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SOUTHERN BERKSHIRE</t>
  </si>
  <si>
    <t>SPENCER EAST BROOKFIELD</t>
  </si>
  <si>
    <t>TANTASQUA</t>
  </si>
  <si>
    <t>TRITON</t>
  </si>
  <si>
    <t>WACHUSETT</t>
  </si>
  <si>
    <t>WHITMAN HANSON</t>
  </si>
  <si>
    <t>ASSABET VALLEY</t>
  </si>
  <si>
    <t>BLACKSTONE VALLEY</t>
  </si>
  <si>
    <t>BLUE HILLS</t>
  </si>
  <si>
    <t>BRISTOL PLYMOUTH</t>
  </si>
  <si>
    <t>CAPE COD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</si>
  <si>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</si>
  <si>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</si>
  <si>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</si>
  <si>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</si>
  <si>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</si>
  <si>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</si>
  <si>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</si>
  <si>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</si>
  <si>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</si>
  <si>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</si>
  <si>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</si>
  <si>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</si>
  <si>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</si>
  <si>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</si>
  <si>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</si>
  <si>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</si>
  <si>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</si>
  <si>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</si>
  <si>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</si>
  <si>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</si>
  <si>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</si>
  <si>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Administration</t>
  </si>
  <si>
    <t>Assumed</t>
  </si>
  <si>
    <t>Classroom</t>
  </si>
  <si>
    <t xml:space="preserve">Other </t>
  </si>
  <si>
    <t xml:space="preserve">instructional </t>
  </si>
  <si>
    <t xml:space="preserve">employee </t>
  </si>
  <si>
    <t>K</t>
  </si>
  <si>
    <t>Junior</t>
  </si>
  <si>
    <t xml:space="preserve">High  </t>
  </si>
  <si>
    <t>LEP</t>
  </si>
  <si>
    <t>LEP Kfull</t>
  </si>
  <si>
    <t>Income</t>
  </si>
  <si>
    <t>Instructional</t>
  </si>
  <si>
    <t>&amp; Specialist</t>
  </si>
  <si>
    <t>Teaching</t>
  </si>
  <si>
    <t>professional</t>
  </si>
  <si>
    <t>materials, equip-</t>
  </si>
  <si>
    <t>guidance &amp;</t>
  </si>
  <si>
    <t>pupil</t>
  </si>
  <si>
    <t>operations &amp;</t>
  </si>
  <si>
    <t>benefits &amp;</t>
  </si>
  <si>
    <t>sped</t>
  </si>
  <si>
    <t>Half</t>
  </si>
  <si>
    <t>Full</t>
  </si>
  <si>
    <t>In School</t>
  </si>
  <si>
    <t>Tuitioned</t>
  </si>
  <si>
    <t>thru G12</t>
  </si>
  <si>
    <t>Voke</t>
  </si>
  <si>
    <t>Leadership</t>
  </si>
  <si>
    <t>Teachers</t>
  </si>
  <si>
    <t>Services</t>
  </si>
  <si>
    <t>development</t>
  </si>
  <si>
    <t>ment  &amp; technology</t>
  </si>
  <si>
    <t>psychological</t>
  </si>
  <si>
    <t>services</t>
  </si>
  <si>
    <t>maintenance</t>
  </si>
  <si>
    <t>fixed charges</t>
  </si>
  <si>
    <t>tuition</t>
  </si>
  <si>
    <t>aid</t>
  </si>
  <si>
    <t>chapter 70</t>
  </si>
  <si>
    <t xml:space="preserve">NASHOBA                      </t>
  </si>
  <si>
    <t xml:space="preserve">BOSTON                       </t>
  </si>
  <si>
    <t xml:space="preserve">BOURNE                       </t>
  </si>
  <si>
    <t>AYER SHIRLEY</t>
  </si>
  <si>
    <t>SOMERSET BERKLEY</t>
  </si>
  <si>
    <t xml:space="preserve">UPPER CAPE COD               </t>
  </si>
  <si>
    <t xml:space="preserve">BOXBOROUGH                   </t>
  </si>
  <si>
    <t xml:space="preserve">BOXFORD                      </t>
  </si>
  <si>
    <t xml:space="preserve">MASCONOMET                   </t>
  </si>
  <si>
    <t xml:space="preserve">BOYLSTON                     </t>
  </si>
  <si>
    <t xml:space="preserve">BRAINTREE                    </t>
  </si>
  <si>
    <t xml:space="preserve">BREWSTER                     </t>
  </si>
  <si>
    <t xml:space="preserve">NAUSET                       </t>
  </si>
  <si>
    <t xml:space="preserve">BRIDGEWATER                  </t>
  </si>
  <si>
    <t xml:space="preserve">BRIDGEWATER RAYNHAM          </t>
  </si>
  <si>
    <t xml:space="preserve">BRIMFIELD                    </t>
  </si>
  <si>
    <t xml:space="preserve">TANTASQUA                    </t>
  </si>
  <si>
    <t xml:space="preserve">BROCKTON                     </t>
  </si>
  <si>
    <t xml:space="preserve">SOUTHEASTERN                 </t>
  </si>
  <si>
    <t xml:space="preserve">BROOKFIELD                   </t>
  </si>
  <si>
    <t xml:space="preserve">BROOKLINE                    </t>
  </si>
  <si>
    <t xml:space="preserve">BUCKLAND                     </t>
  </si>
  <si>
    <t xml:space="preserve">BURLINGTON                   </t>
  </si>
  <si>
    <t xml:space="preserve">CAMBRIDGE                    </t>
  </si>
  <si>
    <t xml:space="preserve">CANTON                       </t>
  </si>
  <si>
    <t xml:space="preserve">CARLISLE                     </t>
  </si>
  <si>
    <t xml:space="preserve">CONCORD CARLISLE             </t>
  </si>
  <si>
    <t xml:space="preserve">CARVER                       </t>
  </si>
  <si>
    <t xml:space="preserve">CHARLEMONT                   </t>
  </si>
  <si>
    <t xml:space="preserve">HAWLEMONT                    </t>
  </si>
  <si>
    <t xml:space="preserve">CHARLTON                     </t>
  </si>
  <si>
    <t xml:space="preserve">DUDLEY CHARLTON              </t>
  </si>
  <si>
    <t xml:space="preserve">CHATHAM                      </t>
  </si>
  <si>
    <t xml:space="preserve">CHELMSFORD                   </t>
  </si>
  <si>
    <t xml:space="preserve">NASHOBA VALLEY               </t>
  </si>
  <si>
    <t xml:space="preserve">CHELSEA                      </t>
  </si>
  <si>
    <t xml:space="preserve">NORTHEAST METROPOLITAN       </t>
  </si>
  <si>
    <t xml:space="preserve">CHESHIRE                     </t>
  </si>
  <si>
    <t xml:space="preserve">CHESTER                      </t>
  </si>
  <si>
    <t xml:space="preserve">CHESTERFIELD                 </t>
  </si>
  <si>
    <t>CHESTERFIELD GOSHEN</t>
  </si>
  <si>
    <t xml:space="preserve">HAMPSHIRE                    </t>
  </si>
  <si>
    <t xml:space="preserve">CHICOPEE                     </t>
  </si>
  <si>
    <t xml:space="preserve">CHILMARK                     </t>
  </si>
  <si>
    <t xml:space="preserve">MARTHAS VINEYARD             </t>
  </si>
  <si>
    <t>UPISLAND</t>
  </si>
  <si>
    <t xml:space="preserve">CLARKSBURG                   </t>
  </si>
  <si>
    <t xml:space="preserve">CLINTON                      </t>
  </si>
  <si>
    <t xml:space="preserve">COHASSET                     </t>
  </si>
  <si>
    <t xml:space="preserve">COLRAIN                      </t>
  </si>
  <si>
    <t xml:space="preserve">CONCORD                      </t>
  </si>
  <si>
    <t xml:space="preserve">CONWAY                       </t>
  </si>
  <si>
    <t xml:space="preserve">FRONTIER                     </t>
  </si>
  <si>
    <t xml:space="preserve">CUMMINGTON                   </t>
  </si>
  <si>
    <t xml:space="preserve">DALTON                       </t>
  </si>
  <si>
    <t xml:space="preserve">DANVERS                      </t>
  </si>
  <si>
    <t xml:space="preserve">DARTMOUTH                    </t>
  </si>
  <si>
    <t xml:space="preserve">GREATER NEW BEDFORD          </t>
  </si>
  <si>
    <t xml:space="preserve">DEDHAM                       </t>
  </si>
  <si>
    <t>pymincont pivoted dec 21, reflects raynham waiver and reallocated contributions for a/s, s/b oakhamfor comparison purposes</t>
  </si>
  <si>
    <t>ayer, shirley, berkley, somerset, freetown, lakeville, ayer/shirley,  berk/som, f/l  adjusted based upon disaagregation file; oakham aid assigned to pathfindeer</t>
  </si>
  <si>
    <t>ayer, shirley, berkley, somerset,freetown, lakeville,  ayer/shirley, berk/som, freetown/lakevilleadjusted based upon disaagregation file</t>
  </si>
  <si>
    <t>ayer, shirley, berkley, somerset, freetown, lakeville, ayer/shirley, berk/som, freetown/lakeville  adjusted based upon disaagregation file</t>
  </si>
  <si>
    <t xml:space="preserve">DEERFIELD                    </t>
  </si>
  <si>
    <t xml:space="preserve">DENNIS                       </t>
  </si>
  <si>
    <t xml:space="preserve">DENNIS YARMOUTH              </t>
  </si>
  <si>
    <t xml:space="preserve">DIGHTON                      </t>
  </si>
  <si>
    <t xml:space="preserve">DIGHTON REHOBOTH             </t>
  </si>
  <si>
    <t xml:space="preserve">DOUGLAS                      </t>
  </si>
  <si>
    <t xml:space="preserve">DOVER                        </t>
  </si>
  <si>
    <t xml:space="preserve">DOVER SHERBORN               </t>
  </si>
  <si>
    <t xml:space="preserve">DRACUT                       </t>
  </si>
  <si>
    <t>effort reduction</t>
  </si>
  <si>
    <t xml:space="preserve">GREATER LOWELL               </t>
  </si>
  <si>
    <t xml:space="preserve">DUDLEY                       </t>
  </si>
  <si>
    <t xml:space="preserve">DUNSTABLE                    </t>
  </si>
  <si>
    <t xml:space="preserve">GROTON DUNSTABLE             </t>
  </si>
  <si>
    <t xml:space="preserve">DUXBURY                      </t>
  </si>
  <si>
    <t xml:space="preserve">EAST BRIDGEWATER             </t>
  </si>
  <si>
    <t xml:space="preserve">EAST BROOKFIELD              </t>
  </si>
  <si>
    <t xml:space="preserve">SPENCER EAST BROOKFIELD      </t>
  </si>
  <si>
    <t xml:space="preserve">EASTHAM                      </t>
  </si>
  <si>
    <t xml:space="preserve">EASTHAMPTON                  </t>
  </si>
  <si>
    <t xml:space="preserve">EAST LONGMEADOW              </t>
  </si>
  <si>
    <t xml:space="preserve">EASTON                       </t>
  </si>
  <si>
    <t xml:space="preserve">EDGARTOWN                    </t>
  </si>
  <si>
    <t>c70fy10finalmay, reflecting weymouth and chelsea waiver, june 29, 2010</t>
  </si>
  <si>
    <t xml:space="preserve">EGREMONT                     </t>
  </si>
  <si>
    <t xml:space="preserve">ERVING                       </t>
  </si>
  <si>
    <t xml:space="preserve">ESSEX                        </t>
  </si>
  <si>
    <t xml:space="preserve">EVERETT                      </t>
  </si>
  <si>
    <t xml:space="preserve">FAIRHAVEN                    </t>
  </si>
  <si>
    <t xml:space="preserve">FALL RIVER                   </t>
  </si>
  <si>
    <t xml:space="preserve">GREATER FALL RIVER           </t>
  </si>
  <si>
    <t xml:space="preserve">FALMOUTH                     </t>
  </si>
  <si>
    <t xml:space="preserve">FITCHBURG                    </t>
  </si>
  <si>
    <t xml:space="preserve">FLORIDA                      </t>
  </si>
  <si>
    <t xml:space="preserve">FOXBOROUGH                   </t>
  </si>
  <si>
    <t xml:space="preserve">FRAMINGHAM                   </t>
  </si>
  <si>
    <t xml:space="preserve">FRANKLIN                     </t>
  </si>
  <si>
    <t xml:space="preserve">TRI COUNTY                   </t>
  </si>
  <si>
    <t xml:space="preserve">FREETOWN                     </t>
  </si>
  <si>
    <t xml:space="preserve">FREETOWN LAKEVILLE           </t>
  </si>
  <si>
    <t xml:space="preserve">GARDNER                      </t>
  </si>
  <si>
    <t xml:space="preserve">GEORGETOWN                   </t>
  </si>
  <si>
    <t xml:space="preserve">GILL                         </t>
  </si>
  <si>
    <t xml:space="preserve">GILL MONTAGUE                </t>
  </si>
  <si>
    <t xml:space="preserve">GLOUCESTER                   </t>
  </si>
  <si>
    <t xml:space="preserve">GOSHEN                       </t>
  </si>
  <si>
    <t xml:space="preserve">GOSNOLD                      </t>
  </si>
  <si>
    <t xml:space="preserve">GRAFTON                      </t>
  </si>
  <si>
    <t xml:space="preserve">GRANBY                       </t>
  </si>
  <si>
    <t xml:space="preserve">GRANVILLE                    </t>
  </si>
  <si>
    <t xml:space="preserve">GREAT BARRINGTON             </t>
  </si>
  <si>
    <t xml:space="preserve">BERKSHIRE HILLS              </t>
  </si>
  <si>
    <t xml:space="preserve">GREENFIELD                   </t>
  </si>
  <si>
    <t xml:space="preserve">GROTON                       </t>
  </si>
  <si>
    <t xml:space="preserve">GROVELAND                    </t>
  </si>
  <si>
    <t xml:space="preserve">PENTUCKET                    </t>
  </si>
  <si>
    <t xml:space="preserve">HADLEY                       </t>
  </si>
  <si>
    <t xml:space="preserve">HALIFAX                      </t>
  </si>
  <si>
    <t xml:space="preserve">SILVER LAKE                  </t>
  </si>
  <si>
    <t xml:space="preserve">HAMILTON                     </t>
  </si>
  <si>
    <t xml:space="preserve">HAMILTON WENHAM              </t>
  </si>
  <si>
    <t xml:space="preserve">HAMPDEN                      </t>
  </si>
  <si>
    <t xml:space="preserve">HAMPDEN WILBRAHAM            </t>
  </si>
  <si>
    <t xml:space="preserve">HANCOCK                      </t>
  </si>
  <si>
    <t xml:space="preserve">HANOVER                      </t>
  </si>
  <si>
    <t xml:space="preserve">HANSON                       </t>
  </si>
  <si>
    <t xml:space="preserve">WHITMAN HANSON               </t>
  </si>
  <si>
    <t xml:space="preserve">HARDWICK                     </t>
  </si>
  <si>
    <t xml:space="preserve">HARVARD                      </t>
  </si>
  <si>
    <t xml:space="preserve">HARWICH                      </t>
  </si>
  <si>
    <t xml:space="preserve">HATFIELD                     </t>
  </si>
  <si>
    <t xml:space="preserve">HAVERHILL                    </t>
  </si>
  <si>
    <t xml:space="preserve">HAWLEY                       </t>
  </si>
  <si>
    <t xml:space="preserve">HEATH                        </t>
  </si>
  <si>
    <t xml:space="preserve">HINGHAM                      </t>
  </si>
  <si>
    <t xml:space="preserve">HINSDALE                     </t>
  </si>
  <si>
    <t xml:space="preserve">HOLBROOK                     </t>
  </si>
  <si>
    <t xml:space="preserve">HOLDEN                       </t>
  </si>
  <si>
    <t xml:space="preserve">WACHUSETT                    </t>
  </si>
  <si>
    <t xml:space="preserve">HOLLAND                      </t>
  </si>
  <si>
    <t xml:space="preserve">HOLLISTON                    </t>
  </si>
  <si>
    <t xml:space="preserve">HOLYOKE                      </t>
  </si>
  <si>
    <t xml:space="preserve">HOPEDALE                     </t>
  </si>
  <si>
    <t xml:space="preserve">HOPKINTON                    </t>
  </si>
  <si>
    <t xml:space="preserve">HUBBARDSTON                  </t>
  </si>
  <si>
    <t xml:space="preserve">HUDSON                       </t>
  </si>
  <si>
    <t xml:space="preserve">HULL                         </t>
  </si>
  <si>
    <t xml:space="preserve">HUNTINGTON                   </t>
  </si>
  <si>
    <t xml:space="preserve">IPSWICH                      </t>
  </si>
  <si>
    <t xml:space="preserve">KINGSTON                     </t>
  </si>
  <si>
    <t xml:space="preserve">LAKEVILLE                    </t>
  </si>
  <si>
    <t xml:space="preserve">LANCASTER                    </t>
  </si>
  <si>
    <t xml:space="preserve">LANESBOROUGH                 </t>
  </si>
  <si>
    <t xml:space="preserve">MOUNT GREYLOCK               </t>
  </si>
  <si>
    <t xml:space="preserve">LAWRENCE                     </t>
  </si>
  <si>
    <t xml:space="preserve">LEE                          </t>
  </si>
  <si>
    <t xml:space="preserve">LEICESTER                    </t>
  </si>
  <si>
    <t xml:space="preserve">LENOX                        </t>
  </si>
  <si>
    <t xml:space="preserve">LEOMINSTER                   </t>
  </si>
  <si>
    <t xml:space="preserve">LEVERETT                     </t>
  </si>
  <si>
    <t xml:space="preserve">LEXINGTON                    </t>
  </si>
  <si>
    <t xml:space="preserve">LEYDEN                       </t>
  </si>
  <si>
    <t xml:space="preserve">LINCOLN                      </t>
  </si>
  <si>
    <t xml:space="preserve">LINCOLN SUDBURY              </t>
  </si>
  <si>
    <t xml:space="preserve">LITTLETON                    </t>
  </si>
  <si>
    <t xml:space="preserve">LONGMEADOW                   </t>
  </si>
  <si>
    <t xml:space="preserve">LOWELL                       </t>
  </si>
  <si>
    <t>FY06</t>
  </si>
  <si>
    <t>FY07</t>
  </si>
  <si>
    <t>c70fy07</t>
  </si>
  <si>
    <t>c70fy06</t>
  </si>
  <si>
    <t>FY12</t>
  </si>
  <si>
    <t>State Total</t>
  </si>
  <si>
    <t>net of $412m cut</t>
  </si>
  <si>
    <t xml:space="preserve">prior year </t>
  </si>
  <si>
    <t>this will change every year</t>
  </si>
  <si>
    <t>c70</t>
  </si>
  <si>
    <t xml:space="preserve">LUDLOW                       </t>
  </si>
  <si>
    <t xml:space="preserve">LUNENBURG                    </t>
  </si>
  <si>
    <t xml:space="preserve">LYNN                         </t>
  </si>
  <si>
    <t xml:space="preserve">LYNNFIELD                    </t>
  </si>
  <si>
    <t xml:space="preserve">MALDEN                       </t>
  </si>
  <si>
    <t xml:space="preserve">MANCHESTER                   </t>
  </si>
  <si>
    <t xml:space="preserve">MANSFIELD                    </t>
  </si>
  <si>
    <t xml:space="preserve">MARBLEHEAD                   </t>
  </si>
  <si>
    <t xml:space="preserve">MARION                       </t>
  </si>
  <si>
    <t xml:space="preserve">OLD ROCHESTER                </t>
  </si>
  <si>
    <t xml:space="preserve">MARLBOROUGH                  </t>
  </si>
  <si>
    <t xml:space="preserve">MARSHFIELD                   </t>
  </si>
  <si>
    <t xml:space="preserve">MASHPEE                      </t>
  </si>
  <si>
    <t xml:space="preserve">MATTAPOISETT                 </t>
  </si>
  <si>
    <t xml:space="preserve">MAYNARD                      </t>
  </si>
  <si>
    <t xml:space="preserve">MEDFIELD                     </t>
  </si>
  <si>
    <t>pyenro</t>
  </si>
  <si>
    <t>pynetmin</t>
  </si>
  <si>
    <t xml:space="preserve">MEDFORD                      </t>
  </si>
  <si>
    <t xml:space="preserve">MEDWAY                       </t>
  </si>
  <si>
    <t xml:space="preserve">MELROSE                      </t>
  </si>
  <si>
    <t xml:space="preserve">MENDON                       </t>
  </si>
  <si>
    <t xml:space="preserve">MENDON UPTON                 </t>
  </si>
  <si>
    <t xml:space="preserve">MERRIMAC                     </t>
  </si>
  <si>
    <t xml:space="preserve">METHUEN                      </t>
  </si>
  <si>
    <t xml:space="preserve">MIDDLEBOROUGH                </t>
  </si>
  <si>
    <t xml:space="preserve">MIDDLEFIELD                  </t>
  </si>
  <si>
    <t xml:space="preserve">MIDDLETON                    </t>
  </si>
  <si>
    <t xml:space="preserve">MILFORD                      </t>
  </si>
  <si>
    <t xml:space="preserve">MILLBURY                     </t>
  </si>
  <si>
    <t xml:space="preserve">MILLIS                       </t>
  </si>
  <si>
    <t xml:space="preserve">MILLVILLE                    </t>
  </si>
  <si>
    <t xml:space="preserve">MILTON                       </t>
  </si>
  <si>
    <t xml:space="preserve">MONROE                       </t>
  </si>
  <si>
    <t xml:space="preserve">MONSON                       </t>
  </si>
  <si>
    <t xml:space="preserve">MONTAGUE                     </t>
  </si>
  <si>
    <t xml:space="preserve">MONTEREY                     </t>
  </si>
  <si>
    <t xml:space="preserve">MONTGOMERY                   </t>
  </si>
  <si>
    <t xml:space="preserve">MOUNT WASHINGTON             </t>
  </si>
  <si>
    <t xml:space="preserve">NAHANT                       </t>
  </si>
  <si>
    <t xml:space="preserve">NANTUCKET                    </t>
  </si>
  <si>
    <t xml:space="preserve">NATICK                       </t>
  </si>
  <si>
    <t xml:space="preserve">NEEDHAM                      </t>
  </si>
  <si>
    <t xml:space="preserve">NEW ASHFORD                  </t>
  </si>
  <si>
    <t xml:space="preserve">NEW BEDFORD                  </t>
  </si>
  <si>
    <t xml:space="preserve">NEW BRAINTREE                </t>
  </si>
  <si>
    <t xml:space="preserve">NEWBURY                      </t>
  </si>
  <si>
    <t xml:space="preserve">TRITON                       </t>
  </si>
  <si>
    <t xml:space="preserve">NEWBURYPORT                  </t>
  </si>
  <si>
    <t xml:space="preserve">NEW MARLBOROUGH              </t>
  </si>
  <si>
    <t xml:space="preserve">NEW SALEM                    </t>
  </si>
  <si>
    <t xml:space="preserve">NEW SALEM WENDELL            </t>
  </si>
  <si>
    <t xml:space="preserve">RALPH C MAHAR                </t>
  </si>
  <si>
    <t xml:space="preserve">NEWTON                       </t>
  </si>
  <si>
    <t xml:space="preserve">NORFOLK                      </t>
  </si>
  <si>
    <t xml:space="preserve">KING PHILIP                  </t>
  </si>
  <si>
    <t xml:space="preserve">NORTH ADAMS                  </t>
  </si>
  <si>
    <t xml:space="preserve">NORTHAMPTON                  </t>
  </si>
  <si>
    <t xml:space="preserve">NORTHAMPTON SMITH            </t>
  </si>
  <si>
    <t xml:space="preserve">NORTH ANDOVER                </t>
  </si>
  <si>
    <t xml:space="preserve">NORTH ATTLEBOROUGH           </t>
  </si>
  <si>
    <t xml:space="preserve">NORTHBOROUGH                 </t>
  </si>
  <si>
    <t xml:space="preserve">NORTHBORO SOUTHBORO          </t>
  </si>
  <si>
    <t xml:space="preserve">NORTHBRIDGE                  </t>
  </si>
  <si>
    <t xml:space="preserve">NORTH BROOKFIELD             </t>
  </si>
  <si>
    <t xml:space="preserve">NORTHFIELD                   </t>
  </si>
  <si>
    <t xml:space="preserve">NORTH READING                </t>
  </si>
  <si>
    <t xml:space="preserve">NORTON                       </t>
  </si>
  <si>
    <t>FY10</t>
  </si>
  <si>
    <t xml:space="preserve">NORWELL                      </t>
  </si>
  <si>
    <t xml:space="preserve">NORWOOD                      </t>
  </si>
  <si>
    <t xml:space="preserve">OAK BLUFFS                   </t>
  </si>
  <si>
    <t>FY09</t>
  </si>
  <si>
    <t xml:space="preserve">OAKHAM                       </t>
  </si>
  <si>
    <t xml:space="preserve">ORANGE                       </t>
  </si>
  <si>
    <t xml:space="preserve">ORLEANS                      </t>
  </si>
  <si>
    <t xml:space="preserve">OTIS                         </t>
  </si>
  <si>
    <t>FARMINGTON RIVER</t>
  </si>
  <si>
    <t xml:space="preserve">OXFORD                       </t>
  </si>
  <si>
    <t xml:space="preserve">PALMER                       </t>
  </si>
  <si>
    <t xml:space="preserve">PAXTON                       </t>
  </si>
  <si>
    <t>edujobs</t>
  </si>
  <si>
    <t>c70fy10final, june30, 2010; reflects what weymouth chelsea and associated districts were ELIGIBLE for after June 30 waivers</t>
  </si>
  <si>
    <t xml:space="preserve">PEABODY                      </t>
  </si>
  <si>
    <t xml:space="preserve">PELHAM                       </t>
  </si>
  <si>
    <t xml:space="preserve">PEMBROKE                     </t>
  </si>
  <si>
    <t xml:space="preserve">PEPPERELL                    </t>
  </si>
  <si>
    <t xml:space="preserve">PERU                         </t>
  </si>
  <si>
    <t xml:space="preserve">PETERSHAM                    </t>
  </si>
  <si>
    <t xml:space="preserve">PHILLIPSTON                  </t>
  </si>
  <si>
    <t xml:space="preserve">NARRAGANSETT                 </t>
  </si>
  <si>
    <t xml:space="preserve">PITTSFIELD                   </t>
  </si>
  <si>
    <t xml:space="preserve">PLAINFIELD                   </t>
  </si>
  <si>
    <t xml:space="preserve">PLAINVILLE                   </t>
  </si>
  <si>
    <t xml:space="preserve">PLYMOUTH                     </t>
  </si>
  <si>
    <t xml:space="preserve">PLYMPTON                     </t>
  </si>
  <si>
    <t xml:space="preserve">PRINCETON                    </t>
  </si>
  <si>
    <t xml:space="preserve">PROVINCETOWN                 </t>
  </si>
  <si>
    <t xml:space="preserve">QUINCY                       </t>
  </si>
  <si>
    <t xml:space="preserve">RANDOLPH                     </t>
  </si>
  <si>
    <t xml:space="preserve">RAYNHAM                      </t>
  </si>
  <si>
    <t xml:space="preserve">READING                      </t>
  </si>
  <si>
    <t xml:space="preserve">REHOBOTH                     </t>
  </si>
  <si>
    <t xml:space="preserve">REVERE                       </t>
  </si>
  <si>
    <t xml:space="preserve">RICHMOND                     </t>
  </si>
  <si>
    <t xml:space="preserve">ROCHESTER                    </t>
  </si>
  <si>
    <t xml:space="preserve">ROCKLAND                     </t>
  </si>
  <si>
    <t xml:space="preserve">ROCKPORT                     </t>
  </si>
  <si>
    <t xml:space="preserve">ROWE                         </t>
  </si>
  <si>
    <t xml:space="preserve">ROWLEY                       </t>
  </si>
  <si>
    <t xml:space="preserve">ROYALSTON                    </t>
  </si>
  <si>
    <t xml:space="preserve">RUSSELL                      </t>
  </si>
  <si>
    <t xml:space="preserve">RUTLAND                      </t>
  </si>
  <si>
    <t xml:space="preserve">SALEM                        </t>
  </si>
  <si>
    <t xml:space="preserve">SALISBURY                    </t>
  </si>
  <si>
    <t xml:space="preserve">SANDISFIELD                  </t>
  </si>
  <si>
    <t xml:space="preserve">SANDWICH                     </t>
  </si>
  <si>
    <t xml:space="preserve">SAUGUS                       </t>
  </si>
  <si>
    <t xml:space="preserve">SAVOY                        </t>
  </si>
  <si>
    <t xml:space="preserve">SCITUATE                     </t>
  </si>
  <si>
    <t xml:space="preserve">SEEKONK                      </t>
  </si>
  <si>
    <t xml:space="preserve">SHARON                       </t>
  </si>
  <si>
    <t xml:space="preserve">SHEFFIELD                    </t>
  </si>
  <si>
    <t xml:space="preserve">SHELBURNE                    </t>
  </si>
  <si>
    <t xml:space="preserve">SHERBORN                     </t>
  </si>
  <si>
    <t xml:space="preserve">SHIRLEY                      </t>
  </si>
  <si>
    <t xml:space="preserve">SHREWSBURY                   </t>
  </si>
  <si>
    <t xml:space="preserve">SHUTESBURY                   </t>
  </si>
  <si>
    <t xml:space="preserve">SOMERSET                     </t>
  </si>
  <si>
    <t xml:space="preserve">SOMERVILLE                   </t>
  </si>
  <si>
    <t xml:space="preserve">SOUTHAMPTON                  </t>
  </si>
  <si>
    <t xml:space="preserve">SOUTHBOROUGH                 </t>
  </si>
  <si>
    <t>Foundation Categories</t>
  </si>
  <si>
    <t xml:space="preserve">SOUTHBRIDGE                  </t>
  </si>
  <si>
    <t xml:space="preserve">SOUTH HADLEY                 </t>
  </si>
  <si>
    <t xml:space="preserve">SOUTHWICK                    </t>
  </si>
  <si>
    <t>SOUTHWICK TOLLAND</t>
  </si>
  <si>
    <t xml:space="preserve">SPENCER                      </t>
  </si>
  <si>
    <t xml:space="preserve">SPRINGFIELD                  </t>
  </si>
  <si>
    <t xml:space="preserve">STERLING                     </t>
  </si>
  <si>
    <t xml:space="preserve">STOCKBRIDGE                  </t>
  </si>
  <si>
    <t xml:space="preserve">STONEHAM                     </t>
  </si>
  <si>
    <t xml:space="preserve">STOUGHTON                    </t>
  </si>
  <si>
    <t xml:space="preserve">STOW                         </t>
  </si>
  <si>
    <t xml:space="preserve">STURBRIDGE                   </t>
  </si>
  <si>
    <t xml:space="preserve">SUDBURY                      </t>
  </si>
  <si>
    <t xml:space="preserve">SUNDERLAND                   </t>
  </si>
  <si>
    <t xml:space="preserve">SUTTON                       </t>
  </si>
  <si>
    <t xml:space="preserve">SWAMPSCOTT                   </t>
  </si>
  <si>
    <t xml:space="preserve">SWANSEA                      </t>
  </si>
  <si>
    <t xml:space="preserve">TAUNTON                      </t>
  </si>
  <si>
    <t xml:space="preserve">TEMPLETON                    </t>
  </si>
  <si>
    <t xml:space="preserve">TEWKSBURY                    </t>
  </si>
  <si>
    <t xml:space="preserve">TISBURY                      </t>
  </si>
  <si>
    <t xml:space="preserve">TOLLAND                      </t>
  </si>
  <si>
    <t xml:space="preserve">TOPSFIELD                    </t>
  </si>
  <si>
    <t xml:space="preserve">TOWNSEND                     </t>
  </si>
  <si>
    <t xml:space="preserve">TRURO                        </t>
  </si>
  <si>
    <t xml:space="preserve">TYNGSBOROUGH                 </t>
  </si>
  <si>
    <t xml:space="preserve">TYRINGHAM                    </t>
  </si>
  <si>
    <t xml:space="preserve">UPTON                        </t>
  </si>
  <si>
    <t xml:space="preserve">UXBRIDGE                     </t>
  </si>
  <si>
    <t xml:space="preserve">WAKEFIELD                    </t>
  </si>
  <si>
    <t xml:space="preserve">WALES                        </t>
  </si>
  <si>
    <t xml:space="preserve">WALPOLE                      </t>
  </si>
  <si>
    <t xml:space="preserve">WALTHAM                      </t>
  </si>
  <si>
    <t xml:space="preserve">WARE                         </t>
  </si>
  <si>
    <t xml:space="preserve">WAREHAM                      </t>
  </si>
  <si>
    <t xml:space="preserve">WARREN                       </t>
  </si>
  <si>
    <t>QUABOAG</t>
  </si>
  <si>
    <t xml:space="preserve">WARWICK                      </t>
  </si>
  <si>
    <t xml:space="preserve">WASHINGTON                   </t>
  </si>
  <si>
    <t xml:space="preserve">WATERTOWN                    </t>
  </si>
  <si>
    <t xml:space="preserve">WAYLAND                      </t>
  </si>
  <si>
    <t xml:space="preserve">WEBSTER                      </t>
  </si>
  <si>
    <t xml:space="preserve">WELLESLEY                    </t>
  </si>
  <si>
    <t xml:space="preserve">WELLFLEET                    </t>
  </si>
  <si>
    <t xml:space="preserve">WENDELL                      </t>
  </si>
  <si>
    <t xml:space="preserve">WENHAM                       </t>
  </si>
  <si>
    <t xml:space="preserve">WESTBOROUGH                  </t>
  </si>
  <si>
    <t xml:space="preserve">WEST BOYLSTON                </t>
  </si>
  <si>
    <t xml:space="preserve">WEST BRIDGEWATER             </t>
  </si>
  <si>
    <t xml:space="preserve">WEST BROOKFIELD              </t>
  </si>
  <si>
    <t xml:space="preserve">WESTFIELD                    </t>
  </si>
  <si>
    <t xml:space="preserve">WESTFORD                     </t>
  </si>
  <si>
    <t xml:space="preserve">WESTHAMPTON                  </t>
  </si>
  <si>
    <t xml:space="preserve">WESTMINSTER                  </t>
  </si>
  <si>
    <t xml:space="preserve">WEST NEWBURY                 </t>
  </si>
  <si>
    <t xml:space="preserve">WESTON                       </t>
  </si>
  <si>
    <t xml:space="preserve">WESTPORT                     </t>
  </si>
  <si>
    <t xml:space="preserve">WEST SPRINGFIELD             </t>
  </si>
  <si>
    <t xml:space="preserve">WEST STOCKBRIDGE             </t>
  </si>
  <si>
    <t xml:space="preserve">WEST TISBURY                 </t>
  </si>
  <si>
    <t xml:space="preserve">WESTWOOD                     </t>
  </si>
  <si>
    <t xml:space="preserve">WEYMOUTH                     </t>
  </si>
  <si>
    <t xml:space="preserve">WHATELY                      </t>
  </si>
  <si>
    <t xml:space="preserve">WHITMAN                      </t>
  </si>
  <si>
    <t xml:space="preserve">WILBRAHAM                    </t>
  </si>
  <si>
    <t xml:space="preserve">WILLIAMSBURG                 </t>
  </si>
  <si>
    <t xml:space="preserve">WILLIAMSTOWN                 </t>
  </si>
  <si>
    <t xml:space="preserve">WILMINGTON                   </t>
  </si>
  <si>
    <t xml:space="preserve">WINCHENDON                   </t>
  </si>
  <si>
    <t xml:space="preserve">WINCHESTER                   </t>
  </si>
  <si>
    <t xml:space="preserve">WINDSOR                      </t>
  </si>
  <si>
    <t xml:space="preserve">WINTHROP                     </t>
  </si>
  <si>
    <t>WOBURN</t>
  </si>
  <si>
    <t xml:space="preserve">WORCESTER                    </t>
  </si>
  <si>
    <t xml:space="preserve">WORTHINGTON                  </t>
  </si>
  <si>
    <t xml:space="preserve">WRENTHAM                     </t>
  </si>
  <si>
    <t xml:space="preserve">YARMOUTH                     </t>
  </si>
  <si>
    <t>STATE TOTAL</t>
  </si>
  <si>
    <t>AQUINNAH</t>
  </si>
  <si>
    <t>Total</t>
  </si>
  <si>
    <t>District</t>
  </si>
  <si>
    <t>MANCHESTER ESSEX</t>
  </si>
  <si>
    <t>memlea</t>
  </si>
  <si>
    <t>fraclea</t>
  </si>
  <si>
    <t>Chapter 70</t>
  </si>
  <si>
    <t>City or Town</t>
  </si>
  <si>
    <t>School District</t>
  </si>
  <si>
    <t>PATHFINDER</t>
  </si>
  <si>
    <t>Townwide</t>
  </si>
  <si>
    <t>Adjustment</t>
  </si>
  <si>
    <t>prelcont1755</t>
  </si>
  <si>
    <t>lea1755</t>
  </si>
  <si>
    <t>found1755</t>
  </si>
  <si>
    <t>enro1755</t>
  </si>
  <si>
    <t>Net Minimum</t>
  </si>
  <si>
    <t>Percent</t>
  </si>
  <si>
    <t>Change</t>
  </si>
  <si>
    <t>BOXFORD</t>
  </si>
  <si>
    <t>BOXBOROUGH</t>
  </si>
  <si>
    <t>ACTON BOXBOROUGH</t>
  </si>
  <si>
    <t>Foundation</t>
  </si>
  <si>
    <t>Enrollment</t>
  </si>
  <si>
    <t>Budget</t>
  </si>
  <si>
    <t>Contribution</t>
  </si>
  <si>
    <t xml:space="preserve">ABINGTON                     </t>
  </si>
  <si>
    <t xml:space="preserve">SOUTH SHORE                  </t>
  </si>
  <si>
    <t xml:space="preserve">ACTON                        </t>
  </si>
  <si>
    <t xml:space="preserve">ACTON BOXBOROUGH             </t>
  </si>
  <si>
    <t xml:space="preserve">MINUTEMAN                    </t>
  </si>
  <si>
    <t xml:space="preserve">ACUSHNET                     </t>
  </si>
  <si>
    <t xml:space="preserve">OLD COLONY                   </t>
  </si>
  <si>
    <t xml:space="preserve">BRISTOL COUNTY               </t>
  </si>
  <si>
    <t xml:space="preserve">ADAMS                        </t>
  </si>
  <si>
    <t xml:space="preserve">ADAMS CHESHIRE               </t>
  </si>
  <si>
    <t xml:space="preserve">NORTHERN BERKSHIRE           </t>
  </si>
  <si>
    <t xml:space="preserve">AGAWAM                       </t>
  </si>
  <si>
    <t xml:space="preserve">ALFORD                       </t>
  </si>
  <si>
    <t>enrollment</t>
  </si>
  <si>
    <t>CEY</t>
  </si>
  <si>
    <t>Members</t>
  </si>
  <si>
    <t>final</t>
  </si>
  <si>
    <t>FY14</t>
  </si>
  <si>
    <t>leas</t>
  </si>
  <si>
    <t>CHESIRE</t>
  </si>
  <si>
    <t>c70fy13; adjusts Lanesborough, Chesire, Berlin, Boylston, Ayer, N Berkshire, Nashoba Valley, Berlin Boylston</t>
  </si>
  <si>
    <t>regcount</t>
  </si>
  <si>
    <t>c70fy13; adjusts Lanesborough, Chesire, Berlin, Boylston, Ayer, N Berkshire, Nashoba Valley, Berlin Boylston; New Bedford</t>
  </si>
  <si>
    <t>Total CEY for town</t>
  </si>
  <si>
    <t>FB for school district/town combo</t>
  </si>
  <si>
    <t>CEY*% of town's fb</t>
  </si>
  <si>
    <t>Calculation of CEY as a % of Foundation</t>
  </si>
  <si>
    <t>lea_order</t>
  </si>
  <si>
    <t>reg_order</t>
  </si>
  <si>
    <t>c70fy15</t>
  </si>
  <si>
    <t>FY15</t>
  </si>
  <si>
    <t>c70fy14; adjusts Acton Boxborough; removes Essex</t>
  </si>
  <si>
    <t>c70fy14; adjusts Acton Boxborough; removes Essex and allocates aid to sending districts</t>
  </si>
  <si>
    <t>Progress Towards Target Local Share</t>
  </si>
  <si>
    <t>excess effort before effort reduction</t>
  </si>
  <si>
    <t>net excess after effort reduction</t>
  </si>
  <si>
    <t>shortfall below target before increment</t>
  </si>
  <si>
    <t>additional increments toward target</t>
  </si>
  <si>
    <t>net shortfall below target after increment</t>
  </si>
  <si>
    <t>n of municipalities with effort too high</t>
  </si>
  <si>
    <t>Progress Towards Target Aid Share</t>
  </si>
  <si>
    <t>aid above target</t>
  </si>
  <si>
    <t>aid below target</t>
  </si>
  <si>
    <t>Base</t>
  </si>
  <si>
    <t>See Progress Towards Targets</t>
  </si>
  <si>
    <t>c70fy16</t>
  </si>
  <si>
    <t>FY16</t>
  </si>
  <si>
    <t>FY16 Total</t>
  </si>
  <si>
    <t>FY16 Proportional</t>
  </si>
  <si>
    <t>FY16 Prop</t>
  </si>
  <si>
    <t>ESSEX NORTH SHORE</t>
  </si>
  <si>
    <r>
      <t xml:space="preserve">lea_list </t>
    </r>
    <r>
      <rPr>
        <sz val="10"/>
        <rFont val="Calibri"/>
        <family val="2"/>
        <scheme val="minor"/>
      </rPr>
      <t xml:space="preserve">and </t>
    </r>
    <r>
      <rPr>
        <b/>
        <i/>
        <sz val="10"/>
        <rFont val="Calibri"/>
        <family val="2"/>
        <scheme val="minor"/>
      </rPr>
      <t xml:space="preserve">reg_list </t>
    </r>
  </si>
  <si>
    <t>c70fy15; adjusts Gateway and Worthington; Peabody and ENS</t>
  </si>
  <si>
    <t xml:space="preserve">     ---------------------------------this file -------------------------------</t>
  </si>
  <si>
    <t>source: c70fy16</t>
  </si>
  <si>
    <t>FY17</t>
  </si>
  <si>
    <t>Pyr</t>
  </si>
  <si>
    <t>Cyr</t>
  </si>
  <si>
    <t>Updated labels</t>
  </si>
  <si>
    <t>Tab</t>
  </si>
  <si>
    <t>Parameters</t>
  </si>
  <si>
    <t>Index</t>
  </si>
  <si>
    <t>Rates</t>
  </si>
  <si>
    <t>Municipal Contribution</t>
  </si>
  <si>
    <t>Regional Dist Members</t>
  </si>
  <si>
    <t>LocalCont</t>
  </si>
  <si>
    <t>Regionals</t>
  </si>
  <si>
    <t>Comparison to FY16</t>
  </si>
  <si>
    <t>Townwide Contributions</t>
  </si>
  <si>
    <t>Aid436</t>
  </si>
  <si>
    <t>Frac</t>
  </si>
  <si>
    <t>DistHist</t>
  </si>
  <si>
    <t>Data</t>
  </si>
  <si>
    <t>Inflation</t>
  </si>
  <si>
    <t>Wage Adjustment Factor Inputs</t>
  </si>
  <si>
    <t>EQV</t>
  </si>
  <si>
    <t>MRGFs</t>
  </si>
  <si>
    <t>Postgrad Enrollment</t>
  </si>
  <si>
    <t>Source</t>
  </si>
  <si>
    <t>BEA website</t>
  </si>
  <si>
    <t>EOLWD</t>
  </si>
  <si>
    <t>DOR</t>
  </si>
  <si>
    <t>ESE</t>
  </si>
  <si>
    <t>ESE-CVTE office</t>
  </si>
  <si>
    <t>DOR/ANF</t>
  </si>
  <si>
    <t>Updated?</t>
  </si>
  <si>
    <t>2014 (no chg from last year)</t>
  </si>
  <si>
    <t>FY17 foundation aid increase</t>
  </si>
  <si>
    <t>Dist435</t>
  </si>
  <si>
    <r>
      <t>Moved FY16 to PY, except in</t>
    </r>
    <r>
      <rPr>
        <i/>
        <sz val="10"/>
        <rFont val="Calibri"/>
        <family val="2"/>
        <scheme val="minor"/>
      </rPr>
      <t xml:space="preserve"> frac and dist435 (no changes yet)</t>
    </r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</si>
  <si>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</si>
  <si>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</si>
  <si>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</si>
  <si>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</si>
  <si>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</si>
  <si>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</si>
  <si>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</si>
  <si>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</si>
  <si>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</si>
  <si>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</si>
  <si>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</si>
  <si>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</si>
  <si>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</si>
  <si>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</si>
  <si>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</si>
  <si>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</si>
  <si>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</si>
  <si>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</si>
  <si>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</si>
  <si>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</si>
  <si>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</si>
  <si>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</si>
  <si>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</si>
  <si>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</si>
  <si>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</si>
  <si>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</si>
  <si>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</si>
  <si>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</si>
  <si>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</si>
  <si>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</si>
  <si>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</si>
  <si>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</si>
  <si>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</si>
  <si>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</si>
  <si>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</si>
  <si>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</si>
  <si>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</si>
  <si>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</si>
  <si>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</si>
  <si>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</si>
  <si>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</si>
  <si>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</si>
  <si>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</si>
  <si>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</si>
  <si>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</si>
  <si>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</si>
  <si>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</si>
  <si>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</si>
  <si>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</si>
  <si>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</si>
  <si>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</si>
  <si>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</si>
  <si>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</si>
  <si>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</si>
  <si>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</si>
  <si>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</si>
  <si>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</si>
  <si>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</si>
  <si>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</si>
  <si>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</si>
  <si>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</si>
  <si>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</si>
  <si>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</si>
  <si>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</si>
  <si>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</si>
  <si>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</si>
  <si>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</si>
  <si>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</si>
  <si>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</si>
  <si>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</si>
  <si>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</si>
  <si>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</si>
  <si>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</si>
  <si>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</si>
  <si>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</si>
  <si>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</si>
  <si>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</si>
  <si>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</si>
  <si>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</si>
  <si>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</si>
  <si>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</si>
  <si>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</si>
  <si>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</si>
  <si>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</si>
  <si>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</si>
  <si>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</si>
  <si>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</si>
  <si>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</si>
  <si>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</si>
  <si>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</si>
  <si>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</si>
  <si>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</si>
  <si>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</si>
  <si>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</si>
  <si>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</si>
  <si>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</si>
  <si>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</si>
  <si>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</si>
  <si>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</si>
  <si>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</si>
  <si>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</si>
  <si>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</si>
  <si>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</si>
  <si>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</si>
  <si>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</si>
  <si>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</si>
  <si>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</si>
  <si>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</si>
  <si>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</si>
  <si>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</si>
  <si>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</si>
  <si>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</si>
  <si>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</si>
  <si>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</si>
  <si>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</si>
  <si>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</si>
  <si>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</si>
  <si>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</si>
  <si>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</si>
  <si>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</si>
  <si>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</si>
  <si>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</si>
  <si>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</si>
  <si>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</si>
  <si>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</si>
  <si>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</si>
  <si>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</si>
  <si>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</si>
  <si>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</si>
  <si>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</si>
  <si>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</si>
  <si>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</si>
  <si>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</si>
  <si>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</si>
  <si>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</si>
  <si>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</si>
  <si>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</si>
  <si>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</si>
  <si>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</si>
  <si>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</si>
  <si>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</si>
  <si>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</si>
  <si>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</si>
  <si>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</si>
  <si>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</si>
  <si>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</si>
  <si>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</si>
  <si>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</si>
  <si>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</si>
  <si>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</si>
  <si>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</si>
  <si>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</si>
  <si>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</si>
  <si>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</si>
  <si>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</si>
  <si>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</si>
  <si>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</si>
  <si>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</si>
  <si>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</si>
  <si>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</si>
  <si>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</si>
  <si>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</si>
  <si>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</si>
  <si>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</si>
  <si>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</si>
  <si>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</si>
  <si>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</si>
  <si>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</si>
  <si>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</si>
  <si>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</si>
  <si>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</si>
  <si>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</si>
  <si>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</si>
  <si>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</si>
  <si>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</si>
  <si>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</si>
  <si>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</si>
  <si>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</si>
  <si>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</si>
  <si>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</si>
  <si>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</si>
  <si>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</si>
  <si>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</si>
  <si>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</si>
  <si>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</si>
  <si>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</si>
  <si>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</si>
  <si>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</si>
  <si>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</si>
  <si>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</si>
  <si>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</si>
  <si>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</si>
  <si>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</si>
  <si>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</si>
  <si>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</si>
  <si>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</si>
  <si>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</si>
  <si>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</si>
  <si>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</si>
  <si>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</si>
  <si>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</si>
  <si>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</si>
  <si>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</si>
  <si>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</si>
  <si>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</si>
  <si>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</si>
  <si>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</si>
  <si>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</si>
  <si>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</si>
  <si>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</si>
  <si>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</si>
  <si>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</si>
  <si>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</si>
  <si>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</si>
  <si>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</si>
  <si>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</si>
  <si>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</si>
  <si>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</si>
  <si>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</si>
  <si>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</si>
  <si>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</si>
  <si>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</si>
  <si>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</si>
  <si>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</si>
  <si>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</si>
  <si>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</si>
  <si>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</si>
  <si>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</si>
  <si>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</si>
  <si>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</si>
  <si>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</si>
  <si>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</si>
  <si>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</si>
  <si>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</si>
  <si>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</si>
  <si>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</si>
  <si>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</si>
  <si>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</si>
  <si>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</si>
  <si>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</si>
  <si>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</si>
  <si>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</si>
  <si>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</si>
  <si>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</si>
  <si>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</si>
  <si>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</si>
  <si>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</si>
  <si>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</si>
  <si>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</si>
  <si>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</si>
  <si>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</si>
  <si>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</si>
  <si>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</si>
  <si>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</si>
  <si>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</si>
  <si>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</si>
  <si>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</si>
  <si>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</si>
  <si>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</si>
  <si>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</si>
  <si>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</si>
  <si>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</si>
  <si>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</si>
  <si>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</si>
  <si>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</si>
  <si>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</si>
  <si>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</si>
  <si>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</si>
  <si>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</si>
  <si>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</si>
  <si>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</si>
  <si>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</si>
  <si>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</si>
  <si>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</si>
  <si>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</si>
  <si>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</si>
  <si>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</si>
  <si>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</si>
  <si>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</si>
  <si>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</si>
  <si>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</si>
  <si>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</si>
  <si>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</si>
  <si>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</si>
  <si>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</si>
  <si>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</si>
  <si>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</si>
  <si>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</si>
  <si>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</si>
  <si>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</si>
  <si>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</si>
  <si>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</si>
  <si>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</si>
  <si>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</si>
  <si>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</si>
  <si>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</si>
  <si>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</si>
  <si>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</si>
  <si>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</si>
  <si>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</si>
  <si>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</si>
  <si>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</si>
  <si>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</si>
  <si>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</si>
  <si>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</si>
  <si>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</si>
  <si>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</si>
  <si>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</si>
  <si>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</si>
  <si>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</si>
  <si>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</si>
  <si>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</si>
  <si>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</si>
  <si>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</si>
  <si>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</si>
  <si>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</si>
  <si>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</si>
  <si>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</si>
  <si>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</si>
  <si>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</si>
  <si>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</si>
  <si>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</si>
  <si>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</si>
  <si>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</si>
  <si>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</si>
  <si>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</si>
  <si>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</si>
  <si>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</si>
  <si>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</si>
  <si>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</si>
  <si>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</si>
  <si>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</si>
  <si>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</si>
  <si>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</si>
  <si>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</si>
  <si>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</si>
  <si>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</si>
  <si>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</si>
  <si>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</si>
  <si>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</si>
  <si>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</si>
  <si>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</si>
  <si>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</si>
  <si>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</si>
  <si>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</si>
  <si>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</si>
  <si>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</si>
  <si>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</si>
  <si>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</si>
  <si>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</si>
  <si>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</si>
  <si>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</si>
  <si>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Southfield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</si>
  <si>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</si>
  <si>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</si>
  <si>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</si>
  <si>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</si>
  <si>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</si>
  <si>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</si>
  <si>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</si>
  <si>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</si>
  <si>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</si>
  <si>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</si>
  <si>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</si>
  <si>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</si>
  <si>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</si>
  <si>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</si>
  <si>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</si>
  <si>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</si>
  <si>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</si>
  <si>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</si>
  <si>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</si>
  <si>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</si>
  <si>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</si>
  <si>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</si>
  <si>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</si>
  <si>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</si>
  <si>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</si>
  <si>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</si>
  <si>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</si>
  <si>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</si>
  <si>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</si>
  <si>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</si>
  <si>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</si>
  <si>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</si>
  <si>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</si>
  <si>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</si>
  <si>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</si>
  <si>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</si>
  <si>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</si>
  <si>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</si>
  <si>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</si>
  <si>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</si>
  <si>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</si>
  <si>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</si>
  <si>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</si>
  <si>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</si>
  <si>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</si>
  <si>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</si>
  <si>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</si>
  <si>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</si>
  <si>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</si>
  <si>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</si>
  <si>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</si>
  <si>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</si>
  <si>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</si>
  <si>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</si>
  <si>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</si>
  <si>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</si>
  <si>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</si>
  <si>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</si>
  <si>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</si>
  <si>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</si>
  <si>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</si>
  <si>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</si>
  <si>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</si>
  <si>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</si>
  <si>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</si>
  <si>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</si>
  <si>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</si>
  <si>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</si>
  <si>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</si>
  <si>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</si>
  <si>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</si>
  <si>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</si>
  <si>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</si>
  <si>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</si>
  <si>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</si>
  <si>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</si>
  <si>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</si>
  <si>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</si>
  <si>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</si>
  <si>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</si>
  <si>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</si>
  <si>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</si>
  <si>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</si>
  <si>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</si>
  <si>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</si>
  <si>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</si>
  <si>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</si>
  <si>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 xml:space="preserve">Abington                     </t>
  </si>
  <si>
    <t xml:space="preserve">Acton                        </t>
  </si>
  <si>
    <t xml:space="preserve">Acushnet                     </t>
  </si>
  <si>
    <t xml:space="preserve">Adams                        </t>
  </si>
  <si>
    <t xml:space="preserve">Agawam                       </t>
  </si>
  <si>
    <t xml:space="preserve">Alford                       </t>
  </si>
  <si>
    <t xml:space="preserve">Amesbury                     </t>
  </si>
  <si>
    <t xml:space="preserve">Amherst                      </t>
  </si>
  <si>
    <t xml:space="preserve">Andover                      </t>
  </si>
  <si>
    <t xml:space="preserve">Arlington                    </t>
  </si>
  <si>
    <t xml:space="preserve">Ashburnham                   </t>
  </si>
  <si>
    <t xml:space="preserve">Ashby                        </t>
  </si>
  <si>
    <t xml:space="preserve">Ashfield                     </t>
  </si>
  <si>
    <t xml:space="preserve">Ashland                      </t>
  </si>
  <si>
    <t xml:space="preserve">Athol                        </t>
  </si>
  <si>
    <t xml:space="preserve">Attleboro                    </t>
  </si>
  <si>
    <t xml:space="preserve">Auburn                       </t>
  </si>
  <si>
    <t xml:space="preserve">Avon                         </t>
  </si>
  <si>
    <t xml:space="preserve">Ayer                         </t>
  </si>
  <si>
    <t xml:space="preserve">Barnstable                   </t>
  </si>
  <si>
    <t xml:space="preserve">Barre                        </t>
  </si>
  <si>
    <t xml:space="preserve">Becket                       </t>
  </si>
  <si>
    <t xml:space="preserve">Bedford                      </t>
  </si>
  <si>
    <t xml:space="preserve">Belchertown                  </t>
  </si>
  <si>
    <t xml:space="preserve">Bellingham                   </t>
  </si>
  <si>
    <t xml:space="preserve">Belmont                      </t>
  </si>
  <si>
    <t xml:space="preserve">Berkley                      </t>
  </si>
  <si>
    <t xml:space="preserve">Berlin                       </t>
  </si>
  <si>
    <t xml:space="preserve">Bernardston                  </t>
  </si>
  <si>
    <t xml:space="preserve">Beverly                      </t>
  </si>
  <si>
    <t xml:space="preserve">Billerica                    </t>
  </si>
  <si>
    <t xml:space="preserve">Blackstone                   </t>
  </si>
  <si>
    <t xml:space="preserve">Blandford                    </t>
  </si>
  <si>
    <t xml:space="preserve">Bolton                       </t>
  </si>
  <si>
    <t xml:space="preserve">Boston                       </t>
  </si>
  <si>
    <t xml:space="preserve">Bourne                       </t>
  </si>
  <si>
    <t xml:space="preserve">Boxborough                   </t>
  </si>
  <si>
    <t xml:space="preserve">Boxford                      </t>
  </si>
  <si>
    <t xml:space="preserve">Boylston                     </t>
  </si>
  <si>
    <t xml:space="preserve">Braintree                    </t>
  </si>
  <si>
    <t xml:space="preserve">Brewster                     </t>
  </si>
  <si>
    <t xml:space="preserve">Bridgewater                  </t>
  </si>
  <si>
    <t xml:space="preserve">Brimfield                    </t>
  </si>
  <si>
    <t xml:space="preserve">Brockton                     </t>
  </si>
  <si>
    <t xml:space="preserve">Brookfield                   </t>
  </si>
  <si>
    <t xml:space="preserve">Brookline                    </t>
  </si>
  <si>
    <t xml:space="preserve">Buckland                     </t>
  </si>
  <si>
    <t xml:space="preserve">Burlington                   </t>
  </si>
  <si>
    <t xml:space="preserve">Cambridge                    </t>
  </si>
  <si>
    <t xml:space="preserve">Canton                       </t>
  </si>
  <si>
    <t xml:space="preserve">Carlisle                     </t>
  </si>
  <si>
    <t xml:space="preserve">Carver                       </t>
  </si>
  <si>
    <t xml:space="preserve">Charlemont                   </t>
  </si>
  <si>
    <t xml:space="preserve">Charlton                     </t>
  </si>
  <si>
    <t xml:space="preserve">Chatham                      </t>
  </si>
  <si>
    <t xml:space="preserve">Chelmsford                   </t>
  </si>
  <si>
    <t xml:space="preserve">Chelsea                      </t>
  </si>
  <si>
    <t xml:space="preserve">Cheshire                     </t>
  </si>
  <si>
    <t xml:space="preserve">Chester                      </t>
  </si>
  <si>
    <t xml:space="preserve">Chesterfield                 </t>
  </si>
  <si>
    <t xml:space="preserve">Chicopee                     </t>
  </si>
  <si>
    <t xml:space="preserve">Chilmark                     </t>
  </si>
  <si>
    <t xml:space="preserve">Clarksburg                   </t>
  </si>
  <si>
    <t xml:space="preserve">Clinton                      </t>
  </si>
  <si>
    <t xml:space="preserve">Cohasset                     </t>
  </si>
  <si>
    <t xml:space="preserve">Colrain                      </t>
  </si>
  <si>
    <t xml:space="preserve">Concord                      </t>
  </si>
  <si>
    <t xml:space="preserve">Conway                       </t>
  </si>
  <si>
    <t xml:space="preserve">Cummington                   </t>
  </si>
  <si>
    <t xml:space="preserve">Dalton                       </t>
  </si>
  <si>
    <t xml:space="preserve">Danvers                      </t>
  </si>
  <si>
    <t xml:space="preserve">Dartmouth                    </t>
  </si>
  <si>
    <t xml:space="preserve">Dedham                       </t>
  </si>
  <si>
    <t xml:space="preserve">Deerfield                    </t>
  </si>
  <si>
    <t xml:space="preserve">Dennis                       </t>
  </si>
  <si>
    <t xml:space="preserve">Dighton                      </t>
  </si>
  <si>
    <t xml:space="preserve">Douglas                      </t>
  </si>
  <si>
    <t xml:space="preserve">Dover                        </t>
  </si>
  <si>
    <t xml:space="preserve">Dracut                       </t>
  </si>
  <si>
    <t xml:space="preserve">Dudley                       </t>
  </si>
  <si>
    <t xml:space="preserve">Dunstable                    </t>
  </si>
  <si>
    <t xml:space="preserve">Duxbury                      </t>
  </si>
  <si>
    <t xml:space="preserve">East Bridgewater             </t>
  </si>
  <si>
    <t xml:space="preserve">East Brookfield              </t>
  </si>
  <si>
    <t xml:space="preserve">Eastham                      </t>
  </si>
  <si>
    <t xml:space="preserve">Easthampton                  </t>
  </si>
  <si>
    <t xml:space="preserve">East Longmeadow              </t>
  </si>
  <si>
    <t xml:space="preserve">Easton                       </t>
  </si>
  <si>
    <t xml:space="preserve">Edgartown                    </t>
  </si>
  <si>
    <t xml:space="preserve">Egremont                     </t>
  </si>
  <si>
    <t xml:space="preserve">Erving                       </t>
  </si>
  <si>
    <t xml:space="preserve">Essex                        </t>
  </si>
  <si>
    <t xml:space="preserve">Everett                      </t>
  </si>
  <si>
    <t xml:space="preserve">Fairhaven                    </t>
  </si>
  <si>
    <t xml:space="preserve">Fall River                   </t>
  </si>
  <si>
    <t xml:space="preserve">Falmouth                     </t>
  </si>
  <si>
    <t xml:space="preserve">Fitchburg                    </t>
  </si>
  <si>
    <t xml:space="preserve">Florida                      </t>
  </si>
  <si>
    <t xml:space="preserve">Foxborough                   </t>
  </si>
  <si>
    <t xml:space="preserve">Framingham                   </t>
  </si>
  <si>
    <t xml:space="preserve">Franklin                     </t>
  </si>
  <si>
    <t xml:space="preserve">Freetown                     </t>
  </si>
  <si>
    <t xml:space="preserve">Gardner                      </t>
  </si>
  <si>
    <t xml:space="preserve">Georgetown                   </t>
  </si>
  <si>
    <t xml:space="preserve">Gill                         </t>
  </si>
  <si>
    <t xml:space="preserve">Gloucester                   </t>
  </si>
  <si>
    <t xml:space="preserve">Goshen                       </t>
  </si>
  <si>
    <t xml:space="preserve">Gosnold                      </t>
  </si>
  <si>
    <t xml:space="preserve">Grafton                      </t>
  </si>
  <si>
    <t xml:space="preserve">Granby                       </t>
  </si>
  <si>
    <t xml:space="preserve">Granville                    </t>
  </si>
  <si>
    <t xml:space="preserve">Great Barrington             </t>
  </si>
  <si>
    <t xml:space="preserve">Greenfield                   </t>
  </si>
  <si>
    <t xml:space="preserve">Groton                       </t>
  </si>
  <si>
    <t xml:space="preserve">Groveland                    </t>
  </si>
  <si>
    <t xml:space="preserve">Hadley                       </t>
  </si>
  <si>
    <t xml:space="preserve">Halifax                      </t>
  </si>
  <si>
    <t xml:space="preserve">Hamilton                     </t>
  </si>
  <si>
    <t xml:space="preserve">Hampden                      </t>
  </si>
  <si>
    <t xml:space="preserve">Hancock                      </t>
  </si>
  <si>
    <t xml:space="preserve">Hanover                      </t>
  </si>
  <si>
    <t xml:space="preserve">Hanson                       </t>
  </si>
  <si>
    <t xml:space="preserve">Hardwick                     </t>
  </si>
  <si>
    <t xml:space="preserve">Harvard                      </t>
  </si>
  <si>
    <t xml:space="preserve">Harwich                      </t>
  </si>
  <si>
    <t xml:space="preserve">Hatfield                     </t>
  </si>
  <si>
    <t xml:space="preserve">Haverhill                    </t>
  </si>
  <si>
    <t xml:space="preserve">Hawley                       </t>
  </si>
  <si>
    <t xml:space="preserve">Heath                        </t>
  </si>
  <si>
    <t xml:space="preserve">Hingham                      </t>
  </si>
  <si>
    <t xml:space="preserve">Hinsdale                     </t>
  </si>
  <si>
    <t xml:space="preserve">Holbrook                     </t>
  </si>
  <si>
    <t xml:space="preserve">Holden                       </t>
  </si>
  <si>
    <t xml:space="preserve">Holland                      </t>
  </si>
  <si>
    <t xml:space="preserve">Holliston                    </t>
  </si>
  <si>
    <t xml:space="preserve">Holyoke                      </t>
  </si>
  <si>
    <t xml:space="preserve">Hopedale                     </t>
  </si>
  <si>
    <t xml:space="preserve">Hopkinton                    </t>
  </si>
  <si>
    <t xml:space="preserve">Hubbardston                  </t>
  </si>
  <si>
    <t xml:space="preserve">Hudson                       </t>
  </si>
  <si>
    <t xml:space="preserve">Hull                         </t>
  </si>
  <si>
    <t xml:space="preserve">Huntington                   </t>
  </si>
  <si>
    <t xml:space="preserve">Ipswich                      </t>
  </si>
  <si>
    <t xml:space="preserve">Kingston                     </t>
  </si>
  <si>
    <t xml:space="preserve">Lakeville                    </t>
  </si>
  <si>
    <t xml:space="preserve">Lancaster                    </t>
  </si>
  <si>
    <t xml:space="preserve">Lanesborough                 </t>
  </si>
  <si>
    <t xml:space="preserve">Lawrence                     </t>
  </si>
  <si>
    <t xml:space="preserve">Lee                          </t>
  </si>
  <si>
    <t xml:space="preserve">Leicester                    </t>
  </si>
  <si>
    <t xml:space="preserve">Lenox                        </t>
  </si>
  <si>
    <t xml:space="preserve">Leominster                   </t>
  </si>
  <si>
    <t xml:space="preserve">Leverett                     </t>
  </si>
  <si>
    <t xml:space="preserve">Lexington                    </t>
  </si>
  <si>
    <t xml:space="preserve">Leyden                       </t>
  </si>
  <si>
    <t xml:space="preserve">Lincoln                      </t>
  </si>
  <si>
    <t xml:space="preserve">Littleton                    </t>
  </si>
  <si>
    <t xml:space="preserve">Longmeadow                   </t>
  </si>
  <si>
    <t xml:space="preserve">Lowell                       </t>
  </si>
  <si>
    <t xml:space="preserve">Ludlow                       </t>
  </si>
  <si>
    <t xml:space="preserve">Lunenburg                    </t>
  </si>
  <si>
    <t xml:space="preserve">Lynn                         </t>
  </si>
  <si>
    <t xml:space="preserve">Lynnfield                    </t>
  </si>
  <si>
    <t xml:space="preserve">Malden                       </t>
  </si>
  <si>
    <t xml:space="preserve">Manchester                   </t>
  </si>
  <si>
    <t xml:space="preserve">Mansfield                    </t>
  </si>
  <si>
    <t xml:space="preserve">Marblehead                   </t>
  </si>
  <si>
    <t xml:space="preserve">Marion                       </t>
  </si>
  <si>
    <t xml:space="preserve">Marlborough                  </t>
  </si>
  <si>
    <t xml:space="preserve">Marshfield                   </t>
  </si>
  <si>
    <t xml:space="preserve">Mashpee                      </t>
  </si>
  <si>
    <t xml:space="preserve">Mattapoisett                 </t>
  </si>
  <si>
    <t xml:space="preserve">Maynard                      </t>
  </si>
  <si>
    <t xml:space="preserve">Medfield                     </t>
  </si>
  <si>
    <t xml:space="preserve">Medford                      </t>
  </si>
  <si>
    <t xml:space="preserve">Medway                       </t>
  </si>
  <si>
    <t xml:space="preserve">Melrose                      </t>
  </si>
  <si>
    <t xml:space="preserve">Mendon                       </t>
  </si>
  <si>
    <t xml:space="preserve">Merrimac                     </t>
  </si>
  <si>
    <t xml:space="preserve">Methuen                      </t>
  </si>
  <si>
    <t xml:space="preserve">Middleborough                </t>
  </si>
  <si>
    <t xml:space="preserve">Middlefield                  </t>
  </si>
  <si>
    <t xml:space="preserve">Middleton                    </t>
  </si>
  <si>
    <t xml:space="preserve">Milford                      </t>
  </si>
  <si>
    <t xml:space="preserve">Millbury                     </t>
  </si>
  <si>
    <t xml:space="preserve">Millis                       </t>
  </si>
  <si>
    <t xml:space="preserve">Millville                    </t>
  </si>
  <si>
    <t xml:space="preserve">Milton                       </t>
  </si>
  <si>
    <t xml:space="preserve">Monroe                       </t>
  </si>
  <si>
    <t xml:space="preserve">Monson                       </t>
  </si>
  <si>
    <t xml:space="preserve">Montague                     </t>
  </si>
  <si>
    <t xml:space="preserve">Monterey                     </t>
  </si>
  <si>
    <t xml:space="preserve">Montgomery                   </t>
  </si>
  <si>
    <t xml:space="preserve">Mount Washington             </t>
  </si>
  <si>
    <t xml:space="preserve">Nahant                       </t>
  </si>
  <si>
    <t xml:space="preserve">Nantucket                    </t>
  </si>
  <si>
    <t xml:space="preserve">Natick                       </t>
  </si>
  <si>
    <t xml:space="preserve">Needham                      </t>
  </si>
  <si>
    <t xml:space="preserve">New Ashford                  </t>
  </si>
  <si>
    <t xml:space="preserve">New Bedford                  </t>
  </si>
  <si>
    <t xml:space="preserve">New Braintree                </t>
  </si>
  <si>
    <t xml:space="preserve">Newbury                      </t>
  </si>
  <si>
    <t xml:space="preserve">Newburyport                  </t>
  </si>
  <si>
    <t xml:space="preserve">New Marlborough              </t>
  </si>
  <si>
    <t xml:space="preserve">New Salem                    </t>
  </si>
  <si>
    <t xml:space="preserve">Newton                       </t>
  </si>
  <si>
    <t xml:space="preserve">Norfolk                      </t>
  </si>
  <si>
    <t xml:space="preserve">North Adams                  </t>
  </si>
  <si>
    <t xml:space="preserve">Northampton                  </t>
  </si>
  <si>
    <t xml:space="preserve">North Andover                </t>
  </si>
  <si>
    <t xml:space="preserve">North Attleborough           </t>
  </si>
  <si>
    <t xml:space="preserve">Northborough                 </t>
  </si>
  <si>
    <t xml:space="preserve">Northbridge                  </t>
  </si>
  <si>
    <t xml:space="preserve">North Brookfield             </t>
  </si>
  <si>
    <t xml:space="preserve">Northfield                   </t>
  </si>
  <si>
    <t xml:space="preserve">North Reading                </t>
  </si>
  <si>
    <t xml:space="preserve">Norton                       </t>
  </si>
  <si>
    <t xml:space="preserve">Norwell                      </t>
  </si>
  <si>
    <t xml:space="preserve">Norwood                      </t>
  </si>
  <si>
    <t xml:space="preserve">Oak Bluffs                   </t>
  </si>
  <si>
    <t xml:space="preserve">Oakham                       </t>
  </si>
  <si>
    <t xml:space="preserve">Orange                       </t>
  </si>
  <si>
    <t xml:space="preserve">Orleans                      </t>
  </si>
  <si>
    <t xml:space="preserve">Otis                         </t>
  </si>
  <si>
    <t xml:space="preserve">Oxford                       </t>
  </si>
  <si>
    <t xml:space="preserve">Palmer                       </t>
  </si>
  <si>
    <t xml:space="preserve">Paxton                       </t>
  </si>
  <si>
    <t xml:space="preserve">Peabody                      </t>
  </si>
  <si>
    <t xml:space="preserve">Pelham                       </t>
  </si>
  <si>
    <t xml:space="preserve">Pembroke                     </t>
  </si>
  <si>
    <t xml:space="preserve">Pepperell                    </t>
  </si>
  <si>
    <t xml:space="preserve">Peru                         </t>
  </si>
  <si>
    <t xml:space="preserve">Petersham                    </t>
  </si>
  <si>
    <t xml:space="preserve">Phillipston                  </t>
  </si>
  <si>
    <t xml:space="preserve">Pittsfield                   </t>
  </si>
  <si>
    <t xml:space="preserve">Plainfield                   </t>
  </si>
  <si>
    <t xml:space="preserve">Plainville                   </t>
  </si>
  <si>
    <t xml:space="preserve">Plymouth                     </t>
  </si>
  <si>
    <t xml:space="preserve">Plympton                     </t>
  </si>
  <si>
    <t xml:space="preserve">Princeton                    </t>
  </si>
  <si>
    <t xml:space="preserve">Provincetown                 </t>
  </si>
  <si>
    <t xml:space="preserve">Quincy                       </t>
  </si>
  <si>
    <t xml:space="preserve">Randolph                     </t>
  </si>
  <si>
    <t xml:space="preserve">Raynham                      </t>
  </si>
  <si>
    <t xml:space="preserve">Reading                      </t>
  </si>
  <si>
    <t xml:space="preserve">Rehoboth                     </t>
  </si>
  <si>
    <t xml:space="preserve">Revere                       </t>
  </si>
  <si>
    <t xml:space="preserve">Richmond                     </t>
  </si>
  <si>
    <t xml:space="preserve">Rochester                    </t>
  </si>
  <si>
    <t xml:space="preserve">Rockland                     </t>
  </si>
  <si>
    <t xml:space="preserve">Rockport                     </t>
  </si>
  <si>
    <t xml:space="preserve">Rowe                         </t>
  </si>
  <si>
    <t xml:space="preserve">Rowley                       </t>
  </si>
  <si>
    <t xml:space="preserve">Royalston                    </t>
  </si>
  <si>
    <t xml:space="preserve">Russell                      </t>
  </si>
  <si>
    <t xml:space="preserve">Rutland                      </t>
  </si>
  <si>
    <t xml:space="preserve">Salem                        </t>
  </si>
  <si>
    <t xml:space="preserve">Salisbury                    </t>
  </si>
  <si>
    <t xml:space="preserve">Sandisfield                  </t>
  </si>
  <si>
    <t xml:space="preserve">Sandwich                     </t>
  </si>
  <si>
    <t xml:space="preserve">Saugus                       </t>
  </si>
  <si>
    <t xml:space="preserve">Savoy                        </t>
  </si>
  <si>
    <t xml:space="preserve">Scituate                     </t>
  </si>
  <si>
    <t xml:space="preserve">Seekonk                      </t>
  </si>
  <si>
    <t xml:space="preserve">Sharon                       </t>
  </si>
  <si>
    <t xml:space="preserve">Sheffield                    </t>
  </si>
  <si>
    <t xml:space="preserve">Shelburne                    </t>
  </si>
  <si>
    <t xml:space="preserve">Sherborn                     </t>
  </si>
  <si>
    <t xml:space="preserve">Shirley                      </t>
  </si>
  <si>
    <t xml:space="preserve">Shrewsbury                   </t>
  </si>
  <si>
    <t xml:space="preserve">Shutesbury                   </t>
  </si>
  <si>
    <t xml:space="preserve">Somerset                     </t>
  </si>
  <si>
    <t xml:space="preserve">Somerville                   </t>
  </si>
  <si>
    <t xml:space="preserve">Southampton                  </t>
  </si>
  <si>
    <t xml:space="preserve">Southborough                 </t>
  </si>
  <si>
    <t xml:space="preserve">Southbridge                  </t>
  </si>
  <si>
    <t xml:space="preserve">South Hadley                 </t>
  </si>
  <si>
    <t xml:space="preserve">Southwick                    </t>
  </si>
  <si>
    <t xml:space="preserve">Spencer                      </t>
  </si>
  <si>
    <t xml:space="preserve">Springfield                  </t>
  </si>
  <si>
    <t xml:space="preserve">Sterling                     </t>
  </si>
  <si>
    <t xml:space="preserve">Stockbridge                  </t>
  </si>
  <si>
    <t xml:space="preserve">Stoneham                     </t>
  </si>
  <si>
    <t xml:space="preserve">Stoughton                    </t>
  </si>
  <si>
    <t xml:space="preserve">Stow                         </t>
  </si>
  <si>
    <t xml:space="preserve">Sturbridge                   </t>
  </si>
  <si>
    <t xml:space="preserve">Sudbury                      </t>
  </si>
  <si>
    <t xml:space="preserve">Sunderland                   </t>
  </si>
  <si>
    <t xml:space="preserve">Sutton                       </t>
  </si>
  <si>
    <t xml:space="preserve">Swampscott                   </t>
  </si>
  <si>
    <t xml:space="preserve">Swansea                      </t>
  </si>
  <si>
    <t xml:space="preserve">Taunton                      </t>
  </si>
  <si>
    <t xml:space="preserve">Templeton                    </t>
  </si>
  <si>
    <t xml:space="preserve">Tewksbury                    </t>
  </si>
  <si>
    <t xml:space="preserve">Tisbury                      </t>
  </si>
  <si>
    <t xml:space="preserve">Tolland                      </t>
  </si>
  <si>
    <t xml:space="preserve">Topsfield                    </t>
  </si>
  <si>
    <t xml:space="preserve">Townsend                     </t>
  </si>
  <si>
    <t xml:space="preserve">Truro                        </t>
  </si>
  <si>
    <t xml:space="preserve">Tyngsborough                 </t>
  </si>
  <si>
    <t xml:space="preserve">Tyringham                    </t>
  </si>
  <si>
    <t xml:space="preserve">Upton                        </t>
  </si>
  <si>
    <t xml:space="preserve">Uxbridge                     </t>
  </si>
  <si>
    <t xml:space="preserve">Wakefield                    </t>
  </si>
  <si>
    <t xml:space="preserve">Wales                        </t>
  </si>
  <si>
    <t xml:space="preserve">Walpole                      </t>
  </si>
  <si>
    <t xml:space="preserve">Waltham                      </t>
  </si>
  <si>
    <t xml:space="preserve">Ware                         </t>
  </si>
  <si>
    <t xml:space="preserve">Wareham                      </t>
  </si>
  <si>
    <t xml:space="preserve">Warren                       </t>
  </si>
  <si>
    <t xml:space="preserve">Warwick                      </t>
  </si>
  <si>
    <t xml:space="preserve">Washington                   </t>
  </si>
  <si>
    <t xml:space="preserve">Watertown                    </t>
  </si>
  <si>
    <t xml:space="preserve">Wayland                      </t>
  </si>
  <si>
    <t xml:space="preserve">Webster                      </t>
  </si>
  <si>
    <t xml:space="preserve">Wellesley                    </t>
  </si>
  <si>
    <t xml:space="preserve">Wellfleet                    </t>
  </si>
  <si>
    <t xml:space="preserve">Wendell                      </t>
  </si>
  <si>
    <t xml:space="preserve">Wenham                       </t>
  </si>
  <si>
    <t xml:space="preserve">Westborough                  </t>
  </si>
  <si>
    <t xml:space="preserve">West Boylston                </t>
  </si>
  <si>
    <t xml:space="preserve">West Bridgewater             </t>
  </si>
  <si>
    <t xml:space="preserve">West Brookfield              </t>
  </si>
  <si>
    <t xml:space="preserve">Westfield                    </t>
  </si>
  <si>
    <t xml:space="preserve">Westford                     </t>
  </si>
  <si>
    <t xml:space="preserve">Westhampton                  </t>
  </si>
  <si>
    <t xml:space="preserve">Westminster                  </t>
  </si>
  <si>
    <t xml:space="preserve">West Newbury                 </t>
  </si>
  <si>
    <t xml:space="preserve">Weston                       </t>
  </si>
  <si>
    <t xml:space="preserve">Westport                     </t>
  </si>
  <si>
    <t xml:space="preserve">West Springfield             </t>
  </si>
  <si>
    <t xml:space="preserve">West Stockbridge             </t>
  </si>
  <si>
    <t xml:space="preserve">West Tisbury                 </t>
  </si>
  <si>
    <t xml:space="preserve">Westwood                     </t>
  </si>
  <si>
    <t xml:space="preserve">Weymouth                     </t>
  </si>
  <si>
    <t xml:space="preserve">Whately                      </t>
  </si>
  <si>
    <t xml:space="preserve">Whitman                      </t>
  </si>
  <si>
    <t xml:space="preserve">Wilbraham                    </t>
  </si>
  <si>
    <t xml:space="preserve">Williamsburg                 </t>
  </si>
  <si>
    <t xml:space="preserve">Williamstown                 </t>
  </si>
  <si>
    <t xml:space="preserve">Wilmington                   </t>
  </si>
  <si>
    <t xml:space="preserve">Winchendon                   </t>
  </si>
  <si>
    <t xml:space="preserve">Winchester                   </t>
  </si>
  <si>
    <t xml:space="preserve">Windsor                      </t>
  </si>
  <si>
    <t xml:space="preserve">Winthrop                     </t>
  </si>
  <si>
    <t xml:space="preserve">Worcester                    </t>
  </si>
  <si>
    <t xml:space="preserve">Worthington                  </t>
  </si>
  <si>
    <t xml:space="preserve">Wrentham                     </t>
  </si>
  <si>
    <t xml:space="preserve">Yarmouth                     </t>
  </si>
  <si>
    <t xml:space="preserve">Northampton Smith            </t>
  </si>
  <si>
    <t xml:space="preserve">Acton Boxborough             </t>
  </si>
  <si>
    <t xml:space="preserve">Adams Cheshire               </t>
  </si>
  <si>
    <t xml:space="preserve">Amherst Pelham               </t>
  </si>
  <si>
    <t xml:space="preserve">Ashburnham Westminster       </t>
  </si>
  <si>
    <t xml:space="preserve">Athol Royalston              </t>
  </si>
  <si>
    <t xml:space="preserve">Berkshire Hills              </t>
  </si>
  <si>
    <t xml:space="preserve">Berlin Boylston              </t>
  </si>
  <si>
    <t xml:space="preserve">Blackstone Millville         </t>
  </si>
  <si>
    <t xml:space="preserve">Bridgewater Raynham          </t>
  </si>
  <si>
    <t xml:space="preserve">Central Berkshire            </t>
  </si>
  <si>
    <t xml:space="preserve">Concord Carlisle             </t>
  </si>
  <si>
    <t xml:space="preserve">Dennis Yarmouth              </t>
  </si>
  <si>
    <t xml:space="preserve">Dighton Rehoboth             </t>
  </si>
  <si>
    <t xml:space="preserve">Dover Sherborn               </t>
  </si>
  <si>
    <t xml:space="preserve">Dudley Charlton              </t>
  </si>
  <si>
    <t xml:space="preserve">Nauset                       </t>
  </si>
  <si>
    <t xml:space="preserve">Freetown Lakeville           </t>
  </si>
  <si>
    <t xml:space="preserve">Frontier                     </t>
  </si>
  <si>
    <t xml:space="preserve">Gateway                      </t>
  </si>
  <si>
    <t xml:space="preserve">Groton Dunstable             </t>
  </si>
  <si>
    <t xml:space="preserve">Gill Montague                </t>
  </si>
  <si>
    <t xml:space="preserve">Hamilton Wenham              </t>
  </si>
  <si>
    <t xml:space="preserve">Hampden Wilbraham            </t>
  </si>
  <si>
    <t xml:space="preserve">Hampshire                    </t>
  </si>
  <si>
    <t xml:space="preserve">Hawlemont                    </t>
  </si>
  <si>
    <t xml:space="preserve">King Philip                  </t>
  </si>
  <si>
    <t xml:space="preserve">Lincoln Sudbury              </t>
  </si>
  <si>
    <t xml:space="preserve">Marthas Vineyard             </t>
  </si>
  <si>
    <t xml:space="preserve">Masconomet                   </t>
  </si>
  <si>
    <t xml:space="preserve">Mendon Upton                 </t>
  </si>
  <si>
    <t xml:space="preserve">Mount Greylock               </t>
  </si>
  <si>
    <t xml:space="preserve">Mohawk Trail                 </t>
  </si>
  <si>
    <t xml:space="preserve">Narragansett                 </t>
  </si>
  <si>
    <t xml:space="preserve">Nashoba                      </t>
  </si>
  <si>
    <t xml:space="preserve">New Salem Wendell            </t>
  </si>
  <si>
    <t xml:space="preserve">Northboro Southboro          </t>
  </si>
  <si>
    <t xml:space="preserve">North Middlesex              </t>
  </si>
  <si>
    <t xml:space="preserve">Old Rochester                </t>
  </si>
  <si>
    <t xml:space="preserve">Pentucket                    </t>
  </si>
  <si>
    <t xml:space="preserve">Pioneer                      </t>
  </si>
  <si>
    <t xml:space="preserve">Quabbin                      </t>
  </si>
  <si>
    <t xml:space="preserve">Ralph C Mahar                </t>
  </si>
  <si>
    <t xml:space="preserve">Silver Lake                  </t>
  </si>
  <si>
    <t xml:space="preserve">Southern Berkshire           </t>
  </si>
  <si>
    <t xml:space="preserve">Spencer East Brookfield      </t>
  </si>
  <si>
    <t xml:space="preserve">Tantasqua                    </t>
  </si>
  <si>
    <t xml:space="preserve">Triton                       </t>
  </si>
  <si>
    <t xml:space="preserve">Wachusett                    </t>
  </si>
  <si>
    <t xml:space="preserve">Whitman Hanson               </t>
  </si>
  <si>
    <t xml:space="preserve">Assabet Valley               </t>
  </si>
  <si>
    <t xml:space="preserve">Blackstone Valley            </t>
  </si>
  <si>
    <t xml:space="preserve">Blue Hills                   </t>
  </si>
  <si>
    <t xml:space="preserve">Bristol Plymouth             </t>
  </si>
  <si>
    <t xml:space="preserve">Cape Cod                     </t>
  </si>
  <si>
    <t xml:space="preserve">Franklin County              </t>
  </si>
  <si>
    <t xml:space="preserve">Greater Fall River           </t>
  </si>
  <si>
    <t xml:space="preserve">Greater Lawrence             </t>
  </si>
  <si>
    <t xml:space="preserve">Greater New Bedford          </t>
  </si>
  <si>
    <t xml:space="preserve">Greater Lowell               </t>
  </si>
  <si>
    <t xml:space="preserve">South Middlesex              </t>
  </si>
  <si>
    <t xml:space="preserve">Minuteman                    </t>
  </si>
  <si>
    <t xml:space="preserve">Montachusett                 </t>
  </si>
  <si>
    <t xml:space="preserve">Northern Berkshire           </t>
  </si>
  <si>
    <t xml:space="preserve">Nashoba Valley               </t>
  </si>
  <si>
    <t xml:space="preserve">Northeast Metropolitan       </t>
  </si>
  <si>
    <t xml:space="preserve">Old Colony                   </t>
  </si>
  <si>
    <t xml:space="preserve">Pathfinder                   </t>
  </si>
  <si>
    <t xml:space="preserve">Shawsheen Valley             </t>
  </si>
  <si>
    <t xml:space="preserve">Southeastern                 </t>
  </si>
  <si>
    <t xml:space="preserve">South Shore                  </t>
  </si>
  <si>
    <t xml:space="preserve">Southern Worcester           </t>
  </si>
  <si>
    <t xml:space="preserve">Tri County                   </t>
  </si>
  <si>
    <t xml:space="preserve">Upper Cape Cod               </t>
  </si>
  <si>
    <t xml:space="preserve">Whittier                     </t>
  </si>
  <si>
    <t xml:space="preserve">Bristol County               </t>
  </si>
  <si>
    <t xml:space="preserve">Norfolk County               </t>
  </si>
  <si>
    <t>State Total, All Districts</t>
  </si>
  <si>
    <t/>
  </si>
  <si>
    <t>Southwick Tolland</t>
  </si>
  <si>
    <t>Questions</t>
  </si>
  <si>
    <t>Does the plug for Southfield come out?  Does Weymouth get the aid?</t>
  </si>
  <si>
    <t>FY17 Projected Enrollment (Low income = economically disadvantaged)</t>
  </si>
  <si>
    <t>FY17 Projected w/ Low income rates that maintain statewide foundation at FY16 (Low income  = economically disadvantaged)</t>
  </si>
  <si>
    <t>FY17 Projected w/ Low income rates based on district concentration of low income students QUARTILE METHOD (Low income  = economically disadvantaged)</t>
  </si>
  <si>
    <t>FY17 Projected w/ Low income rates based on district concentration of low income students FACTOR METHOD (Low income  = economically disadvantaged)</t>
  </si>
  <si>
    <t>FY17 Projected w/ Low income rates based on district concentration of low income students QUARTILE METHOD (Low income  = economically disadvantaged) / ELL changed to increment at $2300 per ELL student</t>
  </si>
  <si>
    <t>FY17 Projected w/ Low income rates based on district concentration of low income students QUARTILE METHOD (Low income  = economically disadvantaged) / ELL changed to increment at $2300 per ELL student &amp; 25% of rate increases from FBRC &amp; 100% of assumed in-dist enro increase (.25 point)</t>
  </si>
  <si>
    <t>FY17 Projected w/ Low income rates based on district concentration of low income students QUARTILE METHOD (Low income  = economically disadvantaged) AND in-district sped assumed enrollment increase of .25 points</t>
  </si>
  <si>
    <t>FY17 Projected w/ Low income rates based on district concentration of low income students FACTOR METHOD (Low income  = economically disadvantaged) AND in-district sped assumed enrollment increase of .25 points</t>
  </si>
  <si>
    <t>Foundation budget options in localcont tab</t>
  </si>
  <si>
    <t>FY17 Projected w/ Low income rate set at $3508 for all low inc students (Low income  = economically disadvantaged) / ELL changed to increment at $2300 per ELL student &amp; 14% of rate increases from FBRC (7 year phase in) &amp; 100% of assumed in-dist enro increase (.25 point)</t>
  </si>
  <si>
    <t>FY17 Projected w/ Low income rate set at $3508 for all low inc students x low income factor capped at 1.5 (Low income  = economically disadvantaged) / ELL changed to increment at $2300 per ELL student &amp; 14% of rate increases from FBRC (7 year phase in) &amp; 100% of assumed in-dist enro increase (.25 point)</t>
  </si>
  <si>
    <t>Additional found budget options in localcont tab</t>
  </si>
  <si>
    <t>2013 prelim</t>
  </si>
  <si>
    <t>to be updated in Jan</t>
  </si>
  <si>
    <t>updated?</t>
  </si>
  <si>
    <t>not yet</t>
  </si>
  <si>
    <t>Added income (prelim), took out Southfield aid</t>
  </si>
  <si>
    <t>final 3rd quarter -.22%</t>
  </si>
  <si>
    <t>actual Oct 2015</t>
  </si>
  <si>
    <t>new localcont options</t>
  </si>
  <si>
    <t>distfrac17prelim1-5</t>
  </si>
  <si>
    <t>found17prelim1-5_low income deciles
EcoDis data (if student is ecodis in any of the last 4 collections)
Low Income Deciles ($4,135/$3,775, $40 increments)
Inflation -.22%</t>
  </si>
  <si>
    <t>found17prelim_lowincomedeciles</t>
  </si>
  <si>
    <t>Decile</t>
  </si>
  <si>
    <t>new MRGFs</t>
  </si>
  <si>
    <t>fixed townwide contributions</t>
  </si>
  <si>
    <t xml:space="preserve">Which version of foundation budget? </t>
  </si>
  <si>
    <t>Effort reduction</t>
  </si>
  <si>
    <t>Pct downpayment</t>
  </si>
  <si>
    <t>Eqv/income percentages</t>
  </si>
  <si>
    <t>Per pupil guaranteed increase</t>
  </si>
  <si>
    <t xml:space="preserve">Which version of mrgf? </t>
  </si>
  <si>
    <t>Below effort threshold 1</t>
  </si>
  <si>
    <t>Below effort threshold 2</t>
  </si>
  <si>
    <t>Below effort contribution increment, 5-10% under</t>
  </si>
  <si>
    <t>Below effort contribution increment, &gt;10% under</t>
  </si>
  <si>
    <t>Maximum local contribution pct of foundation</t>
  </si>
  <si>
    <t>Statewide target for local contribution % of foundation</t>
  </si>
  <si>
    <t>Cap contributions at fixed percentage of foundation</t>
  </si>
  <si>
    <t>Percentage cut to base aid</t>
  </si>
  <si>
    <t>Target effort FY17</t>
  </si>
  <si>
    <t>Effort based upon following percentages</t>
  </si>
  <si>
    <t>Difference  from target</t>
  </si>
  <si>
    <t xml:space="preserve">           Percentage of EQV </t>
  </si>
  <si>
    <t xml:space="preserve">           Percentage of  INCOME</t>
  </si>
  <si>
    <t>State Average % of EQV</t>
  </si>
  <si>
    <t>Total EQV</t>
  </si>
  <si>
    <t>Total Income</t>
  </si>
  <si>
    <t>FY17 downpayment increase</t>
  </si>
  <si>
    <t>Minimum per pupil aid increase</t>
  </si>
  <si>
    <t>Non-op reduction</t>
  </si>
  <si>
    <t>FY17 Chapter 70</t>
  </si>
  <si>
    <t>Change in C70 Appropriation</t>
  </si>
  <si>
    <t>Percent Change</t>
  </si>
  <si>
    <t>N of Foundation Aid Districts</t>
  </si>
  <si>
    <t>N of Districts with an Aid Increase</t>
  </si>
  <si>
    <t>Total C70 Including Devens</t>
  </si>
  <si>
    <t>FY16 C70 (GAA)</t>
  </si>
  <si>
    <t>70% effort reduction</t>
  </si>
  <si>
    <t>All Grades</t>
  </si>
  <si>
    <t>Economically</t>
  </si>
  <si>
    <t>Disadvantaged</t>
  </si>
  <si>
    <t>Chapter 70 Aid</t>
  </si>
  <si>
    <t xml:space="preserve">Foundation Budget </t>
  </si>
  <si>
    <t>Up-Island</t>
  </si>
  <si>
    <t>Foundation Budget  for H70</t>
  </si>
  <si>
    <t>Chapter 70 Aid H70</t>
  </si>
  <si>
    <t>Foundation Budget  for H586/S238</t>
  </si>
  <si>
    <t>Chapter 70 Aid H586/S238</t>
  </si>
  <si>
    <t>FY 2026 - H70 - Equity &amp; Exellence (Baker)</t>
  </si>
  <si>
    <t>FY 2026 - H586/S238 - Promise Act (Chang-Diaz-Keefe-Vega)</t>
  </si>
  <si>
    <t>FY 2019 - Current Year</t>
  </si>
  <si>
    <t>Foundation Budget Increase Over FY 2026 H70 (Baker) for H586/S238</t>
  </si>
  <si>
    <t>Chapter 70 Aid Increase Over FY 2026 H70 (Baker) for H586/S238</t>
  </si>
  <si>
    <t xml:space="preserve">Rates tab cell </t>
  </si>
  <si>
    <t>Operating District</t>
  </si>
  <si>
    <t>MassBudget</t>
  </si>
  <si>
    <t>FY 2026 - Status Quo</t>
  </si>
  <si>
    <t xml:space="preserve">Foundation Budget Increase Over FY 2026 Status Quo for H70 </t>
  </si>
  <si>
    <t>Chapter 70 Aid Increase Over FY 2026 Status Quo for H70</t>
  </si>
  <si>
    <t>Foundation Budget Increase Over FY 2026 Status Quo for H586/S238</t>
  </si>
  <si>
    <t>Chapter 70 Aid Increase Over FY 2026 Status Quo H586/S238</t>
  </si>
  <si>
    <t>June 17, 2019</t>
  </si>
  <si>
    <t>Towards Equity: School Funding Reform in Massachusetts. District-by-District Foundation Budget and Chapter 70 Simulations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</si>
</sst>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"/>
    <numFmt numFmtId="167" formatCode="0.0000%"/>
    <numFmt numFmtId="168" formatCode="#,##0.0"/>
    <numFmt numFmtId="169" formatCode="0.000_)"/>
    <numFmt numFmtId="170" formatCode="0.0%"/>
    <numFmt numFmtId="171" formatCode="dd\-mmm\-yy"/>
    <numFmt numFmtId="172" formatCode="m/d/yy\ h:mm\ AM/PM"/>
  </numFmts>
  <fonts count="66">
    <font>
      <sz val="10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b/>
      <sz val="10"/>
      <name val="Arial"/>
      <family val="2"/>
    </font>
    <font>
      <sz val="8"/>
      <name val="Arial Narrow"/>
      <family val="2"/>
    </font>
    <font>
      <u/>
      <sz val="10"/>
      <color indexed="12"/>
      <name val="Courier"/>
      <family val="3"/>
    </font>
    <font>
      <sz val="10"/>
      <name val="Courier"/>
      <family val="3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name val="SWISS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sz val="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0"/>
      <color rgb="FF000000"/>
      <name val="Arial"/>
      <family val="2"/>
    </font>
    <font>
      <u/>
      <sz val="10"/>
      <color theme="11"/>
      <name val="Courier"/>
      <family val="1"/>
    </font>
    <font>
      <sz val="10"/>
      <name val="Arial Narrow"/>
      <family val="2"/>
    </font>
    <font>
      <sz val="11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b/>
      <i/>
      <sz val="13"/>
      <name val="Arial"/>
      <family val="2"/>
    </font>
    <font>
      <sz val="10"/>
      <color rgb="FF000000"/>
      <name val="Tahoma"/>
      <family val="2"/>
    </font>
    <font>
      <sz val="9"/>
      <color rgb="FF000000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14999847407452621"/>
      </bottom>
      <diagonal/>
    </border>
    <border>
      <left/>
      <right/>
      <top style="thin">
        <color theme="1" tint="0.1499984740745262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14999847407452621"/>
      </bottom>
      <diagonal/>
    </border>
    <border>
      <left style="thin">
        <color indexed="64"/>
      </left>
      <right/>
      <top/>
      <bottom/>
      <diagonal/>
    </border>
  </borders>
  <cellStyleXfs count="61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43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2" fillId="7" borderId="1" applyNumberFormat="0" applyAlignment="0" applyProtection="0"/>
    <xf numFmtId="0" fontId="23" fillId="0" borderId="6" applyNumberFormat="0" applyFill="0" applyAlignment="0" applyProtection="0"/>
    <xf numFmtId="0" fontId="24" fillId="22" borderId="0" applyNumberFormat="0" applyBorder="0" applyAlignment="0" applyProtection="0"/>
    <xf numFmtId="0" fontId="29" fillId="0" borderId="0"/>
    <xf numFmtId="0" fontId="10" fillId="0" borderId="0"/>
    <xf numFmtId="0" fontId="7" fillId="0" borderId="0"/>
    <xf numFmtId="0" fontId="11" fillId="0" borderId="0"/>
    <xf numFmtId="0" fontId="2" fillId="23" borderId="7" applyNumberFormat="0" applyFont="0" applyAlignment="0" applyProtection="0"/>
    <xf numFmtId="0" fontId="25" fillId="20" borderId="8" applyNumberFormat="0" applyAlignment="0" applyProtection="0"/>
    <xf numFmtId="9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</cellStyleXfs>
  <cellXfs count="266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/>
    <xf numFmtId="0" fontId="3" fillId="0" borderId="0" xfId="0" applyFont="1" applyFill="1" applyAlignment="1">
      <alignment horizontal="center"/>
    </xf>
    <xf numFmtId="0" fontId="3" fillId="0" borderId="0" xfId="0" applyFont="1"/>
    <xf numFmtId="0" fontId="2" fillId="0" borderId="0" xfId="0" applyFont="1"/>
    <xf numFmtId="14" fontId="3" fillId="0" borderId="0" xfId="0" applyNumberFormat="1" applyFont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164" fontId="33" fillId="0" borderId="0" xfId="28" applyNumberFormat="1" applyFont="1"/>
    <xf numFmtId="3" fontId="33" fillId="0" borderId="0" xfId="0" applyNumberFormat="1" applyFon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horizontal="center"/>
    </xf>
    <xf numFmtId="0" fontId="37" fillId="0" borderId="0" xfId="0" applyFont="1"/>
    <xf numFmtId="0" fontId="38" fillId="0" borderId="0" xfId="0" applyFont="1"/>
    <xf numFmtId="0" fontId="33" fillId="0" borderId="0" xfId="0" applyFont="1" applyAlignment="1">
      <alignment horizontal="center" wrapText="1"/>
    </xf>
    <xf numFmtId="3" fontId="33" fillId="27" borderId="0" xfId="0" applyNumberFormat="1" applyFont="1" applyFill="1"/>
    <xf numFmtId="0" fontId="34" fillId="0" borderId="0" xfId="0" applyFont="1" applyAlignment="1">
      <alignment horizontal="left"/>
    </xf>
    <xf numFmtId="14" fontId="33" fillId="0" borderId="0" xfId="0" applyNumberFormat="1" applyFont="1"/>
    <xf numFmtId="0" fontId="41" fillId="0" borderId="0" xfId="0" applyFont="1"/>
    <xf numFmtId="0" fontId="33" fillId="34" borderId="0" xfId="0" applyFont="1" applyFill="1" applyAlignment="1">
      <alignment horizontal="right"/>
    </xf>
    <xf numFmtId="10" fontId="33" fillId="0" borderId="0" xfId="0" applyNumberFormat="1" applyFont="1" applyFill="1" applyAlignment="1">
      <alignment horizontal="right"/>
    </xf>
    <xf numFmtId="9" fontId="33" fillId="34" borderId="0" xfId="45" applyFont="1" applyFill="1" applyAlignment="1">
      <alignment horizontal="right"/>
    </xf>
    <xf numFmtId="9" fontId="41" fillId="0" borderId="0" xfId="0" applyNumberFormat="1" applyFont="1"/>
    <xf numFmtId="0" fontId="36" fillId="0" borderId="0" xfId="0" applyFont="1"/>
    <xf numFmtId="0" fontId="42" fillId="0" borderId="0" xfId="0" applyFont="1"/>
    <xf numFmtId="1" fontId="41" fillId="0" borderId="0" xfId="0" applyNumberFormat="1" applyFont="1"/>
    <xf numFmtId="0" fontId="42" fillId="0" borderId="10" xfId="0" applyFont="1" applyFill="1" applyBorder="1"/>
    <xf numFmtId="0" fontId="36" fillId="0" borderId="10" xfId="0" applyFont="1" applyFill="1" applyBorder="1" applyAlignment="1">
      <alignment horizontal="center"/>
    </xf>
    <xf numFmtId="166" fontId="36" fillId="0" borderId="10" xfId="0" applyNumberFormat="1" applyFont="1" applyFill="1" applyBorder="1"/>
    <xf numFmtId="37" fontId="33" fillId="0" borderId="0" xfId="0" applyNumberFormat="1" applyFont="1"/>
    <xf numFmtId="0" fontId="34" fillId="0" borderId="0" xfId="0" applyFont="1" applyAlignment="1">
      <alignment horizontal="right"/>
    </xf>
    <xf numFmtId="0" fontId="41" fillId="0" borderId="0" xfId="0" applyFont="1" applyFill="1" applyBorder="1"/>
    <xf numFmtId="168" fontId="42" fillId="0" borderId="0" xfId="0" applyNumberFormat="1" applyFont="1" applyFill="1" applyBorder="1"/>
    <xf numFmtId="166" fontId="42" fillId="0" borderId="0" xfId="0" applyNumberFormat="1" applyFont="1" applyFill="1" applyBorder="1"/>
    <xf numFmtId="168" fontId="42" fillId="31" borderId="0" xfId="0" applyNumberFormat="1" applyFont="1" applyFill="1" applyBorder="1"/>
    <xf numFmtId="3" fontId="33" fillId="0" borderId="0" xfId="0" quotePrefix="1" applyNumberFormat="1" applyFont="1"/>
    <xf numFmtId="170" fontId="41" fillId="0" borderId="0" xfId="0" applyNumberFormat="1" applyFont="1"/>
    <xf numFmtId="0" fontId="41" fillId="0" borderId="10" xfId="0" applyFont="1" applyFill="1" applyBorder="1"/>
    <xf numFmtId="168" fontId="42" fillId="0" borderId="10" xfId="0" applyNumberFormat="1" applyFont="1" applyFill="1" applyBorder="1"/>
    <xf numFmtId="166" fontId="42" fillId="0" borderId="10" xfId="0" applyNumberFormat="1" applyFont="1" applyFill="1" applyBorder="1"/>
    <xf numFmtId="43" fontId="41" fillId="0" borderId="0" xfId="0" applyNumberFormat="1" applyFont="1"/>
    <xf numFmtId="0" fontId="42" fillId="0" borderId="0" xfId="0" applyFont="1" applyFill="1" applyBorder="1"/>
    <xf numFmtId="3" fontId="42" fillId="0" borderId="0" xfId="0" applyNumberFormat="1" applyFont="1" applyFill="1" applyBorder="1"/>
    <xf numFmtId="10" fontId="41" fillId="0" borderId="0" xfId="45" applyNumberFormat="1" applyFont="1"/>
    <xf numFmtId="9" fontId="41" fillId="0" borderId="0" xfId="0" applyNumberFormat="1" applyFont="1" applyAlignment="1">
      <alignment horizontal="center"/>
    </xf>
    <xf numFmtId="168" fontId="34" fillId="0" borderId="0" xfId="0" applyNumberFormat="1" applyFont="1"/>
    <xf numFmtId="168" fontId="33" fillId="0" borderId="0" xfId="0" applyNumberFormat="1" applyFont="1"/>
    <xf numFmtId="170" fontId="33" fillId="34" borderId="0" xfId="45" applyNumberFormat="1" applyFont="1" applyFill="1" applyAlignment="1">
      <alignment horizontal="right"/>
    </xf>
    <xf numFmtId="10" fontId="41" fillId="0" borderId="0" xfId="0" applyNumberFormat="1" applyFont="1"/>
    <xf numFmtId="0" fontId="33" fillId="0" borderId="0" xfId="0" applyFont="1" applyFill="1"/>
    <xf numFmtId="37" fontId="38" fillId="0" borderId="0" xfId="0" applyNumberFormat="1" applyFont="1"/>
    <xf numFmtId="3" fontId="33" fillId="26" borderId="0" xfId="0" applyNumberFormat="1" applyFont="1" applyFill="1"/>
    <xf numFmtId="3" fontId="33" fillId="26" borderId="0" xfId="0" applyNumberFormat="1" applyFont="1" applyFill="1" applyAlignment="1">
      <alignment wrapText="1"/>
    </xf>
    <xf numFmtId="3" fontId="33" fillId="26" borderId="0" xfId="0" quotePrefix="1" applyNumberFormat="1" applyFont="1" applyFill="1" applyAlignment="1">
      <alignment wrapText="1"/>
    </xf>
    <xf numFmtId="167" fontId="33" fillId="26" borderId="0" xfId="0" applyNumberFormat="1" applyFont="1" applyFill="1"/>
    <xf numFmtId="10" fontId="33" fillId="26" borderId="0" xfId="0" applyNumberFormat="1" applyFont="1" applyFill="1"/>
    <xf numFmtId="0" fontId="33" fillId="0" borderId="0" xfId="0" applyFont="1" applyBorder="1"/>
    <xf numFmtId="0" fontId="41" fillId="0" borderId="19" xfId="0" applyFont="1" applyFill="1" applyBorder="1"/>
    <xf numFmtId="168" fontId="42" fillId="0" borderId="19" xfId="0" applyNumberFormat="1" applyFont="1" applyFill="1" applyBorder="1"/>
    <xf numFmtId="166" fontId="42" fillId="0" borderId="19" xfId="0" applyNumberFormat="1" applyFont="1" applyFill="1" applyBorder="1"/>
    <xf numFmtId="166" fontId="42" fillId="31" borderId="19" xfId="0" applyNumberFormat="1" applyFont="1" applyFill="1" applyBorder="1"/>
    <xf numFmtId="166" fontId="42" fillId="31" borderId="10" xfId="0" applyNumberFormat="1" applyFont="1" applyFill="1" applyBorder="1"/>
    <xf numFmtId="3" fontId="33" fillId="0" borderId="0" xfId="0" applyNumberFormat="1" applyFont="1" applyFill="1"/>
    <xf numFmtId="3" fontId="34" fillId="28" borderId="0" xfId="0" applyNumberFormat="1" applyFont="1" applyFill="1"/>
    <xf numFmtId="172" fontId="33" fillId="0" borderId="0" xfId="0" applyNumberFormat="1" applyFont="1" applyFill="1" applyAlignment="1">
      <alignment horizontal="left"/>
    </xf>
    <xf numFmtId="0" fontId="38" fillId="0" borderId="0" xfId="0" applyFont="1" applyAlignment="1">
      <alignment horizontal="center"/>
    </xf>
    <xf numFmtId="0" fontId="34" fillId="0" borderId="0" xfId="0" applyFont="1" applyFill="1" applyAlignment="1">
      <alignment horizontal="center"/>
    </xf>
    <xf numFmtId="14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horizontal="center"/>
    </xf>
    <xf numFmtId="0" fontId="34" fillId="0" borderId="0" xfId="41" applyFont="1" applyAlignment="1">
      <alignment horizontal="center"/>
    </xf>
    <xf numFmtId="0" fontId="34" fillId="0" borderId="0" xfId="41" applyFont="1" applyFill="1" applyAlignment="1">
      <alignment horizontal="center"/>
    </xf>
    <xf numFmtId="3" fontId="33" fillId="0" borderId="0" xfId="0" quotePrefix="1" applyNumberFormat="1" applyFont="1" applyFill="1"/>
    <xf numFmtId="166" fontId="33" fillId="0" borderId="0" xfId="0" applyNumberFormat="1" applyFont="1"/>
    <xf numFmtId="0" fontId="43" fillId="0" borderId="0" xfId="0" applyFont="1"/>
    <xf numFmtId="0" fontId="32" fillId="0" borderId="0" xfId="40" applyFont="1"/>
    <xf numFmtId="14" fontId="33" fillId="0" borderId="0" xfId="40" applyNumberFormat="1" applyFont="1" applyAlignment="1">
      <alignment horizontal="left"/>
    </xf>
    <xf numFmtId="1" fontId="32" fillId="0" borderId="0" xfId="40" applyNumberFormat="1" applyFont="1"/>
    <xf numFmtId="0" fontId="33" fillId="0" borderId="0" xfId="40" applyFont="1" applyAlignment="1">
      <alignment horizontal="left"/>
    </xf>
    <xf numFmtId="39" fontId="32" fillId="0" borderId="0" xfId="40" applyNumberFormat="1" applyFont="1" applyAlignment="1" applyProtection="1">
      <alignment horizontal="center"/>
    </xf>
    <xf numFmtId="0" fontId="32" fillId="0" borderId="0" xfId="40" applyFont="1" applyAlignment="1">
      <alignment horizontal="center"/>
    </xf>
    <xf numFmtId="1" fontId="32" fillId="0" borderId="0" xfId="40" applyNumberFormat="1" applyFont="1" applyAlignment="1">
      <alignment horizontal="center"/>
    </xf>
    <xf numFmtId="0" fontId="44" fillId="0" borderId="0" xfId="40" applyFont="1" applyAlignment="1">
      <alignment horizontal="left"/>
    </xf>
    <xf numFmtId="0" fontId="34" fillId="0" borderId="0" xfId="40" applyFont="1" applyAlignment="1">
      <alignment horizontal="center"/>
    </xf>
    <xf numFmtId="1" fontId="34" fillId="0" borderId="0" xfId="40" applyNumberFormat="1" applyFont="1" applyAlignment="1">
      <alignment horizontal="center"/>
    </xf>
    <xf numFmtId="39" fontId="34" fillId="0" borderId="0" xfId="40" applyNumberFormat="1" applyFont="1" applyAlignment="1" applyProtection="1">
      <alignment horizontal="center"/>
    </xf>
    <xf numFmtId="0" fontId="37" fillId="0" borderId="0" xfId="40" applyFont="1" applyAlignment="1">
      <alignment horizontal="center"/>
    </xf>
    <xf numFmtId="1" fontId="37" fillId="0" borderId="0" xfId="40" applyNumberFormat="1" applyFont="1" applyAlignment="1">
      <alignment horizontal="center"/>
    </xf>
    <xf numFmtId="0" fontId="37" fillId="0" borderId="0" xfId="40" applyFont="1"/>
    <xf numFmtId="0" fontId="34" fillId="0" borderId="0" xfId="40" applyFont="1"/>
    <xf numFmtId="1" fontId="37" fillId="0" borderId="0" xfId="40" applyNumberFormat="1" applyFont="1"/>
    <xf numFmtId="0" fontId="33" fillId="0" borderId="0" xfId="40" applyFont="1"/>
    <xf numFmtId="1" fontId="45" fillId="0" borderId="0" xfId="40" applyNumberFormat="1" applyFont="1"/>
    <xf numFmtId="0" fontId="45" fillId="0" borderId="0" xfId="40" applyFont="1"/>
    <xf numFmtId="37" fontId="34" fillId="0" borderId="0" xfId="0" applyNumberFormat="1" applyFont="1"/>
    <xf numFmtId="169" fontId="34" fillId="0" borderId="0" xfId="0" applyNumberFormat="1" applyFont="1"/>
    <xf numFmtId="37" fontId="32" fillId="0" borderId="0" xfId="40" applyNumberFormat="1" applyFont="1" applyProtection="1"/>
    <xf numFmtId="0" fontId="42" fillId="0" borderId="0" xfId="0" applyFont="1" applyAlignment="1">
      <alignment horizontal="center" vertical="top" wrapText="1"/>
    </xf>
    <xf numFmtId="0" fontId="42" fillId="0" borderId="0" xfId="0" applyFont="1" applyFill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2" fillId="0" borderId="0" xfId="0" applyFont="1" applyAlignment="1">
      <alignment wrapText="1"/>
    </xf>
    <xf numFmtId="0" fontId="42" fillId="0" borderId="0" xfId="0" applyFont="1" applyFill="1" applyAlignment="1">
      <alignment wrapText="1"/>
    </xf>
    <xf numFmtId="0" fontId="34" fillId="0" borderId="0" xfId="0" applyFont="1" applyAlignment="1"/>
    <xf numFmtId="0" fontId="34" fillId="0" borderId="0" xfId="0" applyFont="1" applyAlignment="1">
      <alignment horizontal="center" vertical="top"/>
    </xf>
    <xf numFmtId="0" fontId="34" fillId="0" borderId="0" xfId="0" applyFont="1" applyFill="1" applyAlignment="1">
      <alignment horizontal="center" vertical="top"/>
    </xf>
    <xf numFmtId="0" fontId="33" fillId="0" borderId="0" xfId="0" applyNumberFormat="1" applyFont="1" applyBorder="1"/>
    <xf numFmtId="2" fontId="33" fillId="0" borderId="0" xfId="0" applyNumberFormat="1" applyFont="1" applyFill="1" applyAlignment="1">
      <alignment horizontal="center"/>
    </xf>
    <xf numFmtId="0" fontId="34" fillId="0" borderId="0" xfId="0" applyNumberFormat="1" applyFont="1" applyBorder="1"/>
    <xf numFmtId="3" fontId="34" fillId="0" borderId="0" xfId="0" applyNumberFormat="1" applyFont="1"/>
    <xf numFmtId="0" fontId="34" fillId="0" borderId="0" xfId="0" applyFont="1" applyFill="1"/>
    <xf numFmtId="0" fontId="34" fillId="0" borderId="0" xfId="0" applyFont="1" applyBorder="1"/>
    <xf numFmtId="0" fontId="47" fillId="0" borderId="0" xfId="0" applyFont="1"/>
    <xf numFmtId="164" fontId="33" fillId="0" borderId="0" xfId="0" applyNumberFormat="1" applyFont="1"/>
    <xf numFmtId="0" fontId="33" fillId="0" borderId="0" xfId="0" applyFont="1" applyAlignment="1">
      <alignment wrapText="1"/>
    </xf>
    <xf numFmtId="0" fontId="33" fillId="0" borderId="0" xfId="0" applyFont="1" applyFill="1" applyAlignment="1">
      <alignment horizontal="center" wrapText="1"/>
    </xf>
    <xf numFmtId="16" fontId="33" fillId="0" borderId="0" xfId="0" applyNumberFormat="1" applyFont="1" applyFill="1" applyAlignment="1">
      <alignment horizontal="center" wrapText="1"/>
    </xf>
    <xf numFmtId="16" fontId="33" fillId="0" borderId="0" xfId="0" applyNumberFormat="1" applyFont="1" applyFill="1" applyAlignment="1">
      <alignment horizontal="center"/>
    </xf>
    <xf numFmtId="171" fontId="33" fillId="0" borderId="0" xfId="0" applyNumberFormat="1" applyFont="1" applyFill="1" applyAlignment="1">
      <alignment horizontal="center"/>
    </xf>
    <xf numFmtId="0" fontId="38" fillId="0" borderId="0" xfId="0" applyFont="1" applyAlignment="1"/>
    <xf numFmtId="0" fontId="38" fillId="0" borderId="0" xfId="0" applyFont="1" applyFill="1"/>
    <xf numFmtId="0" fontId="38" fillId="0" borderId="0" xfId="0" applyFont="1" applyFill="1" applyAlignment="1"/>
    <xf numFmtId="0" fontId="33" fillId="0" borderId="0" xfId="0" applyFont="1" applyFill="1" applyAlignment="1">
      <alignment horizontal="center" vertical="center"/>
    </xf>
    <xf numFmtId="3" fontId="34" fillId="0" borderId="0" xfId="0" applyNumberFormat="1" applyFont="1" applyFill="1" applyAlignment="1">
      <alignment horizontal="center"/>
    </xf>
    <xf numFmtId="3" fontId="34" fillId="28" borderId="0" xfId="0" quotePrefix="1" applyNumberFormat="1" applyFont="1" applyFill="1" applyAlignment="1">
      <alignment horizontal="center"/>
    </xf>
    <xf numFmtId="3" fontId="34" fillId="0" borderId="0" xfId="0" applyNumberFormat="1" applyFont="1" applyFill="1" applyAlignment="1">
      <alignment horizontal="center" vertical="top"/>
    </xf>
    <xf numFmtId="10" fontId="33" fillId="0" borderId="0" xfId="0" quotePrefix="1" applyNumberFormat="1" applyFont="1"/>
    <xf numFmtId="3" fontId="33" fillId="28" borderId="0" xfId="0" applyNumberFormat="1" applyFont="1" applyFill="1" applyProtection="1"/>
    <xf numFmtId="3" fontId="33" fillId="29" borderId="0" xfId="39" applyNumberFormat="1" applyFont="1" applyFill="1"/>
    <xf numFmtId="3" fontId="33" fillId="0" borderId="0" xfId="39" applyNumberFormat="1" applyFont="1" applyFill="1"/>
    <xf numFmtId="0" fontId="33" fillId="0" borderId="0" xfId="39" applyFont="1" applyFill="1"/>
    <xf numFmtId="10" fontId="34" fillId="0" borderId="0" xfId="0" applyNumberFormat="1" applyFont="1"/>
    <xf numFmtId="3" fontId="34" fillId="28" borderId="0" xfId="0" applyNumberFormat="1" applyFont="1" applyFill="1" applyProtection="1"/>
    <xf numFmtId="3" fontId="34" fillId="0" borderId="0" xfId="0" quotePrefix="1" applyNumberFormat="1" applyFont="1" applyFill="1"/>
    <xf numFmtId="3" fontId="33" fillId="30" borderId="0" xfId="0" quotePrefix="1" applyNumberFormat="1" applyFont="1" applyFill="1"/>
    <xf numFmtId="10" fontId="33" fillId="30" borderId="0" xfId="0" quotePrefix="1" applyNumberFormat="1" applyFont="1" applyFill="1"/>
    <xf numFmtId="10" fontId="33" fillId="0" borderId="0" xfId="0" quotePrefix="1" applyNumberFormat="1" applyFont="1" applyFill="1"/>
    <xf numFmtId="3" fontId="33" fillId="24" borderId="0" xfId="0" quotePrefix="1" applyNumberFormat="1" applyFont="1" applyFill="1"/>
    <xf numFmtId="3" fontId="33" fillId="25" borderId="0" xfId="0" applyNumberFormat="1" applyFont="1" applyFill="1"/>
    <xf numFmtId="3" fontId="34" fillId="0" borderId="0" xfId="0" applyNumberFormat="1" applyFont="1" applyFill="1"/>
    <xf numFmtId="10" fontId="34" fillId="0" borderId="0" xfId="0" applyNumberFormat="1" applyFont="1" applyFill="1"/>
    <xf numFmtId="3" fontId="34" fillId="25" borderId="0" xfId="0" applyNumberFormat="1" applyFont="1" applyFill="1"/>
    <xf numFmtId="3" fontId="34" fillId="0" borderId="0" xfId="0" quotePrefix="1" applyNumberFormat="1" applyFont="1"/>
    <xf numFmtId="168" fontId="34" fillId="0" borderId="0" xfId="0" applyNumberFormat="1" applyFont="1" applyFill="1"/>
    <xf numFmtId="3" fontId="37" fillId="0" borderId="0" xfId="0" applyNumberFormat="1" applyFont="1" applyProtection="1"/>
    <xf numFmtId="3" fontId="37" fillId="0" borderId="0" xfId="0" applyNumberFormat="1" applyFont="1"/>
    <xf numFmtId="4" fontId="33" fillId="0" borderId="0" xfId="0" applyNumberFormat="1" applyFont="1"/>
    <xf numFmtId="170" fontId="34" fillId="0" borderId="0" xfId="45" applyNumberFormat="1" applyFont="1"/>
    <xf numFmtId="0" fontId="48" fillId="0" borderId="0" xfId="35" applyFont="1" applyAlignment="1" applyProtection="1"/>
    <xf numFmtId="37" fontId="33" fillId="30" borderId="0" xfId="0" applyNumberFormat="1" applyFont="1" applyFill="1"/>
    <xf numFmtId="37" fontId="33" fillId="27" borderId="0" xfId="0" applyNumberFormat="1" applyFont="1" applyFill="1"/>
    <xf numFmtId="165" fontId="33" fillId="0" borderId="0" xfId="0" applyNumberFormat="1" applyFont="1"/>
    <xf numFmtId="3" fontId="42" fillId="0" borderId="19" xfId="0" applyNumberFormat="1" applyFont="1" applyFill="1" applyBorder="1"/>
    <xf numFmtId="0" fontId="33" fillId="0" borderId="0" xfId="0" applyFont="1" applyFill="1" applyAlignment="1">
      <alignment wrapText="1"/>
    </xf>
    <xf numFmtId="1" fontId="33" fillId="0" borderId="0" xfId="0" applyNumberFormat="1" applyFont="1"/>
    <xf numFmtId="0" fontId="3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4" fillId="27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9" fillId="0" borderId="0" xfId="42" applyFont="1" applyFill="1" applyBorder="1" applyAlignment="1">
      <alignment horizontal="center" vertical="center" wrapText="1"/>
    </xf>
    <xf numFmtId="0" fontId="39" fillId="0" borderId="0" xfId="42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vertical="center"/>
    </xf>
    <xf numFmtId="0" fontId="39" fillId="0" borderId="12" xfId="42" applyFont="1" applyFill="1" applyBorder="1" applyAlignment="1">
      <alignment horizontal="center" vertical="center" wrapText="1"/>
    </xf>
    <xf numFmtId="0" fontId="39" fillId="0" borderId="13" xfId="42" applyFont="1" applyFill="1" applyBorder="1" applyAlignment="1">
      <alignment horizontal="left" vertical="center" wrapText="1"/>
    </xf>
    <xf numFmtId="0" fontId="40" fillId="0" borderId="0" xfId="42" applyFont="1" applyFill="1" applyBorder="1" applyAlignment="1">
      <alignment horizontal="left" vertical="center" wrapText="1"/>
    </xf>
    <xf numFmtId="0" fontId="33" fillId="0" borderId="14" xfId="0" applyFont="1" applyFill="1" applyBorder="1" applyAlignment="1">
      <alignment horizontal="center" vertical="center"/>
    </xf>
    <xf numFmtId="0" fontId="39" fillId="0" borderId="15" xfId="42" applyFont="1" applyFill="1" applyBorder="1" applyAlignment="1">
      <alignment horizontal="left" vertical="center" wrapText="1"/>
    </xf>
    <xf numFmtId="0" fontId="33" fillId="0" borderId="16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vertical="center"/>
    </xf>
    <xf numFmtId="0" fontId="39" fillId="0" borderId="17" xfId="42" applyFont="1" applyFill="1" applyBorder="1" applyAlignment="1">
      <alignment horizontal="center" vertical="center" wrapText="1"/>
    </xf>
    <xf numFmtId="0" fontId="39" fillId="0" borderId="18" xfId="42" applyFont="1" applyFill="1" applyBorder="1" applyAlignment="1">
      <alignment horizontal="left" vertical="center" wrapText="1"/>
    </xf>
    <xf numFmtId="14" fontId="38" fillId="0" borderId="0" xfId="0" applyNumberFormat="1" applyFont="1"/>
    <xf numFmtId="0" fontId="34" fillId="0" borderId="0" xfId="0" applyFont="1" applyFill="1" applyAlignment="1">
      <alignment horizontal="center"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/>
    </xf>
    <xf numFmtId="0" fontId="33" fillId="28" borderId="0" xfId="0" applyFont="1" applyFill="1"/>
    <xf numFmtId="0" fontId="42" fillId="28" borderId="0" xfId="0" applyFont="1" applyFill="1"/>
    <xf numFmtId="0" fontId="41" fillId="0" borderId="0" xfId="0" applyFont="1" applyAlignment="1">
      <alignment horizontal="center"/>
    </xf>
    <xf numFmtId="0" fontId="33" fillId="0" borderId="11" xfId="0" applyFont="1" applyBorder="1" applyAlignment="1">
      <alignment horizontal="right"/>
    </xf>
    <xf numFmtId="0" fontId="33" fillId="0" borderId="13" xfId="0" applyFont="1" applyBorder="1" applyAlignment="1">
      <alignment horizontal="right"/>
    </xf>
    <xf numFmtId="0" fontId="33" fillId="0" borderId="14" xfId="0" applyFont="1" applyBorder="1" applyAlignment="1">
      <alignment horizontal="right"/>
    </xf>
    <xf numFmtId="0" fontId="33" fillId="0" borderId="15" xfId="0" applyFont="1" applyBorder="1" applyAlignment="1">
      <alignment horizontal="right"/>
    </xf>
    <xf numFmtId="0" fontId="33" fillId="0" borderId="14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18" xfId="0" applyFont="1" applyBorder="1"/>
    <xf numFmtId="0" fontId="34" fillId="0" borderId="0" xfId="0" applyFont="1" applyAlignment="1">
      <alignment horizontal="center"/>
    </xf>
    <xf numFmtId="0" fontId="41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vertical="center" wrapText="1"/>
    </xf>
    <xf numFmtId="0" fontId="50" fillId="0" borderId="0" xfId="0" applyFont="1"/>
    <xf numFmtId="0" fontId="51" fillId="0" borderId="0" xfId="0" applyFont="1"/>
    <xf numFmtId="0" fontId="51" fillId="0" borderId="0" xfId="0" applyFont="1" applyFill="1"/>
    <xf numFmtId="0" fontId="51" fillId="0" borderId="0" xfId="0" applyFont="1" applyAlignment="1">
      <alignment horizontal="center"/>
    </xf>
    <xf numFmtId="0" fontId="53" fillId="0" borderId="0" xfId="0" applyFont="1"/>
    <xf numFmtId="0" fontId="52" fillId="0" borderId="0" xfId="0" applyFont="1" applyFill="1" applyAlignment="1">
      <alignment horizontal="center"/>
    </xf>
    <xf numFmtId="0" fontId="51" fillId="0" borderId="14" xfId="0" applyFont="1" applyBorder="1"/>
    <xf numFmtId="0" fontId="51" fillId="0" borderId="15" xfId="0" applyFont="1" applyBorder="1"/>
    <xf numFmtId="37" fontId="45" fillId="0" borderId="0" xfId="40" applyNumberFormat="1" applyFont="1"/>
    <xf numFmtId="0" fontId="33" fillId="0" borderId="0" xfId="40" applyFont="1" applyProtection="1"/>
    <xf numFmtId="10" fontId="45" fillId="0" borderId="0" xfId="40" applyNumberFormat="1" applyFont="1"/>
    <xf numFmtId="2" fontId="34" fillId="0" borderId="0" xfId="0" applyNumberFormat="1" applyFont="1"/>
    <xf numFmtId="9" fontId="33" fillId="0" borderId="0" xfId="45" applyFont="1" applyFill="1" applyAlignment="1">
      <alignment horizontal="right"/>
    </xf>
    <xf numFmtId="170" fontId="41" fillId="0" borderId="0" xfId="0" applyNumberFormat="1" applyFont="1" applyFill="1"/>
    <xf numFmtId="0" fontId="33" fillId="0" borderId="0" xfId="0" applyFont="1" applyFill="1" applyAlignment="1">
      <alignment horizontal="right"/>
    </xf>
    <xf numFmtId="0" fontId="41" fillId="0" borderId="0" xfId="45" applyNumberFormat="1" applyFont="1" applyFill="1"/>
    <xf numFmtId="166" fontId="41" fillId="0" borderId="0" xfId="45" applyNumberFormat="1" applyFont="1" applyFill="1"/>
    <xf numFmtId="9" fontId="41" fillId="0" borderId="0" xfId="0" applyNumberFormat="1" applyFont="1" applyFill="1"/>
    <xf numFmtId="1" fontId="41" fillId="0" borderId="0" xfId="0" applyNumberFormat="1" applyFont="1" applyFill="1"/>
    <xf numFmtId="0" fontId="2" fillId="0" borderId="0" xfId="0" applyFont="1" applyFill="1" applyBorder="1"/>
    <xf numFmtId="1" fontId="2" fillId="0" borderId="0" xfId="0" applyNumberFormat="1" applyFont="1" applyFill="1" applyBorder="1"/>
    <xf numFmtId="0" fontId="4" fillId="0" borderId="0" xfId="0" applyFont="1" applyFill="1" applyBorder="1"/>
    <xf numFmtId="0" fontId="55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3" fontId="2" fillId="0" borderId="0" xfId="0" quotePrefix="1" applyNumberFormat="1" applyFont="1" applyFill="1" applyBorder="1"/>
    <xf numFmtId="0" fontId="57" fillId="0" borderId="0" xfId="0" applyFont="1" applyFill="1" applyBorder="1" applyAlignment="1">
      <alignment horizontal="center" vertical="center" wrapText="1"/>
    </xf>
    <xf numFmtId="3" fontId="2" fillId="29" borderId="0" xfId="0" quotePrefix="1" applyNumberFormat="1" applyFont="1" applyFill="1" applyBorder="1"/>
    <xf numFmtId="164" fontId="2" fillId="0" borderId="0" xfId="28" applyNumberFormat="1" applyFont="1" applyFill="1" applyBorder="1"/>
    <xf numFmtId="3" fontId="2" fillId="37" borderId="0" xfId="0" quotePrefix="1" applyNumberFormat="1" applyFont="1" applyFill="1" applyBorder="1"/>
    <xf numFmtId="0" fontId="58" fillId="0" borderId="0" xfId="0" applyFont="1" applyFill="1" applyBorder="1" applyAlignment="1">
      <alignment horizontal="center" vertical="center" wrapText="1"/>
    </xf>
    <xf numFmtId="0" fontId="58" fillId="29" borderId="0" xfId="0" applyFont="1" applyFill="1" applyBorder="1" applyAlignment="1">
      <alignment horizontal="center" vertical="center" wrapText="1"/>
    </xf>
    <xf numFmtId="0" fontId="59" fillId="37" borderId="0" xfId="0" applyFont="1" applyFill="1" applyBorder="1" applyAlignment="1">
      <alignment horizontal="center" vertical="center" wrapText="1"/>
    </xf>
    <xf numFmtId="0" fontId="60" fillId="37" borderId="20" xfId="0" applyFont="1" applyFill="1" applyBorder="1" applyAlignment="1">
      <alignment horizontal="center" vertical="center" wrapText="1"/>
    </xf>
    <xf numFmtId="0" fontId="58" fillId="37" borderId="22" xfId="0" applyFont="1" applyFill="1" applyBorder="1" applyAlignment="1">
      <alignment horizontal="center" vertical="center" wrapText="1"/>
    </xf>
    <xf numFmtId="3" fontId="2" fillId="37" borderId="21" xfId="0" quotePrefix="1" applyNumberFormat="1" applyFont="1" applyFill="1" applyBorder="1"/>
    <xf numFmtId="0" fontId="60" fillId="37" borderId="23" xfId="0" applyFont="1" applyFill="1" applyBorder="1" applyAlignment="1">
      <alignment horizontal="center" vertical="center" wrapText="1"/>
    </xf>
    <xf numFmtId="1" fontId="60" fillId="0" borderId="0" xfId="0" applyNumberFormat="1" applyFont="1" applyFill="1" applyBorder="1"/>
    <xf numFmtId="0" fontId="60" fillId="0" borderId="0" xfId="0" applyFont="1" applyFill="1" applyBorder="1"/>
    <xf numFmtId="3" fontId="60" fillId="0" borderId="0" xfId="0" quotePrefix="1" applyNumberFormat="1" applyFont="1" applyFill="1" applyBorder="1"/>
    <xf numFmtId="3" fontId="60" fillId="29" borderId="0" xfId="0" quotePrefix="1" applyNumberFormat="1" applyFont="1" applyFill="1" applyBorder="1"/>
    <xf numFmtId="3" fontId="60" fillId="37" borderId="0" xfId="0" quotePrefix="1" applyNumberFormat="1" applyFont="1" applyFill="1" applyBorder="1"/>
    <xf numFmtId="164" fontId="60" fillId="0" borderId="0" xfId="28" applyNumberFormat="1" applyFont="1" applyFill="1" applyBorder="1"/>
    <xf numFmtId="0" fontId="58" fillId="38" borderId="0" xfId="0" applyFont="1" applyFill="1" applyBorder="1" applyAlignment="1">
      <alignment horizontal="center" vertical="center" wrapText="1"/>
    </xf>
    <xf numFmtId="3" fontId="2" fillId="38" borderId="0" xfId="0" quotePrefix="1" applyNumberFormat="1" applyFont="1" applyFill="1" applyBorder="1"/>
    <xf numFmtId="3" fontId="60" fillId="38" borderId="0" xfId="0" quotePrefix="1" applyNumberFormat="1" applyFont="1" applyFill="1" applyBorder="1"/>
    <xf numFmtId="0" fontId="58" fillId="31" borderId="0" xfId="0" applyFont="1" applyFill="1" applyBorder="1" applyAlignment="1">
      <alignment horizontal="center" vertical="center" wrapText="1"/>
    </xf>
    <xf numFmtId="3" fontId="2" fillId="31" borderId="0" xfId="0" applyNumberFormat="1" applyFont="1" applyFill="1" applyBorder="1"/>
    <xf numFmtId="3" fontId="60" fillId="31" borderId="0" xfId="0" applyNumberFormat="1" applyFont="1" applyFill="1" applyBorder="1"/>
    <xf numFmtId="3" fontId="2" fillId="31" borderId="0" xfId="0" quotePrefix="1" applyNumberFormat="1" applyFont="1" applyFill="1" applyBorder="1"/>
    <xf numFmtId="164" fontId="60" fillId="31" borderId="0" xfId="28" applyNumberFormat="1" applyFont="1" applyFill="1" applyBorder="1"/>
    <xf numFmtId="0" fontId="45" fillId="0" borderId="0" xfId="0" applyFont="1" applyFill="1" applyBorder="1"/>
    <xf numFmtId="0" fontId="2" fillId="0" borderId="0" xfId="0" applyFont="1" applyFill="1" applyBorder="1" applyAlignment="1"/>
    <xf numFmtId="0" fontId="61" fillId="0" borderId="0" xfId="0" applyFont="1" applyFill="1" applyBorder="1" applyAlignment="1"/>
    <xf numFmtId="0" fontId="62" fillId="0" borderId="0" xfId="0" applyFont="1" applyFill="1" applyBorder="1" applyAlignment="1">
      <alignment horizontal="left"/>
    </xf>
    <xf numFmtId="0" fontId="62" fillId="0" borderId="0" xfId="0" applyFont="1" applyFill="1" applyBorder="1" applyAlignment="1"/>
    <xf numFmtId="49" fontId="63" fillId="0" borderId="0" xfId="0" applyNumberFormat="1" applyFont="1" applyFill="1" applyBorder="1" applyAlignment="1">
      <alignment horizontal="left"/>
    </xf>
    <xf numFmtId="0" fontId="52" fillId="33" borderId="0" xfId="0" applyFont="1" applyFill="1" applyAlignment="1">
      <alignment horizontal="center"/>
    </xf>
    <xf numFmtId="0" fontId="36" fillId="33" borderId="0" xfId="0" applyFont="1" applyFill="1" applyAlignment="1">
      <alignment horizontal="center" vertical="center" wrapText="1"/>
    </xf>
    <xf numFmtId="1" fontId="49" fillId="30" borderId="0" xfId="0" applyNumberFormat="1" applyFont="1" applyFill="1" applyAlignment="1">
      <alignment horizontal="center" vertical="center"/>
    </xf>
    <xf numFmtId="0" fontId="49" fillId="30" borderId="0" xfId="0" applyFont="1" applyFill="1" applyAlignment="1">
      <alignment horizontal="center" vertical="center"/>
    </xf>
    <xf numFmtId="0" fontId="60" fillId="36" borderId="0" xfId="0" applyFont="1" applyFill="1" applyBorder="1" applyAlignment="1">
      <alignment horizontal="center" vertical="center" wrapText="1"/>
    </xf>
    <xf numFmtId="0" fontId="60" fillId="39" borderId="0" xfId="0" applyFont="1" applyFill="1" applyBorder="1" applyAlignment="1">
      <alignment horizontal="center" vertical="center" wrapText="1"/>
    </xf>
    <xf numFmtId="0" fontId="60" fillId="40" borderId="0" xfId="0" applyFont="1" applyFill="1" applyBorder="1" applyAlignment="1">
      <alignment horizontal="center" vertical="center" wrapText="1"/>
    </xf>
    <xf numFmtId="0" fontId="60" fillId="35" borderId="24" xfId="0" applyFont="1" applyFill="1" applyBorder="1" applyAlignment="1">
      <alignment horizontal="center" vertical="center" wrapText="1"/>
    </xf>
    <xf numFmtId="0" fontId="60" fillId="35" borderId="0" xfId="0" applyFont="1" applyFill="1" applyBorder="1" applyAlignment="1">
      <alignment horizontal="center" vertical="center" wrapText="1"/>
    </xf>
    <xf numFmtId="0" fontId="37" fillId="32" borderId="0" xfId="0" applyFont="1" applyFill="1" applyBorder="1" applyAlignment="1">
      <alignment horizontal="center" vertical="center"/>
    </xf>
  </cellXfs>
  <cellStyles count="6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Explanatory Text" xfId="29" builtinId="53" customBuilti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35" builtinId="8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39"/>
    <cellStyle name="Normal 3" xfId="49"/>
    <cellStyle name="Normal_a&amp;f newfound07" xfId="40"/>
    <cellStyle name="Normal_c70fy04veto" xfId="41"/>
    <cellStyle name="Normal_leas" xfId="42"/>
    <cellStyle name="Note" xfId="43" builtinId="10" customBuiltin="1"/>
    <cellStyle name="Output" xfId="44" builtinId="21" customBuiltin="1"/>
    <cellStyle name="Percent" xfId="45" builtinId="5"/>
    <cellStyle name="Title" xfId="46" builtinId="15" customBuiltin="1"/>
    <cellStyle name="Total" xfId="47" builtinId="25" customBuiltin="1"/>
    <cellStyle name="Warning Text" xfId="48" builtinId="11" customBuiltin="1"/>
  </cellStyles>
  <dxfs count="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7915047694199"/>
          <c:y val="3.7382221161748698E-2"/>
          <c:w val="0.85672683704974795"/>
          <c:h val="0.68650547469446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parameters!$K$10</c:f>
              <c:strCache>
                <c:ptCount val="1"/>
                <c:pt idx="0">
                  <c:v>excess effort before effort reduction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682-FE43-B758-5F00C55D8F8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parameters!$L$10:$V$10</c:f>
              <c:numCache>
                <c:formatCode>#,##0.0</c:formatCode>
                <c:ptCount val="5"/>
                <c:pt idx="0">
                  <c:v>229.8</c:v>
                </c:pt>
                <c:pt idx="1">
                  <c:v>234.5</c:v>
                </c:pt>
                <c:pt idx="2">
                  <c:v>307.90301399999998</c:v>
                </c:pt>
                <c:pt idx="3">
                  <c:v>235.358789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82-FE43-B758-5F00C55D8F89}"/>
            </c:ext>
          </c:extLst>
        </c:ser>
        <c:ser>
          <c:idx val="1"/>
          <c:order val="1"/>
          <c:tx>
            <c:strRef>
              <c:f>parameters!$K$11</c:f>
              <c:strCache>
                <c:ptCount val="1"/>
                <c:pt idx="0">
                  <c:v>effort reduction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parameters!$L$11:$V$11</c:f>
              <c:numCache>
                <c:formatCode>#,##0.0</c:formatCode>
                <c:ptCount val="5"/>
                <c:pt idx="0">
                  <c:v>34.5</c:v>
                </c:pt>
                <c:pt idx="1">
                  <c:v>35.200000000000003</c:v>
                </c:pt>
                <c:pt idx="2">
                  <c:v>153.95150699999999</c:v>
                </c:pt>
                <c:pt idx="3">
                  <c:v>117.6793945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682-FE43-B758-5F00C55D8F89}"/>
            </c:ext>
          </c:extLst>
        </c:ser>
        <c:ser>
          <c:idx val="2"/>
          <c:order val="2"/>
          <c:tx>
            <c:strRef>
              <c:f>parameters!$K$12</c:f>
              <c:strCache>
                <c:ptCount val="1"/>
                <c:pt idx="0">
                  <c:v>net excess after effort reduction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dLbl>
              <c:idx val="10"/>
              <c:layout>
                <c:manualLayout>
                  <c:x val="3.2374548624081699E-2"/>
                  <c:y val="3.1138097462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682-FE43-B758-5F00C55D8F8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parameters!$L$12:$V$12</c:f>
              <c:numCache>
                <c:formatCode>#,##0.0</c:formatCode>
                <c:ptCount val="5"/>
                <c:pt idx="0">
                  <c:v>195.3</c:v>
                </c:pt>
                <c:pt idx="1">
                  <c:v>199.3</c:v>
                </c:pt>
                <c:pt idx="2">
                  <c:v>152.08069825743701</c:v>
                </c:pt>
                <c:pt idx="3">
                  <c:v>117.482913201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682-FE43-B758-5F00C55D8F89}"/>
            </c:ext>
          </c:extLst>
        </c:ser>
        <c:ser>
          <c:idx val="3"/>
          <c:order val="3"/>
          <c:tx>
            <c:strRef>
              <c:f>parameters!$K$13</c:f>
              <c:strCache>
                <c:ptCount val="1"/>
                <c:pt idx="0">
                  <c:v>shortfall below target before increment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682-FE43-B758-5F00C55D8F8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parameters!$L$13:$V$13</c:f>
              <c:numCache>
                <c:formatCode>#,##0.0</c:formatCode>
                <c:ptCount val="5"/>
                <c:pt idx="0">
                  <c:v>-200</c:v>
                </c:pt>
                <c:pt idx="1">
                  <c:v>-180.2</c:v>
                </c:pt>
                <c:pt idx="2">
                  <c:v>-162.97221500000001</c:v>
                </c:pt>
                <c:pt idx="3">
                  <c:v>-132.627218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682-FE43-B758-5F00C55D8F89}"/>
            </c:ext>
          </c:extLst>
        </c:ser>
        <c:ser>
          <c:idx val="4"/>
          <c:order val="4"/>
          <c:tx>
            <c:strRef>
              <c:f>parameters!$K$14</c:f>
              <c:strCache>
                <c:ptCount val="1"/>
                <c:pt idx="0">
                  <c:v>additional increments toward target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parameters!$L$14:$V$14</c:f>
              <c:numCache>
                <c:formatCode>#,##0.0</c:formatCode>
                <c:ptCount val="5"/>
                <c:pt idx="0">
                  <c:v>-4.2</c:v>
                </c:pt>
                <c:pt idx="1">
                  <c:v>-3.9</c:v>
                </c:pt>
                <c:pt idx="2">
                  <c:v>-7.5630930000000003</c:v>
                </c:pt>
                <c:pt idx="3">
                  <c:v>-5.8487390000000001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682-FE43-B758-5F00C55D8F89}"/>
            </c:ext>
          </c:extLst>
        </c:ser>
        <c:ser>
          <c:idx val="5"/>
          <c:order val="5"/>
          <c:tx>
            <c:strRef>
              <c:f>parameters!$K$15</c:f>
              <c:strCache>
                <c:ptCount val="1"/>
                <c:pt idx="0">
                  <c:v>net shortfall below target after increment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10"/>
              <c:layout>
                <c:manualLayout>
                  <c:x val="0"/>
                  <c:y val="-6.539000467071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682-FE43-B758-5F00C55D8F8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parameters!$L$15:$V$15</c:f>
              <c:numCache>
                <c:formatCode>#,##0.0</c:formatCode>
                <c:ptCount val="5"/>
                <c:pt idx="0">
                  <c:v>-195.7</c:v>
                </c:pt>
                <c:pt idx="1">
                  <c:v>-176.3</c:v>
                </c:pt>
                <c:pt idx="2">
                  <c:v>-155.409122</c:v>
                </c:pt>
                <c:pt idx="3">
                  <c:v>-126.778479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682-FE43-B758-5F00C55D8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93649528"/>
        <c:axId val="193649912"/>
      </c:barChart>
      <c:catAx>
        <c:axId val="193649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93649912"/>
        <c:crosses val="autoZero"/>
        <c:auto val="1"/>
        <c:lblAlgn val="ctr"/>
        <c:lblOffset val="100"/>
        <c:noMultiLvlLbl val="0"/>
      </c:catAx>
      <c:valAx>
        <c:axId val="1936499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Dollars Above/Below Target Local Share ($)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3649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649336641139101E-2"/>
          <c:y val="0.83922983111961702"/>
          <c:w val="0.97218077877251596"/>
          <c:h val="0.140568148678384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1"/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parameters!$K$45</c:f>
              <c:strCache>
                <c:ptCount val="1"/>
                <c:pt idx="0">
                  <c:v>aid above target</c:v>
                </c:pt>
              </c:strCache>
            </c:strRef>
          </c:tx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D0B-7D42-BB90-0F501E2A7B5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parameters!$L$44:$V$44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parameters!$L$45:$V$45</c:f>
              <c:numCache>
                <c:formatCode>#,##0.0</c:formatCode>
                <c:ptCount val="5"/>
                <c:pt idx="0">
                  <c:v>372.91397258755205</c:v>
                </c:pt>
                <c:pt idx="1">
                  <c:v>385.3</c:v>
                </c:pt>
                <c:pt idx="2" formatCode="0.0">
                  <c:v>404.65393358144092</c:v>
                </c:pt>
                <c:pt idx="3" formatCode="0.0">
                  <c:v>419.07307786449184</c:v>
                </c:pt>
                <c:pt idx="4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0B-7D42-BB90-0F501E2A7B57}"/>
            </c:ext>
          </c:extLst>
        </c:ser>
        <c:ser>
          <c:idx val="1"/>
          <c:order val="1"/>
          <c:tx>
            <c:strRef>
              <c:f>parameters!$K$46</c:f>
              <c:strCache>
                <c:ptCount val="1"/>
                <c:pt idx="0">
                  <c:v>aid below target</c:v>
                </c:pt>
              </c:strCache>
            </c:strRef>
          </c:tx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D0B-7D42-BB90-0F501E2A7B5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parameters!$L$44:$V$44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parameters!$L$46:$V$46</c:f>
              <c:numCache>
                <c:formatCode>#,##0.0</c:formatCode>
                <c:ptCount val="5"/>
                <c:pt idx="0">
                  <c:v>-84.706296922117531</c:v>
                </c:pt>
                <c:pt idx="1">
                  <c:v>-66.900000000000006</c:v>
                </c:pt>
                <c:pt idx="2" formatCode="0.0">
                  <c:v>-49.399214270156875</c:v>
                </c:pt>
                <c:pt idx="3" formatCode="0.0">
                  <c:v>-44.487988876901781</c:v>
                </c:pt>
                <c:pt idx="4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D0B-7D42-BB90-0F501E2A7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195177984"/>
        <c:axId val="195178368"/>
      </c:barChart>
      <c:catAx>
        <c:axId val="19517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95178368"/>
        <c:crosses val="autoZero"/>
        <c:auto val="1"/>
        <c:lblAlgn val="ctr"/>
        <c:lblOffset val="100"/>
        <c:noMultiLvlLbl val="0"/>
      </c:catAx>
      <c:valAx>
        <c:axId val="1951783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95177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1"/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Target v. Required Contribution, FY2017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829512718892"/>
          <c:y val="9.2072116407746193E-2"/>
          <c:w val="0.78642503389959595"/>
          <c:h val="0.75029029134296399"/>
        </c:manualLayout>
      </c:layout>
      <c:scatterChart>
        <c:scatterStyle val="lineMarker"/>
        <c:varyColors val="0"/>
        <c:ser>
          <c:idx val="0"/>
          <c:order val="0"/>
          <c:tx>
            <c:v>Required Contribution %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5">
                    <a:lumMod val="5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31-A043-A400-1C365FF185C0}"/>
            </c:ext>
          </c:extLst>
        </c:ser>
        <c:ser>
          <c:idx val="1"/>
          <c:order val="1"/>
          <c:tx>
            <c:v>Target Contribution %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5">
                    <a:lumMod val="40000"/>
                    <a:lumOff val="6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31-A043-A400-1C365FF18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629216"/>
        <c:axId val="195201776"/>
      </c:scatterChart>
      <c:valAx>
        <c:axId val="19462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Target Contribution</a:t>
                </a:r>
                <a:r>
                  <a:rPr lang="en-US" baseline="0"/>
                  <a:t> %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5201776"/>
        <c:crosses val="autoZero"/>
        <c:crossBetween val="midCat"/>
      </c:valAx>
      <c:valAx>
        <c:axId val="1952017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Required Contribution %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462921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6" l="0.70000000000000095" r="0.70000000000000095" t="0.75000000000000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Target</a:t>
            </a:r>
            <a:r>
              <a:rPr lang="en-US" baseline="0"/>
              <a:t> v. Chapter 70 Aid %, FY2017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829512718892"/>
          <c:y val="7.5642909790385807E-2"/>
          <c:w val="0.79037454441417698"/>
          <c:h val="0.77757096501635903"/>
        </c:manualLayout>
      </c:layout>
      <c:scatterChart>
        <c:scatterStyle val="lineMarker"/>
        <c:varyColors val="0"/>
        <c:ser>
          <c:idx val="0"/>
          <c:order val="0"/>
          <c:tx>
            <c:v>Chapter 70 Aid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5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3B-1E46-9F99-8A72BF3E2F85}"/>
            </c:ext>
          </c:extLst>
        </c:ser>
        <c:ser>
          <c:idx val="1"/>
          <c:order val="1"/>
          <c:tx>
            <c:v>Target Aid %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3B-1E46-9F99-8A72BF3E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598760"/>
        <c:axId val="194601192"/>
      </c:scatterChart>
      <c:valAx>
        <c:axId val="194598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Target Aid %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4601192"/>
        <c:crosses val="autoZero"/>
        <c:crossBetween val="midCat"/>
      </c:valAx>
      <c:valAx>
        <c:axId val="194601192"/>
        <c:scaling>
          <c:orientation val="minMax"/>
          <c:max val="100.0001"/>
          <c:min val="1.0000000000000099E-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Chapter 70 Aid %</a:t>
                </a:r>
              </a:p>
            </c:rich>
          </c:tx>
          <c:layout>
            <c:manualLayout>
              <c:xMode val="edge"/>
              <c:yMode val="edge"/>
              <c:x val="3.6954915003695899E-3"/>
              <c:y val="0.2717577668563240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459876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6" l="0.70000000000000095" r="0.70000000000000095" t="0.750000000000006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758190</xdr:colOff>
      <xdr:row>17</xdr:row>
      <xdr:rowOff>57150</xdr:rowOff>
    </xdr:from>
    <xdr:to>
      <xdr:col>24</xdr:col>
      <xdr:colOff>38100</xdr:colOff>
      <xdr:row>40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1904</xdr:colOff>
      <xdr:row>46</xdr:row>
      <xdr:rowOff>38100</xdr:rowOff>
    </xdr:from>
    <xdr:to>
      <xdr:col>24</xdr:col>
      <xdr:colOff>49069</xdr:colOff>
      <xdr:row>63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449580</xdr:colOff>
      <xdr:row>11</xdr:row>
      <xdr:rowOff>30480</xdr:rowOff>
    </xdr:from>
    <xdr:to>
      <xdr:col>30</xdr:col>
      <xdr:colOff>30480</xdr:colOff>
      <xdr:row>37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449580</xdr:colOff>
      <xdr:row>43</xdr:row>
      <xdr:rowOff>15240</xdr:rowOff>
    </xdr:from>
    <xdr:to>
      <xdr:col>29</xdr:col>
      <xdr:colOff>579120</xdr:colOff>
      <xdr:row>68</xdr:row>
      <xdr:rowOff>83820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24</xdr:row>
          <xdr:rowOff>142875</xdr:rowOff>
        </xdr:from>
        <xdr:to>
          <xdr:col>7</xdr:col>
          <xdr:colOff>200025</xdr:colOff>
          <xdr:row>30</xdr:row>
          <xdr:rowOff>104775</xdr:rowOff>
        </xdr:to>
        <xdr:sp macro="" textlink="">
          <xdr:nvSpPr>
            <xdr:cNvPr id="14350" name="Button 14" descr="Recalibrate eqv and income percentages, if foundation or statewide target changes." hidden="1">
              <a:extLst>
                <a:ext uri="{63B3BB69-23CF-44E3-9099-C40C66FF867C}">
                  <a14:compatExt spid="_x0000_s14350"/>
                </a:ext>
                <a:ext uri="{FF2B5EF4-FFF2-40B4-BE49-F238E27FC236}">
                  <a16:creationId xmlns="" xmlns:a16="http://schemas.microsoft.com/office/drawing/2014/main" id="{00000000-0008-0000-0100-00000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Calibri"/>
                </a:rPr>
                <a:t>Recalibrate eqv and income percentages, if foundation or statewide target changes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/>
  </sheetPr>
  <dimension ref="A1:C59"/>
  <sheetViews>
    <sheetView workbookViewId="0">
      <selection activeCell="B8" sqref="B8"/>
    </sheetView>
  </sheetViews>
  <sheetFormatPr defaultColWidth="8.875" defaultRowHeight="12.75"/>
  <cols>
    <col min="1" max="1" width="26" style="9" customWidth="1"/>
    <col min="2" max="2" width="17.125" style="9" customWidth="1"/>
    <col min="3" max="16384" width="8.875" style="9"/>
  </cols>
  <sheetData>
    <row r="1" spans="1:2">
      <c r="A1" s="21">
        <v>42376</v>
      </c>
    </row>
    <row r="2" spans="1:2">
      <c r="A2" s="9" t="s">
        <v>1956</v>
      </c>
    </row>
    <row r="3" spans="1:2">
      <c r="A3" s="9" t="s">
        <v>1957</v>
      </c>
    </row>
    <row r="5" spans="1:2">
      <c r="A5" s="21">
        <v>42368</v>
      </c>
    </row>
    <row r="6" spans="1:2">
      <c r="A6" s="9" t="s">
        <v>1951</v>
      </c>
    </row>
    <row r="8" spans="1:2">
      <c r="A8" s="21">
        <v>42349</v>
      </c>
    </row>
    <row r="9" spans="1:2">
      <c r="A9" s="9" t="s">
        <v>1948</v>
      </c>
    </row>
    <row r="11" spans="1:2" hidden="1">
      <c r="A11" s="21">
        <v>42317</v>
      </c>
    </row>
    <row r="12" spans="1:2" hidden="1">
      <c r="A12" s="184" t="s">
        <v>1943</v>
      </c>
      <c r="B12" s="184"/>
    </row>
    <row r="13" spans="1:2" hidden="1">
      <c r="A13" s="184">
        <v>9</v>
      </c>
      <c r="B13" s="184" t="s">
        <v>1941</v>
      </c>
    </row>
    <row r="14" spans="1:2" hidden="1">
      <c r="A14" s="184">
        <v>10</v>
      </c>
      <c r="B14" s="184" t="s">
        <v>1942</v>
      </c>
    </row>
    <row r="15" spans="1:2" hidden="1">
      <c r="A15" s="21">
        <v>42311</v>
      </c>
    </row>
    <row r="16" spans="1:2" hidden="1">
      <c r="A16" s="9" t="s">
        <v>1940</v>
      </c>
    </row>
    <row r="17" spans="1:2" hidden="1">
      <c r="A17" s="9">
        <v>1</v>
      </c>
      <c r="B17" s="9" t="s">
        <v>1932</v>
      </c>
    </row>
    <row r="18" spans="1:2" hidden="1">
      <c r="A18" s="9">
        <v>2</v>
      </c>
      <c r="B18" s="9" t="s">
        <v>1933</v>
      </c>
    </row>
    <row r="19" spans="1:2" hidden="1">
      <c r="A19" s="9">
        <v>3</v>
      </c>
      <c r="B19" s="9" t="s">
        <v>1934</v>
      </c>
    </row>
    <row r="20" spans="1:2" hidden="1">
      <c r="A20" s="9">
        <v>4</v>
      </c>
      <c r="B20" s="9" t="s">
        <v>1935</v>
      </c>
    </row>
    <row r="21" spans="1:2" hidden="1">
      <c r="A21" s="9">
        <v>5</v>
      </c>
      <c r="B21" s="9" t="s">
        <v>1936</v>
      </c>
    </row>
    <row r="22" spans="1:2" hidden="1">
      <c r="A22" s="9">
        <v>6</v>
      </c>
      <c r="B22" s="9" t="s">
        <v>1937</v>
      </c>
    </row>
    <row r="23" spans="1:2" hidden="1">
      <c r="A23" s="9">
        <v>7</v>
      </c>
      <c r="B23" s="9" t="s">
        <v>1939</v>
      </c>
    </row>
    <row r="24" spans="1:2" hidden="1">
      <c r="A24" s="9">
        <v>8</v>
      </c>
      <c r="B24" s="9" t="s">
        <v>1938</v>
      </c>
    </row>
    <row r="25" spans="1:2" hidden="1"/>
    <row r="26" spans="1:2">
      <c r="A26" s="9" t="s">
        <v>1025</v>
      </c>
    </row>
    <row r="28" spans="1:2">
      <c r="A28" s="21">
        <v>42282</v>
      </c>
      <c r="B28" s="9" t="s">
        <v>1029</v>
      </c>
    </row>
    <row r="29" spans="1:2">
      <c r="A29" s="21">
        <v>42282</v>
      </c>
      <c r="B29" s="9" t="s">
        <v>1060</v>
      </c>
    </row>
    <row r="30" spans="1:2">
      <c r="A30" s="21"/>
    </row>
    <row r="31" spans="1:2">
      <c r="A31" s="180" t="s">
        <v>1930</v>
      </c>
    </row>
    <row r="32" spans="1:2">
      <c r="A32" s="21" t="s">
        <v>1931</v>
      </c>
    </row>
    <row r="34" spans="1:2">
      <c r="A34" s="13" t="s">
        <v>1030</v>
      </c>
      <c r="B34" s="9" t="s">
        <v>1946</v>
      </c>
    </row>
    <row r="35" spans="1:2">
      <c r="A35" s="9" t="s">
        <v>1031</v>
      </c>
      <c r="B35" s="21">
        <v>42349</v>
      </c>
    </row>
    <row r="36" spans="1:2">
      <c r="A36" s="9" t="s">
        <v>1032</v>
      </c>
      <c r="B36" s="21">
        <v>42349</v>
      </c>
    </row>
    <row r="37" spans="1:2">
      <c r="A37" s="9" t="s">
        <v>1033</v>
      </c>
      <c r="B37" s="9" t="s">
        <v>1947</v>
      </c>
    </row>
    <row r="38" spans="1:2">
      <c r="A38" s="9" t="s">
        <v>83</v>
      </c>
      <c r="B38" s="21">
        <v>42349</v>
      </c>
    </row>
    <row r="39" spans="1:2">
      <c r="A39" s="9" t="s">
        <v>1034</v>
      </c>
      <c r="B39" s="21">
        <v>42349</v>
      </c>
    </row>
    <row r="40" spans="1:2">
      <c r="A40" s="9" t="s">
        <v>84</v>
      </c>
      <c r="B40" s="21">
        <v>42349</v>
      </c>
    </row>
    <row r="41" spans="1:2">
      <c r="A41" s="9" t="s">
        <v>82</v>
      </c>
      <c r="B41" s="21">
        <v>42349</v>
      </c>
    </row>
    <row r="42" spans="1:2">
      <c r="A42" s="9" t="s">
        <v>1035</v>
      </c>
      <c r="B42" s="21">
        <v>42349</v>
      </c>
    </row>
    <row r="43" spans="1:2">
      <c r="A43" s="9" t="s">
        <v>1036</v>
      </c>
      <c r="B43" s="21">
        <v>42349</v>
      </c>
    </row>
    <row r="44" spans="1:2">
      <c r="A44" s="9" t="s">
        <v>1037</v>
      </c>
      <c r="B44" s="9" t="s">
        <v>1947</v>
      </c>
    </row>
    <row r="45" spans="1:2">
      <c r="A45" s="9" t="s">
        <v>1038</v>
      </c>
      <c r="B45" s="21">
        <v>42349</v>
      </c>
    </row>
    <row r="46" spans="1:2">
      <c r="A46" s="9" t="s">
        <v>1039</v>
      </c>
      <c r="B46" s="21">
        <v>42349</v>
      </c>
    </row>
    <row r="47" spans="1:2">
      <c r="A47" s="9" t="s">
        <v>1040</v>
      </c>
      <c r="B47" s="21">
        <v>42349</v>
      </c>
    </row>
    <row r="48" spans="1:2">
      <c r="A48" s="9" t="s">
        <v>1041</v>
      </c>
      <c r="B48" s="21">
        <v>42349</v>
      </c>
    </row>
    <row r="49" spans="1:3">
      <c r="A49" s="9" t="s">
        <v>1042</v>
      </c>
      <c r="B49" s="21">
        <v>42349</v>
      </c>
    </row>
    <row r="50" spans="1:3">
      <c r="A50" s="9" t="s">
        <v>1059</v>
      </c>
      <c r="B50" s="9" t="s">
        <v>1947</v>
      </c>
    </row>
    <row r="52" spans="1:3">
      <c r="A52" s="13" t="s">
        <v>1043</v>
      </c>
      <c r="B52" s="13" t="s">
        <v>1049</v>
      </c>
      <c r="C52" s="13" t="s">
        <v>1056</v>
      </c>
    </row>
    <row r="53" spans="1:3">
      <c r="A53" s="9" t="s">
        <v>1044</v>
      </c>
      <c r="B53" s="9" t="s">
        <v>1050</v>
      </c>
      <c r="C53" s="9" t="s">
        <v>1949</v>
      </c>
    </row>
    <row r="54" spans="1:3">
      <c r="A54" s="9" t="s">
        <v>1045</v>
      </c>
      <c r="B54" s="9" t="s">
        <v>1051</v>
      </c>
      <c r="C54" s="9" t="s">
        <v>1026</v>
      </c>
    </row>
    <row r="55" spans="1:3">
      <c r="A55" s="9" t="s">
        <v>1046</v>
      </c>
      <c r="B55" s="9" t="s">
        <v>1052</v>
      </c>
      <c r="C55" s="9" t="s">
        <v>1057</v>
      </c>
    </row>
    <row r="56" spans="1:3">
      <c r="A56" s="9" t="s">
        <v>525</v>
      </c>
      <c r="B56" s="9" t="s">
        <v>1052</v>
      </c>
      <c r="C56" s="9" t="s">
        <v>1944</v>
      </c>
    </row>
    <row r="57" spans="1:3">
      <c r="A57" s="9" t="s">
        <v>968</v>
      </c>
      <c r="B57" s="9" t="s">
        <v>1053</v>
      </c>
      <c r="C57" s="9" t="s">
        <v>1950</v>
      </c>
    </row>
    <row r="58" spans="1:3">
      <c r="A58" s="9" t="s">
        <v>1048</v>
      </c>
      <c r="B58" s="9" t="s">
        <v>1054</v>
      </c>
      <c r="C58" s="198" t="s">
        <v>1945</v>
      </c>
    </row>
    <row r="59" spans="1:3">
      <c r="A59" s="9" t="s">
        <v>1047</v>
      </c>
      <c r="B59" s="9" t="s">
        <v>1055</v>
      </c>
      <c r="C59" s="198" t="s">
        <v>1945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9" tint="0.39997558519241921"/>
  </sheetPr>
  <dimension ref="A1:V165"/>
  <sheetViews>
    <sheetView showGridLines="0" workbookViewId="0">
      <selection activeCell="V45" sqref="V45"/>
    </sheetView>
  </sheetViews>
  <sheetFormatPr defaultColWidth="9" defaultRowHeight="12.75"/>
  <cols>
    <col min="1" max="1" width="3.875" style="9" customWidth="1"/>
    <col min="2" max="2" width="43.375" style="9" customWidth="1"/>
    <col min="3" max="3" width="14.375" style="9" customWidth="1"/>
    <col min="4" max="4" width="6.125" style="9" customWidth="1"/>
    <col min="5" max="6" width="1.625" style="9" customWidth="1"/>
    <col min="7" max="7" width="30.625" style="9" customWidth="1"/>
    <col min="8" max="8" width="15.875" style="9" customWidth="1"/>
    <col min="9" max="9" width="1.625" style="9" customWidth="1"/>
    <col min="10" max="10" width="11.125" style="9" bestFit="1" customWidth="1"/>
    <col min="11" max="11" width="21.625" style="9" customWidth="1"/>
    <col min="12" max="17" width="4.625" style="9" hidden="1" customWidth="1"/>
    <col min="18" max="21" width="4.625" style="9" bestFit="1" customWidth="1"/>
    <col min="22" max="22" width="5" style="9" customWidth="1"/>
    <col min="23" max="16384" width="9" style="9"/>
  </cols>
  <sheetData>
    <row r="1" spans="1:22">
      <c r="A1" s="9" t="s">
        <v>1028</v>
      </c>
      <c r="B1" s="21" t="s">
        <v>1026</v>
      </c>
    </row>
    <row r="2" spans="1:22">
      <c r="A2" s="9" t="s">
        <v>1027</v>
      </c>
      <c r="B2" s="9" t="s">
        <v>1017</v>
      </c>
    </row>
    <row r="5" spans="1:22">
      <c r="A5" s="14" t="s">
        <v>1031</v>
      </c>
      <c r="D5" s="22" t="s">
        <v>1014</v>
      </c>
    </row>
    <row r="6" spans="1:22">
      <c r="A6"/>
      <c r="B6" s="9" t="s">
        <v>1958</v>
      </c>
      <c r="C6" s="23">
        <v>1</v>
      </c>
      <c r="D6" s="22">
        <v>1</v>
      </c>
      <c r="G6" s="9" t="s">
        <v>1989</v>
      </c>
      <c r="H6" s="33">
        <v>4511882198.6381674</v>
      </c>
      <c r="K6" s="24"/>
    </row>
    <row r="7" spans="1:22">
      <c r="A7"/>
      <c r="B7" s="9" t="s">
        <v>1959</v>
      </c>
      <c r="C7" s="25">
        <v>0.7</v>
      </c>
      <c r="D7" s="26">
        <v>0</v>
      </c>
      <c r="H7" s="33"/>
      <c r="K7" s="27" t="s">
        <v>1004</v>
      </c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>
      <c r="A8"/>
      <c r="B8" s="9" t="s">
        <v>1960</v>
      </c>
      <c r="C8" s="25">
        <v>0</v>
      </c>
      <c r="D8" s="26">
        <v>0</v>
      </c>
      <c r="G8" s="9" t="s">
        <v>1058</v>
      </c>
      <c r="H8" s="33" t="e">
        <f>#REF!</f>
        <v>#REF!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2">
      <c r="A9"/>
      <c r="B9" s="53"/>
      <c r="C9" s="212"/>
      <c r="D9" s="216"/>
      <c r="F9" s="14"/>
      <c r="G9" s="9" t="s">
        <v>1980</v>
      </c>
      <c r="H9" s="33" t="e">
        <f>#REF!</f>
        <v>#REF!</v>
      </c>
      <c r="K9" s="30"/>
      <c r="L9" s="31" t="s">
        <v>725</v>
      </c>
      <c r="M9" s="31" t="s">
        <v>144</v>
      </c>
      <c r="N9" s="32" t="s">
        <v>806</v>
      </c>
      <c r="O9" s="31" t="s">
        <v>802</v>
      </c>
      <c r="P9" s="31" t="s">
        <v>290</v>
      </c>
      <c r="Q9" s="31" t="s">
        <v>728</v>
      </c>
      <c r="R9" s="31" t="s">
        <v>86</v>
      </c>
      <c r="S9" s="31" t="s">
        <v>988</v>
      </c>
      <c r="T9" s="31" t="s">
        <v>1001</v>
      </c>
      <c r="U9" s="31" t="s">
        <v>1017</v>
      </c>
      <c r="V9" s="31" t="s">
        <v>1026</v>
      </c>
    </row>
    <row r="10" spans="1:22">
      <c r="A10"/>
      <c r="B10" s="53"/>
      <c r="C10" s="212"/>
      <c r="D10" s="213"/>
      <c r="G10" s="9" t="s">
        <v>1981</v>
      </c>
      <c r="H10" s="33" t="e">
        <f>#REF!</f>
        <v>#REF!</v>
      </c>
      <c r="I10" s="34"/>
      <c r="K10" s="35" t="s">
        <v>1005</v>
      </c>
      <c r="L10" s="36">
        <v>621.084157</v>
      </c>
      <c r="M10" s="36">
        <v>494.05891200000002</v>
      </c>
      <c r="N10" s="37">
        <v>372.382091</v>
      </c>
      <c r="O10" s="36">
        <v>228.110232</v>
      </c>
      <c r="P10" s="36">
        <v>366</v>
      </c>
      <c r="Q10" s="36">
        <v>293.3</v>
      </c>
      <c r="R10" s="36">
        <v>229.8</v>
      </c>
      <c r="S10" s="36">
        <v>234.5</v>
      </c>
      <c r="T10" s="36">
        <v>307.90301399999998</v>
      </c>
      <c r="U10" s="36">
        <v>235.358789</v>
      </c>
      <c r="V10" s="38" t="e">
        <f>#REF!/1000000</f>
        <v>#REF!</v>
      </c>
    </row>
    <row r="11" spans="1:22">
      <c r="A11"/>
      <c r="B11" s="53"/>
      <c r="C11" s="212"/>
      <c r="D11" s="214"/>
      <c r="G11" s="9" t="s">
        <v>1982</v>
      </c>
      <c r="H11" s="33" t="e">
        <f>#REF!</f>
        <v>#REF!</v>
      </c>
      <c r="I11" s="39"/>
      <c r="J11" s="12"/>
      <c r="K11" s="35" t="s">
        <v>626</v>
      </c>
      <c r="L11" s="36">
        <v>124.21683139999998</v>
      </c>
      <c r="M11" s="36">
        <v>123.51472800000001</v>
      </c>
      <c r="N11" s="37">
        <v>122.88609003000001</v>
      </c>
      <c r="O11" s="36">
        <v>34.216535</v>
      </c>
      <c r="P11" s="36">
        <v>109.8</v>
      </c>
      <c r="Q11" s="36">
        <v>58.7</v>
      </c>
      <c r="R11" s="36">
        <v>34.5</v>
      </c>
      <c r="S11" s="36">
        <v>35.200000000000003</v>
      </c>
      <c r="T11" s="36">
        <v>153.95150699999999</v>
      </c>
      <c r="U11" s="36">
        <v>117.6793945</v>
      </c>
      <c r="V11" s="38" t="e">
        <f>#REF!/1000000</f>
        <v>#REF!</v>
      </c>
    </row>
    <row r="12" spans="1:22">
      <c r="A12"/>
      <c r="B12" s="53"/>
      <c r="C12" s="212"/>
      <c r="D12" s="215"/>
      <c r="G12" s="9" t="s">
        <v>1983</v>
      </c>
      <c r="H12" s="33" t="e">
        <f>#REF!</f>
        <v>#REF!</v>
      </c>
      <c r="I12" s="39"/>
      <c r="J12" s="12"/>
      <c r="K12" s="35" t="s">
        <v>1006</v>
      </c>
      <c r="L12" s="36">
        <v>496.86732560000002</v>
      </c>
      <c r="M12" s="36">
        <v>370.54418399999997</v>
      </c>
      <c r="N12" s="37">
        <v>249.49600097000001</v>
      </c>
      <c r="O12" s="36">
        <v>193.893697</v>
      </c>
      <c r="P12" s="36">
        <v>256.2</v>
      </c>
      <c r="Q12" s="36">
        <f>Q10-Q11</f>
        <v>234.60000000000002</v>
      </c>
      <c r="R12" s="36">
        <f>R10-R11</f>
        <v>195.3</v>
      </c>
      <c r="S12" s="36">
        <v>199.3</v>
      </c>
      <c r="T12" s="36">
        <v>152.08069825743701</v>
      </c>
      <c r="U12" s="36">
        <v>117.482913201</v>
      </c>
      <c r="V12" s="38" t="e">
        <f>#REF!/1000000</f>
        <v>#REF!</v>
      </c>
    </row>
    <row r="13" spans="1:22">
      <c r="A13"/>
      <c r="B13" s="53"/>
      <c r="C13" s="210"/>
      <c r="D13" s="211"/>
      <c r="G13" s="9" t="s">
        <v>1412</v>
      </c>
      <c r="H13" s="33">
        <f>308558</f>
        <v>308558</v>
      </c>
      <c r="I13" s="39"/>
      <c r="J13" s="12"/>
      <c r="K13" s="35" t="s">
        <v>1007</v>
      </c>
      <c r="L13" s="36">
        <v>-321.45232199999998</v>
      </c>
      <c r="M13" s="36">
        <v>-352.17487499999999</v>
      </c>
      <c r="N13" s="37">
        <v>-359.19356299999998</v>
      </c>
      <c r="O13" s="36">
        <v>-427.2</v>
      </c>
      <c r="P13" s="36">
        <v>-228</v>
      </c>
      <c r="Q13" s="36">
        <v>-211</v>
      </c>
      <c r="R13" s="36">
        <v>-200</v>
      </c>
      <c r="S13" s="36">
        <v>-180.2</v>
      </c>
      <c r="T13" s="36">
        <v>-162.97221500000001</v>
      </c>
      <c r="U13" s="36">
        <v>-132.627218</v>
      </c>
      <c r="V13" s="38" t="e">
        <f>#REF!/1000000</f>
        <v>#REF!</v>
      </c>
    </row>
    <row r="14" spans="1:22">
      <c r="A14"/>
      <c r="B14" s="9" t="s">
        <v>1962</v>
      </c>
      <c r="C14" s="23">
        <v>20</v>
      </c>
      <c r="D14" s="29">
        <v>0</v>
      </c>
      <c r="I14" s="12"/>
      <c r="J14" s="12"/>
      <c r="K14" s="35" t="s">
        <v>1008</v>
      </c>
      <c r="L14" s="36">
        <v>0</v>
      </c>
      <c r="M14" s="36">
        <v>-19.739149000000001</v>
      </c>
      <c r="N14" s="37">
        <v>-21.387588000000001</v>
      </c>
      <c r="O14" s="36">
        <v>-121.2</v>
      </c>
      <c r="P14" s="36">
        <v>-10.6</v>
      </c>
      <c r="Q14" s="36">
        <v>-10</v>
      </c>
      <c r="R14" s="36">
        <v>-4.2</v>
      </c>
      <c r="S14" s="36">
        <v>-3.9</v>
      </c>
      <c r="T14" s="36">
        <v>-7.5630930000000003</v>
      </c>
      <c r="U14" s="36">
        <v>-5.8487390000000001</v>
      </c>
      <c r="V14" s="38" t="e">
        <f>#REF!/1000000*-1</f>
        <v>#REF!</v>
      </c>
    </row>
    <row r="15" spans="1:22">
      <c r="A15"/>
      <c r="B15" s="9" t="s">
        <v>1963</v>
      </c>
      <c r="C15" s="23">
        <v>1</v>
      </c>
      <c r="D15" s="29">
        <v>1</v>
      </c>
      <c r="G15" s="13" t="s">
        <v>1984</v>
      </c>
      <c r="H15" s="67" t="e">
        <f>H12+H13-H6</f>
        <v>#REF!</v>
      </c>
      <c r="I15" s="39"/>
      <c r="J15" s="12"/>
      <c r="K15" s="41" t="s">
        <v>1009</v>
      </c>
      <c r="L15" s="42">
        <v>-321.45232199999998</v>
      </c>
      <c r="M15" s="42">
        <v>-332.43572599999999</v>
      </c>
      <c r="N15" s="43">
        <v>-337.80597499999999</v>
      </c>
      <c r="O15" s="42">
        <v>-306</v>
      </c>
      <c r="P15" s="42">
        <v>-217.4</v>
      </c>
      <c r="Q15" s="42">
        <v>-200.9</v>
      </c>
      <c r="R15" s="42">
        <v>-195.7</v>
      </c>
      <c r="S15" s="42">
        <v>-176.3</v>
      </c>
      <c r="T15" s="42">
        <v>-155.409122</v>
      </c>
      <c r="U15" s="42">
        <v>-126.778479</v>
      </c>
      <c r="V15" s="38" t="e">
        <f>#REF!/1000000</f>
        <v>#REF!</v>
      </c>
    </row>
    <row r="16" spans="1:22">
      <c r="A16"/>
      <c r="B16" s="9" t="s">
        <v>1964</v>
      </c>
      <c r="C16" s="23">
        <v>2.5</v>
      </c>
      <c r="D16" s="44">
        <v>2.5</v>
      </c>
      <c r="G16" s="13" t="s">
        <v>1985</v>
      </c>
      <c r="H16" s="149" t="e">
        <f>H15/H6</f>
        <v>#REF!</v>
      </c>
      <c r="I16" s="12"/>
      <c r="J16" s="12"/>
      <c r="K16" s="35" t="s">
        <v>1010</v>
      </c>
      <c r="L16" s="45">
        <v>232</v>
      </c>
      <c r="M16" s="45">
        <v>218</v>
      </c>
      <c r="N16" s="46">
        <v>214</v>
      </c>
      <c r="O16" s="46">
        <v>193</v>
      </c>
      <c r="P16" s="46">
        <v>282</v>
      </c>
      <c r="Q16" s="46">
        <v>257</v>
      </c>
      <c r="R16" s="46">
        <v>249</v>
      </c>
      <c r="S16" s="46">
        <v>255</v>
      </c>
      <c r="T16" s="46">
        <v>279</v>
      </c>
      <c r="U16" s="46">
        <v>278</v>
      </c>
      <c r="V16" s="154" t="e">
        <f>#REF!</f>
        <v>#REF!</v>
      </c>
    </row>
    <row r="17" spans="1:11">
      <c r="A17"/>
      <c r="B17" s="9" t="s">
        <v>1965</v>
      </c>
      <c r="C17" s="23">
        <v>7.5</v>
      </c>
      <c r="D17" s="44">
        <v>7.5</v>
      </c>
      <c r="I17" s="12"/>
      <c r="J17" s="12"/>
    </row>
    <row r="18" spans="1:11">
      <c r="A18"/>
      <c r="B18" s="9" t="s">
        <v>1966</v>
      </c>
      <c r="C18" s="51">
        <v>0.01</v>
      </c>
      <c r="D18" s="47">
        <v>0.01</v>
      </c>
      <c r="F18" s="14"/>
      <c r="G18" s="9" t="s">
        <v>1986</v>
      </c>
      <c r="H18" s="12" t="e">
        <f>#REF!</f>
        <v>#REF!</v>
      </c>
      <c r="I18" s="12"/>
      <c r="J18" s="12"/>
    </row>
    <row r="19" spans="1:11">
      <c r="A19"/>
      <c r="B19" s="9" t="s">
        <v>1967</v>
      </c>
      <c r="C19" s="51">
        <v>0.02</v>
      </c>
      <c r="D19" s="47">
        <v>0.02</v>
      </c>
      <c r="G19" s="9" t="s">
        <v>1987</v>
      </c>
      <c r="H19" s="9" t="e">
        <f>#REF!</f>
        <v>#REF!</v>
      </c>
      <c r="J19" s="12"/>
    </row>
    <row r="20" spans="1:11">
      <c r="B20" s="9" t="s">
        <v>1968</v>
      </c>
      <c r="C20" s="51">
        <v>0.82499999999999996</v>
      </c>
      <c r="D20" s="40">
        <v>0.82499999999999996</v>
      </c>
      <c r="G20" s="17" t="s">
        <v>1988</v>
      </c>
      <c r="H20" s="54" t="e">
        <f>H12+H13</f>
        <v>#REF!</v>
      </c>
      <c r="I20" s="12"/>
      <c r="J20" s="12"/>
    </row>
    <row r="21" spans="1:11">
      <c r="B21" s="9" t="s">
        <v>1969</v>
      </c>
      <c r="C21" s="51">
        <v>0.59</v>
      </c>
      <c r="D21" s="48">
        <v>0.59</v>
      </c>
      <c r="I21" s="50"/>
      <c r="J21" s="12"/>
      <c r="K21" s="12"/>
    </row>
    <row r="22" spans="1:11">
      <c r="B22" s="9" t="s">
        <v>1970</v>
      </c>
      <c r="C22" s="51">
        <v>0.9</v>
      </c>
      <c r="D22" s="40">
        <v>0.9</v>
      </c>
      <c r="J22" s="12"/>
    </row>
    <row r="23" spans="1:11">
      <c r="B23" s="9" t="s">
        <v>1971</v>
      </c>
      <c r="C23" s="51">
        <v>0</v>
      </c>
      <c r="D23" s="52">
        <v>0</v>
      </c>
      <c r="I23" s="12"/>
      <c r="J23" s="12"/>
    </row>
    <row r="24" spans="1:11">
      <c r="A24" s="14" t="s">
        <v>1961</v>
      </c>
      <c r="B24" s="12"/>
    </row>
    <row r="25" spans="1:11">
      <c r="E25" s="53"/>
    </row>
    <row r="26" spans="1:11">
      <c r="B26" s="9" t="s">
        <v>1972</v>
      </c>
      <c r="C26" s="55">
        <f>C21*localcont!H1765</f>
        <v>5975660645.9555693</v>
      </c>
      <c r="E26" s="53"/>
      <c r="H26" s="33"/>
    </row>
    <row r="27" spans="1:11">
      <c r="B27" s="9" t="s">
        <v>1973</v>
      </c>
      <c r="C27" s="56" t="e">
        <f>#REF!</f>
        <v>#REF!</v>
      </c>
      <c r="D27" s="53"/>
      <c r="E27" s="53"/>
      <c r="H27" s="33"/>
    </row>
    <row r="28" spans="1:11">
      <c r="B28" s="9" t="s">
        <v>1974</v>
      </c>
      <c r="C28" s="57" t="e">
        <f>IF(ABS(C27-C26)&lt;10,0,C27-C26)</f>
        <v>#REF!</v>
      </c>
      <c r="D28" s="53"/>
    </row>
    <row r="29" spans="1:11">
      <c r="B29" s="9" t="s">
        <v>1975</v>
      </c>
      <c r="C29" s="58">
        <v>3.7917461175221022E-3</v>
      </c>
      <c r="D29" s="53"/>
    </row>
    <row r="30" spans="1:11">
      <c r="B30" s="9" t="s">
        <v>1976</v>
      </c>
      <c r="C30" s="58" t="e">
        <f>C29*1/C34</f>
        <v>#REF!</v>
      </c>
    </row>
    <row r="32" spans="1:11">
      <c r="B32" s="9" t="s">
        <v>1978</v>
      </c>
      <c r="C32" s="56" t="e">
        <f>#REF!</f>
        <v>#REF!</v>
      </c>
    </row>
    <row r="33" spans="1:22">
      <c r="B33" s="9" t="s">
        <v>1979</v>
      </c>
      <c r="C33" s="56" t="e">
        <f>#REF!</f>
        <v>#REF!</v>
      </c>
      <c r="H33" s="33"/>
    </row>
    <row r="34" spans="1:22">
      <c r="B34" s="9" t="s">
        <v>1977</v>
      </c>
      <c r="C34" s="59" t="e">
        <f>C33/C32</f>
        <v>#REF!</v>
      </c>
    </row>
    <row r="37" spans="1:22">
      <c r="A37" s="150" t="s">
        <v>1015</v>
      </c>
    </row>
    <row r="42" spans="1:22">
      <c r="K42" s="27" t="s">
        <v>1011</v>
      </c>
    </row>
    <row r="44" spans="1:22">
      <c r="K44" s="60"/>
      <c r="L44" s="27" t="s">
        <v>725</v>
      </c>
      <c r="M44" s="27" t="s">
        <v>144</v>
      </c>
      <c r="N44" s="27" t="s">
        <v>806</v>
      </c>
      <c r="O44" s="27" t="s">
        <v>802</v>
      </c>
      <c r="P44" s="27" t="s">
        <v>290</v>
      </c>
      <c r="Q44" s="27" t="s">
        <v>728</v>
      </c>
      <c r="R44" s="27" t="s">
        <v>86</v>
      </c>
      <c r="S44" s="27" t="s">
        <v>988</v>
      </c>
      <c r="T44" s="27" t="s">
        <v>1001</v>
      </c>
      <c r="U44" s="27" t="s">
        <v>1017</v>
      </c>
      <c r="V44" s="27" t="s">
        <v>1026</v>
      </c>
    </row>
    <row r="45" spans="1:22">
      <c r="K45" s="61" t="s">
        <v>1012</v>
      </c>
      <c r="L45" s="62">
        <v>394.9</v>
      </c>
      <c r="M45" s="62">
        <v>421</v>
      </c>
      <c r="N45" s="62">
        <v>440.4</v>
      </c>
      <c r="O45" s="62">
        <v>413.59914561056684</v>
      </c>
      <c r="P45" s="62">
        <v>489.29058672761249</v>
      </c>
      <c r="Q45" s="62">
        <v>360.5802896250691</v>
      </c>
      <c r="R45" s="62">
        <v>372.91397258755205</v>
      </c>
      <c r="S45" s="62">
        <v>385.3</v>
      </c>
      <c r="T45" s="63">
        <v>404.65393358144092</v>
      </c>
      <c r="U45" s="63">
        <v>419.07307786449184</v>
      </c>
      <c r="V45" s="64" t="e">
        <f>#REF!/1000000</f>
        <v>#REF!</v>
      </c>
    </row>
    <row r="46" spans="1:22">
      <c r="K46" s="41" t="s">
        <v>1013</v>
      </c>
      <c r="L46" s="42">
        <v>-176.3</v>
      </c>
      <c r="M46" s="42">
        <v>-143</v>
      </c>
      <c r="N46" s="42">
        <v>-105.5</v>
      </c>
      <c r="O46" s="42">
        <v>-97.823632622684812</v>
      </c>
      <c r="P46" s="42">
        <v>-75.730739773442338</v>
      </c>
      <c r="Q46" s="42">
        <v>-110.4290612110001</v>
      </c>
      <c r="R46" s="42">
        <v>-84.706296922117531</v>
      </c>
      <c r="S46" s="42">
        <v>-66.900000000000006</v>
      </c>
      <c r="T46" s="43">
        <v>-49.399214270156875</v>
      </c>
      <c r="U46" s="43">
        <v>-44.487988876901781</v>
      </c>
      <c r="V46" s="65" t="e">
        <f>#REF!/1000000</f>
        <v>#REF!</v>
      </c>
    </row>
    <row r="57" spans="7:7">
      <c r="G57" s="12"/>
    </row>
    <row r="58" spans="7:7">
      <c r="G58" s="66"/>
    </row>
    <row r="59" spans="7:7">
      <c r="G59" s="66"/>
    </row>
    <row r="60" spans="7:7">
      <c r="G60" s="66"/>
    </row>
    <row r="61" spans="7:7">
      <c r="G61" s="66"/>
    </row>
    <row r="62" spans="7:7">
      <c r="G62" s="66"/>
    </row>
    <row r="63" spans="7:7">
      <c r="G63" s="66"/>
    </row>
    <row r="64" spans="7:7">
      <c r="G64" s="66"/>
    </row>
    <row r="65" spans="7:7">
      <c r="G65" s="66"/>
    </row>
    <row r="66" spans="7:7">
      <c r="G66" s="66"/>
    </row>
    <row r="67" spans="7:7">
      <c r="G67" s="66"/>
    </row>
    <row r="68" spans="7:7">
      <c r="G68" s="66"/>
    </row>
    <row r="69" spans="7:7">
      <c r="G69" s="66"/>
    </row>
    <row r="70" spans="7:7">
      <c r="G70" s="66"/>
    </row>
    <row r="71" spans="7:7">
      <c r="G71" s="66"/>
    </row>
    <row r="72" spans="7:7">
      <c r="G72" s="66"/>
    </row>
    <row r="73" spans="7:7">
      <c r="G73" s="66"/>
    </row>
    <row r="74" spans="7:7">
      <c r="G74" s="66"/>
    </row>
    <row r="75" spans="7:7">
      <c r="G75" s="66"/>
    </row>
    <row r="76" spans="7:7">
      <c r="G76" s="66"/>
    </row>
    <row r="77" spans="7:7">
      <c r="G77" s="66"/>
    </row>
    <row r="78" spans="7:7">
      <c r="G78" s="66"/>
    </row>
    <row r="79" spans="7:7">
      <c r="G79" s="66"/>
    </row>
    <row r="80" spans="7:7">
      <c r="G80" s="66"/>
    </row>
    <row r="81" spans="7:7">
      <c r="G81" s="66"/>
    </row>
    <row r="82" spans="7:7">
      <c r="G82" s="66"/>
    </row>
    <row r="83" spans="7:7">
      <c r="G83" s="66"/>
    </row>
    <row r="84" spans="7:7">
      <c r="G84" s="66"/>
    </row>
    <row r="85" spans="7:7">
      <c r="G85" s="66"/>
    </row>
    <row r="86" spans="7:7">
      <c r="G86" s="66"/>
    </row>
    <row r="87" spans="7:7">
      <c r="G87" s="66"/>
    </row>
    <row r="88" spans="7:7">
      <c r="G88" s="66"/>
    </row>
    <row r="89" spans="7:7">
      <c r="G89" s="66"/>
    </row>
    <row r="90" spans="7:7">
      <c r="G90" s="66"/>
    </row>
    <row r="91" spans="7:7">
      <c r="G91" s="66"/>
    </row>
    <row r="92" spans="7:7">
      <c r="G92" s="66"/>
    </row>
    <row r="93" spans="7:7">
      <c r="G93" s="66"/>
    </row>
    <row r="94" spans="7:7">
      <c r="G94" s="66"/>
    </row>
    <row r="95" spans="7:7">
      <c r="G95" s="66"/>
    </row>
    <row r="96" spans="7:7">
      <c r="G96" s="66"/>
    </row>
    <row r="97" spans="7:7">
      <c r="G97" s="66"/>
    </row>
    <row r="98" spans="7:7">
      <c r="G98" s="66"/>
    </row>
    <row r="99" spans="7:7">
      <c r="G99" s="66"/>
    </row>
    <row r="100" spans="7:7">
      <c r="G100" s="66"/>
    </row>
    <row r="101" spans="7:7">
      <c r="G101" s="66"/>
    </row>
    <row r="102" spans="7:7">
      <c r="G102" s="66"/>
    </row>
    <row r="103" spans="7:7">
      <c r="G103" s="66"/>
    </row>
    <row r="104" spans="7:7">
      <c r="G104" s="66"/>
    </row>
    <row r="105" spans="7:7">
      <c r="G105" s="66"/>
    </row>
    <row r="106" spans="7:7">
      <c r="G106" s="66"/>
    </row>
    <row r="107" spans="7:7">
      <c r="G107" s="66"/>
    </row>
    <row r="108" spans="7:7">
      <c r="G108" s="66"/>
    </row>
    <row r="109" spans="7:7">
      <c r="G109" s="66"/>
    </row>
    <row r="110" spans="7:7">
      <c r="G110" s="66"/>
    </row>
    <row r="111" spans="7:7">
      <c r="G111" s="66"/>
    </row>
    <row r="112" spans="7:7">
      <c r="G112" s="66"/>
    </row>
    <row r="113" spans="7:7">
      <c r="G113" s="66"/>
    </row>
    <row r="114" spans="7:7">
      <c r="G114" s="66"/>
    </row>
    <row r="115" spans="7:7">
      <c r="G115" s="66"/>
    </row>
    <row r="116" spans="7:7">
      <c r="G116" s="66"/>
    </row>
    <row r="117" spans="7:7">
      <c r="G117" s="66"/>
    </row>
    <row r="118" spans="7:7">
      <c r="G118" s="66"/>
    </row>
    <row r="119" spans="7:7">
      <c r="G119" s="66"/>
    </row>
    <row r="120" spans="7:7">
      <c r="G120" s="66"/>
    </row>
    <row r="121" spans="7:7">
      <c r="G121" s="66"/>
    </row>
    <row r="122" spans="7:7">
      <c r="G122" s="66"/>
    </row>
    <row r="123" spans="7:7">
      <c r="G123" s="66"/>
    </row>
    <row r="124" spans="7:7">
      <c r="G124" s="66"/>
    </row>
    <row r="125" spans="7:7">
      <c r="G125" s="66"/>
    </row>
    <row r="126" spans="7:7">
      <c r="G126" s="66"/>
    </row>
    <row r="127" spans="7:7">
      <c r="G127" s="66"/>
    </row>
    <row r="128" spans="7:7">
      <c r="G128" s="66"/>
    </row>
    <row r="129" spans="7:7">
      <c r="G129" s="66"/>
    </row>
    <row r="130" spans="7:7">
      <c r="G130" s="66"/>
    </row>
    <row r="131" spans="7:7">
      <c r="G131" s="66"/>
    </row>
    <row r="132" spans="7:7">
      <c r="G132" s="66"/>
    </row>
    <row r="133" spans="7:7">
      <c r="G133" s="66"/>
    </row>
    <row r="134" spans="7:7">
      <c r="G134" s="66"/>
    </row>
    <row r="135" spans="7:7">
      <c r="G135" s="66"/>
    </row>
    <row r="136" spans="7:7">
      <c r="G136" s="66"/>
    </row>
    <row r="137" spans="7:7">
      <c r="G137" s="66"/>
    </row>
    <row r="138" spans="7:7">
      <c r="G138" s="66"/>
    </row>
    <row r="139" spans="7:7">
      <c r="G139" s="66"/>
    </row>
    <row r="140" spans="7:7">
      <c r="G140" s="66"/>
    </row>
    <row r="141" spans="7:7">
      <c r="G141" s="66"/>
    </row>
    <row r="142" spans="7:7">
      <c r="G142" s="66"/>
    </row>
    <row r="143" spans="7:7">
      <c r="G143" s="66"/>
    </row>
    <row r="144" spans="7:7">
      <c r="G144" s="66"/>
    </row>
    <row r="145" spans="7:7">
      <c r="G145" s="66"/>
    </row>
    <row r="146" spans="7:7">
      <c r="G146" s="66"/>
    </row>
    <row r="147" spans="7:7">
      <c r="G147" s="66"/>
    </row>
    <row r="148" spans="7:7">
      <c r="G148" s="66"/>
    </row>
    <row r="149" spans="7:7">
      <c r="G149" s="66"/>
    </row>
    <row r="150" spans="7:7">
      <c r="G150" s="66"/>
    </row>
    <row r="151" spans="7:7">
      <c r="G151" s="66"/>
    </row>
    <row r="152" spans="7:7">
      <c r="G152" s="66"/>
    </row>
    <row r="153" spans="7:7">
      <c r="G153" s="66"/>
    </row>
    <row r="154" spans="7:7">
      <c r="G154" s="66"/>
    </row>
    <row r="155" spans="7:7">
      <c r="G155" s="66"/>
    </row>
    <row r="156" spans="7:7">
      <c r="G156" s="66"/>
    </row>
    <row r="157" spans="7:7">
      <c r="G157" s="66"/>
    </row>
    <row r="158" spans="7:7">
      <c r="G158" s="66"/>
    </row>
    <row r="159" spans="7:7">
      <c r="G159" s="66"/>
    </row>
    <row r="160" spans="7:7">
      <c r="G160" s="66"/>
    </row>
    <row r="161" spans="7:7">
      <c r="G161" s="66"/>
    </row>
    <row r="162" spans="7:7">
      <c r="G162" s="66"/>
    </row>
    <row r="163" spans="7:7">
      <c r="G163" s="66"/>
    </row>
    <row r="164" spans="7:7">
      <c r="G164" s="66"/>
    </row>
    <row r="165" spans="7:7">
      <c r="G165" s="66"/>
    </row>
  </sheetData>
  <phoneticPr fontId="0" type="noConversion"/>
  <conditionalFormatting sqref="C6">
    <cfRule type="cellIs" dxfId="1" priority="2" operator="notEqual">
      <formula>D6</formula>
    </cfRule>
  </conditionalFormatting>
  <conditionalFormatting sqref="C7:C23">
    <cfRule type="cellIs" dxfId="0" priority="1" operator="notEqual">
      <formula>D7</formula>
    </cfRule>
  </conditionalFormatting>
  <hyperlinks>
    <hyperlink ref="A37" location="parameters!K1" display="See Progress Towards Targets"/>
  </hyperlinks>
  <pageMargins left="0.17" right="0.75" top="1" bottom="1" header="0.5" footer="0.5"/>
  <pageSetup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50" r:id="rId4" name="Button 14">
              <controlPr defaultSize="0" print="0" autoFill="0" autoPict="0" macro="[0]!runassump" altText="Recalibrate eqv and income percentages, if foundation or statewide target changes.">
                <anchor moveWithCells="1" sizeWithCells="1">
                  <from>
                    <xdr:col>4</xdr:col>
                    <xdr:colOff>114300</xdr:colOff>
                    <xdr:row>24</xdr:row>
                    <xdr:rowOff>142875</xdr:rowOff>
                  </from>
                  <to>
                    <xdr:col>7</xdr:col>
                    <xdr:colOff>200025</xdr:colOff>
                    <xdr:row>30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39997558519241921"/>
  </sheetPr>
  <dimension ref="A1:N821"/>
  <sheetViews>
    <sheetView workbookViewId="0">
      <pane ySplit="9" topLeftCell="A790" activePane="bottomLeft" state="frozen"/>
      <selection pane="bottomLeft" activeCell="M814" sqref="M814"/>
    </sheetView>
  </sheetViews>
  <sheetFormatPr defaultColWidth="9" defaultRowHeight="12.75"/>
  <cols>
    <col min="1" max="1" width="7" style="5" customWidth="1"/>
    <col min="2" max="2" width="5.625" style="5" customWidth="1"/>
    <col min="3" max="3" width="26.125" style="5" customWidth="1"/>
    <col min="4" max="4" width="5.625" style="5" customWidth="1"/>
    <col min="5" max="5" width="18" style="5" customWidth="1"/>
    <col min="6" max="6" width="11" style="5" customWidth="1"/>
    <col min="7" max="7" width="12.625" style="5" customWidth="1"/>
    <col min="8" max="8" width="11" style="5" customWidth="1"/>
    <col min="9" max="9" width="2.5" style="5" customWidth="1"/>
    <col min="11" max="11" width="5.125" customWidth="1"/>
    <col min="12" max="12" width="9.875" customWidth="1"/>
    <col min="13" max="13" width="4.875" customWidth="1"/>
    <col min="14" max="14" width="8.875" customWidth="1"/>
    <col min="15" max="16384" width="9" style="5"/>
  </cols>
  <sheetData>
    <row r="1" spans="1:14" s="4" customFormat="1" ht="13.5">
      <c r="A1" s="6"/>
      <c r="F1" s="2" t="s">
        <v>994</v>
      </c>
      <c r="G1" s="2" t="s">
        <v>995</v>
      </c>
      <c r="H1" s="2" t="s">
        <v>996</v>
      </c>
      <c r="J1"/>
      <c r="K1"/>
      <c r="L1"/>
      <c r="M1"/>
      <c r="N1"/>
    </row>
    <row r="2" spans="1:14" s="4" customFormat="1">
      <c r="A2" s="4" t="s">
        <v>997</v>
      </c>
      <c r="J2"/>
      <c r="K2"/>
      <c r="L2"/>
      <c r="M2"/>
      <c r="N2"/>
    </row>
    <row r="3" spans="1:14" s="4" customFormat="1" ht="13.5">
      <c r="F3" s="2"/>
      <c r="G3" s="2"/>
      <c r="H3" s="2"/>
      <c r="J3"/>
      <c r="K3"/>
      <c r="L3"/>
      <c r="M3"/>
      <c r="N3"/>
    </row>
    <row r="4" spans="1:14" s="4" customFormat="1">
      <c r="J4"/>
      <c r="K4"/>
      <c r="L4"/>
      <c r="M4"/>
      <c r="N4"/>
    </row>
    <row r="5" spans="1:14" s="4" customFormat="1">
      <c r="F5" s="3"/>
      <c r="G5" s="3"/>
      <c r="H5" s="3"/>
      <c r="J5"/>
      <c r="K5"/>
      <c r="L5"/>
      <c r="M5"/>
      <c r="N5"/>
    </row>
    <row r="6" spans="1:14" s="4" customFormat="1">
      <c r="J6"/>
      <c r="K6"/>
      <c r="L6"/>
      <c r="M6"/>
      <c r="N6"/>
    </row>
    <row r="7" spans="1:14" s="1" customFormat="1">
      <c r="A7" s="15"/>
      <c r="B7" s="13"/>
      <c r="C7" s="13"/>
      <c r="D7" s="13"/>
      <c r="E7" s="13"/>
      <c r="F7" s="15" t="s">
        <v>1018</v>
      </c>
      <c r="G7" s="15" t="s">
        <v>1019</v>
      </c>
      <c r="H7" s="15" t="s">
        <v>1020</v>
      </c>
      <c r="J7"/>
      <c r="K7"/>
      <c r="L7"/>
      <c r="M7"/>
      <c r="N7"/>
    </row>
    <row r="8" spans="1:14" s="1" customFormat="1">
      <c r="A8" s="15"/>
      <c r="B8" s="13"/>
      <c r="C8" s="13"/>
      <c r="D8" s="13"/>
      <c r="E8" s="13"/>
      <c r="F8" s="15" t="s">
        <v>985</v>
      </c>
      <c r="G8" s="15" t="s">
        <v>967</v>
      </c>
      <c r="H8" s="15" t="s">
        <v>985</v>
      </c>
      <c r="J8"/>
      <c r="K8"/>
      <c r="L8"/>
      <c r="M8"/>
      <c r="N8"/>
    </row>
    <row r="9" spans="1:14" s="1" customFormat="1">
      <c r="A9" s="15" t="s">
        <v>58</v>
      </c>
      <c r="B9" s="13" t="s">
        <v>56</v>
      </c>
      <c r="C9" s="13" t="s">
        <v>953</v>
      </c>
      <c r="D9" s="13" t="s">
        <v>57</v>
      </c>
      <c r="E9" s="13" t="s">
        <v>952</v>
      </c>
      <c r="F9" s="15" t="s">
        <v>986</v>
      </c>
      <c r="G9" s="15" t="s">
        <v>986</v>
      </c>
      <c r="H9" s="15" t="s">
        <v>986</v>
      </c>
      <c r="J9"/>
      <c r="K9"/>
      <c r="L9"/>
      <c r="M9"/>
      <c r="N9"/>
    </row>
    <row r="10" spans="1:14">
      <c r="A10" s="9">
        <v>1</v>
      </c>
      <c r="B10" s="9">
        <v>1</v>
      </c>
      <c r="C10" s="9" t="s">
        <v>971</v>
      </c>
      <c r="D10" s="9">
        <v>1</v>
      </c>
      <c r="E10" s="9" t="s">
        <v>89</v>
      </c>
      <c r="F10" s="11" t="e">
        <f t="shared" ref="F10:F73" si="0">VLOOKUP(D10, town351, 7)</f>
        <v>#REF!</v>
      </c>
      <c r="G10" s="11">
        <f>VLOOKUP(A10, localcont!$A$10:$I$1764, 8)</f>
        <v>19481152.105999999</v>
      </c>
      <c r="H10" s="115" t="e">
        <f>VLOOKUP(A10, localcont!$A$10:$I$1764, 9)*F10</f>
        <v>#REF!</v>
      </c>
    </row>
    <row r="11" spans="1:14">
      <c r="A11" s="9">
        <v>6</v>
      </c>
      <c r="B11" s="9">
        <v>2</v>
      </c>
      <c r="C11" s="9" t="s">
        <v>973</v>
      </c>
      <c r="D11" s="9">
        <v>2</v>
      </c>
      <c r="E11" s="9" t="s">
        <v>90</v>
      </c>
      <c r="F11" s="11" t="e">
        <f t="shared" si="0"/>
        <v>#REF!</v>
      </c>
      <c r="G11" s="11">
        <f>VLOOKUP(A11, localcont!$A$10:$I$1764, 8)</f>
        <v>0</v>
      </c>
      <c r="H11" s="115" t="e">
        <f>VLOOKUP(A11, localcont!$A$10:$I$1764, 9)*F11</f>
        <v>#REF!</v>
      </c>
    </row>
    <row r="12" spans="1:14">
      <c r="A12" s="9">
        <v>11</v>
      </c>
      <c r="B12" s="9">
        <v>3</v>
      </c>
      <c r="C12" s="9" t="s">
        <v>976</v>
      </c>
      <c r="D12" s="9">
        <v>3</v>
      </c>
      <c r="E12" s="9" t="s">
        <v>91</v>
      </c>
      <c r="F12" s="11" t="e">
        <f t="shared" si="0"/>
        <v>#REF!</v>
      </c>
      <c r="G12" s="11">
        <f>VLOOKUP(A12, localcont!$A$10:$I$1764, 8)</f>
        <v>11862468.339999998</v>
      </c>
      <c r="H12" s="115" t="e">
        <f>VLOOKUP(A12, localcont!$A$10:$I$1764, 9)*F12</f>
        <v>#REF!</v>
      </c>
    </row>
    <row r="13" spans="1:14">
      <c r="A13" s="9">
        <v>16</v>
      </c>
      <c r="B13" s="9">
        <v>4</v>
      </c>
      <c r="C13" s="9" t="s">
        <v>979</v>
      </c>
      <c r="D13" s="9">
        <v>4</v>
      </c>
      <c r="E13" s="9" t="s">
        <v>92</v>
      </c>
      <c r="F13" s="11" t="e">
        <f t="shared" si="0"/>
        <v>#REF!</v>
      </c>
      <c r="G13" s="11">
        <f>VLOOKUP(A13, localcont!$A$10:$I$1764, 8)</f>
        <v>0</v>
      </c>
      <c r="H13" s="115" t="e">
        <f>VLOOKUP(A13, localcont!$A$10:$I$1764, 9)*F13</f>
        <v>#REF!</v>
      </c>
    </row>
    <row r="14" spans="1:14">
      <c r="A14" s="9">
        <v>21</v>
      </c>
      <c r="B14" s="9">
        <v>5</v>
      </c>
      <c r="C14" s="9" t="s">
        <v>982</v>
      </c>
      <c r="D14" s="9">
        <v>5</v>
      </c>
      <c r="E14" s="9" t="s">
        <v>93</v>
      </c>
      <c r="F14" s="11" t="e">
        <f t="shared" si="0"/>
        <v>#REF!</v>
      </c>
      <c r="G14" s="11">
        <f>VLOOKUP(A14, localcont!$A$10:$I$1764, 8)</f>
        <v>39809443.760000005</v>
      </c>
      <c r="H14" s="115" t="e">
        <f>VLOOKUP(A14, localcont!$A$10:$I$1764, 9)*F14</f>
        <v>#REF!</v>
      </c>
    </row>
    <row r="15" spans="1:14">
      <c r="A15" s="9">
        <v>26</v>
      </c>
      <c r="B15" s="9">
        <v>6</v>
      </c>
      <c r="C15" s="9" t="s">
        <v>983</v>
      </c>
      <c r="D15" s="9">
        <v>6</v>
      </c>
      <c r="E15" s="9" t="s">
        <v>94</v>
      </c>
      <c r="F15" s="11" t="e">
        <f t="shared" si="0"/>
        <v>#REF!</v>
      </c>
      <c r="G15" s="11">
        <f>VLOOKUP(A15, localcont!$A$10:$I$1764, 8)</f>
        <v>0</v>
      </c>
      <c r="H15" s="115" t="e">
        <f>VLOOKUP(A15, localcont!$A$10:$I$1764, 9)*F15</f>
        <v>#REF!</v>
      </c>
    </row>
    <row r="16" spans="1:14">
      <c r="A16" s="9">
        <v>31</v>
      </c>
      <c r="B16" s="9">
        <v>7</v>
      </c>
      <c r="C16" s="9" t="s">
        <v>1</v>
      </c>
      <c r="D16" s="9">
        <v>7</v>
      </c>
      <c r="E16" s="9" t="s">
        <v>95</v>
      </c>
      <c r="F16" s="11" t="e">
        <f t="shared" si="0"/>
        <v>#REF!</v>
      </c>
      <c r="G16" s="11">
        <f>VLOOKUP(A16, localcont!$A$10:$I$1764, 8)</f>
        <v>22775372.140000001</v>
      </c>
      <c r="H16" s="115" t="e">
        <f>VLOOKUP(A16, localcont!$A$10:$I$1764, 9)*F16</f>
        <v>#REF!</v>
      </c>
    </row>
    <row r="17" spans="1:8">
      <c r="A17" s="9">
        <v>36</v>
      </c>
      <c r="B17" s="9">
        <v>8</v>
      </c>
      <c r="C17" s="9" t="s">
        <v>3</v>
      </c>
      <c r="D17" s="9">
        <v>8</v>
      </c>
      <c r="E17" s="9" t="s">
        <v>96</v>
      </c>
      <c r="F17" s="11" t="e">
        <f t="shared" si="0"/>
        <v>#REF!</v>
      </c>
      <c r="G17" s="11">
        <f>VLOOKUP(A17, localcont!$A$10:$I$1764, 8)</f>
        <v>12153334.120000001</v>
      </c>
      <c r="H17" s="115" t="e">
        <f>VLOOKUP(A17, localcont!$A$10:$I$1764, 9)*F17</f>
        <v>#REF!</v>
      </c>
    </row>
    <row r="18" spans="1:8">
      <c r="A18" s="9">
        <v>41</v>
      </c>
      <c r="B18" s="9">
        <v>9</v>
      </c>
      <c r="C18" s="9" t="s">
        <v>5</v>
      </c>
      <c r="D18" s="9">
        <v>9</v>
      </c>
      <c r="E18" s="9" t="s">
        <v>97</v>
      </c>
      <c r="F18" s="11" t="e">
        <f t="shared" si="0"/>
        <v>#REF!</v>
      </c>
      <c r="G18" s="11">
        <f>VLOOKUP(A18, localcont!$A$10:$I$1764, 8)</f>
        <v>58523208.186840013</v>
      </c>
      <c r="H18" s="115" t="e">
        <f>VLOOKUP(A18, localcont!$A$10:$I$1764, 9)*F18</f>
        <v>#REF!</v>
      </c>
    </row>
    <row r="19" spans="1:8">
      <c r="A19" s="9">
        <v>46</v>
      </c>
      <c r="B19" s="9">
        <v>10</v>
      </c>
      <c r="C19" s="9" t="s">
        <v>7</v>
      </c>
      <c r="D19" s="9">
        <v>10</v>
      </c>
      <c r="E19" s="9" t="s">
        <v>98</v>
      </c>
      <c r="F19" s="11" t="e">
        <f t="shared" si="0"/>
        <v>#REF!</v>
      </c>
      <c r="G19" s="11">
        <f>VLOOKUP(A19, localcont!$A$10:$I$1764, 8)</f>
        <v>51156059.770829991</v>
      </c>
      <c r="H19" s="115" t="e">
        <f>VLOOKUP(A19, localcont!$A$10:$I$1764, 9)*F19</f>
        <v>#REF!</v>
      </c>
    </row>
    <row r="20" spans="1:8">
      <c r="A20" s="9">
        <v>51</v>
      </c>
      <c r="B20" s="9">
        <v>11</v>
      </c>
      <c r="C20" s="9" t="s">
        <v>8</v>
      </c>
      <c r="D20" s="9">
        <v>11</v>
      </c>
      <c r="E20" s="9" t="s">
        <v>99</v>
      </c>
      <c r="F20" s="11" t="e">
        <f t="shared" si="0"/>
        <v>#REF!</v>
      </c>
      <c r="G20" s="11">
        <f>VLOOKUP(A20, localcont!$A$10:$I$1764, 8)</f>
        <v>0</v>
      </c>
      <c r="H20" s="115" t="e">
        <f>VLOOKUP(A20, localcont!$A$10:$I$1764, 9)*F20</f>
        <v>#REF!</v>
      </c>
    </row>
    <row r="21" spans="1:8">
      <c r="A21" s="9">
        <v>56</v>
      </c>
      <c r="B21" s="9">
        <v>12</v>
      </c>
      <c r="C21" s="9" t="s">
        <v>11</v>
      </c>
      <c r="D21" s="9">
        <v>12</v>
      </c>
      <c r="E21" s="9" t="s">
        <v>100</v>
      </c>
      <c r="F21" s="11" t="e">
        <f t="shared" si="0"/>
        <v>#REF!</v>
      </c>
      <c r="G21" s="11">
        <f>VLOOKUP(A21, localcont!$A$10:$I$1764, 8)</f>
        <v>0</v>
      </c>
      <c r="H21" s="115" t="e">
        <f>VLOOKUP(A21, localcont!$A$10:$I$1764, 9)*F21</f>
        <v>#REF!</v>
      </c>
    </row>
    <row r="22" spans="1:8">
      <c r="A22" s="9">
        <v>61</v>
      </c>
      <c r="B22" s="9">
        <v>13</v>
      </c>
      <c r="C22" s="9" t="s">
        <v>13</v>
      </c>
      <c r="D22" s="9">
        <v>13</v>
      </c>
      <c r="E22" s="9" t="s">
        <v>101</v>
      </c>
      <c r="F22" s="11" t="e">
        <f t="shared" si="0"/>
        <v>#REF!</v>
      </c>
      <c r="G22" s="11">
        <f>VLOOKUP(A22, localcont!$A$10:$I$1764, 8)</f>
        <v>236011.40000000002</v>
      </c>
      <c r="H22" s="115" t="e">
        <f>VLOOKUP(A22, localcont!$A$10:$I$1764, 9)*F22</f>
        <v>#REF!</v>
      </c>
    </row>
    <row r="23" spans="1:8">
      <c r="A23" s="9">
        <v>66</v>
      </c>
      <c r="B23" s="9">
        <v>14</v>
      </c>
      <c r="C23" s="9" t="s">
        <v>15</v>
      </c>
      <c r="D23" s="9">
        <v>14</v>
      </c>
      <c r="E23" s="9" t="s">
        <v>102</v>
      </c>
      <c r="F23" s="11" t="e">
        <f t="shared" si="0"/>
        <v>#REF!</v>
      </c>
      <c r="G23" s="11">
        <f>VLOOKUP(A23, localcont!$A$10:$I$1764, 8)</f>
        <v>24958578.790420003</v>
      </c>
      <c r="H23" s="115" t="e">
        <f>VLOOKUP(A23, localcont!$A$10:$I$1764, 9)*F23</f>
        <v>#REF!</v>
      </c>
    </row>
    <row r="24" spans="1:8">
      <c r="A24" s="9">
        <v>71</v>
      </c>
      <c r="B24" s="9">
        <v>15</v>
      </c>
      <c r="C24" s="9" t="s">
        <v>17</v>
      </c>
      <c r="D24" s="9">
        <v>15</v>
      </c>
      <c r="E24" s="9" t="s">
        <v>103</v>
      </c>
      <c r="F24" s="11" t="e">
        <f t="shared" si="0"/>
        <v>#REF!</v>
      </c>
      <c r="G24" s="11">
        <f>VLOOKUP(A24, localcont!$A$10:$I$1764, 8)</f>
        <v>26341.840000000004</v>
      </c>
      <c r="H24" s="115" t="e">
        <f>VLOOKUP(A24, localcont!$A$10:$I$1764, 9)*F24</f>
        <v>#REF!</v>
      </c>
    </row>
    <row r="25" spans="1:8">
      <c r="A25" s="9">
        <v>76</v>
      </c>
      <c r="B25" s="9">
        <v>16</v>
      </c>
      <c r="C25" s="9" t="s">
        <v>19</v>
      </c>
      <c r="D25" s="9">
        <v>16</v>
      </c>
      <c r="E25" s="9" t="s">
        <v>104</v>
      </c>
      <c r="F25" s="11" t="e">
        <f t="shared" si="0"/>
        <v>#REF!</v>
      </c>
      <c r="G25" s="11">
        <f>VLOOKUP(A25, localcont!$A$10:$I$1764, 8)</f>
        <v>68466287.280000016</v>
      </c>
      <c r="H25" s="115" t="e">
        <f>VLOOKUP(A25, localcont!$A$10:$I$1764, 9)*F25</f>
        <v>#REF!</v>
      </c>
    </row>
    <row r="26" spans="1:8">
      <c r="A26" s="9">
        <v>81</v>
      </c>
      <c r="B26" s="9">
        <v>17</v>
      </c>
      <c r="C26" s="9" t="s">
        <v>20</v>
      </c>
      <c r="D26" s="9">
        <v>17</v>
      </c>
      <c r="E26" s="9" t="s">
        <v>105</v>
      </c>
      <c r="F26" s="11" t="e">
        <f t="shared" si="0"/>
        <v>#REF!</v>
      </c>
      <c r="G26" s="11">
        <f>VLOOKUP(A26, localcont!$A$10:$I$1764, 8)</f>
        <v>23122124.420000002</v>
      </c>
      <c r="H26" s="115" t="e">
        <f>VLOOKUP(A26, localcont!$A$10:$I$1764, 9)*F26</f>
        <v>#REF!</v>
      </c>
    </row>
    <row r="27" spans="1:8">
      <c r="A27" s="9">
        <v>86</v>
      </c>
      <c r="B27" s="9">
        <v>18</v>
      </c>
      <c r="C27" s="9" t="s">
        <v>22</v>
      </c>
      <c r="D27" s="9">
        <v>18</v>
      </c>
      <c r="E27" s="9" t="s">
        <v>106</v>
      </c>
      <c r="F27" s="11" t="e">
        <f t="shared" si="0"/>
        <v>#REF!</v>
      </c>
      <c r="G27" s="11">
        <f>VLOOKUP(A27, localcont!$A$10:$I$1764, 8)</f>
        <v>5736311.7000000011</v>
      </c>
      <c r="H27" s="115" t="e">
        <f>VLOOKUP(A27, localcont!$A$10:$I$1764, 9)*F27</f>
        <v>#REF!</v>
      </c>
    </row>
    <row r="28" spans="1:8">
      <c r="A28" s="9">
        <v>91</v>
      </c>
      <c r="B28" s="9">
        <v>19</v>
      </c>
      <c r="C28" s="9" t="s">
        <v>25</v>
      </c>
      <c r="D28" s="9">
        <v>19</v>
      </c>
      <c r="E28" s="9" t="s">
        <v>107</v>
      </c>
      <c r="F28" s="11" t="e">
        <f t="shared" si="0"/>
        <v>#REF!</v>
      </c>
      <c r="G28" s="11">
        <f>VLOOKUP(A28, localcont!$A$10:$I$1764, 8)</f>
        <v>0</v>
      </c>
      <c r="H28" s="115" t="e">
        <f>VLOOKUP(A28, localcont!$A$10:$I$1764, 9)*F28</f>
        <v>#REF!</v>
      </c>
    </row>
    <row r="29" spans="1:8">
      <c r="A29" s="9">
        <v>96</v>
      </c>
      <c r="B29" s="9">
        <v>20</v>
      </c>
      <c r="C29" s="9" t="s">
        <v>26</v>
      </c>
      <c r="D29" s="9">
        <v>20</v>
      </c>
      <c r="E29" s="9" t="s">
        <v>108</v>
      </c>
      <c r="F29" s="11" t="e">
        <f t="shared" si="0"/>
        <v>#REF!</v>
      </c>
      <c r="G29" s="11">
        <f>VLOOKUP(A29, localcont!$A$10:$I$1764, 8)</f>
        <v>57300644.839999989</v>
      </c>
      <c r="H29" s="115" t="e">
        <f>VLOOKUP(A29, localcont!$A$10:$I$1764, 9)*F29</f>
        <v>#REF!</v>
      </c>
    </row>
    <row r="30" spans="1:8">
      <c r="A30" s="9">
        <v>101</v>
      </c>
      <c r="B30" s="9">
        <v>21</v>
      </c>
      <c r="C30" s="9" t="s">
        <v>28</v>
      </c>
      <c r="D30" s="9">
        <v>21</v>
      </c>
      <c r="E30" s="9" t="s">
        <v>109</v>
      </c>
      <c r="F30" s="11" t="e">
        <f t="shared" si="0"/>
        <v>#REF!</v>
      </c>
      <c r="G30" s="11">
        <f>VLOOKUP(A30, localcont!$A$10:$I$1764, 8)</f>
        <v>0</v>
      </c>
      <c r="H30" s="115" t="e">
        <f>VLOOKUP(A30, localcont!$A$10:$I$1764, 9)*F30</f>
        <v>#REF!</v>
      </c>
    </row>
    <row r="31" spans="1:8">
      <c r="A31" s="9">
        <v>106</v>
      </c>
      <c r="B31" s="9">
        <v>22</v>
      </c>
      <c r="C31" s="9" t="s">
        <v>30</v>
      </c>
      <c r="D31" s="9">
        <v>22</v>
      </c>
      <c r="E31" s="9" t="s">
        <v>110</v>
      </c>
      <c r="F31" s="11" t="e">
        <f t="shared" si="0"/>
        <v>#REF!</v>
      </c>
      <c r="G31" s="11">
        <f>VLOOKUP(A31, localcont!$A$10:$I$1764, 8)</f>
        <v>170156.80000000002</v>
      </c>
      <c r="H31" s="115" t="e">
        <f>VLOOKUP(A31, localcont!$A$10:$I$1764, 9)*F31</f>
        <v>#REF!</v>
      </c>
    </row>
    <row r="32" spans="1:8">
      <c r="A32" s="9">
        <v>111</v>
      </c>
      <c r="B32" s="9">
        <v>23</v>
      </c>
      <c r="C32" s="9" t="s">
        <v>32</v>
      </c>
      <c r="D32" s="9">
        <v>23</v>
      </c>
      <c r="E32" s="9" t="s">
        <v>112</v>
      </c>
      <c r="F32" s="11" t="e">
        <f t="shared" si="0"/>
        <v>#REF!</v>
      </c>
      <c r="G32" s="11">
        <f>VLOOKUP(A32, localcont!$A$10:$I$1764, 8)</f>
        <v>25950850.370000001</v>
      </c>
      <c r="H32" s="115" t="e">
        <f>VLOOKUP(A32, localcont!$A$10:$I$1764, 9)*F32</f>
        <v>#REF!</v>
      </c>
    </row>
    <row r="33" spans="1:8">
      <c r="A33" s="9">
        <v>116</v>
      </c>
      <c r="B33" s="9">
        <v>24</v>
      </c>
      <c r="C33" s="9" t="s">
        <v>34</v>
      </c>
      <c r="D33" s="9">
        <v>24</v>
      </c>
      <c r="E33" s="9" t="s">
        <v>113</v>
      </c>
      <c r="F33" s="11" t="e">
        <f t="shared" si="0"/>
        <v>#REF!</v>
      </c>
      <c r="G33" s="11">
        <f>VLOOKUP(A33, localcont!$A$10:$I$1764, 8)</f>
        <v>23089848.73</v>
      </c>
      <c r="H33" s="115" t="e">
        <f>VLOOKUP(A33, localcont!$A$10:$I$1764, 9)*F33</f>
        <v>#REF!</v>
      </c>
    </row>
    <row r="34" spans="1:8">
      <c r="A34" s="9">
        <v>121</v>
      </c>
      <c r="B34" s="9">
        <v>25</v>
      </c>
      <c r="C34" s="9" t="s">
        <v>36</v>
      </c>
      <c r="D34" s="9">
        <v>25</v>
      </c>
      <c r="E34" s="9" t="s">
        <v>114</v>
      </c>
      <c r="F34" s="11" t="e">
        <f t="shared" si="0"/>
        <v>#REF!</v>
      </c>
      <c r="G34" s="11">
        <f>VLOOKUP(A34, localcont!$A$10:$I$1764, 8)</f>
        <v>22360509.420000002</v>
      </c>
      <c r="H34" s="115" t="e">
        <f>VLOOKUP(A34, localcont!$A$10:$I$1764, 9)*F34</f>
        <v>#REF!</v>
      </c>
    </row>
    <row r="35" spans="1:8">
      <c r="A35" s="9">
        <v>126</v>
      </c>
      <c r="B35" s="9">
        <v>26</v>
      </c>
      <c r="C35" s="9" t="s">
        <v>38</v>
      </c>
      <c r="D35" s="9">
        <v>26</v>
      </c>
      <c r="E35" s="9" t="s">
        <v>115</v>
      </c>
      <c r="F35" s="11" t="e">
        <f t="shared" si="0"/>
        <v>#REF!</v>
      </c>
      <c r="G35" s="11">
        <f>VLOOKUP(A35, localcont!$A$10:$I$1764, 8)</f>
        <v>40728661.169720002</v>
      </c>
      <c r="H35" s="115" t="e">
        <f>VLOOKUP(A35, localcont!$A$10:$I$1764, 9)*F35</f>
        <v>#REF!</v>
      </c>
    </row>
    <row r="36" spans="1:8">
      <c r="A36" s="9">
        <v>131</v>
      </c>
      <c r="B36" s="9">
        <v>27</v>
      </c>
      <c r="C36" s="9" t="s">
        <v>39</v>
      </c>
      <c r="D36" s="9">
        <v>27</v>
      </c>
      <c r="E36" s="9" t="s">
        <v>116</v>
      </c>
      <c r="F36" s="11" t="e">
        <f t="shared" si="0"/>
        <v>#REF!</v>
      </c>
      <c r="G36" s="11">
        <f>VLOOKUP(A36, localcont!$A$10:$I$1764, 8)</f>
        <v>6930346.8399999989</v>
      </c>
      <c r="H36" s="115" t="e">
        <f>VLOOKUP(A36, localcont!$A$10:$I$1764, 9)*F36</f>
        <v>#REF!</v>
      </c>
    </row>
    <row r="37" spans="1:8">
      <c r="A37" s="9">
        <v>136</v>
      </c>
      <c r="B37" s="9">
        <v>28</v>
      </c>
      <c r="C37" s="9" t="s">
        <v>41</v>
      </c>
      <c r="D37" s="9">
        <v>28</v>
      </c>
      <c r="E37" s="9" t="s">
        <v>117</v>
      </c>
      <c r="F37" s="11" t="e">
        <f t="shared" si="0"/>
        <v>#REF!</v>
      </c>
      <c r="G37" s="11">
        <f>VLOOKUP(A37, localcont!$A$10:$I$1764, 8)</f>
        <v>1517885.7034299998</v>
      </c>
      <c r="H37" s="115" t="e">
        <f>VLOOKUP(A37, localcont!$A$10:$I$1764, 9)*F37</f>
        <v>#REF!</v>
      </c>
    </row>
    <row r="38" spans="1:8">
      <c r="A38" s="9">
        <v>141</v>
      </c>
      <c r="B38" s="9">
        <v>29</v>
      </c>
      <c r="C38" s="9" t="s">
        <v>44</v>
      </c>
      <c r="D38" s="9">
        <v>29</v>
      </c>
      <c r="E38" s="9" t="s">
        <v>118</v>
      </c>
      <c r="F38" s="11" t="e">
        <f t="shared" si="0"/>
        <v>#REF!</v>
      </c>
      <c r="G38" s="11">
        <f>VLOOKUP(A38, localcont!$A$10:$I$1764, 8)</f>
        <v>0</v>
      </c>
      <c r="H38" s="115" t="e">
        <f>VLOOKUP(A38, localcont!$A$10:$I$1764, 9)*F38</f>
        <v>#REF!</v>
      </c>
    </row>
    <row r="39" spans="1:8">
      <c r="A39" s="9">
        <v>146</v>
      </c>
      <c r="B39" s="9">
        <v>30</v>
      </c>
      <c r="C39" s="9" t="s">
        <v>47</v>
      </c>
      <c r="D39" s="9">
        <v>30</v>
      </c>
      <c r="E39" s="9" t="s">
        <v>119</v>
      </c>
      <c r="F39" s="11" t="e">
        <f t="shared" si="0"/>
        <v>#REF!</v>
      </c>
      <c r="G39" s="11">
        <f>VLOOKUP(A39, localcont!$A$10:$I$1764, 8)</f>
        <v>44666515.990000002</v>
      </c>
      <c r="H39" s="115" t="e">
        <f>VLOOKUP(A39, localcont!$A$10:$I$1764, 9)*F39</f>
        <v>#REF!</v>
      </c>
    </row>
    <row r="40" spans="1:8">
      <c r="A40" s="9">
        <v>151</v>
      </c>
      <c r="B40" s="9">
        <v>31</v>
      </c>
      <c r="C40" s="9" t="s">
        <v>48</v>
      </c>
      <c r="D40" s="9">
        <v>31</v>
      </c>
      <c r="E40" s="9" t="s">
        <v>68</v>
      </c>
      <c r="F40" s="11" t="e">
        <f t="shared" si="0"/>
        <v>#REF!</v>
      </c>
      <c r="G40" s="11">
        <f>VLOOKUP(A40, localcont!$A$10:$I$1764, 8)</f>
        <v>49371895.506909996</v>
      </c>
      <c r="H40" s="115" t="e">
        <f>VLOOKUP(A40, localcont!$A$10:$I$1764, 9)*F40</f>
        <v>#REF!</v>
      </c>
    </row>
    <row r="41" spans="1:8">
      <c r="A41" s="9">
        <v>156</v>
      </c>
      <c r="B41" s="9">
        <v>32</v>
      </c>
      <c r="C41" s="9" t="s">
        <v>49</v>
      </c>
      <c r="D41" s="9">
        <v>32</v>
      </c>
      <c r="E41" s="9" t="s">
        <v>120</v>
      </c>
      <c r="F41" s="11" t="e">
        <f t="shared" si="0"/>
        <v>#REF!</v>
      </c>
      <c r="G41" s="11">
        <f>VLOOKUP(A41, localcont!$A$10:$I$1764, 8)</f>
        <v>249182.32000000004</v>
      </c>
      <c r="H41" s="115" t="e">
        <f>VLOOKUP(A41, localcont!$A$10:$I$1764, 9)*F41</f>
        <v>#REF!</v>
      </c>
    </row>
    <row r="42" spans="1:8">
      <c r="A42" s="9">
        <v>161</v>
      </c>
      <c r="B42" s="9">
        <v>33</v>
      </c>
      <c r="C42" s="9" t="s">
        <v>53</v>
      </c>
      <c r="D42" s="9">
        <v>33</v>
      </c>
      <c r="E42" s="9" t="s">
        <v>121</v>
      </c>
      <c r="F42" s="11" t="e">
        <f t="shared" si="0"/>
        <v>#REF!</v>
      </c>
      <c r="G42" s="11">
        <f>VLOOKUP(A42, localcont!$A$10:$I$1764, 8)</f>
        <v>105367.36000000002</v>
      </c>
      <c r="H42" s="115" t="e">
        <f>VLOOKUP(A42, localcont!$A$10:$I$1764, 9)*F42</f>
        <v>#REF!</v>
      </c>
    </row>
    <row r="43" spans="1:8">
      <c r="A43" s="9">
        <v>166</v>
      </c>
      <c r="B43" s="9">
        <v>34</v>
      </c>
      <c r="C43" s="9" t="s">
        <v>55</v>
      </c>
      <c r="D43" s="9">
        <v>34</v>
      </c>
      <c r="E43" s="9" t="s">
        <v>122</v>
      </c>
      <c r="F43" s="11" t="e">
        <f t="shared" si="0"/>
        <v>#REF!</v>
      </c>
      <c r="G43" s="11">
        <f>VLOOKUP(A43, localcont!$A$10:$I$1764, 8)</f>
        <v>27251.545720000002</v>
      </c>
      <c r="H43" s="115" t="e">
        <f>VLOOKUP(A43, localcont!$A$10:$I$1764, 9)*F43</f>
        <v>#REF!</v>
      </c>
    </row>
    <row r="44" spans="1:8">
      <c r="A44" s="9">
        <v>171</v>
      </c>
      <c r="B44" s="9">
        <v>35</v>
      </c>
      <c r="C44" s="9" t="s">
        <v>555</v>
      </c>
      <c r="D44" s="9">
        <v>35</v>
      </c>
      <c r="E44" s="9" t="s">
        <v>123</v>
      </c>
      <c r="F44" s="11" t="e">
        <f t="shared" si="0"/>
        <v>#REF!</v>
      </c>
      <c r="G44" s="11">
        <f>VLOOKUP(A44, localcont!$A$10:$I$1764, 8)</f>
        <v>802914847.56588995</v>
      </c>
      <c r="H44" s="115" t="e">
        <f>VLOOKUP(A44, localcont!$A$10:$I$1764, 9)*F44</f>
        <v>#REF!</v>
      </c>
    </row>
    <row r="45" spans="1:8">
      <c r="A45" s="9">
        <v>176</v>
      </c>
      <c r="B45" s="9">
        <v>36</v>
      </c>
      <c r="C45" s="9" t="s">
        <v>556</v>
      </c>
      <c r="D45" s="9">
        <v>36</v>
      </c>
      <c r="E45" s="9" t="s">
        <v>124</v>
      </c>
      <c r="F45" s="11" t="e">
        <f t="shared" si="0"/>
        <v>#REF!</v>
      </c>
      <c r="G45" s="11">
        <f>VLOOKUP(A45, localcont!$A$10:$I$1764, 8)</f>
        <v>19315319.800000001</v>
      </c>
      <c r="H45" s="115" t="e">
        <f>VLOOKUP(A45, localcont!$A$10:$I$1764, 9)*F45</f>
        <v>#REF!</v>
      </c>
    </row>
    <row r="46" spans="1:8">
      <c r="A46" s="9">
        <v>181</v>
      </c>
      <c r="B46" s="9">
        <v>37</v>
      </c>
      <c r="C46" s="9" t="s">
        <v>560</v>
      </c>
      <c r="D46" s="9">
        <v>37</v>
      </c>
      <c r="E46" s="9" t="s">
        <v>965</v>
      </c>
      <c r="F46" s="11" t="e">
        <f t="shared" si="0"/>
        <v>#REF!</v>
      </c>
      <c r="G46" s="11">
        <f>VLOOKUP(A46, localcont!$A$10:$I$1764, 8)</f>
        <v>0</v>
      </c>
      <c r="H46" s="115" t="e">
        <f>VLOOKUP(A46, localcont!$A$10:$I$1764, 9)*F46</f>
        <v>#REF!</v>
      </c>
    </row>
    <row r="47" spans="1:8">
      <c r="A47" s="9">
        <v>186</v>
      </c>
      <c r="B47" s="9">
        <v>38</v>
      </c>
      <c r="C47" s="9" t="s">
        <v>964</v>
      </c>
      <c r="D47" s="9">
        <v>38</v>
      </c>
      <c r="E47" s="9" t="s">
        <v>964</v>
      </c>
      <c r="F47" s="11" t="e">
        <f t="shared" si="0"/>
        <v>#REF!</v>
      </c>
      <c r="G47" s="11">
        <f>VLOOKUP(A47, localcont!$A$10:$I$1764, 8)</f>
        <v>6361983.2980000013</v>
      </c>
      <c r="H47" s="115" t="e">
        <f>VLOOKUP(A47, localcont!$A$10:$I$1764, 9)*F47</f>
        <v>#REF!</v>
      </c>
    </row>
    <row r="48" spans="1:8">
      <c r="A48" s="9">
        <v>191</v>
      </c>
      <c r="B48" s="9">
        <v>39</v>
      </c>
      <c r="C48" s="9" t="s">
        <v>563</v>
      </c>
      <c r="D48" s="9">
        <v>39</v>
      </c>
      <c r="E48" s="9" t="s">
        <v>125</v>
      </c>
      <c r="F48" s="11" t="e">
        <f t="shared" si="0"/>
        <v>#REF!</v>
      </c>
      <c r="G48" s="11">
        <f>VLOOKUP(A48, localcont!$A$10:$I$1764, 8)</f>
        <v>2586705.9099999997</v>
      </c>
      <c r="H48" s="115" t="e">
        <f>VLOOKUP(A48, localcont!$A$10:$I$1764, 9)*F48</f>
        <v>#REF!</v>
      </c>
    </row>
    <row r="49" spans="1:8">
      <c r="A49" s="9">
        <v>196</v>
      </c>
      <c r="B49" s="9">
        <v>40</v>
      </c>
      <c r="C49" s="9" t="s">
        <v>564</v>
      </c>
      <c r="D49" s="9">
        <v>40</v>
      </c>
      <c r="E49" s="9" t="s">
        <v>126</v>
      </c>
      <c r="F49" s="11" t="e">
        <f t="shared" si="0"/>
        <v>#REF!</v>
      </c>
      <c r="G49" s="11">
        <f>VLOOKUP(A49, localcont!$A$10:$I$1764, 8)</f>
        <v>56110509.381990001</v>
      </c>
      <c r="H49" s="115" t="e">
        <f>VLOOKUP(A49, localcont!$A$10:$I$1764, 9)*F49</f>
        <v>#REF!</v>
      </c>
    </row>
    <row r="50" spans="1:8">
      <c r="A50" s="9">
        <v>201</v>
      </c>
      <c r="B50" s="9">
        <v>41</v>
      </c>
      <c r="C50" s="9" t="s">
        <v>565</v>
      </c>
      <c r="D50" s="9">
        <v>41</v>
      </c>
      <c r="E50" s="9" t="s">
        <v>127</v>
      </c>
      <c r="F50" s="11" t="e">
        <f t="shared" si="0"/>
        <v>#REF!</v>
      </c>
      <c r="G50" s="11">
        <f>VLOOKUP(A50, localcont!$A$10:$I$1764, 8)</f>
        <v>4710846.5600000005</v>
      </c>
      <c r="H50" s="115" t="e">
        <f>VLOOKUP(A50, localcont!$A$10:$I$1764, 9)*F50</f>
        <v>#REF!</v>
      </c>
    </row>
    <row r="51" spans="1:8">
      <c r="A51" s="9">
        <v>206</v>
      </c>
      <c r="B51" s="9">
        <v>42</v>
      </c>
      <c r="C51" s="9" t="s">
        <v>567</v>
      </c>
      <c r="D51" s="9">
        <v>42</v>
      </c>
      <c r="E51" s="9" t="s">
        <v>128</v>
      </c>
      <c r="F51" s="11" t="e">
        <f t="shared" si="0"/>
        <v>#REF!</v>
      </c>
      <c r="G51" s="11">
        <f>VLOOKUP(A51, localcont!$A$10:$I$1764, 8)</f>
        <v>196498.64000000004</v>
      </c>
      <c r="H51" s="115" t="e">
        <f>VLOOKUP(A51, localcont!$A$10:$I$1764, 9)*F51</f>
        <v>#REF!</v>
      </c>
    </row>
    <row r="52" spans="1:8">
      <c r="A52" s="9">
        <v>211</v>
      </c>
      <c r="B52" s="9">
        <v>43</v>
      </c>
      <c r="C52" s="9" t="s">
        <v>569</v>
      </c>
      <c r="D52" s="9">
        <v>43</v>
      </c>
      <c r="E52" s="9" t="s">
        <v>129</v>
      </c>
      <c r="F52" s="11" t="e">
        <f t="shared" si="0"/>
        <v>#REF!</v>
      </c>
      <c r="G52" s="11">
        <f>VLOOKUP(A52, localcont!$A$10:$I$1764, 8)</f>
        <v>2386674.08</v>
      </c>
      <c r="H52" s="115" t="e">
        <f>VLOOKUP(A52, localcont!$A$10:$I$1764, 9)*F52</f>
        <v>#REF!</v>
      </c>
    </row>
    <row r="53" spans="1:8">
      <c r="A53" s="9">
        <v>216</v>
      </c>
      <c r="B53" s="9">
        <v>44</v>
      </c>
      <c r="C53" s="9" t="s">
        <v>571</v>
      </c>
      <c r="D53" s="9">
        <v>44</v>
      </c>
      <c r="E53" s="9" t="s">
        <v>130</v>
      </c>
      <c r="F53" s="11" t="e">
        <f t="shared" si="0"/>
        <v>#REF!</v>
      </c>
      <c r="G53" s="11">
        <f>VLOOKUP(A53, localcont!$A$10:$I$1764, 8)</f>
        <v>202933234.47</v>
      </c>
      <c r="H53" s="115" t="e">
        <f>VLOOKUP(A53, localcont!$A$10:$I$1764, 9)*F53</f>
        <v>#REF!</v>
      </c>
    </row>
    <row r="54" spans="1:8">
      <c r="A54" s="9">
        <v>221</v>
      </c>
      <c r="B54" s="9">
        <v>45</v>
      </c>
      <c r="C54" s="9" t="s">
        <v>573</v>
      </c>
      <c r="D54" s="9">
        <v>45</v>
      </c>
      <c r="E54" s="9" t="s">
        <v>131</v>
      </c>
      <c r="F54" s="11" t="e">
        <f t="shared" si="0"/>
        <v>#REF!</v>
      </c>
      <c r="G54" s="11">
        <f>VLOOKUP(A54, localcont!$A$10:$I$1764, 8)</f>
        <v>2406993.0500000003</v>
      </c>
      <c r="H54" s="115" t="e">
        <f>VLOOKUP(A54, localcont!$A$10:$I$1764, 9)*F54</f>
        <v>#REF!</v>
      </c>
    </row>
    <row r="55" spans="1:8">
      <c r="A55" s="9">
        <v>226</v>
      </c>
      <c r="B55" s="9">
        <v>46</v>
      </c>
      <c r="C55" s="9" t="s">
        <v>574</v>
      </c>
      <c r="D55" s="9">
        <v>46</v>
      </c>
      <c r="E55" s="9" t="s">
        <v>132</v>
      </c>
      <c r="F55" s="11" t="e">
        <f t="shared" si="0"/>
        <v>#REF!</v>
      </c>
      <c r="G55" s="11">
        <f>VLOOKUP(A55, localcont!$A$10:$I$1764, 8)</f>
        <v>73409265.273400009</v>
      </c>
      <c r="H55" s="115" t="e">
        <f>VLOOKUP(A55, localcont!$A$10:$I$1764, 9)*F55</f>
        <v>#REF!</v>
      </c>
    </row>
    <row r="56" spans="1:8">
      <c r="A56" s="9">
        <v>231</v>
      </c>
      <c r="B56" s="9">
        <v>47</v>
      </c>
      <c r="C56" s="9" t="s">
        <v>575</v>
      </c>
      <c r="D56" s="9">
        <v>47</v>
      </c>
      <c r="E56" s="9" t="s">
        <v>133</v>
      </c>
      <c r="F56" s="11" t="e">
        <f t="shared" si="0"/>
        <v>#REF!</v>
      </c>
      <c r="G56" s="11">
        <f>VLOOKUP(A56, localcont!$A$10:$I$1764, 8)</f>
        <v>0</v>
      </c>
      <c r="H56" s="115" t="e">
        <f>VLOOKUP(A56, localcont!$A$10:$I$1764, 9)*F56</f>
        <v>#REF!</v>
      </c>
    </row>
    <row r="57" spans="1:8">
      <c r="A57" s="9">
        <v>236</v>
      </c>
      <c r="B57" s="9">
        <v>48</v>
      </c>
      <c r="C57" s="9" t="s">
        <v>576</v>
      </c>
      <c r="D57" s="9">
        <v>48</v>
      </c>
      <c r="E57" s="9" t="s">
        <v>134</v>
      </c>
      <c r="F57" s="11" t="e">
        <f t="shared" si="0"/>
        <v>#REF!</v>
      </c>
      <c r="G57" s="11">
        <f>VLOOKUP(A57, localcont!$A$10:$I$1764, 8)</f>
        <v>34371376.749679998</v>
      </c>
      <c r="H57" s="115" t="e">
        <f>VLOOKUP(A57, localcont!$A$10:$I$1764, 9)*F57</f>
        <v>#REF!</v>
      </c>
    </row>
    <row r="58" spans="1:8">
      <c r="A58" s="9">
        <v>241</v>
      </c>
      <c r="B58" s="9">
        <v>49</v>
      </c>
      <c r="C58" s="9" t="s">
        <v>577</v>
      </c>
      <c r="D58" s="9">
        <v>49</v>
      </c>
      <c r="E58" s="9" t="s">
        <v>135</v>
      </c>
      <c r="F58" s="11" t="e">
        <f t="shared" si="0"/>
        <v>#REF!</v>
      </c>
      <c r="G58" s="11">
        <f>VLOOKUP(A58, localcont!$A$10:$I$1764, 8)</f>
        <v>80655732.60428001</v>
      </c>
      <c r="H58" s="115" t="e">
        <f>VLOOKUP(A58, localcont!$A$10:$I$1764, 9)*F58</f>
        <v>#REF!</v>
      </c>
    </row>
    <row r="59" spans="1:8">
      <c r="A59" s="9">
        <v>246</v>
      </c>
      <c r="B59" s="9">
        <v>50</v>
      </c>
      <c r="C59" s="9" t="s">
        <v>578</v>
      </c>
      <c r="D59" s="9">
        <v>50</v>
      </c>
      <c r="E59" s="9" t="s">
        <v>136</v>
      </c>
      <c r="F59" s="11" t="e">
        <f t="shared" si="0"/>
        <v>#REF!</v>
      </c>
      <c r="G59" s="11">
        <f>VLOOKUP(A59, localcont!$A$10:$I$1764, 8)</f>
        <v>31711055.289259996</v>
      </c>
      <c r="H59" s="115" t="e">
        <f>VLOOKUP(A59, localcont!$A$10:$I$1764, 9)*F59</f>
        <v>#REF!</v>
      </c>
    </row>
    <row r="60" spans="1:8">
      <c r="A60" s="9">
        <v>251</v>
      </c>
      <c r="B60" s="9">
        <v>51</v>
      </c>
      <c r="C60" s="9" t="s">
        <v>579</v>
      </c>
      <c r="D60" s="9">
        <v>51</v>
      </c>
      <c r="E60" s="9" t="s">
        <v>137</v>
      </c>
      <c r="F60" s="11" t="e">
        <f t="shared" si="0"/>
        <v>#REF!</v>
      </c>
      <c r="G60" s="11">
        <f>VLOOKUP(A60, localcont!$A$10:$I$1764, 8)</f>
        <v>5096190.4877600009</v>
      </c>
      <c r="H60" s="115" t="e">
        <f>VLOOKUP(A60, localcont!$A$10:$I$1764, 9)*F60</f>
        <v>#REF!</v>
      </c>
    </row>
    <row r="61" spans="1:8">
      <c r="A61" s="9">
        <v>256</v>
      </c>
      <c r="B61" s="9">
        <v>52</v>
      </c>
      <c r="C61" s="9" t="s">
        <v>581</v>
      </c>
      <c r="D61" s="9">
        <v>52</v>
      </c>
      <c r="E61" s="9" t="s">
        <v>138</v>
      </c>
      <c r="F61" s="11" t="e">
        <f t="shared" si="0"/>
        <v>#REF!</v>
      </c>
      <c r="G61" s="11">
        <f>VLOOKUP(A61, localcont!$A$10:$I$1764, 8)</f>
        <v>16376740.850159999</v>
      </c>
      <c r="H61" s="115" t="e">
        <f>VLOOKUP(A61, localcont!$A$10:$I$1764, 9)*F61</f>
        <v>#REF!</v>
      </c>
    </row>
    <row r="62" spans="1:8">
      <c r="A62" s="9">
        <v>261</v>
      </c>
      <c r="B62" s="9">
        <v>53</v>
      </c>
      <c r="C62" s="9" t="s">
        <v>582</v>
      </c>
      <c r="D62" s="9">
        <v>53</v>
      </c>
      <c r="E62" s="9" t="s">
        <v>139</v>
      </c>
      <c r="F62" s="11" t="e">
        <f t="shared" si="0"/>
        <v>#REF!</v>
      </c>
      <c r="G62" s="11">
        <f>VLOOKUP(A62, localcont!$A$10:$I$1764, 8)</f>
        <v>118538.28</v>
      </c>
      <c r="H62" s="115" t="e">
        <f>VLOOKUP(A62, localcont!$A$10:$I$1764, 9)*F62</f>
        <v>#REF!</v>
      </c>
    </row>
    <row r="63" spans="1:8">
      <c r="A63" s="9">
        <v>266</v>
      </c>
      <c r="B63" s="9">
        <v>54</v>
      </c>
      <c r="C63" s="9" t="s">
        <v>584</v>
      </c>
      <c r="D63" s="9">
        <v>54</v>
      </c>
      <c r="E63" s="9" t="s">
        <v>140</v>
      </c>
      <c r="F63" s="11" t="e">
        <f t="shared" si="0"/>
        <v>#REF!</v>
      </c>
      <c r="G63" s="11">
        <f>VLOOKUP(A63, localcont!$A$10:$I$1764, 8)</f>
        <v>26341.840000000004</v>
      </c>
      <c r="H63" s="115" t="e">
        <f>VLOOKUP(A63, localcont!$A$10:$I$1764, 9)*F63</f>
        <v>#REF!</v>
      </c>
    </row>
    <row r="64" spans="1:8">
      <c r="A64" s="9">
        <v>271</v>
      </c>
      <c r="B64" s="9">
        <v>55</v>
      </c>
      <c r="C64" s="9" t="s">
        <v>586</v>
      </c>
      <c r="D64" s="9">
        <v>55</v>
      </c>
      <c r="E64" s="9" t="s">
        <v>141</v>
      </c>
      <c r="F64" s="11" t="e">
        <f t="shared" si="0"/>
        <v>#REF!</v>
      </c>
      <c r="G64" s="11">
        <f>VLOOKUP(A64, localcont!$A$10:$I$1764, 8)</f>
        <v>0</v>
      </c>
      <c r="H64" s="115" t="e">
        <f>VLOOKUP(A64, localcont!$A$10:$I$1764, 9)*F64</f>
        <v>#REF!</v>
      </c>
    </row>
    <row r="65" spans="1:8">
      <c r="A65" s="9">
        <v>276</v>
      </c>
      <c r="B65" s="9">
        <v>56</v>
      </c>
      <c r="C65" s="9" t="s">
        <v>587</v>
      </c>
      <c r="D65" s="9">
        <v>56</v>
      </c>
      <c r="E65" s="9" t="s">
        <v>69</v>
      </c>
      <c r="F65" s="11" t="e">
        <f t="shared" si="0"/>
        <v>#REF!</v>
      </c>
      <c r="G65" s="11">
        <f>VLOOKUP(A65, localcont!$A$10:$I$1764, 8)</f>
        <v>46800513.146480002</v>
      </c>
      <c r="H65" s="115" t="e">
        <f>VLOOKUP(A65, localcont!$A$10:$I$1764, 9)*F65</f>
        <v>#REF!</v>
      </c>
    </row>
    <row r="66" spans="1:8">
      <c r="A66" s="9">
        <v>281</v>
      </c>
      <c r="B66" s="9">
        <v>57</v>
      </c>
      <c r="C66" s="9" t="s">
        <v>589</v>
      </c>
      <c r="D66" s="9">
        <v>57</v>
      </c>
      <c r="E66" s="9" t="s">
        <v>146</v>
      </c>
      <c r="F66" s="11" t="e">
        <f t="shared" si="0"/>
        <v>#REF!</v>
      </c>
      <c r="G66" s="11">
        <f>VLOOKUP(A66, localcont!$A$10:$I$1764, 8)</f>
        <v>83654803.231740028</v>
      </c>
      <c r="H66" s="115" t="e">
        <f>VLOOKUP(A66, localcont!$A$10:$I$1764, 9)*F66</f>
        <v>#REF!</v>
      </c>
    </row>
    <row r="67" spans="1:8">
      <c r="A67" s="9">
        <v>286</v>
      </c>
      <c r="B67" s="9">
        <v>58</v>
      </c>
      <c r="C67" s="9" t="s">
        <v>591</v>
      </c>
      <c r="D67" s="9">
        <v>58</v>
      </c>
      <c r="E67" s="9" t="s">
        <v>147</v>
      </c>
      <c r="F67" s="11" t="e">
        <f t="shared" si="0"/>
        <v>#REF!</v>
      </c>
      <c r="G67" s="11">
        <f>VLOOKUP(A67, localcont!$A$10:$I$1764, 8)</f>
        <v>0</v>
      </c>
      <c r="H67" s="115" t="e">
        <f>VLOOKUP(A67, localcont!$A$10:$I$1764, 9)*F67</f>
        <v>#REF!</v>
      </c>
    </row>
    <row r="68" spans="1:8">
      <c r="A68" s="9">
        <v>291</v>
      </c>
      <c r="B68" s="9">
        <v>59</v>
      </c>
      <c r="C68" s="9" t="s">
        <v>592</v>
      </c>
      <c r="D68" s="9">
        <v>59</v>
      </c>
      <c r="E68" s="9" t="s">
        <v>148</v>
      </c>
      <c r="F68" s="11" t="e">
        <f t="shared" si="0"/>
        <v>#REF!</v>
      </c>
      <c r="G68" s="11">
        <f>VLOOKUP(A68, localcont!$A$10:$I$1764, 8)</f>
        <v>131709.20000000001</v>
      </c>
      <c r="H68" s="115" t="e">
        <f>VLOOKUP(A68, localcont!$A$10:$I$1764, 9)*F68</f>
        <v>#REF!</v>
      </c>
    </row>
    <row r="69" spans="1:8">
      <c r="A69" s="9">
        <v>296</v>
      </c>
      <c r="B69" s="9">
        <v>60</v>
      </c>
      <c r="C69" s="9" t="s">
        <v>593</v>
      </c>
      <c r="D69" s="9">
        <v>60</v>
      </c>
      <c r="E69" s="9" t="s">
        <v>149</v>
      </c>
      <c r="F69" s="11" t="e">
        <f t="shared" si="0"/>
        <v>#REF!</v>
      </c>
      <c r="G69" s="11">
        <f>VLOOKUP(A69, localcont!$A$10:$I$1764, 8)</f>
        <v>262353.24</v>
      </c>
      <c r="H69" s="115" t="e">
        <f>VLOOKUP(A69, localcont!$A$10:$I$1764, 9)*F69</f>
        <v>#REF!</v>
      </c>
    </row>
    <row r="70" spans="1:8">
      <c r="A70" s="9">
        <v>301</v>
      </c>
      <c r="B70" s="9">
        <v>61</v>
      </c>
      <c r="C70" s="9" t="s">
        <v>596</v>
      </c>
      <c r="D70" s="9">
        <v>61</v>
      </c>
      <c r="E70" s="9" t="s">
        <v>150</v>
      </c>
      <c r="F70" s="11" t="e">
        <f t="shared" si="0"/>
        <v>#REF!</v>
      </c>
      <c r="G70" s="11">
        <f>VLOOKUP(A70, localcont!$A$10:$I$1764, 8)</f>
        <v>89575524.349999979</v>
      </c>
      <c r="H70" s="115" t="e">
        <f>VLOOKUP(A70, localcont!$A$10:$I$1764, 9)*F70</f>
        <v>#REF!</v>
      </c>
    </row>
    <row r="71" spans="1:8">
      <c r="A71" s="9">
        <v>306</v>
      </c>
      <c r="B71" s="9">
        <v>62</v>
      </c>
      <c r="C71" s="9" t="s">
        <v>597</v>
      </c>
      <c r="D71" s="9">
        <v>62</v>
      </c>
      <c r="E71" s="9" t="s">
        <v>151</v>
      </c>
      <c r="F71" s="11" t="e">
        <f t="shared" si="0"/>
        <v>#REF!</v>
      </c>
      <c r="G71" s="11">
        <f>VLOOKUP(A71, localcont!$A$10:$I$1764, 8)</f>
        <v>0</v>
      </c>
      <c r="H71" s="115" t="e">
        <f>VLOOKUP(A71, localcont!$A$10:$I$1764, 9)*F71</f>
        <v>#REF!</v>
      </c>
    </row>
    <row r="72" spans="1:8">
      <c r="A72" s="9">
        <v>311</v>
      </c>
      <c r="B72" s="9">
        <v>63</v>
      </c>
      <c r="C72" s="9" t="s">
        <v>600</v>
      </c>
      <c r="D72" s="9">
        <v>63</v>
      </c>
      <c r="E72" s="9" t="s">
        <v>152</v>
      </c>
      <c r="F72" s="11" t="e">
        <f t="shared" si="0"/>
        <v>#REF!</v>
      </c>
      <c r="G72" s="11">
        <f>VLOOKUP(A72, localcont!$A$10:$I$1764, 8)</f>
        <v>1783981.5799999998</v>
      </c>
      <c r="H72" s="115" t="e">
        <f>VLOOKUP(A72, localcont!$A$10:$I$1764, 9)*F72</f>
        <v>#REF!</v>
      </c>
    </row>
    <row r="73" spans="1:8">
      <c r="A73" s="9">
        <v>316</v>
      </c>
      <c r="B73" s="9">
        <v>64</v>
      </c>
      <c r="C73" s="9" t="s">
        <v>601</v>
      </c>
      <c r="D73" s="9">
        <v>64</v>
      </c>
      <c r="E73" s="9" t="s">
        <v>153</v>
      </c>
      <c r="F73" s="11" t="e">
        <f t="shared" si="0"/>
        <v>#REF!</v>
      </c>
      <c r="G73" s="11">
        <f>VLOOKUP(A73, localcont!$A$10:$I$1764, 8)</f>
        <v>21580495.630000003</v>
      </c>
      <c r="H73" s="115" t="e">
        <f>VLOOKUP(A73, localcont!$A$10:$I$1764, 9)*F73</f>
        <v>#REF!</v>
      </c>
    </row>
    <row r="74" spans="1:8">
      <c r="A74" s="9">
        <v>321</v>
      </c>
      <c r="B74" s="9">
        <v>65</v>
      </c>
      <c r="C74" s="9" t="s">
        <v>602</v>
      </c>
      <c r="D74" s="9">
        <v>65</v>
      </c>
      <c r="E74" s="9" t="s">
        <v>154</v>
      </c>
      <c r="F74" s="11" t="e">
        <f t="shared" ref="F74:F137" si="1">VLOOKUP(D74, town351, 7)</f>
        <v>#REF!</v>
      </c>
      <c r="G74" s="11">
        <f>VLOOKUP(A74, localcont!$A$10:$I$1764, 8)</f>
        <v>14622821.151839999</v>
      </c>
      <c r="H74" s="115" t="e">
        <f>VLOOKUP(A74, localcont!$A$10:$I$1764, 9)*F74</f>
        <v>#REF!</v>
      </c>
    </row>
    <row r="75" spans="1:8">
      <c r="A75" s="9">
        <v>326</v>
      </c>
      <c r="B75" s="9">
        <v>66</v>
      </c>
      <c r="C75" s="9" t="s">
        <v>603</v>
      </c>
      <c r="D75" s="9">
        <v>66</v>
      </c>
      <c r="E75" s="9" t="s">
        <v>155</v>
      </c>
      <c r="F75" s="11" t="e">
        <f t="shared" si="1"/>
        <v>#REF!</v>
      </c>
      <c r="G75" s="11">
        <f>VLOOKUP(A75, localcont!$A$10:$I$1764, 8)</f>
        <v>13170.920000000002</v>
      </c>
      <c r="H75" s="115" t="e">
        <f>VLOOKUP(A75, localcont!$A$10:$I$1764, 9)*F75</f>
        <v>#REF!</v>
      </c>
    </row>
    <row r="76" spans="1:8">
      <c r="A76" s="9">
        <v>331</v>
      </c>
      <c r="B76" s="9">
        <v>67</v>
      </c>
      <c r="C76" s="9" t="s">
        <v>604</v>
      </c>
      <c r="D76" s="9">
        <v>67</v>
      </c>
      <c r="E76" s="9" t="s">
        <v>156</v>
      </c>
      <c r="F76" s="11" t="e">
        <f t="shared" si="1"/>
        <v>#REF!</v>
      </c>
      <c r="G76" s="11">
        <f>VLOOKUP(A76, localcont!$A$10:$I$1764, 8)</f>
        <v>18255708.435599998</v>
      </c>
      <c r="H76" s="115" t="e">
        <f>VLOOKUP(A76, localcont!$A$10:$I$1764, 9)*F76</f>
        <v>#REF!</v>
      </c>
    </row>
    <row r="77" spans="1:8">
      <c r="A77" s="9">
        <v>336</v>
      </c>
      <c r="B77" s="9">
        <v>68</v>
      </c>
      <c r="C77" s="9" t="s">
        <v>605</v>
      </c>
      <c r="D77" s="9">
        <v>68</v>
      </c>
      <c r="E77" s="9" t="s">
        <v>157</v>
      </c>
      <c r="F77" s="11" t="e">
        <f t="shared" si="1"/>
        <v>#REF!</v>
      </c>
      <c r="G77" s="11">
        <f>VLOOKUP(A77, localcont!$A$10:$I$1764, 8)</f>
        <v>1259226.5200000005</v>
      </c>
      <c r="H77" s="115" t="e">
        <f>VLOOKUP(A77, localcont!$A$10:$I$1764, 9)*F77</f>
        <v>#REF!</v>
      </c>
    </row>
    <row r="78" spans="1:8">
      <c r="A78" s="9">
        <v>341</v>
      </c>
      <c r="B78" s="9">
        <v>69</v>
      </c>
      <c r="C78" s="9" t="s">
        <v>607</v>
      </c>
      <c r="D78" s="9">
        <v>69</v>
      </c>
      <c r="E78" s="9" t="s">
        <v>158</v>
      </c>
      <c r="F78" s="11" t="e">
        <f t="shared" si="1"/>
        <v>#REF!</v>
      </c>
      <c r="G78" s="11">
        <f>VLOOKUP(A78, localcont!$A$10:$I$1764, 8)</f>
        <v>118538.28</v>
      </c>
      <c r="H78" s="115" t="e">
        <f>VLOOKUP(A78, localcont!$A$10:$I$1764, 9)*F78</f>
        <v>#REF!</v>
      </c>
    </row>
    <row r="79" spans="1:8">
      <c r="A79" s="9">
        <v>346</v>
      </c>
      <c r="B79" s="9">
        <v>70</v>
      </c>
      <c r="C79" s="9" t="s">
        <v>608</v>
      </c>
      <c r="D79" s="9">
        <v>70</v>
      </c>
      <c r="E79" s="9" t="s">
        <v>159</v>
      </c>
      <c r="F79" s="11" t="e">
        <f t="shared" si="1"/>
        <v>#REF!</v>
      </c>
      <c r="G79" s="11">
        <f>VLOOKUP(A79, localcont!$A$10:$I$1764, 8)</f>
        <v>236011.40000000002</v>
      </c>
      <c r="H79" s="115" t="e">
        <f>VLOOKUP(A79, localcont!$A$10:$I$1764, 9)*F79</f>
        <v>#REF!</v>
      </c>
    </row>
    <row r="80" spans="1:8">
      <c r="A80" s="9">
        <v>351</v>
      </c>
      <c r="B80" s="9">
        <v>71</v>
      </c>
      <c r="C80" s="9" t="s">
        <v>609</v>
      </c>
      <c r="D80" s="9">
        <v>71</v>
      </c>
      <c r="E80" s="9" t="s">
        <v>160</v>
      </c>
      <c r="F80" s="11" t="e">
        <f t="shared" si="1"/>
        <v>#REF!</v>
      </c>
      <c r="G80" s="11">
        <f>VLOOKUP(A80, localcont!$A$10:$I$1764, 8)</f>
        <v>35588532.009999998</v>
      </c>
      <c r="H80" s="115" t="e">
        <f>VLOOKUP(A80, localcont!$A$10:$I$1764, 9)*F80</f>
        <v>#REF!</v>
      </c>
    </row>
    <row r="81" spans="1:8">
      <c r="A81" s="9">
        <v>356</v>
      </c>
      <c r="B81" s="9">
        <v>72</v>
      </c>
      <c r="C81" s="9" t="s">
        <v>610</v>
      </c>
      <c r="D81" s="9">
        <v>72</v>
      </c>
      <c r="E81" s="9" t="s">
        <v>161</v>
      </c>
      <c r="F81" s="11" t="e">
        <f t="shared" si="1"/>
        <v>#REF!</v>
      </c>
      <c r="G81" s="11">
        <f>VLOOKUP(A81, localcont!$A$10:$I$1764, 8)</f>
        <v>36117171.75</v>
      </c>
      <c r="H81" s="115" t="e">
        <f>VLOOKUP(A81, localcont!$A$10:$I$1764, 9)*F81</f>
        <v>#REF!</v>
      </c>
    </row>
    <row r="82" spans="1:8">
      <c r="A82" s="9">
        <v>361</v>
      </c>
      <c r="B82" s="9">
        <v>73</v>
      </c>
      <c r="C82" s="9" t="s">
        <v>612</v>
      </c>
      <c r="D82" s="9">
        <v>73</v>
      </c>
      <c r="E82" s="9" t="s">
        <v>162</v>
      </c>
      <c r="F82" s="11" t="e">
        <f t="shared" si="1"/>
        <v>#REF!</v>
      </c>
      <c r="G82" s="11">
        <f>VLOOKUP(A82, localcont!$A$10:$I$1764, 8)</f>
        <v>26660498.619539998</v>
      </c>
      <c r="H82" s="115" t="e">
        <f>VLOOKUP(A82, localcont!$A$10:$I$1764, 9)*F82</f>
        <v>#REF!</v>
      </c>
    </row>
    <row r="83" spans="1:8">
      <c r="A83" s="9">
        <v>366</v>
      </c>
      <c r="B83" s="9">
        <v>74</v>
      </c>
      <c r="C83" s="9" t="s">
        <v>617</v>
      </c>
      <c r="D83" s="9">
        <v>74</v>
      </c>
      <c r="E83" s="9" t="s">
        <v>163</v>
      </c>
      <c r="F83" s="11" t="e">
        <f t="shared" si="1"/>
        <v>#REF!</v>
      </c>
      <c r="G83" s="11">
        <f>VLOOKUP(A83, localcont!$A$10:$I$1764, 8)</f>
        <v>2985824.2499999995</v>
      </c>
      <c r="H83" s="115" t="e">
        <f>VLOOKUP(A83, localcont!$A$10:$I$1764, 9)*F83</f>
        <v>#REF!</v>
      </c>
    </row>
    <row r="84" spans="1:8">
      <c r="A84" s="9">
        <v>371</v>
      </c>
      <c r="B84" s="9">
        <v>75</v>
      </c>
      <c r="C84" s="9" t="s">
        <v>618</v>
      </c>
      <c r="D84" s="9">
        <v>75</v>
      </c>
      <c r="E84" s="9" t="s">
        <v>164</v>
      </c>
      <c r="F84" s="11" t="e">
        <f t="shared" si="1"/>
        <v>#REF!</v>
      </c>
      <c r="G84" s="11">
        <f>VLOOKUP(A84, localcont!$A$10:$I$1764, 8)</f>
        <v>0</v>
      </c>
      <c r="H84" s="115" t="e">
        <f>VLOOKUP(A84, localcont!$A$10:$I$1764, 9)*F84</f>
        <v>#REF!</v>
      </c>
    </row>
    <row r="85" spans="1:8">
      <c r="A85" s="9">
        <v>376</v>
      </c>
      <c r="B85" s="9">
        <v>76</v>
      </c>
      <c r="C85" s="9" t="s">
        <v>620</v>
      </c>
      <c r="D85" s="9">
        <v>76</v>
      </c>
      <c r="E85" s="9" t="s">
        <v>165</v>
      </c>
      <c r="F85" s="11" t="e">
        <f t="shared" si="1"/>
        <v>#REF!</v>
      </c>
      <c r="G85" s="11">
        <f>VLOOKUP(A85, localcont!$A$10:$I$1764, 8)</f>
        <v>0</v>
      </c>
      <c r="H85" s="115" t="e">
        <f>VLOOKUP(A85, localcont!$A$10:$I$1764, 9)*F85</f>
        <v>#REF!</v>
      </c>
    </row>
    <row r="86" spans="1:8">
      <c r="A86" s="9">
        <v>381</v>
      </c>
      <c r="B86" s="9">
        <v>77</v>
      </c>
      <c r="C86" s="9" t="s">
        <v>622</v>
      </c>
      <c r="D86" s="9">
        <v>77</v>
      </c>
      <c r="E86" s="9" t="s">
        <v>166</v>
      </c>
      <c r="F86" s="11" t="e">
        <f t="shared" si="1"/>
        <v>#REF!</v>
      </c>
      <c r="G86" s="11">
        <f>VLOOKUP(A86, localcont!$A$10:$I$1764, 8)</f>
        <v>13394369.66</v>
      </c>
      <c r="H86" s="115" t="e">
        <f>VLOOKUP(A86, localcont!$A$10:$I$1764, 9)*F86</f>
        <v>#REF!</v>
      </c>
    </row>
    <row r="87" spans="1:8">
      <c r="A87" s="9">
        <v>386</v>
      </c>
      <c r="B87" s="9">
        <v>78</v>
      </c>
      <c r="C87" s="9" t="s">
        <v>623</v>
      </c>
      <c r="D87" s="9">
        <v>78</v>
      </c>
      <c r="E87" s="9" t="s">
        <v>167</v>
      </c>
      <c r="F87" s="11" t="e">
        <f t="shared" si="1"/>
        <v>#REF!</v>
      </c>
      <c r="G87" s="11">
        <f>VLOOKUP(A87, localcont!$A$10:$I$1764, 8)</f>
        <v>4235362.0299200006</v>
      </c>
      <c r="H87" s="115" t="e">
        <f>VLOOKUP(A87, localcont!$A$10:$I$1764, 9)*F87</f>
        <v>#REF!</v>
      </c>
    </row>
    <row r="88" spans="1:8">
      <c r="A88" s="9">
        <v>391</v>
      </c>
      <c r="B88" s="9">
        <v>79</v>
      </c>
      <c r="C88" s="9" t="s">
        <v>625</v>
      </c>
      <c r="D88" s="9">
        <v>79</v>
      </c>
      <c r="E88" s="9" t="s">
        <v>70</v>
      </c>
      <c r="F88" s="11" t="e">
        <f t="shared" si="1"/>
        <v>#REF!</v>
      </c>
      <c r="G88" s="11">
        <f>VLOOKUP(A88, localcont!$A$10:$I$1764, 8)</f>
        <v>37207996.850000001</v>
      </c>
      <c r="H88" s="115" t="e">
        <f>VLOOKUP(A88, localcont!$A$10:$I$1764, 9)*F88</f>
        <v>#REF!</v>
      </c>
    </row>
    <row r="89" spans="1:8">
      <c r="A89" s="9">
        <v>396</v>
      </c>
      <c r="B89" s="9">
        <v>80</v>
      </c>
      <c r="C89" s="9" t="s">
        <v>628</v>
      </c>
      <c r="D89" s="9">
        <v>80</v>
      </c>
      <c r="E89" s="9" t="s">
        <v>168</v>
      </c>
      <c r="F89" s="11" t="e">
        <f t="shared" si="1"/>
        <v>#REF!</v>
      </c>
      <c r="G89" s="11">
        <f>VLOOKUP(A89, localcont!$A$10:$I$1764, 8)</f>
        <v>26341.840000000004</v>
      </c>
      <c r="H89" s="115" t="e">
        <f>VLOOKUP(A89, localcont!$A$10:$I$1764, 9)*F89</f>
        <v>#REF!</v>
      </c>
    </row>
    <row r="90" spans="1:8">
      <c r="A90" s="9">
        <v>401</v>
      </c>
      <c r="B90" s="9">
        <v>81</v>
      </c>
      <c r="C90" s="9" t="s">
        <v>629</v>
      </c>
      <c r="D90" s="9">
        <v>81</v>
      </c>
      <c r="E90" s="9" t="s">
        <v>169</v>
      </c>
      <c r="F90" s="11" t="e">
        <f t="shared" si="1"/>
        <v>#REF!</v>
      </c>
      <c r="G90" s="11">
        <f>VLOOKUP(A90, localcont!$A$10:$I$1764, 8)</f>
        <v>13170.920000000002</v>
      </c>
      <c r="H90" s="115" t="e">
        <f>VLOOKUP(A90, localcont!$A$10:$I$1764, 9)*F90</f>
        <v>#REF!</v>
      </c>
    </row>
    <row r="91" spans="1:8">
      <c r="A91" s="9">
        <v>406</v>
      </c>
      <c r="B91" s="9">
        <v>82</v>
      </c>
      <c r="C91" s="9" t="s">
        <v>631</v>
      </c>
      <c r="D91" s="9">
        <v>82</v>
      </c>
      <c r="E91" s="9" t="s">
        <v>170</v>
      </c>
      <c r="F91" s="11" t="e">
        <f t="shared" si="1"/>
        <v>#REF!</v>
      </c>
      <c r="G91" s="11">
        <f>VLOOKUP(A91, localcont!$A$10:$I$1764, 8)</f>
        <v>29421665.884350002</v>
      </c>
      <c r="H91" s="115" t="e">
        <f>VLOOKUP(A91, localcont!$A$10:$I$1764, 9)*F91</f>
        <v>#REF!</v>
      </c>
    </row>
    <row r="92" spans="1:8">
      <c r="A92" s="9">
        <v>411</v>
      </c>
      <c r="B92" s="9">
        <v>83</v>
      </c>
      <c r="C92" s="9" t="s">
        <v>632</v>
      </c>
      <c r="D92" s="9">
        <v>83</v>
      </c>
      <c r="E92" s="9" t="s">
        <v>171</v>
      </c>
      <c r="F92" s="11" t="e">
        <f t="shared" si="1"/>
        <v>#REF!</v>
      </c>
      <c r="G92" s="11">
        <f>VLOOKUP(A92, localcont!$A$10:$I$1764, 8)</f>
        <v>20397715.370000001</v>
      </c>
      <c r="H92" s="115" t="e">
        <f>VLOOKUP(A92, localcont!$A$10:$I$1764, 9)*F92</f>
        <v>#REF!</v>
      </c>
    </row>
    <row r="93" spans="1:8">
      <c r="A93" s="9">
        <v>416</v>
      </c>
      <c r="B93" s="9">
        <v>84</v>
      </c>
      <c r="C93" s="9" t="s">
        <v>633</v>
      </c>
      <c r="D93" s="9">
        <v>84</v>
      </c>
      <c r="E93" s="9" t="s">
        <v>172</v>
      </c>
      <c r="F93" s="11" t="e">
        <f t="shared" si="1"/>
        <v>#REF!</v>
      </c>
      <c r="G93" s="11">
        <f>VLOOKUP(A93, localcont!$A$10:$I$1764, 8)</f>
        <v>275524.15999999997</v>
      </c>
      <c r="H93" s="115" t="e">
        <f>VLOOKUP(A93, localcont!$A$10:$I$1764, 9)*F93</f>
        <v>#REF!</v>
      </c>
    </row>
    <row r="94" spans="1:8">
      <c r="A94" s="9">
        <v>421</v>
      </c>
      <c r="B94" s="9">
        <v>85</v>
      </c>
      <c r="C94" s="9" t="s">
        <v>635</v>
      </c>
      <c r="D94" s="9">
        <v>85</v>
      </c>
      <c r="E94" s="9" t="s">
        <v>173</v>
      </c>
      <c r="F94" s="11" t="e">
        <f t="shared" si="1"/>
        <v>#REF!</v>
      </c>
      <c r="G94" s="11">
        <f>VLOOKUP(A94, localcont!$A$10:$I$1764, 8)</f>
        <v>1797116.2700000003</v>
      </c>
      <c r="H94" s="115" t="e">
        <f>VLOOKUP(A94, localcont!$A$10:$I$1764, 9)*F94</f>
        <v>#REF!</v>
      </c>
    </row>
    <row r="95" spans="1:8">
      <c r="A95" s="9">
        <v>426</v>
      </c>
      <c r="B95" s="9">
        <v>86</v>
      </c>
      <c r="C95" s="9" t="s">
        <v>636</v>
      </c>
      <c r="D95" s="9">
        <v>86</v>
      </c>
      <c r="E95" s="9" t="s">
        <v>174</v>
      </c>
      <c r="F95" s="11" t="e">
        <f t="shared" si="1"/>
        <v>#REF!</v>
      </c>
      <c r="G95" s="11">
        <f>VLOOKUP(A95, localcont!$A$10:$I$1764, 8)</f>
        <v>18091522.210000005</v>
      </c>
      <c r="H95" s="115" t="e">
        <f>VLOOKUP(A95, localcont!$A$10:$I$1764, 9)*F95</f>
        <v>#REF!</v>
      </c>
    </row>
    <row r="96" spans="1:8">
      <c r="A96" s="9">
        <v>431</v>
      </c>
      <c r="B96" s="9">
        <v>87</v>
      </c>
      <c r="C96" s="9" t="s">
        <v>637</v>
      </c>
      <c r="D96" s="9">
        <v>87</v>
      </c>
      <c r="E96" s="9" t="s">
        <v>175</v>
      </c>
      <c r="F96" s="11" t="e">
        <f t="shared" si="1"/>
        <v>#REF!</v>
      </c>
      <c r="G96" s="11">
        <f>VLOOKUP(A96, localcont!$A$10:$I$1764, 8)</f>
        <v>26003641.129999999</v>
      </c>
      <c r="H96" s="115" t="e">
        <f>VLOOKUP(A96, localcont!$A$10:$I$1764, 9)*F96</f>
        <v>#REF!</v>
      </c>
    </row>
    <row r="97" spans="1:8">
      <c r="A97" s="9">
        <v>436</v>
      </c>
      <c r="B97" s="9">
        <v>88</v>
      </c>
      <c r="C97" s="9" t="s">
        <v>638</v>
      </c>
      <c r="D97" s="9">
        <v>88</v>
      </c>
      <c r="E97" s="9" t="s">
        <v>176</v>
      </c>
      <c r="F97" s="11" t="e">
        <f t="shared" si="1"/>
        <v>#REF!</v>
      </c>
      <c r="G97" s="11">
        <f>VLOOKUP(A97, localcont!$A$10:$I$1764, 8)</f>
        <v>34160203.240000002</v>
      </c>
      <c r="H97" s="115" t="e">
        <f>VLOOKUP(A97, localcont!$A$10:$I$1764, 9)*F97</f>
        <v>#REF!</v>
      </c>
    </row>
    <row r="98" spans="1:8">
      <c r="A98" s="9">
        <v>441</v>
      </c>
      <c r="B98" s="9">
        <v>89</v>
      </c>
      <c r="C98" s="9" t="s">
        <v>639</v>
      </c>
      <c r="D98" s="9">
        <v>89</v>
      </c>
      <c r="E98" s="9" t="s">
        <v>177</v>
      </c>
      <c r="F98" s="11" t="e">
        <f t="shared" si="1"/>
        <v>#REF!</v>
      </c>
      <c r="G98" s="11">
        <f>VLOOKUP(A98, localcont!$A$10:$I$1764, 8)</f>
        <v>4012060.0799999996</v>
      </c>
      <c r="H98" s="115" t="e">
        <f>VLOOKUP(A98, localcont!$A$10:$I$1764, 9)*F98</f>
        <v>#REF!</v>
      </c>
    </row>
    <row r="99" spans="1:8">
      <c r="A99" s="9">
        <v>446</v>
      </c>
      <c r="B99" s="9">
        <v>90</v>
      </c>
      <c r="C99" s="9" t="s">
        <v>641</v>
      </c>
      <c r="D99" s="9">
        <v>90</v>
      </c>
      <c r="E99" s="9" t="s">
        <v>178</v>
      </c>
      <c r="F99" s="11" t="e">
        <f t="shared" si="1"/>
        <v>#REF!</v>
      </c>
      <c r="G99" s="11">
        <f>VLOOKUP(A99, localcont!$A$10:$I$1764, 8)</f>
        <v>0</v>
      </c>
      <c r="H99" s="115" t="e">
        <f>VLOOKUP(A99, localcont!$A$10:$I$1764, 9)*F99</f>
        <v>#REF!</v>
      </c>
    </row>
    <row r="100" spans="1:8">
      <c r="A100" s="9">
        <v>451</v>
      </c>
      <c r="B100" s="9">
        <v>91</v>
      </c>
      <c r="C100" s="9" t="s">
        <v>642</v>
      </c>
      <c r="D100" s="9">
        <v>91</v>
      </c>
      <c r="E100" s="9" t="s">
        <v>179</v>
      </c>
      <c r="F100" s="11" t="e">
        <f t="shared" si="1"/>
        <v>#REF!</v>
      </c>
      <c r="G100" s="11">
        <f>VLOOKUP(A100, localcont!$A$10:$I$1764, 8)</f>
        <v>2249261.63</v>
      </c>
      <c r="H100" s="115" t="e">
        <f>VLOOKUP(A100, localcont!$A$10:$I$1764, 9)*F100</f>
        <v>#REF!</v>
      </c>
    </row>
    <row r="101" spans="1:8">
      <c r="A101" s="9">
        <v>456</v>
      </c>
      <c r="B101" s="9">
        <v>92</v>
      </c>
      <c r="C101" s="9" t="s">
        <v>643</v>
      </c>
      <c r="D101" s="9">
        <v>92</v>
      </c>
      <c r="E101" s="9" t="s">
        <v>63</v>
      </c>
      <c r="F101" s="11" t="e">
        <f t="shared" si="1"/>
        <v>#REF!</v>
      </c>
      <c r="G101" s="11">
        <f>VLOOKUP(A101, localcont!$A$10:$I$1764, 8)</f>
        <v>0</v>
      </c>
      <c r="H101" s="115" t="e">
        <f>VLOOKUP(A101, localcont!$A$10:$I$1764, 9)*F101</f>
        <v>#REF!</v>
      </c>
    </row>
    <row r="102" spans="1:8">
      <c r="A102" s="9">
        <v>461</v>
      </c>
      <c r="B102" s="9">
        <v>93</v>
      </c>
      <c r="C102" s="9" t="s">
        <v>644</v>
      </c>
      <c r="D102" s="9">
        <v>93</v>
      </c>
      <c r="E102" s="9" t="s">
        <v>180</v>
      </c>
      <c r="F102" s="11" t="e">
        <f t="shared" si="1"/>
        <v>#REF!</v>
      </c>
      <c r="G102" s="11">
        <f>VLOOKUP(A102, localcont!$A$10:$I$1764, 8)</f>
        <v>87583038.240480021</v>
      </c>
      <c r="H102" s="115" t="e">
        <f>VLOOKUP(A102, localcont!$A$10:$I$1764, 9)*F102</f>
        <v>#REF!</v>
      </c>
    </row>
    <row r="103" spans="1:8">
      <c r="A103" s="9">
        <v>466</v>
      </c>
      <c r="B103" s="9">
        <v>94</v>
      </c>
      <c r="C103" s="9" t="s">
        <v>645</v>
      </c>
      <c r="D103" s="9">
        <v>94</v>
      </c>
      <c r="E103" s="9" t="s">
        <v>181</v>
      </c>
      <c r="F103" s="11" t="e">
        <f t="shared" si="1"/>
        <v>#REF!</v>
      </c>
      <c r="G103" s="11">
        <f>VLOOKUP(A103, localcont!$A$10:$I$1764, 8)</f>
        <v>18309668.060000002</v>
      </c>
      <c r="H103" s="115" t="e">
        <f>VLOOKUP(A103, localcont!$A$10:$I$1764, 9)*F103</f>
        <v>#REF!</v>
      </c>
    </row>
    <row r="104" spans="1:8">
      <c r="A104" s="9">
        <v>471</v>
      </c>
      <c r="B104" s="9">
        <v>95</v>
      </c>
      <c r="C104" s="9" t="s">
        <v>646</v>
      </c>
      <c r="D104" s="9">
        <v>95</v>
      </c>
      <c r="E104" s="9" t="s">
        <v>182</v>
      </c>
      <c r="F104" s="11" t="e">
        <f t="shared" si="1"/>
        <v>#REF!</v>
      </c>
      <c r="G104" s="11">
        <f>VLOOKUP(A104, localcont!$A$10:$I$1764, 8)</f>
        <v>133322500.97999999</v>
      </c>
      <c r="H104" s="115" t="e">
        <f>VLOOKUP(A104, localcont!$A$10:$I$1764, 9)*F104</f>
        <v>#REF!</v>
      </c>
    </row>
    <row r="105" spans="1:8">
      <c r="A105" s="9">
        <v>476</v>
      </c>
      <c r="B105" s="9">
        <v>96</v>
      </c>
      <c r="C105" s="9" t="s">
        <v>648</v>
      </c>
      <c r="D105" s="9">
        <v>96</v>
      </c>
      <c r="E105" s="9" t="s">
        <v>183</v>
      </c>
      <c r="F105" s="11" t="e">
        <f t="shared" si="1"/>
        <v>#REF!</v>
      </c>
      <c r="G105" s="11">
        <f>VLOOKUP(A105, localcont!$A$10:$I$1764, 8)</f>
        <v>35716152.020000003</v>
      </c>
      <c r="H105" s="115" t="e">
        <f>VLOOKUP(A105, localcont!$A$10:$I$1764, 9)*F105</f>
        <v>#REF!</v>
      </c>
    </row>
    <row r="106" spans="1:8">
      <c r="A106" s="9">
        <v>481</v>
      </c>
      <c r="B106" s="9">
        <v>97</v>
      </c>
      <c r="C106" s="9" t="s">
        <v>649</v>
      </c>
      <c r="D106" s="9">
        <v>97</v>
      </c>
      <c r="E106" s="9" t="s">
        <v>184</v>
      </c>
      <c r="F106" s="11" t="e">
        <f t="shared" si="1"/>
        <v>#REF!</v>
      </c>
      <c r="G106" s="11">
        <f>VLOOKUP(A106, localcont!$A$10:$I$1764, 8)</f>
        <v>64368039</v>
      </c>
      <c r="H106" s="115" t="e">
        <f>VLOOKUP(A106, localcont!$A$10:$I$1764, 9)*F106</f>
        <v>#REF!</v>
      </c>
    </row>
    <row r="107" spans="1:8">
      <c r="A107" s="9">
        <v>486</v>
      </c>
      <c r="B107" s="9">
        <v>98</v>
      </c>
      <c r="C107" s="9" t="s">
        <v>650</v>
      </c>
      <c r="D107" s="9">
        <v>98</v>
      </c>
      <c r="E107" s="9" t="s">
        <v>185</v>
      </c>
      <c r="F107" s="11" t="e">
        <f t="shared" si="1"/>
        <v>#REF!</v>
      </c>
      <c r="G107" s="11">
        <f>VLOOKUP(A107, localcont!$A$10:$I$1764, 8)</f>
        <v>894111.96999999986</v>
      </c>
      <c r="H107" s="115" t="e">
        <f>VLOOKUP(A107, localcont!$A$10:$I$1764, 9)*F107</f>
        <v>#REF!</v>
      </c>
    </row>
    <row r="108" spans="1:8">
      <c r="A108" s="9">
        <v>491</v>
      </c>
      <c r="B108" s="9">
        <v>99</v>
      </c>
      <c r="C108" s="9" t="s">
        <v>651</v>
      </c>
      <c r="D108" s="9">
        <v>99</v>
      </c>
      <c r="E108" s="9" t="s">
        <v>186</v>
      </c>
      <c r="F108" s="11" t="e">
        <f t="shared" si="1"/>
        <v>#REF!</v>
      </c>
      <c r="G108" s="11">
        <f>VLOOKUP(A108, localcont!$A$10:$I$1764, 8)</f>
        <v>26222277.008499999</v>
      </c>
      <c r="H108" s="115" t="e">
        <f>VLOOKUP(A108, localcont!$A$10:$I$1764, 9)*F108</f>
        <v>#REF!</v>
      </c>
    </row>
    <row r="109" spans="1:8">
      <c r="A109" s="9">
        <v>496</v>
      </c>
      <c r="B109" s="9">
        <v>100</v>
      </c>
      <c r="C109" s="9" t="s">
        <v>652</v>
      </c>
      <c r="D109" s="9">
        <v>100</v>
      </c>
      <c r="E109" s="9" t="s">
        <v>187</v>
      </c>
      <c r="F109" s="11" t="e">
        <f t="shared" si="1"/>
        <v>#REF!</v>
      </c>
      <c r="G109" s="11">
        <f>VLOOKUP(A109, localcont!$A$10:$I$1764, 8)</f>
        <v>97409677.469920009</v>
      </c>
      <c r="H109" s="115" t="e">
        <f>VLOOKUP(A109, localcont!$A$10:$I$1764, 9)*F109</f>
        <v>#REF!</v>
      </c>
    </row>
    <row r="110" spans="1:8">
      <c r="A110" s="9">
        <v>501</v>
      </c>
      <c r="B110" s="9">
        <v>101</v>
      </c>
      <c r="C110" s="9" t="s">
        <v>653</v>
      </c>
      <c r="D110" s="9">
        <v>101</v>
      </c>
      <c r="E110" s="9" t="s">
        <v>188</v>
      </c>
      <c r="F110" s="11" t="e">
        <f t="shared" si="1"/>
        <v>#REF!</v>
      </c>
      <c r="G110" s="11">
        <f>VLOOKUP(A110, localcont!$A$10:$I$1764, 8)</f>
        <v>56727033.490920007</v>
      </c>
      <c r="H110" s="115" t="e">
        <f>VLOOKUP(A110, localcont!$A$10:$I$1764, 9)*F110</f>
        <v>#REF!</v>
      </c>
    </row>
    <row r="111" spans="1:8">
      <c r="A111" s="9">
        <v>506</v>
      </c>
      <c r="B111" s="9">
        <v>102</v>
      </c>
      <c r="C111" s="9" t="s">
        <v>655</v>
      </c>
      <c r="D111" s="9">
        <v>102</v>
      </c>
      <c r="E111" s="9" t="s">
        <v>189</v>
      </c>
      <c r="F111" s="11" t="e">
        <f t="shared" si="1"/>
        <v>#REF!</v>
      </c>
      <c r="G111" s="11">
        <f>VLOOKUP(A111, localcont!$A$10:$I$1764, 8)</f>
        <v>1326002.28</v>
      </c>
      <c r="H111" s="115" t="e">
        <f>VLOOKUP(A111, localcont!$A$10:$I$1764, 9)*F111</f>
        <v>#REF!</v>
      </c>
    </row>
    <row r="112" spans="1:8">
      <c r="A112" s="9">
        <v>511</v>
      </c>
      <c r="B112" s="9">
        <v>103</v>
      </c>
      <c r="C112" s="9" t="s">
        <v>657</v>
      </c>
      <c r="D112" s="9">
        <v>103</v>
      </c>
      <c r="E112" s="9" t="s">
        <v>190</v>
      </c>
      <c r="F112" s="11" t="e">
        <f t="shared" si="1"/>
        <v>#REF!</v>
      </c>
      <c r="G112" s="11">
        <f>VLOOKUP(A112, localcont!$A$10:$I$1764, 8)</f>
        <v>27651776.550000001</v>
      </c>
      <c r="H112" s="115" t="e">
        <f>VLOOKUP(A112, localcont!$A$10:$I$1764, 9)*F112</f>
        <v>#REF!</v>
      </c>
    </row>
    <row r="113" spans="1:8">
      <c r="A113" s="9">
        <v>516</v>
      </c>
      <c r="B113" s="9">
        <v>104</v>
      </c>
      <c r="C113" s="9" t="s">
        <v>945</v>
      </c>
      <c r="D113" s="9">
        <v>104</v>
      </c>
      <c r="E113" s="9" t="s">
        <v>945</v>
      </c>
      <c r="F113" s="11" t="e">
        <f t="shared" si="1"/>
        <v>#REF!</v>
      </c>
      <c r="G113" s="11">
        <f>VLOOKUP(A113, localcont!$A$10:$I$1764, 8)</f>
        <v>0</v>
      </c>
      <c r="H113" s="115" t="e">
        <f>VLOOKUP(A113, localcont!$A$10:$I$1764, 9)*F113</f>
        <v>#REF!</v>
      </c>
    </row>
    <row r="114" spans="1:8">
      <c r="A114" s="9">
        <v>521</v>
      </c>
      <c r="B114" s="9">
        <v>105</v>
      </c>
      <c r="C114" s="9" t="s">
        <v>658</v>
      </c>
      <c r="D114" s="9">
        <v>105</v>
      </c>
      <c r="E114" s="9" t="s">
        <v>191</v>
      </c>
      <c r="F114" s="11" t="e">
        <f t="shared" si="1"/>
        <v>#REF!</v>
      </c>
      <c r="G114" s="11">
        <f>VLOOKUP(A114, localcont!$A$10:$I$1764, 8)</f>
        <v>12709129.820000002</v>
      </c>
      <c r="H114" s="115" t="e">
        <f>VLOOKUP(A114, localcont!$A$10:$I$1764, 9)*F114</f>
        <v>#REF!</v>
      </c>
    </row>
    <row r="115" spans="1:8">
      <c r="A115" s="9">
        <v>526</v>
      </c>
      <c r="B115" s="9">
        <v>106</v>
      </c>
      <c r="C115" s="9" t="s">
        <v>659</v>
      </c>
      <c r="D115" s="9">
        <v>106</v>
      </c>
      <c r="E115" s="9" t="s">
        <v>192</v>
      </c>
      <c r="F115" s="11" t="e">
        <f t="shared" si="1"/>
        <v>#REF!</v>
      </c>
      <c r="G115" s="11">
        <f>VLOOKUP(A115, localcont!$A$10:$I$1764, 8)</f>
        <v>0</v>
      </c>
      <c r="H115" s="115" t="e">
        <f>VLOOKUP(A115, localcont!$A$10:$I$1764, 9)*F115</f>
        <v>#REF!</v>
      </c>
    </row>
    <row r="116" spans="1:8">
      <c r="A116" s="9">
        <v>531</v>
      </c>
      <c r="B116" s="9">
        <v>107</v>
      </c>
      <c r="C116" s="9" t="s">
        <v>661</v>
      </c>
      <c r="D116" s="9">
        <v>107</v>
      </c>
      <c r="E116" s="9" t="s">
        <v>193</v>
      </c>
      <c r="F116" s="11" t="e">
        <f t="shared" si="1"/>
        <v>#REF!</v>
      </c>
      <c r="G116" s="11">
        <f>VLOOKUP(A116, localcont!$A$10:$I$1764, 8)</f>
        <v>34761401.33839</v>
      </c>
      <c r="H116" s="115" t="e">
        <f>VLOOKUP(A116, localcont!$A$10:$I$1764, 9)*F116</f>
        <v>#REF!</v>
      </c>
    </row>
    <row r="117" spans="1:8">
      <c r="A117" s="9">
        <v>536</v>
      </c>
      <c r="B117" s="9">
        <v>108</v>
      </c>
      <c r="C117" s="9" t="s">
        <v>662</v>
      </c>
      <c r="D117" s="9">
        <v>108</v>
      </c>
      <c r="E117" s="9" t="s">
        <v>194</v>
      </c>
      <c r="F117" s="11" t="e">
        <f t="shared" si="1"/>
        <v>#REF!</v>
      </c>
      <c r="G117" s="11">
        <f>VLOOKUP(A117, localcont!$A$10:$I$1764, 8)</f>
        <v>105367.36000000002</v>
      </c>
      <c r="H117" s="115" t="e">
        <f>VLOOKUP(A117, localcont!$A$10:$I$1764, 9)*F117</f>
        <v>#REF!</v>
      </c>
    </row>
    <row r="118" spans="1:8">
      <c r="A118" s="9">
        <v>541</v>
      </c>
      <c r="B118" s="9">
        <v>109</v>
      </c>
      <c r="C118" s="9" t="s">
        <v>663</v>
      </c>
      <c r="D118" s="9">
        <v>109</v>
      </c>
      <c r="E118" s="9" t="s">
        <v>195</v>
      </c>
      <c r="F118" s="11" t="e">
        <f t="shared" si="1"/>
        <v>#REF!</v>
      </c>
      <c r="G118" s="11">
        <f>VLOOKUP(A118, localcont!$A$10:$I$1764, 8)</f>
        <v>21496.61</v>
      </c>
      <c r="H118" s="115" t="e">
        <f>VLOOKUP(A118, localcont!$A$10:$I$1764, 9)*F118</f>
        <v>#REF!</v>
      </c>
    </row>
    <row r="119" spans="1:8">
      <c r="A119" s="9">
        <v>546</v>
      </c>
      <c r="B119" s="9">
        <v>110</v>
      </c>
      <c r="C119" s="9" t="s">
        <v>664</v>
      </c>
      <c r="D119" s="9">
        <v>110</v>
      </c>
      <c r="E119" s="9" t="s">
        <v>196</v>
      </c>
      <c r="F119" s="11" t="e">
        <f t="shared" si="1"/>
        <v>#REF!</v>
      </c>
      <c r="G119" s="11">
        <f>VLOOKUP(A119, localcont!$A$10:$I$1764, 8)</f>
        <v>29937376.269999996</v>
      </c>
      <c r="H119" s="115" t="e">
        <f>VLOOKUP(A119, localcont!$A$10:$I$1764, 9)*F119</f>
        <v>#REF!</v>
      </c>
    </row>
    <row r="120" spans="1:8">
      <c r="A120" s="9">
        <v>551</v>
      </c>
      <c r="B120" s="9">
        <v>111</v>
      </c>
      <c r="C120" s="9" t="s">
        <v>665</v>
      </c>
      <c r="D120" s="9">
        <v>111</v>
      </c>
      <c r="E120" s="9" t="s">
        <v>197</v>
      </c>
      <c r="F120" s="11" t="e">
        <f t="shared" si="1"/>
        <v>#REF!</v>
      </c>
      <c r="G120" s="11">
        <f>VLOOKUP(A120, localcont!$A$10:$I$1764, 8)</f>
        <v>7719354.0099999998</v>
      </c>
      <c r="H120" s="115" t="e">
        <f>VLOOKUP(A120, localcont!$A$10:$I$1764, 9)*F120</f>
        <v>#REF!</v>
      </c>
    </row>
    <row r="121" spans="1:8">
      <c r="A121" s="9">
        <v>556</v>
      </c>
      <c r="B121" s="9">
        <v>112</v>
      </c>
      <c r="C121" s="9" t="s">
        <v>666</v>
      </c>
      <c r="D121" s="9">
        <v>112</v>
      </c>
      <c r="E121" s="9" t="s">
        <v>198</v>
      </c>
      <c r="F121" s="11" t="e">
        <f t="shared" si="1"/>
        <v>#REF!</v>
      </c>
      <c r="G121" s="11">
        <f>VLOOKUP(A121, localcont!$A$10:$I$1764, 8)</f>
        <v>0</v>
      </c>
      <c r="H121" s="115" t="e">
        <f>VLOOKUP(A121, localcont!$A$10:$I$1764, 9)*F121</f>
        <v>#REF!</v>
      </c>
    </row>
    <row r="122" spans="1:8">
      <c r="A122" s="9">
        <v>561</v>
      </c>
      <c r="B122" s="9">
        <v>113</v>
      </c>
      <c r="C122" s="9" t="s">
        <v>667</v>
      </c>
      <c r="D122" s="9">
        <v>113</v>
      </c>
      <c r="E122" s="9" t="s">
        <v>199</v>
      </c>
      <c r="F122" s="11" t="e">
        <f t="shared" si="1"/>
        <v>#REF!</v>
      </c>
      <c r="G122" s="11">
        <f>VLOOKUP(A122, localcont!$A$10:$I$1764, 8)</f>
        <v>0</v>
      </c>
      <c r="H122" s="115" t="e">
        <f>VLOOKUP(A122, localcont!$A$10:$I$1764, 9)*F122</f>
        <v>#REF!</v>
      </c>
    </row>
    <row r="123" spans="1:8">
      <c r="A123" s="9">
        <v>566</v>
      </c>
      <c r="B123" s="9">
        <v>114</v>
      </c>
      <c r="C123" s="9" t="s">
        <v>669</v>
      </c>
      <c r="D123" s="9">
        <v>114</v>
      </c>
      <c r="E123" s="9" t="s">
        <v>200</v>
      </c>
      <c r="F123" s="11" t="e">
        <f t="shared" si="1"/>
        <v>#REF!</v>
      </c>
      <c r="G123" s="11">
        <f>VLOOKUP(A123, localcont!$A$10:$I$1764, 8)</f>
        <v>20360058.930000003</v>
      </c>
      <c r="H123" s="115" t="e">
        <f>VLOOKUP(A123, localcont!$A$10:$I$1764, 9)*F123</f>
        <v>#REF!</v>
      </c>
    </row>
    <row r="124" spans="1:8">
      <c r="A124" s="9">
        <v>571</v>
      </c>
      <c r="B124" s="9">
        <v>115</v>
      </c>
      <c r="C124" s="9" t="s">
        <v>670</v>
      </c>
      <c r="D124" s="9">
        <v>115</v>
      </c>
      <c r="E124" s="9" t="s">
        <v>201</v>
      </c>
      <c r="F124" s="11" t="e">
        <f t="shared" si="1"/>
        <v>#REF!</v>
      </c>
      <c r="G124" s="11">
        <f>VLOOKUP(A124, localcont!$A$10:$I$1764, 8)</f>
        <v>0</v>
      </c>
      <c r="H124" s="115" t="e">
        <f>VLOOKUP(A124, localcont!$A$10:$I$1764, 9)*F124</f>
        <v>#REF!</v>
      </c>
    </row>
    <row r="125" spans="1:8">
      <c r="A125" s="9">
        <v>576</v>
      </c>
      <c r="B125" s="9">
        <v>116</v>
      </c>
      <c r="C125" s="9" t="s">
        <v>671</v>
      </c>
      <c r="D125" s="9">
        <v>116</v>
      </c>
      <c r="E125" s="9" t="s">
        <v>202</v>
      </c>
      <c r="F125" s="11" t="e">
        <f t="shared" si="1"/>
        <v>#REF!</v>
      </c>
      <c r="G125" s="11">
        <f>VLOOKUP(A125, localcont!$A$10:$I$1764, 8)</f>
        <v>118538.28</v>
      </c>
      <c r="H125" s="115" t="e">
        <f>VLOOKUP(A125, localcont!$A$10:$I$1764, 9)*F125</f>
        <v>#REF!</v>
      </c>
    </row>
    <row r="126" spans="1:8">
      <c r="A126" s="9">
        <v>581</v>
      </c>
      <c r="B126" s="9">
        <v>117</v>
      </c>
      <c r="C126" s="9" t="s">
        <v>673</v>
      </c>
      <c r="D126" s="9">
        <v>117</v>
      </c>
      <c r="E126" s="9" t="s">
        <v>203</v>
      </c>
      <c r="F126" s="11" t="e">
        <f t="shared" si="1"/>
        <v>#REF!</v>
      </c>
      <c r="G126" s="11">
        <f>VLOOKUP(A126, localcont!$A$10:$I$1764, 8)</f>
        <v>5790379.5499999998</v>
      </c>
      <c r="H126" s="115" t="e">
        <f>VLOOKUP(A126, localcont!$A$10:$I$1764, 9)*F126</f>
        <v>#REF!</v>
      </c>
    </row>
    <row r="127" spans="1:8">
      <c r="A127" s="9">
        <v>586</v>
      </c>
      <c r="B127" s="9">
        <v>118</v>
      </c>
      <c r="C127" s="9" t="s">
        <v>674</v>
      </c>
      <c r="D127" s="9">
        <v>118</v>
      </c>
      <c r="E127" s="9" t="s">
        <v>204</v>
      </c>
      <c r="F127" s="11" t="e">
        <f t="shared" si="1"/>
        <v>#REF!</v>
      </c>
      <c r="G127" s="11">
        <f>VLOOKUP(A127, localcont!$A$10:$I$1764, 8)</f>
        <v>5481688.6299299989</v>
      </c>
      <c r="H127" s="115" t="e">
        <f>VLOOKUP(A127, localcont!$A$10:$I$1764, 9)*F127</f>
        <v>#REF!</v>
      </c>
    </row>
    <row r="128" spans="1:8">
      <c r="A128" s="9">
        <v>591</v>
      </c>
      <c r="B128" s="9">
        <v>119</v>
      </c>
      <c r="C128" s="9" t="s">
        <v>676</v>
      </c>
      <c r="D128" s="9">
        <v>119</v>
      </c>
      <c r="E128" s="9" t="s">
        <v>205</v>
      </c>
      <c r="F128" s="11" t="e">
        <f t="shared" si="1"/>
        <v>#REF!</v>
      </c>
      <c r="G128" s="11">
        <f>VLOOKUP(A128, localcont!$A$10:$I$1764, 8)</f>
        <v>0</v>
      </c>
      <c r="H128" s="115" t="e">
        <f>VLOOKUP(A128, localcont!$A$10:$I$1764, 9)*F128</f>
        <v>#REF!</v>
      </c>
    </row>
    <row r="129" spans="1:8">
      <c r="A129" s="9">
        <v>596</v>
      </c>
      <c r="B129" s="9">
        <v>120</v>
      </c>
      <c r="C129" s="9" t="s">
        <v>678</v>
      </c>
      <c r="D129" s="9">
        <v>120</v>
      </c>
      <c r="E129" s="9" t="s">
        <v>206</v>
      </c>
      <c r="F129" s="11" t="e">
        <f t="shared" si="1"/>
        <v>#REF!</v>
      </c>
      <c r="G129" s="11">
        <f>VLOOKUP(A129, localcont!$A$10:$I$1764, 8)</f>
        <v>0</v>
      </c>
      <c r="H129" s="115" t="e">
        <f>VLOOKUP(A129, localcont!$A$10:$I$1764, 9)*F129</f>
        <v>#REF!</v>
      </c>
    </row>
    <row r="130" spans="1:8">
      <c r="A130" s="9">
        <v>601</v>
      </c>
      <c r="B130" s="9">
        <v>121</v>
      </c>
      <c r="C130" s="9" t="s">
        <v>680</v>
      </c>
      <c r="D130" s="9">
        <v>121</v>
      </c>
      <c r="E130" s="9" t="s">
        <v>207</v>
      </c>
      <c r="F130" s="11" t="e">
        <f t="shared" si="1"/>
        <v>#REF!</v>
      </c>
      <c r="G130" s="11">
        <f>VLOOKUP(A130, localcont!$A$10:$I$1764, 8)</f>
        <v>719680.2</v>
      </c>
      <c r="H130" s="115" t="e">
        <f>VLOOKUP(A130, localcont!$A$10:$I$1764, 9)*F130</f>
        <v>#REF!</v>
      </c>
    </row>
    <row r="131" spans="1:8">
      <c r="A131" s="9">
        <v>606</v>
      </c>
      <c r="B131" s="9">
        <v>122</v>
      </c>
      <c r="C131" s="9" t="s">
        <v>681</v>
      </c>
      <c r="D131" s="9">
        <v>122</v>
      </c>
      <c r="E131" s="9" t="s">
        <v>208</v>
      </c>
      <c r="F131" s="11" t="e">
        <f t="shared" si="1"/>
        <v>#REF!</v>
      </c>
      <c r="G131" s="11">
        <f>VLOOKUP(A131, localcont!$A$10:$I$1764, 8)</f>
        <v>23962139.080309998</v>
      </c>
      <c r="H131" s="115" t="e">
        <f>VLOOKUP(A131, localcont!$A$10:$I$1764, 9)*F131</f>
        <v>#REF!</v>
      </c>
    </row>
    <row r="132" spans="1:8">
      <c r="A132" s="9">
        <v>611</v>
      </c>
      <c r="B132" s="9">
        <v>123</v>
      </c>
      <c r="C132" s="9" t="s">
        <v>682</v>
      </c>
      <c r="D132" s="9">
        <v>123</v>
      </c>
      <c r="E132" s="9" t="s">
        <v>209</v>
      </c>
      <c r="F132" s="11" t="e">
        <f t="shared" si="1"/>
        <v>#REF!</v>
      </c>
      <c r="G132" s="11">
        <f>VLOOKUP(A132, localcont!$A$10:$I$1764, 8)</f>
        <v>105367.36000000002</v>
      </c>
      <c r="H132" s="115" t="e">
        <f>VLOOKUP(A132, localcont!$A$10:$I$1764, 9)*F132</f>
        <v>#REF!</v>
      </c>
    </row>
    <row r="133" spans="1:8">
      <c r="A133" s="9">
        <v>616</v>
      </c>
      <c r="B133" s="9">
        <v>124</v>
      </c>
      <c r="C133" s="9" t="s">
        <v>684</v>
      </c>
      <c r="D133" s="9">
        <v>124</v>
      </c>
      <c r="E133" s="9" t="s">
        <v>66</v>
      </c>
      <c r="F133" s="11" t="e">
        <f t="shared" si="1"/>
        <v>#REF!</v>
      </c>
      <c r="G133" s="11">
        <f>VLOOKUP(A133, localcont!$A$10:$I$1764, 8)</f>
        <v>13170.920000000002</v>
      </c>
      <c r="H133" s="115" t="e">
        <f>VLOOKUP(A133, localcont!$A$10:$I$1764, 9)*F133</f>
        <v>#REF!</v>
      </c>
    </row>
    <row r="134" spans="1:8">
      <c r="A134" s="9">
        <v>621</v>
      </c>
      <c r="B134" s="9">
        <v>125</v>
      </c>
      <c r="C134" s="9" t="s">
        <v>685</v>
      </c>
      <c r="D134" s="9">
        <v>125</v>
      </c>
      <c r="E134" s="9" t="s">
        <v>210</v>
      </c>
      <c r="F134" s="11" t="e">
        <f t="shared" si="1"/>
        <v>#REF!</v>
      </c>
      <c r="G134" s="11">
        <f>VLOOKUP(A134, localcont!$A$10:$I$1764, 8)</f>
        <v>9175786.1101999991</v>
      </c>
      <c r="H134" s="115" t="e">
        <f>VLOOKUP(A134, localcont!$A$10:$I$1764, 9)*F134</f>
        <v>#REF!</v>
      </c>
    </row>
    <row r="135" spans="1:8">
      <c r="A135" s="9">
        <v>626</v>
      </c>
      <c r="B135" s="9">
        <v>126</v>
      </c>
      <c r="C135" s="9" t="s">
        <v>686</v>
      </c>
      <c r="D135" s="9">
        <v>126</v>
      </c>
      <c r="E135" s="9" t="s">
        <v>211</v>
      </c>
      <c r="F135" s="11" t="e">
        <f t="shared" si="1"/>
        <v>#REF!</v>
      </c>
      <c r="G135" s="11">
        <f>VLOOKUP(A135, localcont!$A$10:$I$1764, 8)</f>
        <v>0</v>
      </c>
      <c r="H135" s="115" t="e">
        <f>VLOOKUP(A135, localcont!$A$10:$I$1764, 9)*F135</f>
        <v>#REF!</v>
      </c>
    </row>
    <row r="136" spans="1:8">
      <c r="A136" s="9">
        <v>631</v>
      </c>
      <c r="B136" s="9">
        <v>127</v>
      </c>
      <c r="C136" s="9" t="s">
        <v>687</v>
      </c>
      <c r="D136" s="9">
        <v>127</v>
      </c>
      <c r="E136" s="9" t="s">
        <v>212</v>
      </c>
      <c r="F136" s="11" t="e">
        <f t="shared" si="1"/>
        <v>#REF!</v>
      </c>
      <c r="G136" s="11">
        <f>VLOOKUP(A136, localcont!$A$10:$I$1764, 8)</f>
        <v>3350319.81</v>
      </c>
      <c r="H136" s="115" t="e">
        <f>VLOOKUP(A136, localcont!$A$10:$I$1764, 9)*F136</f>
        <v>#REF!</v>
      </c>
    </row>
    <row r="137" spans="1:8">
      <c r="A137" s="9">
        <v>636</v>
      </c>
      <c r="B137" s="9">
        <v>128</v>
      </c>
      <c r="C137" s="9" t="s">
        <v>688</v>
      </c>
      <c r="D137" s="9">
        <v>128</v>
      </c>
      <c r="E137" s="9" t="s">
        <v>213</v>
      </c>
      <c r="F137" s="11" t="e">
        <f t="shared" si="1"/>
        <v>#REF!</v>
      </c>
      <c r="G137" s="11">
        <f>VLOOKUP(A137, localcont!$A$10:$I$1764, 8)</f>
        <v>87808524.019999996</v>
      </c>
      <c r="H137" s="115" t="e">
        <f>VLOOKUP(A137, localcont!$A$10:$I$1764, 9)*F137</f>
        <v>#REF!</v>
      </c>
    </row>
    <row r="138" spans="1:8">
      <c r="A138" s="9">
        <v>641</v>
      </c>
      <c r="B138" s="9">
        <v>129</v>
      </c>
      <c r="C138" s="9" t="s">
        <v>689</v>
      </c>
      <c r="D138" s="9">
        <v>129</v>
      </c>
      <c r="E138" s="9" t="s">
        <v>214</v>
      </c>
      <c r="F138" s="11" t="e">
        <f t="shared" ref="F138:F201" si="2">VLOOKUP(D138, town351, 7)</f>
        <v>#REF!</v>
      </c>
      <c r="G138" s="11">
        <f>VLOOKUP(A138, localcont!$A$10:$I$1764, 8)</f>
        <v>39512.76</v>
      </c>
      <c r="H138" s="115" t="e">
        <f>VLOOKUP(A138, localcont!$A$10:$I$1764, 9)*F138</f>
        <v>#REF!</v>
      </c>
    </row>
    <row r="139" spans="1:8">
      <c r="A139" s="9">
        <v>646</v>
      </c>
      <c r="B139" s="9">
        <v>130</v>
      </c>
      <c r="C139" s="9" t="s">
        <v>690</v>
      </c>
      <c r="D139" s="9">
        <v>130</v>
      </c>
      <c r="E139" s="9" t="s">
        <v>215</v>
      </c>
      <c r="F139" s="11" t="e">
        <f t="shared" si="2"/>
        <v>#REF!</v>
      </c>
      <c r="G139" s="11">
        <f>VLOOKUP(A139, localcont!$A$10:$I$1764, 8)</f>
        <v>0</v>
      </c>
      <c r="H139" s="115" t="e">
        <f>VLOOKUP(A139, localcont!$A$10:$I$1764, 9)*F139</f>
        <v>#REF!</v>
      </c>
    </row>
    <row r="140" spans="1:8">
      <c r="A140" s="9">
        <v>651</v>
      </c>
      <c r="B140" s="9">
        <v>131</v>
      </c>
      <c r="C140" s="9" t="s">
        <v>691</v>
      </c>
      <c r="D140" s="9">
        <v>131</v>
      </c>
      <c r="E140" s="9" t="s">
        <v>216</v>
      </c>
      <c r="F140" s="11" t="e">
        <f t="shared" si="2"/>
        <v>#REF!</v>
      </c>
      <c r="G140" s="11">
        <f>VLOOKUP(A140, localcont!$A$10:$I$1764, 8)</f>
        <v>40329887.992679983</v>
      </c>
      <c r="H140" s="115" t="e">
        <f>VLOOKUP(A140, localcont!$A$10:$I$1764, 9)*F140</f>
        <v>#REF!</v>
      </c>
    </row>
    <row r="141" spans="1:8">
      <c r="A141" s="9">
        <v>656</v>
      </c>
      <c r="B141" s="9">
        <v>132</v>
      </c>
      <c r="C141" s="9" t="s">
        <v>692</v>
      </c>
      <c r="D141" s="9">
        <v>132</v>
      </c>
      <c r="E141" s="9" t="s">
        <v>217</v>
      </c>
      <c r="F141" s="11" t="e">
        <f t="shared" si="2"/>
        <v>#REF!</v>
      </c>
      <c r="G141" s="11">
        <f>VLOOKUP(A141, localcont!$A$10:$I$1764, 8)</f>
        <v>222840.48</v>
      </c>
      <c r="H141" s="115" t="e">
        <f>VLOOKUP(A141, localcont!$A$10:$I$1764, 9)*F141</f>
        <v>#REF!</v>
      </c>
    </row>
    <row r="142" spans="1:8">
      <c r="A142" s="9">
        <v>661</v>
      </c>
      <c r="B142" s="9">
        <v>133</v>
      </c>
      <c r="C142" s="9" t="s">
        <v>693</v>
      </c>
      <c r="D142" s="9">
        <v>133</v>
      </c>
      <c r="E142" s="9" t="s">
        <v>218</v>
      </c>
      <c r="F142" s="11" t="e">
        <f t="shared" si="2"/>
        <v>#REF!</v>
      </c>
      <c r="G142" s="11">
        <f>VLOOKUP(A142, localcont!$A$10:$I$1764, 8)</f>
        <v>12499752.025560001</v>
      </c>
      <c r="H142" s="115" t="e">
        <f>VLOOKUP(A142, localcont!$A$10:$I$1764, 9)*F142</f>
        <v>#REF!</v>
      </c>
    </row>
    <row r="143" spans="1:8">
      <c r="A143" s="9">
        <v>666</v>
      </c>
      <c r="B143" s="9">
        <v>134</v>
      </c>
      <c r="C143" s="9" t="s">
        <v>694</v>
      </c>
      <c r="D143" s="9">
        <v>134</v>
      </c>
      <c r="E143" s="9" t="s">
        <v>65</v>
      </c>
      <c r="F143" s="11" t="e">
        <f t="shared" si="2"/>
        <v>#REF!</v>
      </c>
      <c r="G143" s="11">
        <f>VLOOKUP(A143, localcont!$A$10:$I$1764, 8)</f>
        <v>13170.920000000002</v>
      </c>
      <c r="H143" s="115" t="e">
        <f>VLOOKUP(A143, localcont!$A$10:$I$1764, 9)*F143</f>
        <v>#REF!</v>
      </c>
    </row>
    <row r="144" spans="1:8">
      <c r="A144" s="9">
        <v>671</v>
      </c>
      <c r="B144" s="9">
        <v>135</v>
      </c>
      <c r="C144" s="9" t="s">
        <v>696</v>
      </c>
      <c r="D144" s="9">
        <v>135</v>
      </c>
      <c r="E144" s="9" t="s">
        <v>219</v>
      </c>
      <c r="F144" s="11" t="e">
        <f t="shared" si="2"/>
        <v>#REF!</v>
      </c>
      <c r="G144" s="11">
        <f>VLOOKUP(A144, localcont!$A$10:$I$1764, 8)</f>
        <v>1464807.0700000003</v>
      </c>
      <c r="H144" s="115" t="e">
        <f>VLOOKUP(A144, localcont!$A$10:$I$1764, 9)*F144</f>
        <v>#REF!</v>
      </c>
    </row>
    <row r="145" spans="1:8">
      <c r="A145" s="9">
        <v>676</v>
      </c>
      <c r="B145" s="9">
        <v>136</v>
      </c>
      <c r="C145" s="9" t="s">
        <v>697</v>
      </c>
      <c r="D145" s="9">
        <v>136</v>
      </c>
      <c r="E145" s="9" t="s">
        <v>220</v>
      </c>
      <c r="F145" s="11" t="e">
        <f t="shared" si="2"/>
        <v>#REF!</v>
      </c>
      <c r="G145" s="11">
        <f>VLOOKUP(A145, localcont!$A$10:$I$1764, 8)</f>
        <v>24902897.913260002</v>
      </c>
      <c r="H145" s="115" t="e">
        <f>VLOOKUP(A145, localcont!$A$10:$I$1764, 9)*F145</f>
        <v>#REF!</v>
      </c>
    </row>
    <row r="146" spans="1:8">
      <c r="A146" s="9">
        <v>681</v>
      </c>
      <c r="B146" s="9">
        <v>137</v>
      </c>
      <c r="C146" s="9" t="s">
        <v>698</v>
      </c>
      <c r="D146" s="9">
        <v>137</v>
      </c>
      <c r="E146" s="9" t="s">
        <v>221</v>
      </c>
      <c r="F146" s="11" t="e">
        <f t="shared" si="2"/>
        <v>#REF!</v>
      </c>
      <c r="G146" s="11">
        <f>VLOOKUP(A146, localcont!$A$10:$I$1764, 8)</f>
        <v>80344375.670000002</v>
      </c>
      <c r="H146" s="115" t="e">
        <f>VLOOKUP(A146, localcont!$A$10:$I$1764, 9)*F146</f>
        <v>#REF!</v>
      </c>
    </row>
    <row r="147" spans="1:8">
      <c r="A147" s="9">
        <v>686</v>
      </c>
      <c r="B147" s="9">
        <v>138</v>
      </c>
      <c r="C147" s="9" t="s">
        <v>699</v>
      </c>
      <c r="D147" s="9">
        <v>138</v>
      </c>
      <c r="E147" s="9" t="s">
        <v>222</v>
      </c>
      <c r="F147" s="11" t="e">
        <f t="shared" si="2"/>
        <v>#REF!</v>
      </c>
      <c r="G147" s="11">
        <f>VLOOKUP(A147, localcont!$A$10:$I$1764, 8)</f>
        <v>10041924.281359999</v>
      </c>
      <c r="H147" s="115" t="e">
        <f>VLOOKUP(A147, localcont!$A$10:$I$1764, 9)*F147</f>
        <v>#REF!</v>
      </c>
    </row>
    <row r="148" spans="1:8">
      <c r="A148" s="9">
        <v>691</v>
      </c>
      <c r="B148" s="9">
        <v>139</v>
      </c>
      <c r="C148" s="9" t="s">
        <v>700</v>
      </c>
      <c r="D148" s="9">
        <v>139</v>
      </c>
      <c r="E148" s="9" t="s">
        <v>223</v>
      </c>
      <c r="F148" s="11" t="e">
        <f t="shared" si="2"/>
        <v>#REF!</v>
      </c>
      <c r="G148" s="11">
        <f>VLOOKUP(A148, localcont!$A$10:$I$1764, 8)</f>
        <v>33817637.171700001</v>
      </c>
      <c r="H148" s="115" t="e">
        <f>VLOOKUP(A148, localcont!$A$10:$I$1764, 9)*F148</f>
        <v>#REF!</v>
      </c>
    </row>
    <row r="149" spans="1:8">
      <c r="A149" s="9">
        <v>696</v>
      </c>
      <c r="B149" s="9">
        <v>140</v>
      </c>
      <c r="C149" s="9" t="s">
        <v>701</v>
      </c>
      <c r="D149" s="9">
        <v>140</v>
      </c>
      <c r="E149" s="9" t="s">
        <v>224</v>
      </c>
      <c r="F149" s="11" t="e">
        <f t="shared" si="2"/>
        <v>#REF!</v>
      </c>
      <c r="G149" s="11">
        <f>VLOOKUP(A149, localcont!$A$10:$I$1764, 8)</f>
        <v>0</v>
      </c>
      <c r="H149" s="115" t="e">
        <f>VLOOKUP(A149, localcont!$A$10:$I$1764, 9)*F149</f>
        <v>#REF!</v>
      </c>
    </row>
    <row r="150" spans="1:8">
      <c r="A150" s="9">
        <v>701</v>
      </c>
      <c r="B150" s="9">
        <v>141</v>
      </c>
      <c r="C150" s="9" t="s">
        <v>702</v>
      </c>
      <c r="D150" s="9">
        <v>141</v>
      </c>
      <c r="E150" s="9" t="s">
        <v>225</v>
      </c>
      <c r="F150" s="11" t="e">
        <f t="shared" si="2"/>
        <v>#REF!</v>
      </c>
      <c r="G150" s="11">
        <f>VLOOKUP(A150, localcont!$A$10:$I$1764, 8)</f>
        <v>27512651.906879999</v>
      </c>
      <c r="H150" s="115" t="e">
        <f>VLOOKUP(A150, localcont!$A$10:$I$1764, 9)*F150</f>
        <v>#REF!</v>
      </c>
    </row>
    <row r="151" spans="1:8">
      <c r="A151" s="9">
        <v>706</v>
      </c>
      <c r="B151" s="9">
        <v>142</v>
      </c>
      <c r="C151" s="9" t="s">
        <v>703</v>
      </c>
      <c r="D151" s="9">
        <v>142</v>
      </c>
      <c r="E151" s="9" t="s">
        <v>226</v>
      </c>
      <c r="F151" s="11" t="e">
        <f t="shared" si="2"/>
        <v>#REF!</v>
      </c>
      <c r="G151" s="11">
        <f>VLOOKUP(A151, localcont!$A$10:$I$1764, 8)</f>
        <v>10359200.878399998</v>
      </c>
      <c r="H151" s="115" t="e">
        <f>VLOOKUP(A151, localcont!$A$10:$I$1764, 9)*F151</f>
        <v>#REF!</v>
      </c>
    </row>
    <row r="152" spans="1:8">
      <c r="A152" s="9">
        <v>711</v>
      </c>
      <c r="B152" s="9">
        <v>143</v>
      </c>
      <c r="C152" s="9" t="s">
        <v>704</v>
      </c>
      <c r="D152" s="9">
        <v>143</v>
      </c>
      <c r="E152" s="9" t="s">
        <v>227</v>
      </c>
      <c r="F152" s="11" t="e">
        <f t="shared" si="2"/>
        <v>#REF!</v>
      </c>
      <c r="G152" s="11">
        <f>VLOOKUP(A152, localcont!$A$10:$I$1764, 8)</f>
        <v>328207.83999999997</v>
      </c>
      <c r="H152" s="115" t="e">
        <f>VLOOKUP(A152, localcont!$A$10:$I$1764, 9)*F152</f>
        <v>#REF!</v>
      </c>
    </row>
    <row r="153" spans="1:8">
      <c r="A153" s="9">
        <v>716</v>
      </c>
      <c r="B153" s="9">
        <v>144</v>
      </c>
      <c r="C153" s="9" t="s">
        <v>705</v>
      </c>
      <c r="D153" s="9">
        <v>144</v>
      </c>
      <c r="E153" s="9" t="s">
        <v>228</v>
      </c>
      <c r="F153" s="11" t="e">
        <f t="shared" si="2"/>
        <v>#REF!</v>
      </c>
      <c r="G153" s="11">
        <f>VLOOKUP(A153, localcont!$A$10:$I$1764, 8)</f>
        <v>17848954.323200006</v>
      </c>
      <c r="H153" s="115" t="e">
        <f>VLOOKUP(A153, localcont!$A$10:$I$1764, 9)*F153</f>
        <v>#REF!</v>
      </c>
    </row>
    <row r="154" spans="1:8">
      <c r="A154" s="9">
        <v>721</v>
      </c>
      <c r="B154" s="9">
        <v>145</v>
      </c>
      <c r="C154" s="9" t="s">
        <v>706</v>
      </c>
      <c r="D154" s="9">
        <v>145</v>
      </c>
      <c r="E154" s="9" t="s">
        <v>229</v>
      </c>
      <c r="F154" s="11" t="e">
        <f t="shared" si="2"/>
        <v>#REF!</v>
      </c>
      <c r="G154" s="11">
        <f>VLOOKUP(A154, localcont!$A$10:$I$1764, 8)</f>
        <v>10429935.11328</v>
      </c>
      <c r="H154" s="115" t="e">
        <f>VLOOKUP(A154, localcont!$A$10:$I$1764, 9)*F154</f>
        <v>#REF!</v>
      </c>
    </row>
    <row r="155" spans="1:8">
      <c r="A155" s="9">
        <v>726</v>
      </c>
      <c r="B155" s="9">
        <v>146</v>
      </c>
      <c r="C155" s="9" t="s">
        <v>707</v>
      </c>
      <c r="D155" s="9">
        <v>146</v>
      </c>
      <c r="E155" s="9" t="s">
        <v>230</v>
      </c>
      <c r="F155" s="11" t="e">
        <f t="shared" si="2"/>
        <v>#REF!</v>
      </c>
      <c r="G155" s="11">
        <f>VLOOKUP(A155, localcont!$A$10:$I$1764, 8)</f>
        <v>105367.36000000002</v>
      </c>
      <c r="H155" s="115" t="e">
        <f>VLOOKUP(A155, localcont!$A$10:$I$1764, 9)*F155</f>
        <v>#REF!</v>
      </c>
    </row>
    <row r="156" spans="1:8">
      <c r="A156" s="9">
        <v>731</v>
      </c>
      <c r="B156" s="9">
        <v>147</v>
      </c>
      <c r="C156" s="9" t="s">
        <v>708</v>
      </c>
      <c r="D156" s="9">
        <v>147</v>
      </c>
      <c r="E156" s="9" t="s">
        <v>231</v>
      </c>
      <c r="F156" s="11" t="e">
        <f t="shared" si="2"/>
        <v>#REF!</v>
      </c>
      <c r="G156" s="11">
        <f>VLOOKUP(A156, localcont!$A$10:$I$1764, 8)</f>
        <v>26341.840000000004</v>
      </c>
      <c r="H156" s="115" t="e">
        <f>VLOOKUP(A156, localcont!$A$10:$I$1764, 9)*F156</f>
        <v>#REF!</v>
      </c>
    </row>
    <row r="157" spans="1:8">
      <c r="A157" s="9">
        <v>736</v>
      </c>
      <c r="B157" s="9">
        <v>148</v>
      </c>
      <c r="C157" s="9" t="s">
        <v>709</v>
      </c>
      <c r="D157" s="9">
        <v>148</v>
      </c>
      <c r="E157" s="9" t="s">
        <v>232</v>
      </c>
      <c r="F157" s="11" t="e">
        <f t="shared" si="2"/>
        <v>#REF!</v>
      </c>
      <c r="G157" s="11">
        <f>VLOOKUP(A157, localcont!$A$10:$I$1764, 8)</f>
        <v>1846691.1099999999</v>
      </c>
      <c r="H157" s="115" t="e">
        <f>VLOOKUP(A157, localcont!$A$10:$I$1764, 9)*F157</f>
        <v>#REF!</v>
      </c>
    </row>
    <row r="158" spans="1:8">
      <c r="A158" s="9">
        <v>741</v>
      </c>
      <c r="B158" s="9">
        <v>149</v>
      </c>
      <c r="C158" s="9" t="s">
        <v>711</v>
      </c>
      <c r="D158" s="9">
        <v>149</v>
      </c>
      <c r="E158" s="9" t="s">
        <v>233</v>
      </c>
      <c r="F158" s="11" t="e">
        <f t="shared" si="2"/>
        <v>#REF!</v>
      </c>
      <c r="G158" s="11">
        <f>VLOOKUP(A158, localcont!$A$10:$I$1764, 8)</f>
        <v>185788081.69999999</v>
      </c>
      <c r="H158" s="115" t="e">
        <f>VLOOKUP(A158, localcont!$A$10:$I$1764, 9)*F158</f>
        <v>#REF!</v>
      </c>
    </row>
    <row r="159" spans="1:8">
      <c r="A159" s="9">
        <v>746</v>
      </c>
      <c r="B159" s="9">
        <v>150</v>
      </c>
      <c r="C159" s="9" t="s">
        <v>712</v>
      </c>
      <c r="D159" s="9">
        <v>150</v>
      </c>
      <c r="E159" s="9" t="s">
        <v>234</v>
      </c>
      <c r="F159" s="11" t="e">
        <f t="shared" si="2"/>
        <v>#REF!</v>
      </c>
      <c r="G159" s="11">
        <f>VLOOKUP(A159, localcont!$A$10:$I$1764, 8)</f>
        <v>6504171.9400000004</v>
      </c>
      <c r="H159" s="115" t="e">
        <f>VLOOKUP(A159, localcont!$A$10:$I$1764, 9)*F159</f>
        <v>#REF!</v>
      </c>
    </row>
    <row r="160" spans="1:8">
      <c r="A160" s="9">
        <v>751</v>
      </c>
      <c r="B160" s="9">
        <v>151</v>
      </c>
      <c r="C160" s="9" t="s">
        <v>713</v>
      </c>
      <c r="D160" s="9">
        <v>151</v>
      </c>
      <c r="E160" s="9" t="s">
        <v>235</v>
      </c>
      <c r="F160" s="11" t="e">
        <f t="shared" si="2"/>
        <v>#REF!</v>
      </c>
      <c r="G160" s="11">
        <f>VLOOKUP(A160, localcont!$A$10:$I$1764, 8)</f>
        <v>15935660.719999999</v>
      </c>
      <c r="H160" s="115" t="e">
        <f>VLOOKUP(A160, localcont!$A$10:$I$1764, 9)*F160</f>
        <v>#REF!</v>
      </c>
    </row>
    <row r="161" spans="1:8">
      <c r="A161" s="9">
        <v>756</v>
      </c>
      <c r="B161" s="9">
        <v>152</v>
      </c>
      <c r="C161" s="9" t="s">
        <v>714</v>
      </c>
      <c r="D161" s="9">
        <v>152</v>
      </c>
      <c r="E161" s="9" t="s">
        <v>236</v>
      </c>
      <c r="F161" s="11" t="e">
        <f t="shared" si="2"/>
        <v>#REF!</v>
      </c>
      <c r="G161" s="11">
        <f>VLOOKUP(A161, localcont!$A$10:$I$1764, 8)</f>
        <v>5241794.76</v>
      </c>
      <c r="H161" s="115" t="e">
        <f>VLOOKUP(A161, localcont!$A$10:$I$1764, 9)*F161</f>
        <v>#REF!</v>
      </c>
    </row>
    <row r="162" spans="1:8">
      <c r="A162" s="9">
        <v>761</v>
      </c>
      <c r="B162" s="9">
        <v>153</v>
      </c>
      <c r="C162" s="9" t="s">
        <v>715</v>
      </c>
      <c r="D162" s="9">
        <v>153</v>
      </c>
      <c r="E162" s="9" t="s">
        <v>237</v>
      </c>
      <c r="F162" s="11" t="e">
        <f t="shared" si="2"/>
        <v>#REF!</v>
      </c>
      <c r="G162" s="11">
        <f>VLOOKUP(A162, localcont!$A$10:$I$1764, 8)</f>
        <v>69488787.129999995</v>
      </c>
      <c r="H162" s="115" t="e">
        <f>VLOOKUP(A162, localcont!$A$10:$I$1764, 9)*F162</f>
        <v>#REF!</v>
      </c>
    </row>
    <row r="163" spans="1:8">
      <c r="A163" s="9">
        <v>766</v>
      </c>
      <c r="B163" s="9">
        <v>154</v>
      </c>
      <c r="C163" s="9" t="s">
        <v>716</v>
      </c>
      <c r="D163" s="9">
        <v>154</v>
      </c>
      <c r="E163" s="9" t="s">
        <v>238</v>
      </c>
      <c r="F163" s="11" t="e">
        <f t="shared" si="2"/>
        <v>#REF!</v>
      </c>
      <c r="G163" s="11">
        <f>VLOOKUP(A163, localcont!$A$10:$I$1764, 8)</f>
        <v>997887.19000000006</v>
      </c>
      <c r="H163" s="115" t="e">
        <f>VLOOKUP(A163, localcont!$A$10:$I$1764, 9)*F163</f>
        <v>#REF!</v>
      </c>
    </row>
    <row r="164" spans="1:8">
      <c r="A164" s="9">
        <v>771</v>
      </c>
      <c r="B164" s="9">
        <v>155</v>
      </c>
      <c r="C164" s="9" t="s">
        <v>717</v>
      </c>
      <c r="D164" s="9">
        <v>155</v>
      </c>
      <c r="E164" s="9" t="s">
        <v>239</v>
      </c>
      <c r="F164" s="11" t="e">
        <f t="shared" si="2"/>
        <v>#REF!</v>
      </c>
      <c r="G164" s="11">
        <f>VLOOKUP(A164, localcont!$A$10:$I$1764, 8)</f>
        <v>69116723.419239998</v>
      </c>
      <c r="H164" s="115" t="e">
        <f>VLOOKUP(A164, localcont!$A$10:$I$1764, 9)*F164</f>
        <v>#REF!</v>
      </c>
    </row>
    <row r="165" spans="1:8">
      <c r="A165" s="9">
        <v>776</v>
      </c>
      <c r="B165" s="9">
        <v>156</v>
      </c>
      <c r="C165" s="9" t="s">
        <v>718</v>
      </c>
      <c r="D165" s="9">
        <v>156</v>
      </c>
      <c r="E165" s="9" t="s">
        <v>240</v>
      </c>
      <c r="F165" s="11" t="e">
        <f t="shared" si="2"/>
        <v>#REF!</v>
      </c>
      <c r="G165" s="11">
        <f>VLOOKUP(A165, localcont!$A$10:$I$1764, 8)</f>
        <v>0</v>
      </c>
      <c r="H165" s="115" t="e">
        <f>VLOOKUP(A165, localcont!$A$10:$I$1764, 9)*F165</f>
        <v>#REF!</v>
      </c>
    </row>
    <row r="166" spans="1:8">
      <c r="A166" s="9">
        <v>781</v>
      </c>
      <c r="B166" s="9">
        <v>157</v>
      </c>
      <c r="C166" s="9" t="s">
        <v>719</v>
      </c>
      <c r="D166" s="9">
        <v>157</v>
      </c>
      <c r="E166" s="9" t="s">
        <v>241</v>
      </c>
      <c r="F166" s="11" t="e">
        <f t="shared" si="2"/>
        <v>#REF!</v>
      </c>
      <c r="G166" s="11">
        <f>VLOOKUP(A166, localcont!$A$10:$I$1764, 8)</f>
        <v>6043300.8275599992</v>
      </c>
      <c r="H166" s="115" t="e">
        <f>VLOOKUP(A166, localcont!$A$10:$I$1764, 9)*F166</f>
        <v>#REF!</v>
      </c>
    </row>
    <row r="167" spans="1:8">
      <c r="A167" s="9">
        <v>786</v>
      </c>
      <c r="B167" s="9">
        <v>158</v>
      </c>
      <c r="C167" s="9" t="s">
        <v>721</v>
      </c>
      <c r="D167" s="9">
        <v>158</v>
      </c>
      <c r="E167" s="9" t="s">
        <v>242</v>
      </c>
      <c r="F167" s="11" t="e">
        <f t="shared" si="2"/>
        <v>#REF!</v>
      </c>
      <c r="G167" s="11">
        <f>VLOOKUP(A167, localcont!$A$10:$I$1764, 8)</f>
        <v>14722352.576169997</v>
      </c>
      <c r="H167" s="115" t="e">
        <f>VLOOKUP(A167, localcont!$A$10:$I$1764, 9)*F167</f>
        <v>#REF!</v>
      </c>
    </row>
    <row r="168" spans="1:8">
      <c r="A168" s="9">
        <v>791</v>
      </c>
      <c r="B168" s="9">
        <v>159</v>
      </c>
      <c r="C168" s="9" t="s">
        <v>722</v>
      </c>
      <c r="D168" s="9">
        <v>159</v>
      </c>
      <c r="E168" s="9" t="s">
        <v>243</v>
      </c>
      <c r="F168" s="11" t="e">
        <f t="shared" si="2"/>
        <v>#REF!</v>
      </c>
      <c r="G168" s="11">
        <f>VLOOKUP(A168, localcont!$A$10:$I$1764, 8)</f>
        <v>25829656.509999998</v>
      </c>
      <c r="H168" s="115" t="e">
        <f>VLOOKUP(A168, localcont!$A$10:$I$1764, 9)*F168</f>
        <v>#REF!</v>
      </c>
    </row>
    <row r="169" spans="1:8">
      <c r="A169" s="9">
        <v>796</v>
      </c>
      <c r="B169" s="9">
        <v>160</v>
      </c>
      <c r="C169" s="9" t="s">
        <v>723</v>
      </c>
      <c r="D169" s="9">
        <v>160</v>
      </c>
      <c r="E169" s="9" t="s">
        <v>71</v>
      </c>
      <c r="F169" s="11" t="e">
        <f t="shared" si="2"/>
        <v>#REF!</v>
      </c>
      <c r="G169" s="11">
        <f>VLOOKUP(A169, localcont!$A$10:$I$1764, 8)</f>
        <v>183238361.64999998</v>
      </c>
      <c r="H169" s="115" t="e">
        <f>VLOOKUP(A169, localcont!$A$10:$I$1764, 9)*F169</f>
        <v>#REF!</v>
      </c>
    </row>
    <row r="170" spans="1:8">
      <c r="A170" s="9">
        <v>801</v>
      </c>
      <c r="B170" s="9">
        <v>161</v>
      </c>
      <c r="C170" s="9" t="s">
        <v>734</v>
      </c>
      <c r="D170" s="9">
        <v>161</v>
      </c>
      <c r="E170" s="9" t="s">
        <v>244</v>
      </c>
      <c r="F170" s="11" t="e">
        <f t="shared" si="2"/>
        <v>#REF!</v>
      </c>
      <c r="G170" s="11">
        <f>VLOOKUP(A170, localcont!$A$10:$I$1764, 8)</f>
        <v>27123791.77</v>
      </c>
      <c r="H170" s="115" t="e">
        <f>VLOOKUP(A170, localcont!$A$10:$I$1764, 9)*F170</f>
        <v>#REF!</v>
      </c>
    </row>
    <row r="171" spans="1:8">
      <c r="A171" s="9">
        <v>806</v>
      </c>
      <c r="B171" s="9">
        <v>162</v>
      </c>
      <c r="C171" s="9" t="s">
        <v>735</v>
      </c>
      <c r="D171" s="9">
        <v>162</v>
      </c>
      <c r="E171" s="9" t="s">
        <v>245</v>
      </c>
      <c r="F171" s="11" t="e">
        <f t="shared" si="2"/>
        <v>#REF!</v>
      </c>
      <c r="G171" s="11">
        <f>VLOOKUP(A171, localcont!$A$10:$I$1764, 8)</f>
        <v>15538424.619999999</v>
      </c>
      <c r="H171" s="115" t="e">
        <f>VLOOKUP(A171, localcont!$A$10:$I$1764, 9)*F171</f>
        <v>#REF!</v>
      </c>
    </row>
    <row r="172" spans="1:8">
      <c r="A172" s="9">
        <v>811</v>
      </c>
      <c r="B172" s="9">
        <v>163</v>
      </c>
      <c r="C172" s="9" t="s">
        <v>736</v>
      </c>
      <c r="D172" s="9">
        <v>163</v>
      </c>
      <c r="E172" s="9" t="s">
        <v>246</v>
      </c>
      <c r="F172" s="11" t="e">
        <f t="shared" si="2"/>
        <v>#REF!</v>
      </c>
      <c r="G172" s="11">
        <f>VLOOKUP(A172, localcont!$A$10:$I$1764, 8)</f>
        <v>192172422.52999997</v>
      </c>
      <c r="H172" s="115" t="e">
        <f>VLOOKUP(A172, localcont!$A$10:$I$1764, 9)*F172</f>
        <v>#REF!</v>
      </c>
    </row>
    <row r="173" spans="1:8">
      <c r="A173" s="9">
        <v>816</v>
      </c>
      <c r="B173" s="9">
        <v>164</v>
      </c>
      <c r="C173" s="9" t="s">
        <v>737</v>
      </c>
      <c r="D173" s="9">
        <v>164</v>
      </c>
      <c r="E173" s="9" t="s">
        <v>247</v>
      </c>
      <c r="F173" s="11" t="e">
        <f t="shared" si="2"/>
        <v>#REF!</v>
      </c>
      <c r="G173" s="11">
        <f>VLOOKUP(A173, localcont!$A$10:$I$1764, 8)</f>
        <v>20021615.672320001</v>
      </c>
      <c r="H173" s="115" t="e">
        <f>VLOOKUP(A173, localcont!$A$10:$I$1764, 9)*F173</f>
        <v>#REF!</v>
      </c>
    </row>
    <row r="174" spans="1:8">
      <c r="A174" s="9">
        <v>821</v>
      </c>
      <c r="B174" s="9">
        <v>165</v>
      </c>
      <c r="C174" s="9" t="s">
        <v>738</v>
      </c>
      <c r="D174" s="9">
        <v>165</v>
      </c>
      <c r="E174" s="9" t="s">
        <v>72</v>
      </c>
      <c r="F174" s="11" t="e">
        <f t="shared" si="2"/>
        <v>#REF!</v>
      </c>
      <c r="G174" s="11">
        <f>VLOOKUP(A174, localcont!$A$10:$I$1764, 8)</f>
        <v>84148786.035580009</v>
      </c>
      <c r="H174" s="115" t="e">
        <f>VLOOKUP(A174, localcont!$A$10:$I$1764, 9)*F174</f>
        <v>#REF!</v>
      </c>
    </row>
    <row r="175" spans="1:8">
      <c r="A175" s="9">
        <v>826</v>
      </c>
      <c r="B175" s="9">
        <v>166</v>
      </c>
      <c r="C175" s="9" t="s">
        <v>739</v>
      </c>
      <c r="D175" s="9">
        <v>166</v>
      </c>
      <c r="E175" s="9" t="s">
        <v>64</v>
      </c>
      <c r="F175" s="11" t="e">
        <f t="shared" si="2"/>
        <v>#REF!</v>
      </c>
      <c r="G175" s="11">
        <f>VLOOKUP(A175, localcont!$A$10:$I$1764, 8)</f>
        <v>0</v>
      </c>
      <c r="H175" s="115" t="e">
        <f>VLOOKUP(A175, localcont!$A$10:$I$1764, 9)*F175</f>
        <v>#REF!</v>
      </c>
    </row>
    <row r="176" spans="1:8">
      <c r="A176" s="9">
        <v>831</v>
      </c>
      <c r="B176" s="9">
        <v>167</v>
      </c>
      <c r="C176" s="9" t="s">
        <v>740</v>
      </c>
      <c r="D176" s="9">
        <v>167</v>
      </c>
      <c r="E176" s="9" t="s">
        <v>248</v>
      </c>
      <c r="F176" s="11" t="e">
        <f t="shared" si="2"/>
        <v>#REF!</v>
      </c>
      <c r="G176" s="11">
        <f>VLOOKUP(A176, localcont!$A$10:$I$1764, 8)</f>
        <v>40048769.469539993</v>
      </c>
      <c r="H176" s="115" t="e">
        <f>VLOOKUP(A176, localcont!$A$10:$I$1764, 9)*F176</f>
        <v>#REF!</v>
      </c>
    </row>
    <row r="177" spans="1:8">
      <c r="A177" s="9">
        <v>836</v>
      </c>
      <c r="B177" s="9">
        <v>168</v>
      </c>
      <c r="C177" s="9" t="s">
        <v>741</v>
      </c>
      <c r="D177" s="9">
        <v>168</v>
      </c>
      <c r="E177" s="9" t="s">
        <v>249</v>
      </c>
      <c r="F177" s="11" t="e">
        <f t="shared" si="2"/>
        <v>#REF!</v>
      </c>
      <c r="G177" s="11">
        <f>VLOOKUP(A177, localcont!$A$10:$I$1764, 8)</f>
        <v>30713624.370000001</v>
      </c>
      <c r="H177" s="115" t="e">
        <f>VLOOKUP(A177, localcont!$A$10:$I$1764, 9)*F177</f>
        <v>#REF!</v>
      </c>
    </row>
    <row r="178" spans="1:8">
      <c r="A178" s="9">
        <v>841</v>
      </c>
      <c r="B178" s="9">
        <v>169</v>
      </c>
      <c r="C178" s="9" t="s">
        <v>742</v>
      </c>
      <c r="D178" s="9">
        <v>169</v>
      </c>
      <c r="E178" s="9" t="s">
        <v>250</v>
      </c>
      <c r="F178" s="11" t="e">
        <f t="shared" si="2"/>
        <v>#REF!</v>
      </c>
      <c r="G178" s="11">
        <f>VLOOKUP(A178, localcont!$A$10:$I$1764, 8)</f>
        <v>4098862.3900000006</v>
      </c>
      <c r="H178" s="115" t="e">
        <f>VLOOKUP(A178, localcont!$A$10:$I$1764, 9)*F178</f>
        <v>#REF!</v>
      </c>
    </row>
    <row r="179" spans="1:8">
      <c r="A179" s="9">
        <v>846</v>
      </c>
      <c r="B179" s="9">
        <v>170</v>
      </c>
      <c r="C179" s="9" t="s">
        <v>744</v>
      </c>
      <c r="D179" s="9">
        <v>170</v>
      </c>
      <c r="E179" s="9" t="s">
        <v>251</v>
      </c>
      <c r="F179" s="11" t="e">
        <f t="shared" si="2"/>
        <v>#REF!</v>
      </c>
      <c r="G179" s="11">
        <f>VLOOKUP(A179, localcont!$A$10:$I$1764, 8)</f>
        <v>54854523.918049991</v>
      </c>
      <c r="H179" s="115" t="e">
        <f>VLOOKUP(A179, localcont!$A$10:$I$1764, 9)*F179</f>
        <v>#REF!</v>
      </c>
    </row>
    <row r="180" spans="1:8">
      <c r="A180" s="9">
        <v>851</v>
      </c>
      <c r="B180" s="9">
        <v>171</v>
      </c>
      <c r="C180" s="9" t="s">
        <v>745</v>
      </c>
      <c r="D180" s="9">
        <v>171</v>
      </c>
      <c r="E180" s="9" t="s">
        <v>252</v>
      </c>
      <c r="F180" s="11" t="e">
        <f t="shared" si="2"/>
        <v>#REF!</v>
      </c>
      <c r="G180" s="11">
        <f>VLOOKUP(A180, localcont!$A$10:$I$1764, 8)</f>
        <v>40243211.142080009</v>
      </c>
      <c r="H180" s="115" t="e">
        <f>VLOOKUP(A180, localcont!$A$10:$I$1764, 9)*F180</f>
        <v>#REF!</v>
      </c>
    </row>
    <row r="181" spans="1:8">
      <c r="A181" s="9">
        <v>856</v>
      </c>
      <c r="B181" s="9">
        <v>172</v>
      </c>
      <c r="C181" s="9" t="s">
        <v>746</v>
      </c>
      <c r="D181" s="9">
        <v>172</v>
      </c>
      <c r="E181" s="9" t="s">
        <v>253</v>
      </c>
      <c r="F181" s="11" t="e">
        <f t="shared" si="2"/>
        <v>#REF!</v>
      </c>
      <c r="G181" s="11">
        <f>VLOOKUP(A181, localcont!$A$10:$I$1764, 8)</f>
        <v>16891753.790000003</v>
      </c>
      <c r="H181" s="115" t="e">
        <f>VLOOKUP(A181, localcont!$A$10:$I$1764, 9)*F181</f>
        <v>#REF!</v>
      </c>
    </row>
    <row r="182" spans="1:8">
      <c r="A182" s="9">
        <v>861</v>
      </c>
      <c r="B182" s="9">
        <v>173</v>
      </c>
      <c r="C182" s="9" t="s">
        <v>747</v>
      </c>
      <c r="D182" s="9">
        <v>173</v>
      </c>
      <c r="E182" s="9" t="s">
        <v>254</v>
      </c>
      <c r="F182" s="11" t="e">
        <f t="shared" si="2"/>
        <v>#REF!</v>
      </c>
      <c r="G182" s="11">
        <f>VLOOKUP(A182, localcont!$A$10:$I$1764, 8)</f>
        <v>4517988.9499999983</v>
      </c>
      <c r="H182" s="115" t="e">
        <f>VLOOKUP(A182, localcont!$A$10:$I$1764, 9)*F182</f>
        <v>#REF!</v>
      </c>
    </row>
    <row r="183" spans="1:8">
      <c r="A183" s="9">
        <v>866</v>
      </c>
      <c r="B183" s="9">
        <v>174</v>
      </c>
      <c r="C183" s="9" t="s">
        <v>748</v>
      </c>
      <c r="D183" s="9">
        <v>174</v>
      </c>
      <c r="E183" s="9" t="s">
        <v>255</v>
      </c>
      <c r="F183" s="11" t="e">
        <f t="shared" si="2"/>
        <v>#REF!</v>
      </c>
      <c r="G183" s="11">
        <f>VLOOKUP(A183, localcont!$A$10:$I$1764, 8)</f>
        <v>14059518.789270002</v>
      </c>
      <c r="H183" s="115" t="e">
        <f>VLOOKUP(A183, localcont!$A$10:$I$1764, 9)*F183</f>
        <v>#REF!</v>
      </c>
    </row>
    <row r="184" spans="1:8">
      <c r="A184" s="9">
        <v>871</v>
      </c>
      <c r="B184" s="9">
        <v>175</v>
      </c>
      <c r="C184" s="9" t="s">
        <v>749</v>
      </c>
      <c r="D184" s="9">
        <v>175</v>
      </c>
      <c r="E184" s="9" t="s">
        <v>256</v>
      </c>
      <c r="F184" s="11" t="e">
        <f t="shared" si="2"/>
        <v>#REF!</v>
      </c>
      <c r="G184" s="11">
        <f>VLOOKUP(A184, localcont!$A$10:$I$1764, 8)</f>
        <v>23253777.20984</v>
      </c>
      <c r="H184" s="115" t="e">
        <f>VLOOKUP(A184, localcont!$A$10:$I$1764, 9)*F184</f>
        <v>#REF!</v>
      </c>
    </row>
    <row r="185" spans="1:8">
      <c r="A185" s="9">
        <v>876</v>
      </c>
      <c r="B185" s="9">
        <v>176</v>
      </c>
      <c r="C185" s="9" t="s">
        <v>752</v>
      </c>
      <c r="D185" s="9">
        <v>176</v>
      </c>
      <c r="E185" s="9" t="s">
        <v>257</v>
      </c>
      <c r="F185" s="11" t="e">
        <f t="shared" si="2"/>
        <v>#REF!</v>
      </c>
      <c r="G185" s="11">
        <f>VLOOKUP(A185, localcont!$A$10:$I$1764, 8)</f>
        <v>53575422.423319995</v>
      </c>
      <c r="H185" s="115" t="e">
        <f>VLOOKUP(A185, localcont!$A$10:$I$1764, 9)*F185</f>
        <v>#REF!</v>
      </c>
    </row>
    <row r="186" spans="1:8">
      <c r="A186" s="9">
        <v>881</v>
      </c>
      <c r="B186" s="9">
        <v>177</v>
      </c>
      <c r="C186" s="9" t="s">
        <v>753</v>
      </c>
      <c r="D186" s="9">
        <v>177</v>
      </c>
      <c r="E186" s="9" t="s">
        <v>258</v>
      </c>
      <c r="F186" s="11" t="e">
        <f t="shared" si="2"/>
        <v>#REF!</v>
      </c>
      <c r="G186" s="11">
        <f>VLOOKUP(A186, localcont!$A$10:$I$1764, 8)</f>
        <v>21801549.408149999</v>
      </c>
      <c r="H186" s="115" t="e">
        <f>VLOOKUP(A186, localcont!$A$10:$I$1764, 9)*F186</f>
        <v>#REF!</v>
      </c>
    </row>
    <row r="187" spans="1:8">
      <c r="A187" s="9">
        <v>886</v>
      </c>
      <c r="B187" s="9">
        <v>178</v>
      </c>
      <c r="C187" s="9" t="s">
        <v>754</v>
      </c>
      <c r="D187" s="9">
        <v>178</v>
      </c>
      <c r="E187" s="9" t="s">
        <v>73</v>
      </c>
      <c r="F187" s="11" t="e">
        <f t="shared" si="2"/>
        <v>#REF!</v>
      </c>
      <c r="G187" s="11">
        <f>VLOOKUP(A187, localcont!$A$10:$I$1764, 8)</f>
        <v>36017412.116479993</v>
      </c>
      <c r="H187" s="115" t="e">
        <f>VLOOKUP(A187, localcont!$A$10:$I$1764, 9)*F187</f>
        <v>#REF!</v>
      </c>
    </row>
    <row r="188" spans="1:8">
      <c r="A188" s="9">
        <v>891</v>
      </c>
      <c r="B188" s="9">
        <v>179</v>
      </c>
      <c r="C188" s="9" t="s">
        <v>755</v>
      </c>
      <c r="D188" s="9">
        <v>179</v>
      </c>
      <c r="E188" s="9" t="s">
        <v>259</v>
      </c>
      <c r="F188" s="11" t="e">
        <f t="shared" si="2"/>
        <v>#REF!</v>
      </c>
      <c r="G188" s="11">
        <f>VLOOKUP(A188, localcont!$A$10:$I$1764, 8)</f>
        <v>53506.747079999994</v>
      </c>
      <c r="H188" s="115" t="e">
        <f>VLOOKUP(A188, localcont!$A$10:$I$1764, 9)*F188</f>
        <v>#REF!</v>
      </c>
    </row>
    <row r="189" spans="1:8">
      <c r="A189" s="9">
        <v>896</v>
      </c>
      <c r="B189" s="9">
        <v>180</v>
      </c>
      <c r="C189" s="9" t="s">
        <v>757</v>
      </c>
      <c r="D189" s="9">
        <v>180</v>
      </c>
      <c r="E189" s="9" t="s">
        <v>260</v>
      </c>
      <c r="F189" s="11" t="e">
        <f t="shared" si="2"/>
        <v>#REF!</v>
      </c>
      <c r="G189" s="11">
        <f>VLOOKUP(A189, localcont!$A$10:$I$1764, 8)</f>
        <v>52683.680000000008</v>
      </c>
      <c r="H189" s="115" t="e">
        <f>VLOOKUP(A189, localcont!$A$10:$I$1764, 9)*F189</f>
        <v>#REF!</v>
      </c>
    </row>
    <row r="190" spans="1:8">
      <c r="A190" s="9">
        <v>901</v>
      </c>
      <c r="B190" s="9">
        <v>181</v>
      </c>
      <c r="C190" s="9" t="s">
        <v>758</v>
      </c>
      <c r="D190" s="9">
        <v>181</v>
      </c>
      <c r="E190" s="9" t="s">
        <v>261</v>
      </c>
      <c r="F190" s="11" t="e">
        <f t="shared" si="2"/>
        <v>#REF!</v>
      </c>
      <c r="G190" s="11">
        <f>VLOOKUP(A190, localcont!$A$10:$I$1764, 8)</f>
        <v>76096298.539999992</v>
      </c>
      <c r="H190" s="115" t="e">
        <f>VLOOKUP(A190, localcont!$A$10:$I$1764, 9)*F190</f>
        <v>#REF!</v>
      </c>
    </row>
    <row r="191" spans="1:8">
      <c r="A191" s="9">
        <v>906</v>
      </c>
      <c r="B191" s="9">
        <v>182</v>
      </c>
      <c r="C191" s="9" t="s">
        <v>759</v>
      </c>
      <c r="D191" s="9">
        <v>182</v>
      </c>
      <c r="E191" s="9" t="s">
        <v>262</v>
      </c>
      <c r="F191" s="11" t="e">
        <f t="shared" si="2"/>
        <v>#REF!</v>
      </c>
      <c r="G191" s="11">
        <f>VLOOKUP(A191, localcont!$A$10:$I$1764, 8)</f>
        <v>31055481.599999998</v>
      </c>
      <c r="H191" s="115" t="e">
        <f>VLOOKUP(A191, localcont!$A$10:$I$1764, 9)*F191</f>
        <v>#REF!</v>
      </c>
    </row>
    <row r="192" spans="1:8">
      <c r="A192" s="9">
        <v>911</v>
      </c>
      <c r="B192" s="9">
        <v>183</v>
      </c>
      <c r="C192" s="9" t="s">
        <v>760</v>
      </c>
      <c r="D192" s="9">
        <v>183</v>
      </c>
      <c r="E192" s="9" t="s">
        <v>263</v>
      </c>
      <c r="F192" s="11" t="e">
        <f t="shared" si="2"/>
        <v>#REF!</v>
      </c>
      <c r="G192" s="11">
        <f>VLOOKUP(A192, localcont!$A$10:$I$1764, 8)</f>
        <v>26341.840000000004</v>
      </c>
      <c r="H192" s="115" t="e">
        <f>VLOOKUP(A192, localcont!$A$10:$I$1764, 9)*F192</f>
        <v>#REF!</v>
      </c>
    </row>
    <row r="193" spans="1:8">
      <c r="A193" s="9">
        <v>916</v>
      </c>
      <c r="B193" s="9">
        <v>184</v>
      </c>
      <c r="C193" s="9" t="s">
        <v>761</v>
      </c>
      <c r="D193" s="9">
        <v>184</v>
      </c>
      <c r="E193" s="9" t="s">
        <v>264</v>
      </c>
      <c r="F193" s="11" t="e">
        <f t="shared" si="2"/>
        <v>#REF!</v>
      </c>
      <c r="G193" s="11">
        <f>VLOOKUP(A193, localcont!$A$10:$I$1764, 8)</f>
        <v>6306838.4600999998</v>
      </c>
      <c r="H193" s="115" t="e">
        <f>VLOOKUP(A193, localcont!$A$10:$I$1764, 9)*F193</f>
        <v>#REF!</v>
      </c>
    </row>
    <row r="194" spans="1:8">
      <c r="A194" s="9">
        <v>921</v>
      </c>
      <c r="B194" s="9">
        <v>185</v>
      </c>
      <c r="C194" s="9" t="s">
        <v>762</v>
      </c>
      <c r="D194" s="9">
        <v>185</v>
      </c>
      <c r="E194" s="9" t="s">
        <v>265</v>
      </c>
      <c r="F194" s="11" t="e">
        <f t="shared" si="2"/>
        <v>#REF!</v>
      </c>
      <c r="G194" s="11">
        <f>VLOOKUP(A194, localcont!$A$10:$I$1764, 8)</f>
        <v>45013216.029600002</v>
      </c>
      <c r="H194" s="115" t="e">
        <f>VLOOKUP(A194, localcont!$A$10:$I$1764, 9)*F194</f>
        <v>#REF!</v>
      </c>
    </row>
    <row r="195" spans="1:8">
      <c r="A195" s="9">
        <v>926</v>
      </c>
      <c r="B195" s="9">
        <v>186</v>
      </c>
      <c r="C195" s="9" t="s">
        <v>763</v>
      </c>
      <c r="D195" s="9">
        <v>186</v>
      </c>
      <c r="E195" s="9" t="s">
        <v>267</v>
      </c>
      <c r="F195" s="11" t="e">
        <f t="shared" si="2"/>
        <v>#REF!</v>
      </c>
      <c r="G195" s="11">
        <f>VLOOKUP(A195, localcont!$A$10:$I$1764, 8)</f>
        <v>17429845.489999998</v>
      </c>
      <c r="H195" s="115" t="e">
        <f>VLOOKUP(A195, localcont!$A$10:$I$1764, 9)*F195</f>
        <v>#REF!</v>
      </c>
    </row>
    <row r="196" spans="1:8">
      <c r="A196" s="9">
        <v>931</v>
      </c>
      <c r="B196" s="9">
        <v>187</v>
      </c>
      <c r="C196" s="9" t="s">
        <v>764</v>
      </c>
      <c r="D196" s="9">
        <v>187</v>
      </c>
      <c r="E196" s="9" t="s">
        <v>268</v>
      </c>
      <c r="F196" s="11" t="e">
        <f t="shared" si="2"/>
        <v>#REF!</v>
      </c>
      <c r="G196" s="11">
        <f>VLOOKUP(A196, localcont!$A$10:$I$1764, 8)</f>
        <v>11856222.087119998</v>
      </c>
      <c r="H196" s="115" t="e">
        <f>VLOOKUP(A196, localcont!$A$10:$I$1764, 9)*F196</f>
        <v>#REF!</v>
      </c>
    </row>
    <row r="197" spans="1:8">
      <c r="A197" s="9">
        <v>936</v>
      </c>
      <c r="B197" s="9">
        <v>188</v>
      </c>
      <c r="C197" s="9" t="s">
        <v>765</v>
      </c>
      <c r="D197" s="9">
        <v>188</v>
      </c>
      <c r="E197" s="9" t="s">
        <v>269</v>
      </c>
      <c r="F197" s="11" t="e">
        <f t="shared" si="2"/>
        <v>#REF!</v>
      </c>
      <c r="G197" s="11">
        <f>VLOOKUP(A197, localcont!$A$10:$I$1764, 8)</f>
        <v>118538.28</v>
      </c>
      <c r="H197" s="115" t="e">
        <f>VLOOKUP(A197, localcont!$A$10:$I$1764, 9)*F197</f>
        <v>#REF!</v>
      </c>
    </row>
    <row r="198" spans="1:8">
      <c r="A198" s="9">
        <v>941</v>
      </c>
      <c r="B198" s="9">
        <v>189</v>
      </c>
      <c r="C198" s="9" t="s">
        <v>766</v>
      </c>
      <c r="D198" s="9">
        <v>189</v>
      </c>
      <c r="E198" s="9" t="s">
        <v>270</v>
      </c>
      <c r="F198" s="11" t="e">
        <f t="shared" si="2"/>
        <v>#REF!</v>
      </c>
      <c r="G198" s="11">
        <f>VLOOKUP(A198, localcont!$A$10:$I$1764, 8)</f>
        <v>37238061.294160001</v>
      </c>
      <c r="H198" s="115" t="e">
        <f>VLOOKUP(A198, localcont!$A$10:$I$1764, 9)*F198</f>
        <v>#REF!</v>
      </c>
    </row>
    <row r="199" spans="1:8">
      <c r="A199" s="9">
        <v>946</v>
      </c>
      <c r="B199" s="9">
        <v>190</v>
      </c>
      <c r="C199" s="9" t="s">
        <v>767</v>
      </c>
      <c r="D199" s="9">
        <v>190</v>
      </c>
      <c r="E199" s="9" t="s">
        <v>271</v>
      </c>
      <c r="F199" s="11" t="e">
        <f t="shared" si="2"/>
        <v>#REF!</v>
      </c>
      <c r="G199" s="11">
        <f>VLOOKUP(A199, localcont!$A$10:$I$1764, 8)</f>
        <v>64197.68</v>
      </c>
      <c r="H199" s="115" t="e">
        <f>VLOOKUP(A199, localcont!$A$10:$I$1764, 9)*F199</f>
        <v>#REF!</v>
      </c>
    </row>
    <row r="200" spans="1:8">
      <c r="A200" s="9">
        <v>951</v>
      </c>
      <c r="B200" s="9">
        <v>191</v>
      </c>
      <c r="C200" s="9" t="s">
        <v>768</v>
      </c>
      <c r="D200" s="9">
        <v>191</v>
      </c>
      <c r="E200" s="9" t="s">
        <v>272</v>
      </c>
      <c r="F200" s="11" t="e">
        <f t="shared" si="2"/>
        <v>#REF!</v>
      </c>
      <c r="G200" s="11">
        <f>VLOOKUP(A200, localcont!$A$10:$I$1764, 8)</f>
        <v>10115062.609999999</v>
      </c>
      <c r="H200" s="115" t="e">
        <f>VLOOKUP(A200, localcont!$A$10:$I$1764, 9)*F200</f>
        <v>#REF!</v>
      </c>
    </row>
    <row r="201" spans="1:8">
      <c r="A201" s="9">
        <v>956</v>
      </c>
      <c r="B201" s="9">
        <v>192</v>
      </c>
      <c r="C201" s="9" t="s">
        <v>769</v>
      </c>
      <c r="D201" s="9">
        <v>192</v>
      </c>
      <c r="E201" s="9" t="s">
        <v>273</v>
      </c>
      <c r="F201" s="11" t="e">
        <f t="shared" si="2"/>
        <v>#REF!</v>
      </c>
      <c r="G201" s="11">
        <f>VLOOKUP(A201, localcont!$A$10:$I$1764, 8)</f>
        <v>0</v>
      </c>
      <c r="H201" s="115" t="e">
        <f>VLOOKUP(A201, localcont!$A$10:$I$1764, 9)*F201</f>
        <v>#REF!</v>
      </c>
    </row>
    <row r="202" spans="1:8">
      <c r="A202" s="9">
        <v>961</v>
      </c>
      <c r="B202" s="9">
        <v>193</v>
      </c>
      <c r="C202" s="9" t="s">
        <v>770</v>
      </c>
      <c r="D202" s="9">
        <v>193</v>
      </c>
      <c r="E202" s="9" t="s">
        <v>274</v>
      </c>
      <c r="F202" s="11" t="e">
        <f t="shared" ref="F202:F265" si="3">VLOOKUP(D202, town351, 7)</f>
        <v>#REF!</v>
      </c>
      <c r="G202" s="11">
        <f>VLOOKUP(A202, localcont!$A$10:$I$1764, 8)</f>
        <v>0</v>
      </c>
      <c r="H202" s="115" t="e">
        <f>VLOOKUP(A202, localcont!$A$10:$I$1764, 9)*F202</f>
        <v>#REF!</v>
      </c>
    </row>
    <row r="203" spans="1:8">
      <c r="A203" s="9">
        <v>966</v>
      </c>
      <c r="B203" s="9">
        <v>194</v>
      </c>
      <c r="C203" s="9" t="s">
        <v>771</v>
      </c>
      <c r="D203" s="9">
        <v>194</v>
      </c>
      <c r="E203" s="9" t="s">
        <v>275</v>
      </c>
      <c r="F203" s="11" t="e">
        <f t="shared" si="3"/>
        <v>#REF!</v>
      </c>
      <c r="G203" s="11">
        <f>VLOOKUP(A203, localcont!$A$10:$I$1764, 8)</f>
        <v>65854.600000000006</v>
      </c>
      <c r="H203" s="115" t="e">
        <f>VLOOKUP(A203, localcont!$A$10:$I$1764, 9)*F203</f>
        <v>#REF!</v>
      </c>
    </row>
    <row r="204" spans="1:8">
      <c r="A204" s="9">
        <v>971</v>
      </c>
      <c r="B204" s="9">
        <v>195</v>
      </c>
      <c r="C204" s="9" t="s">
        <v>772</v>
      </c>
      <c r="D204" s="9">
        <v>195</v>
      </c>
      <c r="E204" s="9" t="s">
        <v>276</v>
      </c>
      <c r="F204" s="11" t="e">
        <f t="shared" si="3"/>
        <v>#REF!</v>
      </c>
      <c r="G204" s="11">
        <f>VLOOKUP(A204, localcont!$A$10:$I$1764, 8)</f>
        <v>57421.64</v>
      </c>
      <c r="H204" s="115" t="e">
        <f>VLOOKUP(A204, localcont!$A$10:$I$1764, 9)*F204</f>
        <v>#REF!</v>
      </c>
    </row>
    <row r="205" spans="1:8">
      <c r="A205" s="9">
        <v>976</v>
      </c>
      <c r="B205" s="9">
        <v>196</v>
      </c>
      <c r="C205" s="9" t="s">
        <v>773</v>
      </c>
      <c r="D205" s="9">
        <v>196</v>
      </c>
      <c r="E205" s="9" t="s">
        <v>277</v>
      </c>
      <c r="F205" s="11" t="e">
        <f t="shared" si="3"/>
        <v>#REF!</v>
      </c>
      <c r="G205" s="11">
        <f>VLOOKUP(A205, localcont!$A$10:$I$1764, 8)</f>
        <v>2541982.4700000002</v>
      </c>
      <c r="H205" s="115" t="e">
        <f>VLOOKUP(A205, localcont!$A$10:$I$1764, 9)*F205</f>
        <v>#REF!</v>
      </c>
    </row>
    <row r="206" spans="1:8">
      <c r="A206" s="9">
        <v>981</v>
      </c>
      <c r="B206" s="9">
        <v>197</v>
      </c>
      <c r="C206" s="9" t="s">
        <v>774</v>
      </c>
      <c r="D206" s="9">
        <v>197</v>
      </c>
      <c r="E206" s="9" t="s">
        <v>278</v>
      </c>
      <c r="F206" s="11" t="e">
        <f t="shared" si="3"/>
        <v>#REF!</v>
      </c>
      <c r="G206" s="11">
        <f>VLOOKUP(A206, localcont!$A$10:$I$1764, 8)</f>
        <v>15743715.589999998</v>
      </c>
      <c r="H206" s="115" t="e">
        <f>VLOOKUP(A206, localcont!$A$10:$I$1764, 9)*F206</f>
        <v>#REF!</v>
      </c>
    </row>
    <row r="207" spans="1:8">
      <c r="A207" s="9">
        <v>986</v>
      </c>
      <c r="B207" s="9">
        <v>198</v>
      </c>
      <c r="C207" s="9" t="s">
        <v>775</v>
      </c>
      <c r="D207" s="9">
        <v>198</v>
      </c>
      <c r="E207" s="9" t="s">
        <v>279</v>
      </c>
      <c r="F207" s="11" t="e">
        <f t="shared" si="3"/>
        <v>#REF!</v>
      </c>
      <c r="G207" s="11">
        <f>VLOOKUP(A207, localcont!$A$10:$I$1764, 8)</f>
        <v>52558195.004939988</v>
      </c>
      <c r="H207" s="115" t="e">
        <f>VLOOKUP(A207, localcont!$A$10:$I$1764, 9)*F207</f>
        <v>#REF!</v>
      </c>
    </row>
    <row r="208" spans="1:8">
      <c r="A208" s="9">
        <v>991</v>
      </c>
      <c r="B208" s="9">
        <v>199</v>
      </c>
      <c r="C208" s="9" t="s">
        <v>776</v>
      </c>
      <c r="D208" s="9">
        <v>199</v>
      </c>
      <c r="E208" s="9" t="s">
        <v>280</v>
      </c>
      <c r="F208" s="11" t="e">
        <f t="shared" si="3"/>
        <v>#REF!</v>
      </c>
      <c r="G208" s="11">
        <f>VLOOKUP(A208, localcont!$A$10:$I$1764, 8)</f>
        <v>52228570.584080003</v>
      </c>
      <c r="H208" s="115" t="e">
        <f>VLOOKUP(A208, localcont!$A$10:$I$1764, 9)*F208</f>
        <v>#REF!</v>
      </c>
    </row>
    <row r="209" spans="1:8">
      <c r="A209" s="9">
        <v>996</v>
      </c>
      <c r="B209" s="9">
        <v>200</v>
      </c>
      <c r="C209" s="9" t="s">
        <v>777</v>
      </c>
      <c r="D209" s="9">
        <v>200</v>
      </c>
      <c r="E209" s="9" t="s">
        <v>281</v>
      </c>
      <c r="F209" s="11" t="e">
        <f t="shared" si="3"/>
        <v>#REF!</v>
      </c>
      <c r="G209" s="11">
        <f>VLOOKUP(A209, localcont!$A$10:$I$1764, 8)</f>
        <v>232405.55000000002</v>
      </c>
      <c r="H209" s="115" t="e">
        <f>VLOOKUP(A209, localcont!$A$10:$I$1764, 9)*F209</f>
        <v>#REF!</v>
      </c>
    </row>
    <row r="210" spans="1:8">
      <c r="A210" s="9">
        <v>1001</v>
      </c>
      <c r="B210" s="9">
        <v>201</v>
      </c>
      <c r="C210" s="9" t="s">
        <v>778</v>
      </c>
      <c r="D210" s="9">
        <v>201</v>
      </c>
      <c r="E210" s="9" t="s">
        <v>282</v>
      </c>
      <c r="F210" s="11" t="e">
        <f t="shared" si="3"/>
        <v>#REF!</v>
      </c>
      <c r="G210" s="11">
        <f>VLOOKUP(A210, localcont!$A$10:$I$1764, 8)</f>
        <v>157744521.90000004</v>
      </c>
      <c r="H210" s="115" t="e">
        <f>VLOOKUP(A210, localcont!$A$10:$I$1764, 9)*F210</f>
        <v>#REF!</v>
      </c>
    </row>
    <row r="211" spans="1:8">
      <c r="A211" s="9">
        <v>1006</v>
      </c>
      <c r="B211" s="9">
        <v>202</v>
      </c>
      <c r="C211" s="9" t="s">
        <v>779</v>
      </c>
      <c r="D211" s="9">
        <v>202</v>
      </c>
      <c r="E211" s="9" t="s">
        <v>283</v>
      </c>
      <c r="F211" s="11" t="e">
        <f t="shared" si="3"/>
        <v>#REF!</v>
      </c>
      <c r="G211" s="11">
        <f>VLOOKUP(A211, localcont!$A$10:$I$1764, 8)</f>
        <v>0</v>
      </c>
      <c r="H211" s="115" t="e">
        <f>VLOOKUP(A211, localcont!$A$10:$I$1764, 9)*F211</f>
        <v>#REF!</v>
      </c>
    </row>
    <row r="212" spans="1:8">
      <c r="A212" s="9">
        <v>1011</v>
      </c>
      <c r="B212" s="9">
        <v>203</v>
      </c>
      <c r="C212" s="9" t="s">
        <v>780</v>
      </c>
      <c r="D212" s="9">
        <v>203</v>
      </c>
      <c r="E212" s="9" t="s">
        <v>61</v>
      </c>
      <c r="F212" s="11" t="e">
        <f t="shared" si="3"/>
        <v>#REF!</v>
      </c>
      <c r="G212" s="11">
        <f>VLOOKUP(A212, localcont!$A$10:$I$1764, 8)</f>
        <v>53983.259600000005</v>
      </c>
      <c r="H212" s="115" t="e">
        <f>VLOOKUP(A212, localcont!$A$10:$I$1764, 9)*F212</f>
        <v>#REF!</v>
      </c>
    </row>
    <row r="213" spans="1:8">
      <c r="A213" s="9">
        <v>1016</v>
      </c>
      <c r="B213" s="9">
        <v>204</v>
      </c>
      <c r="C213" s="9" t="s">
        <v>782</v>
      </c>
      <c r="D213" s="9">
        <v>204</v>
      </c>
      <c r="E213" s="9" t="s">
        <v>284</v>
      </c>
      <c r="F213" s="11" t="e">
        <f t="shared" si="3"/>
        <v>#REF!</v>
      </c>
      <c r="G213" s="11">
        <f>VLOOKUP(A213, localcont!$A$10:$I$1764, 8)</f>
        <v>22075387.820000004</v>
      </c>
      <c r="H213" s="115" t="e">
        <f>VLOOKUP(A213, localcont!$A$10:$I$1764, 9)*F213</f>
        <v>#REF!</v>
      </c>
    </row>
    <row r="214" spans="1:8">
      <c r="A214" s="9">
        <v>1021</v>
      </c>
      <c r="B214" s="9">
        <v>205</v>
      </c>
      <c r="C214" s="9" t="s">
        <v>783</v>
      </c>
      <c r="D214" s="9">
        <v>205</v>
      </c>
      <c r="E214" s="9" t="s">
        <v>285</v>
      </c>
      <c r="F214" s="11" t="e">
        <f t="shared" si="3"/>
        <v>#REF!</v>
      </c>
      <c r="G214" s="11">
        <f>VLOOKUP(A214, localcont!$A$10:$I$1764, 8)</f>
        <v>13170.920000000002</v>
      </c>
      <c r="H214" s="115" t="e">
        <f>VLOOKUP(A214, localcont!$A$10:$I$1764, 9)*F214</f>
        <v>#REF!</v>
      </c>
    </row>
    <row r="215" spans="1:8">
      <c r="A215" s="9">
        <v>1026</v>
      </c>
      <c r="B215" s="9">
        <v>206</v>
      </c>
      <c r="C215" s="9" t="s">
        <v>784</v>
      </c>
      <c r="D215" s="9">
        <v>206</v>
      </c>
      <c r="E215" s="9" t="s">
        <v>286</v>
      </c>
      <c r="F215" s="11" t="e">
        <f t="shared" si="3"/>
        <v>#REF!</v>
      </c>
      <c r="G215" s="11">
        <f>VLOOKUP(A215, localcont!$A$10:$I$1764, 8)</f>
        <v>0</v>
      </c>
      <c r="H215" s="115" t="e">
        <f>VLOOKUP(A215, localcont!$A$10:$I$1764, 9)*F215</f>
        <v>#REF!</v>
      </c>
    </row>
    <row r="216" spans="1:8">
      <c r="A216" s="9">
        <v>1031</v>
      </c>
      <c r="B216" s="9">
        <v>207</v>
      </c>
      <c r="C216" s="9" t="s">
        <v>787</v>
      </c>
      <c r="D216" s="9">
        <v>207</v>
      </c>
      <c r="E216" s="9" t="s">
        <v>287</v>
      </c>
      <c r="F216" s="11" t="e">
        <f t="shared" si="3"/>
        <v>#REF!</v>
      </c>
      <c r="G216" s="11">
        <f>VLOOKUP(A216, localcont!$A$10:$I$1764, 8)</f>
        <v>126430397.79993999</v>
      </c>
      <c r="H216" s="115" t="e">
        <f>VLOOKUP(A216, localcont!$A$10:$I$1764, 9)*F216</f>
        <v>#REF!</v>
      </c>
    </row>
    <row r="217" spans="1:8">
      <c r="A217" s="9">
        <v>1036</v>
      </c>
      <c r="B217" s="9">
        <v>208</v>
      </c>
      <c r="C217" s="9" t="s">
        <v>788</v>
      </c>
      <c r="D217" s="9">
        <v>208</v>
      </c>
      <c r="E217" s="9" t="s">
        <v>288</v>
      </c>
      <c r="F217" s="11" t="e">
        <f t="shared" si="3"/>
        <v>#REF!</v>
      </c>
      <c r="G217" s="11">
        <f>VLOOKUP(A217, localcont!$A$10:$I$1764, 8)</f>
        <v>7797859.3176300004</v>
      </c>
      <c r="H217" s="115" t="e">
        <f>VLOOKUP(A217, localcont!$A$10:$I$1764, 9)*F217</f>
        <v>#REF!</v>
      </c>
    </row>
    <row r="218" spans="1:8">
      <c r="A218" s="9">
        <v>1041</v>
      </c>
      <c r="B218" s="9">
        <v>209</v>
      </c>
      <c r="C218" s="9" t="s">
        <v>790</v>
      </c>
      <c r="D218" s="9">
        <v>209</v>
      </c>
      <c r="E218" s="9" t="s">
        <v>289</v>
      </c>
      <c r="F218" s="11" t="e">
        <f t="shared" si="3"/>
        <v>#REF!</v>
      </c>
      <c r="G218" s="11">
        <f>VLOOKUP(A218, localcont!$A$10:$I$1764, 8)</f>
        <v>16484834.819999997</v>
      </c>
      <c r="H218" s="115" t="e">
        <f>VLOOKUP(A218, localcont!$A$10:$I$1764, 9)*F218</f>
        <v>#REF!</v>
      </c>
    </row>
    <row r="219" spans="1:8">
      <c r="A219" s="9">
        <v>1046</v>
      </c>
      <c r="B219" s="9">
        <v>210</v>
      </c>
      <c r="C219" s="9" t="s">
        <v>791</v>
      </c>
      <c r="D219" s="9">
        <v>210</v>
      </c>
      <c r="E219" s="9" t="s">
        <v>291</v>
      </c>
      <c r="F219" s="11" t="e">
        <f t="shared" si="3"/>
        <v>#REF!</v>
      </c>
      <c r="G219" s="11">
        <f>VLOOKUP(A219, localcont!$A$10:$I$1764, 8)</f>
        <v>27410585.139999997</v>
      </c>
      <c r="H219" s="115" t="e">
        <f>VLOOKUP(A219, localcont!$A$10:$I$1764, 9)*F219</f>
        <v>#REF!</v>
      </c>
    </row>
    <row r="220" spans="1:8">
      <c r="A220" s="9">
        <v>1051</v>
      </c>
      <c r="B220" s="9">
        <v>211</v>
      </c>
      <c r="C220" s="9" t="s">
        <v>793</v>
      </c>
      <c r="D220" s="9">
        <v>211</v>
      </c>
      <c r="E220" s="9" t="s">
        <v>292</v>
      </c>
      <c r="F220" s="11" t="e">
        <f t="shared" si="3"/>
        <v>#REF!</v>
      </c>
      <c r="G220" s="11">
        <f>VLOOKUP(A220, localcont!$A$10:$I$1764, 8)</f>
        <v>44605186.620000005</v>
      </c>
      <c r="H220" s="115" t="e">
        <f>VLOOKUP(A220, localcont!$A$10:$I$1764, 9)*F220</f>
        <v>#REF!</v>
      </c>
    </row>
    <row r="221" spans="1:8">
      <c r="A221" s="9">
        <v>1056</v>
      </c>
      <c r="B221" s="9">
        <v>212</v>
      </c>
      <c r="C221" s="9" t="s">
        <v>794</v>
      </c>
      <c r="D221" s="9">
        <v>212</v>
      </c>
      <c r="E221" s="9" t="s">
        <v>293</v>
      </c>
      <c r="F221" s="11" t="e">
        <f t="shared" si="3"/>
        <v>#REF!</v>
      </c>
      <c r="G221" s="11">
        <f>VLOOKUP(A221, localcont!$A$10:$I$1764, 8)</f>
        <v>41721975.079999998</v>
      </c>
      <c r="H221" s="115" t="e">
        <f>VLOOKUP(A221, localcont!$A$10:$I$1764, 9)*F221</f>
        <v>#REF!</v>
      </c>
    </row>
    <row r="222" spans="1:8">
      <c r="A222" s="9">
        <v>1061</v>
      </c>
      <c r="B222" s="9">
        <v>213</v>
      </c>
      <c r="C222" s="9" t="s">
        <v>795</v>
      </c>
      <c r="D222" s="9">
        <v>213</v>
      </c>
      <c r="E222" s="9" t="s">
        <v>294</v>
      </c>
      <c r="F222" s="11" t="e">
        <f t="shared" si="3"/>
        <v>#REF!</v>
      </c>
      <c r="G222" s="11">
        <f>VLOOKUP(A222, localcont!$A$10:$I$1764, 8)</f>
        <v>15196910.26</v>
      </c>
      <c r="H222" s="115" t="e">
        <f>VLOOKUP(A222, localcont!$A$10:$I$1764, 9)*F222</f>
        <v>#REF!</v>
      </c>
    </row>
    <row r="223" spans="1:8">
      <c r="A223" s="9">
        <v>1066</v>
      </c>
      <c r="B223" s="9">
        <v>214</v>
      </c>
      <c r="C223" s="9" t="s">
        <v>797</v>
      </c>
      <c r="D223" s="9">
        <v>214</v>
      </c>
      <c r="E223" s="9" t="s">
        <v>295</v>
      </c>
      <c r="F223" s="11" t="e">
        <f t="shared" si="3"/>
        <v>#REF!</v>
      </c>
      <c r="G223" s="11">
        <f>VLOOKUP(A223, localcont!$A$10:$I$1764, 8)</f>
        <v>23427188.930000003</v>
      </c>
      <c r="H223" s="115" t="e">
        <f>VLOOKUP(A223, localcont!$A$10:$I$1764, 9)*F223</f>
        <v>#REF!</v>
      </c>
    </row>
    <row r="224" spans="1:8">
      <c r="A224" s="9">
        <v>1071</v>
      </c>
      <c r="B224" s="9">
        <v>215</v>
      </c>
      <c r="C224" s="9" t="s">
        <v>798</v>
      </c>
      <c r="D224" s="9">
        <v>215</v>
      </c>
      <c r="E224" s="9" t="s">
        <v>296</v>
      </c>
      <c r="F224" s="11" t="e">
        <f t="shared" si="3"/>
        <v>#REF!</v>
      </c>
      <c r="G224" s="11">
        <f>VLOOKUP(A224, localcont!$A$10:$I$1764, 8)</f>
        <v>6192391.8499999996</v>
      </c>
      <c r="H224" s="115" t="e">
        <f>VLOOKUP(A224, localcont!$A$10:$I$1764, 9)*F224</f>
        <v>#REF!</v>
      </c>
    </row>
    <row r="225" spans="1:8">
      <c r="A225" s="9">
        <v>1076</v>
      </c>
      <c r="B225" s="9">
        <v>216</v>
      </c>
      <c r="C225" s="9" t="s">
        <v>799</v>
      </c>
      <c r="D225" s="9">
        <v>216</v>
      </c>
      <c r="E225" s="9" t="s">
        <v>297</v>
      </c>
      <c r="F225" s="11" t="e">
        <f t="shared" si="3"/>
        <v>#REF!</v>
      </c>
      <c r="G225" s="11">
        <f>VLOOKUP(A225, localcont!$A$10:$I$1764, 8)</f>
        <v>13170.920000000002</v>
      </c>
      <c r="H225" s="115" t="e">
        <f>VLOOKUP(A225, localcont!$A$10:$I$1764, 9)*F225</f>
        <v>#REF!</v>
      </c>
    </row>
    <row r="226" spans="1:8">
      <c r="A226" s="9">
        <v>1081</v>
      </c>
      <c r="B226" s="9">
        <v>217</v>
      </c>
      <c r="C226" s="9" t="s">
        <v>800</v>
      </c>
      <c r="D226" s="9">
        <v>217</v>
      </c>
      <c r="E226" s="9" t="s">
        <v>298</v>
      </c>
      <c r="F226" s="11" t="e">
        <f t="shared" si="3"/>
        <v>#REF!</v>
      </c>
      <c r="G226" s="11">
        <f>VLOOKUP(A226, localcont!$A$10:$I$1764, 8)</f>
        <v>23635143.14844</v>
      </c>
      <c r="H226" s="115" t="e">
        <f>VLOOKUP(A226, localcont!$A$10:$I$1764, 9)*F226</f>
        <v>#REF!</v>
      </c>
    </row>
    <row r="227" spans="1:8">
      <c r="A227" s="9">
        <v>1086</v>
      </c>
      <c r="B227" s="9">
        <v>218</v>
      </c>
      <c r="C227" s="9" t="s">
        <v>801</v>
      </c>
      <c r="D227" s="9">
        <v>218</v>
      </c>
      <c r="E227" s="9" t="s">
        <v>299</v>
      </c>
      <c r="F227" s="11" t="e">
        <f t="shared" si="3"/>
        <v>#REF!</v>
      </c>
      <c r="G227" s="11">
        <f>VLOOKUP(A227, localcont!$A$10:$I$1764, 8)</f>
        <v>24673640</v>
      </c>
      <c r="H227" s="115" t="e">
        <f>VLOOKUP(A227, localcont!$A$10:$I$1764, 9)*F227</f>
        <v>#REF!</v>
      </c>
    </row>
    <row r="228" spans="1:8">
      <c r="A228" s="9">
        <v>1091</v>
      </c>
      <c r="B228" s="9">
        <v>219</v>
      </c>
      <c r="C228" s="9" t="s">
        <v>803</v>
      </c>
      <c r="D228" s="9">
        <v>219</v>
      </c>
      <c r="E228" s="9" t="s">
        <v>300</v>
      </c>
      <c r="F228" s="11" t="e">
        <f t="shared" si="3"/>
        <v>#REF!</v>
      </c>
      <c r="G228" s="11">
        <f>VLOOKUP(A228, localcont!$A$10:$I$1764, 8)</f>
        <v>20258808.089429993</v>
      </c>
      <c r="H228" s="115" t="e">
        <f>VLOOKUP(A228, localcont!$A$10:$I$1764, 9)*F228</f>
        <v>#REF!</v>
      </c>
    </row>
    <row r="229" spans="1:8">
      <c r="A229" s="9">
        <v>1096</v>
      </c>
      <c r="B229" s="9">
        <v>220</v>
      </c>
      <c r="C229" s="9" t="s">
        <v>804</v>
      </c>
      <c r="D229" s="9">
        <v>220</v>
      </c>
      <c r="E229" s="9" t="s">
        <v>301</v>
      </c>
      <c r="F229" s="11" t="e">
        <f t="shared" si="3"/>
        <v>#REF!</v>
      </c>
      <c r="G229" s="11">
        <f>VLOOKUP(A229, localcont!$A$10:$I$1764, 8)</f>
        <v>36087087.065760002</v>
      </c>
      <c r="H229" s="115" t="e">
        <f>VLOOKUP(A229, localcont!$A$10:$I$1764, 9)*F229</f>
        <v>#REF!</v>
      </c>
    </row>
    <row r="230" spans="1:8">
      <c r="A230" s="9">
        <v>1101</v>
      </c>
      <c r="B230" s="9">
        <v>221</v>
      </c>
      <c r="C230" s="9" t="s">
        <v>805</v>
      </c>
      <c r="D230" s="9">
        <v>221</v>
      </c>
      <c r="E230" s="9" t="s">
        <v>302</v>
      </c>
      <c r="F230" s="11" t="e">
        <f t="shared" si="3"/>
        <v>#REF!</v>
      </c>
      <c r="G230" s="11">
        <f>VLOOKUP(A230, localcont!$A$10:$I$1764, 8)</f>
        <v>4345993.05</v>
      </c>
      <c r="H230" s="115" t="e">
        <f>VLOOKUP(A230, localcont!$A$10:$I$1764, 9)*F230</f>
        <v>#REF!</v>
      </c>
    </row>
    <row r="231" spans="1:8">
      <c r="A231" s="9">
        <v>1106</v>
      </c>
      <c r="B231" s="9">
        <v>222</v>
      </c>
      <c r="C231" s="9" t="s">
        <v>807</v>
      </c>
      <c r="D231" s="9">
        <v>222</v>
      </c>
      <c r="E231" s="9" t="s">
        <v>303</v>
      </c>
      <c r="F231" s="11" t="e">
        <f t="shared" si="3"/>
        <v>#REF!</v>
      </c>
      <c r="G231" s="11">
        <f>VLOOKUP(A231, localcont!$A$10:$I$1764, 8)</f>
        <v>13170.920000000002</v>
      </c>
      <c r="H231" s="115" t="e">
        <f>VLOOKUP(A231, localcont!$A$10:$I$1764, 9)*F231</f>
        <v>#REF!</v>
      </c>
    </row>
    <row r="232" spans="1:8">
      <c r="A232" s="9">
        <v>1111</v>
      </c>
      <c r="B232" s="9">
        <v>223</v>
      </c>
      <c r="C232" s="9" t="s">
        <v>808</v>
      </c>
      <c r="D232" s="9">
        <v>223</v>
      </c>
      <c r="E232" s="9" t="s">
        <v>304</v>
      </c>
      <c r="F232" s="11" t="e">
        <f t="shared" si="3"/>
        <v>#REF!</v>
      </c>
      <c r="G232" s="11">
        <f>VLOOKUP(A232, localcont!$A$10:$I$1764, 8)</f>
        <v>6410831.3199999994</v>
      </c>
      <c r="H232" s="115" t="e">
        <f>VLOOKUP(A232, localcont!$A$10:$I$1764, 9)*F232</f>
        <v>#REF!</v>
      </c>
    </row>
    <row r="233" spans="1:8">
      <c r="A233" s="9">
        <v>1116</v>
      </c>
      <c r="B233" s="9">
        <v>224</v>
      </c>
      <c r="C233" s="9" t="s">
        <v>809</v>
      </c>
      <c r="D233" s="9">
        <v>224</v>
      </c>
      <c r="E233" s="9" t="s">
        <v>305</v>
      </c>
      <c r="F233" s="11" t="e">
        <f t="shared" si="3"/>
        <v>#REF!</v>
      </c>
      <c r="G233" s="11">
        <f>VLOOKUP(A233, localcont!$A$10:$I$1764, 8)</f>
        <v>2091738.9399999997</v>
      </c>
      <c r="H233" s="115" t="e">
        <f>VLOOKUP(A233, localcont!$A$10:$I$1764, 9)*F233</f>
        <v>#REF!</v>
      </c>
    </row>
    <row r="234" spans="1:8">
      <c r="A234" s="9">
        <v>1121</v>
      </c>
      <c r="B234" s="9">
        <v>225</v>
      </c>
      <c r="C234" s="9" t="s">
        <v>810</v>
      </c>
      <c r="D234" s="9">
        <v>225</v>
      </c>
      <c r="E234" s="9" t="s">
        <v>306</v>
      </c>
      <c r="F234" s="11" t="e">
        <f t="shared" si="3"/>
        <v>#REF!</v>
      </c>
      <c r="G234" s="11">
        <f>VLOOKUP(A234, localcont!$A$10:$I$1764, 8)</f>
        <v>0</v>
      </c>
      <c r="H234" s="115" t="e">
        <f>VLOOKUP(A234, localcont!$A$10:$I$1764, 9)*F234</f>
        <v>#REF!</v>
      </c>
    </row>
    <row r="235" spans="1:8">
      <c r="A235" s="9">
        <v>1126</v>
      </c>
      <c r="B235" s="9">
        <v>226</v>
      </c>
      <c r="C235" s="9" t="s">
        <v>812</v>
      </c>
      <c r="D235" s="9">
        <v>226</v>
      </c>
      <c r="E235" s="9" t="s">
        <v>307</v>
      </c>
      <c r="F235" s="11" t="e">
        <f t="shared" si="3"/>
        <v>#REF!</v>
      </c>
      <c r="G235" s="11">
        <f>VLOOKUP(A235, localcont!$A$10:$I$1764, 8)</f>
        <v>18814492.639999997</v>
      </c>
      <c r="H235" s="115" t="e">
        <f>VLOOKUP(A235, localcont!$A$10:$I$1764, 9)*F235</f>
        <v>#REF!</v>
      </c>
    </row>
    <row r="236" spans="1:8">
      <c r="A236" s="9">
        <v>1131</v>
      </c>
      <c r="B236" s="9">
        <v>227</v>
      </c>
      <c r="C236" s="9" t="s">
        <v>813</v>
      </c>
      <c r="D236" s="9">
        <v>227</v>
      </c>
      <c r="E236" s="9" t="s">
        <v>308</v>
      </c>
      <c r="F236" s="11" t="e">
        <f t="shared" si="3"/>
        <v>#REF!</v>
      </c>
      <c r="G236" s="11">
        <f>VLOOKUP(A236, localcont!$A$10:$I$1764, 8)</f>
        <v>15564758.360000001</v>
      </c>
      <c r="H236" s="115" t="e">
        <f>VLOOKUP(A236, localcont!$A$10:$I$1764, 9)*F236</f>
        <v>#REF!</v>
      </c>
    </row>
    <row r="237" spans="1:8">
      <c r="A237" s="9">
        <v>1136</v>
      </c>
      <c r="B237" s="9">
        <v>228</v>
      </c>
      <c r="C237" s="9" t="s">
        <v>814</v>
      </c>
      <c r="D237" s="9">
        <v>228</v>
      </c>
      <c r="E237" s="9" t="s">
        <v>309</v>
      </c>
      <c r="F237" s="11" t="e">
        <f t="shared" si="3"/>
        <v>#REF!</v>
      </c>
      <c r="G237" s="11">
        <f>VLOOKUP(A237, localcont!$A$10:$I$1764, 8)</f>
        <v>0</v>
      </c>
      <c r="H237" s="115" t="e">
        <f>VLOOKUP(A237, localcont!$A$10:$I$1764, 9)*F237</f>
        <v>#REF!</v>
      </c>
    </row>
    <row r="238" spans="1:8">
      <c r="A238" s="9">
        <v>1141</v>
      </c>
      <c r="B238" s="9">
        <v>229</v>
      </c>
      <c r="C238" s="9" t="s">
        <v>817</v>
      </c>
      <c r="D238" s="9">
        <v>229</v>
      </c>
      <c r="E238" s="9" t="s">
        <v>310</v>
      </c>
      <c r="F238" s="11" t="e">
        <f t="shared" si="3"/>
        <v>#REF!</v>
      </c>
      <c r="G238" s="11">
        <f>VLOOKUP(A238, localcont!$A$10:$I$1764, 8)</f>
        <v>62459203.560000002</v>
      </c>
      <c r="H238" s="115" t="e">
        <f>VLOOKUP(A238, localcont!$A$10:$I$1764, 9)*F238</f>
        <v>#REF!</v>
      </c>
    </row>
    <row r="239" spans="1:8">
      <c r="A239" s="9">
        <v>1146</v>
      </c>
      <c r="B239" s="9">
        <v>230</v>
      </c>
      <c r="C239" s="9" t="s">
        <v>818</v>
      </c>
      <c r="D239" s="9">
        <v>230</v>
      </c>
      <c r="E239" s="9" t="s">
        <v>311</v>
      </c>
      <c r="F239" s="11" t="e">
        <f t="shared" si="3"/>
        <v>#REF!</v>
      </c>
      <c r="G239" s="11">
        <f>VLOOKUP(A239, localcont!$A$10:$I$1764, 8)</f>
        <v>724220.01</v>
      </c>
      <c r="H239" s="115" t="e">
        <f>VLOOKUP(A239, localcont!$A$10:$I$1764, 9)*F239</f>
        <v>#REF!</v>
      </c>
    </row>
    <row r="240" spans="1:8">
      <c r="A240" s="9">
        <v>1151</v>
      </c>
      <c r="B240" s="9">
        <v>231</v>
      </c>
      <c r="C240" s="9" t="s">
        <v>819</v>
      </c>
      <c r="D240" s="9">
        <v>231</v>
      </c>
      <c r="E240" s="9" t="s">
        <v>312</v>
      </c>
      <c r="F240" s="11" t="e">
        <f t="shared" si="3"/>
        <v>#REF!</v>
      </c>
      <c r="G240" s="11">
        <f>VLOOKUP(A240, localcont!$A$10:$I$1764, 8)</f>
        <v>30278155.873739995</v>
      </c>
      <c r="H240" s="115" t="e">
        <f>VLOOKUP(A240, localcont!$A$10:$I$1764, 9)*F240</f>
        <v>#REF!</v>
      </c>
    </row>
    <row r="241" spans="1:8">
      <c r="A241" s="9">
        <v>1156</v>
      </c>
      <c r="B241" s="9">
        <v>232</v>
      </c>
      <c r="C241" s="9" t="s">
        <v>820</v>
      </c>
      <c r="D241" s="9">
        <v>232</v>
      </c>
      <c r="E241" s="9" t="s">
        <v>313</v>
      </c>
      <c r="F241" s="11" t="e">
        <f t="shared" si="3"/>
        <v>#REF!</v>
      </c>
      <c r="G241" s="11">
        <f>VLOOKUP(A241, localcont!$A$10:$I$1764, 8)</f>
        <v>0</v>
      </c>
      <c r="H241" s="115" t="e">
        <f>VLOOKUP(A241, localcont!$A$10:$I$1764, 9)*F241</f>
        <v>#REF!</v>
      </c>
    </row>
    <row r="242" spans="1:8">
      <c r="A242" s="9">
        <v>1161</v>
      </c>
      <c r="B242" s="9">
        <v>233</v>
      </c>
      <c r="C242" s="9" t="s">
        <v>821</v>
      </c>
      <c r="D242" s="9">
        <v>233</v>
      </c>
      <c r="E242" s="9" t="s">
        <v>314</v>
      </c>
      <c r="F242" s="11" t="e">
        <f t="shared" si="3"/>
        <v>#REF!</v>
      </c>
      <c r="G242" s="11">
        <f>VLOOKUP(A242, localcont!$A$10:$I$1764, 8)</f>
        <v>170156.80000000002</v>
      </c>
      <c r="H242" s="115" t="e">
        <f>VLOOKUP(A242, localcont!$A$10:$I$1764, 9)*F242</f>
        <v>#REF!</v>
      </c>
    </row>
    <row r="243" spans="1:8">
      <c r="A243" s="9">
        <v>1166</v>
      </c>
      <c r="B243" s="9">
        <v>234</v>
      </c>
      <c r="C243" s="9" t="s">
        <v>822</v>
      </c>
      <c r="D243" s="9">
        <v>234</v>
      </c>
      <c r="E243" s="9" t="s">
        <v>315</v>
      </c>
      <c r="F243" s="11" t="e">
        <f t="shared" si="3"/>
        <v>#REF!</v>
      </c>
      <c r="G243" s="11">
        <f>VLOOKUP(A243, localcont!$A$10:$I$1764, 8)</f>
        <v>627194.55000000005</v>
      </c>
      <c r="H243" s="115" t="e">
        <f>VLOOKUP(A243, localcont!$A$10:$I$1764, 9)*F243</f>
        <v>#REF!</v>
      </c>
    </row>
    <row r="244" spans="1:8">
      <c r="A244" s="9">
        <v>1171</v>
      </c>
      <c r="B244" s="9">
        <v>235</v>
      </c>
      <c r="C244" s="9" t="s">
        <v>823</v>
      </c>
      <c r="D244" s="9">
        <v>235</v>
      </c>
      <c r="E244" s="9" t="s">
        <v>316</v>
      </c>
      <c r="F244" s="11" t="e">
        <f t="shared" si="3"/>
        <v>#REF!</v>
      </c>
      <c r="G244" s="11">
        <f>VLOOKUP(A244, localcont!$A$10:$I$1764, 8)</f>
        <v>0</v>
      </c>
      <c r="H244" s="115" t="e">
        <f>VLOOKUP(A244, localcont!$A$10:$I$1764, 9)*F244</f>
        <v>#REF!</v>
      </c>
    </row>
    <row r="245" spans="1:8">
      <c r="A245" s="9">
        <v>1176</v>
      </c>
      <c r="B245" s="9">
        <v>236</v>
      </c>
      <c r="C245" s="9" t="s">
        <v>825</v>
      </c>
      <c r="D245" s="9">
        <v>236</v>
      </c>
      <c r="E245" s="9" t="s">
        <v>317</v>
      </c>
      <c r="F245" s="11" t="e">
        <f t="shared" si="3"/>
        <v>#REF!</v>
      </c>
      <c r="G245" s="11">
        <f>VLOOKUP(A245, localcont!$A$10:$I$1764, 8)</f>
        <v>68494174.319999993</v>
      </c>
      <c r="H245" s="115" t="e">
        <f>VLOOKUP(A245, localcont!$A$10:$I$1764, 9)*F245</f>
        <v>#REF!</v>
      </c>
    </row>
    <row r="246" spans="1:8">
      <c r="A246" s="9">
        <v>1181</v>
      </c>
      <c r="B246" s="9">
        <v>237</v>
      </c>
      <c r="C246" s="9" t="s">
        <v>826</v>
      </c>
      <c r="D246" s="9">
        <v>237</v>
      </c>
      <c r="E246" s="9" t="s">
        <v>318</v>
      </c>
      <c r="F246" s="11" t="e">
        <f t="shared" si="3"/>
        <v>#REF!</v>
      </c>
      <c r="G246" s="11">
        <f>VLOOKUP(A246, localcont!$A$10:$I$1764, 8)</f>
        <v>39512.76</v>
      </c>
      <c r="H246" s="115" t="e">
        <f>VLOOKUP(A246, localcont!$A$10:$I$1764, 9)*F246</f>
        <v>#REF!</v>
      </c>
    </row>
    <row r="247" spans="1:8">
      <c r="A247" s="9">
        <v>1186</v>
      </c>
      <c r="B247" s="9">
        <v>238</v>
      </c>
      <c r="C247" s="9" t="s">
        <v>827</v>
      </c>
      <c r="D247" s="9">
        <v>238</v>
      </c>
      <c r="E247" s="9" t="s">
        <v>319</v>
      </c>
      <c r="F247" s="11" t="e">
        <f t="shared" si="3"/>
        <v>#REF!</v>
      </c>
      <c r="G247" s="11">
        <f>VLOOKUP(A247, localcont!$A$10:$I$1764, 8)</f>
        <v>6794336.419999999</v>
      </c>
      <c r="H247" s="115" t="e">
        <f>VLOOKUP(A247, localcont!$A$10:$I$1764, 9)*F247</f>
        <v>#REF!</v>
      </c>
    </row>
    <row r="248" spans="1:8">
      <c r="A248" s="9">
        <v>1191</v>
      </c>
      <c r="B248" s="9">
        <v>239</v>
      </c>
      <c r="C248" s="9" t="s">
        <v>828</v>
      </c>
      <c r="D248" s="9">
        <v>239</v>
      </c>
      <c r="E248" s="9" t="s">
        <v>320</v>
      </c>
      <c r="F248" s="11" t="e">
        <f t="shared" si="3"/>
        <v>#REF!</v>
      </c>
      <c r="G248" s="11">
        <f>VLOOKUP(A248, localcont!$A$10:$I$1764, 8)</f>
        <v>84727196.122590005</v>
      </c>
      <c r="H248" s="115" t="e">
        <f>VLOOKUP(A248, localcont!$A$10:$I$1764, 9)*F248</f>
        <v>#REF!</v>
      </c>
    </row>
    <row r="249" spans="1:8">
      <c r="A249" s="9">
        <v>1196</v>
      </c>
      <c r="B249" s="9">
        <v>240</v>
      </c>
      <c r="C249" s="9" t="s">
        <v>829</v>
      </c>
      <c r="D249" s="9">
        <v>240</v>
      </c>
      <c r="E249" s="9" t="s">
        <v>321</v>
      </c>
      <c r="F249" s="11" t="e">
        <f t="shared" si="3"/>
        <v>#REF!</v>
      </c>
      <c r="G249" s="11">
        <f>VLOOKUP(A249, localcont!$A$10:$I$1764, 8)</f>
        <v>2281485.7581900004</v>
      </c>
      <c r="H249" s="115" t="e">
        <f>VLOOKUP(A249, localcont!$A$10:$I$1764, 9)*F249</f>
        <v>#REF!</v>
      </c>
    </row>
    <row r="250" spans="1:8">
      <c r="A250" s="9">
        <v>1201</v>
      </c>
      <c r="B250" s="9">
        <v>241</v>
      </c>
      <c r="C250" s="9" t="s">
        <v>830</v>
      </c>
      <c r="D250" s="9">
        <v>241</v>
      </c>
      <c r="E250" s="9" t="s">
        <v>322</v>
      </c>
      <c r="F250" s="11" t="e">
        <f t="shared" si="3"/>
        <v>#REF!</v>
      </c>
      <c r="G250" s="11">
        <f>VLOOKUP(A250, localcont!$A$10:$I$1764, 8)</f>
        <v>0</v>
      </c>
      <c r="H250" s="115" t="e">
        <f>VLOOKUP(A250, localcont!$A$10:$I$1764, 9)*F250</f>
        <v>#REF!</v>
      </c>
    </row>
    <row r="251" spans="1:8">
      <c r="A251" s="9">
        <v>1206</v>
      </c>
      <c r="B251" s="9">
        <v>242</v>
      </c>
      <c r="C251" s="9" t="s">
        <v>831</v>
      </c>
      <c r="D251" s="9">
        <v>242</v>
      </c>
      <c r="E251" s="9" t="s">
        <v>323</v>
      </c>
      <c r="F251" s="11" t="e">
        <f t="shared" si="3"/>
        <v>#REF!</v>
      </c>
      <c r="G251" s="11">
        <f>VLOOKUP(A251, localcont!$A$10:$I$1764, 8)</f>
        <v>1411461.41</v>
      </c>
      <c r="H251" s="115" t="e">
        <f>VLOOKUP(A251, localcont!$A$10:$I$1764, 9)*F251</f>
        <v>#REF!</v>
      </c>
    </row>
    <row r="252" spans="1:8">
      <c r="A252" s="9">
        <v>1211</v>
      </c>
      <c r="B252" s="9">
        <v>243</v>
      </c>
      <c r="C252" s="9" t="s">
        <v>832</v>
      </c>
      <c r="D252" s="9">
        <v>243</v>
      </c>
      <c r="E252" s="9" t="s">
        <v>324</v>
      </c>
      <c r="F252" s="11" t="e">
        <f t="shared" si="3"/>
        <v>#REF!</v>
      </c>
      <c r="G252" s="11">
        <f>VLOOKUP(A252, localcont!$A$10:$I$1764, 8)</f>
        <v>109074296.63971998</v>
      </c>
      <c r="H252" s="115" t="e">
        <f>VLOOKUP(A252, localcont!$A$10:$I$1764, 9)*F252</f>
        <v>#REF!</v>
      </c>
    </row>
    <row r="253" spans="1:8">
      <c r="A253" s="9">
        <v>1216</v>
      </c>
      <c r="B253" s="9">
        <v>244</v>
      </c>
      <c r="C253" s="9" t="s">
        <v>833</v>
      </c>
      <c r="D253" s="9">
        <v>244</v>
      </c>
      <c r="E253" s="9" t="s">
        <v>325</v>
      </c>
      <c r="F253" s="11" t="e">
        <f t="shared" si="3"/>
        <v>#REF!</v>
      </c>
      <c r="G253" s="11">
        <f>VLOOKUP(A253, localcont!$A$10:$I$1764, 8)</f>
        <v>35981002.85723</v>
      </c>
      <c r="H253" s="115" t="e">
        <f>VLOOKUP(A253, localcont!$A$10:$I$1764, 9)*F253</f>
        <v>#REF!</v>
      </c>
    </row>
    <row r="254" spans="1:8">
      <c r="A254" s="9">
        <v>1221</v>
      </c>
      <c r="B254" s="9">
        <v>245</v>
      </c>
      <c r="C254" s="9" t="s">
        <v>834</v>
      </c>
      <c r="D254" s="9">
        <v>245</v>
      </c>
      <c r="E254" s="9" t="s">
        <v>326</v>
      </c>
      <c r="F254" s="11" t="e">
        <f t="shared" si="3"/>
        <v>#REF!</v>
      </c>
      <c r="G254" s="11">
        <f>VLOOKUP(A254, localcont!$A$10:$I$1764, 8)</f>
        <v>0</v>
      </c>
      <c r="H254" s="115" t="e">
        <f>VLOOKUP(A254, localcont!$A$10:$I$1764, 9)*F254</f>
        <v>#REF!</v>
      </c>
    </row>
    <row r="255" spans="1:8">
      <c r="A255" s="9">
        <v>1226</v>
      </c>
      <c r="B255" s="9">
        <v>246</v>
      </c>
      <c r="C255" s="9" t="s">
        <v>835</v>
      </c>
      <c r="D255" s="9">
        <v>246</v>
      </c>
      <c r="E255" s="9" t="s">
        <v>327</v>
      </c>
      <c r="F255" s="11" t="e">
        <f t="shared" si="3"/>
        <v>#REF!</v>
      </c>
      <c r="G255" s="11">
        <f>VLOOKUP(A255, localcont!$A$10:$I$1764, 8)</f>
        <v>39861932.613879994</v>
      </c>
      <c r="H255" s="115" t="e">
        <f>VLOOKUP(A255, localcont!$A$10:$I$1764, 9)*F255</f>
        <v>#REF!</v>
      </c>
    </row>
    <row r="256" spans="1:8">
      <c r="A256" s="9">
        <v>1231</v>
      </c>
      <c r="B256" s="9">
        <v>247</v>
      </c>
      <c r="C256" s="9" t="s">
        <v>836</v>
      </c>
      <c r="D256" s="9">
        <v>247</v>
      </c>
      <c r="E256" s="9" t="s">
        <v>328</v>
      </c>
      <c r="F256" s="11" t="e">
        <f t="shared" si="3"/>
        <v>#REF!</v>
      </c>
      <c r="G256" s="11">
        <f>VLOOKUP(A256, localcont!$A$10:$I$1764, 8)</f>
        <v>0</v>
      </c>
      <c r="H256" s="115" t="e">
        <f>VLOOKUP(A256, localcont!$A$10:$I$1764, 9)*F256</f>
        <v>#REF!</v>
      </c>
    </row>
    <row r="257" spans="1:8">
      <c r="A257" s="9">
        <v>1236</v>
      </c>
      <c r="B257" s="9">
        <v>248</v>
      </c>
      <c r="C257" s="9" t="s">
        <v>837</v>
      </c>
      <c r="D257" s="9">
        <v>248</v>
      </c>
      <c r="E257" s="9" t="s">
        <v>74</v>
      </c>
      <c r="F257" s="11" t="e">
        <f t="shared" si="3"/>
        <v>#REF!</v>
      </c>
      <c r="G257" s="11">
        <f>VLOOKUP(A257, localcont!$A$10:$I$1764, 8)</f>
        <v>82249270.676439986</v>
      </c>
      <c r="H257" s="115" t="e">
        <f>VLOOKUP(A257, localcont!$A$10:$I$1764, 9)*F257</f>
        <v>#REF!</v>
      </c>
    </row>
    <row r="258" spans="1:8">
      <c r="A258" s="9">
        <v>1241</v>
      </c>
      <c r="B258" s="9">
        <v>249</v>
      </c>
      <c r="C258" s="9" t="s">
        <v>838</v>
      </c>
      <c r="D258" s="9">
        <v>249</v>
      </c>
      <c r="E258" s="9" t="s">
        <v>329</v>
      </c>
      <c r="F258" s="11" t="e">
        <f t="shared" si="3"/>
        <v>#REF!</v>
      </c>
      <c r="G258" s="11">
        <f>VLOOKUP(A258, localcont!$A$10:$I$1764, 8)</f>
        <v>1203251.3800000001</v>
      </c>
      <c r="H258" s="115" t="e">
        <f>VLOOKUP(A258, localcont!$A$10:$I$1764, 9)*F258</f>
        <v>#REF!</v>
      </c>
    </row>
    <row r="259" spans="1:8">
      <c r="A259" s="9">
        <v>1246</v>
      </c>
      <c r="B259" s="9">
        <v>250</v>
      </c>
      <c r="C259" s="9" t="s">
        <v>839</v>
      </c>
      <c r="D259" s="9">
        <v>250</v>
      </c>
      <c r="E259" s="9" t="s">
        <v>330</v>
      </c>
      <c r="F259" s="11" t="e">
        <f t="shared" si="3"/>
        <v>#REF!</v>
      </c>
      <c r="G259" s="11">
        <f>VLOOKUP(A259, localcont!$A$10:$I$1764, 8)</f>
        <v>4400657.959999999</v>
      </c>
      <c r="H259" s="115" t="e">
        <f>VLOOKUP(A259, localcont!$A$10:$I$1764, 9)*F259</f>
        <v>#REF!</v>
      </c>
    </row>
    <row r="260" spans="1:8">
      <c r="A260" s="9">
        <v>1251</v>
      </c>
      <c r="B260" s="9">
        <v>251</v>
      </c>
      <c r="C260" s="9" t="s">
        <v>840</v>
      </c>
      <c r="D260" s="9">
        <v>251</v>
      </c>
      <c r="E260" s="9" t="s">
        <v>331</v>
      </c>
      <c r="F260" s="11" t="e">
        <f t="shared" si="3"/>
        <v>#REF!</v>
      </c>
      <c r="G260" s="11">
        <f>VLOOKUP(A260, localcont!$A$10:$I$1764, 8)</f>
        <v>25814155.980160002</v>
      </c>
      <c r="H260" s="115" t="e">
        <f>VLOOKUP(A260, localcont!$A$10:$I$1764, 9)*F260</f>
        <v>#REF!</v>
      </c>
    </row>
    <row r="261" spans="1:8">
      <c r="A261" s="9">
        <v>1256</v>
      </c>
      <c r="B261" s="9">
        <v>252</v>
      </c>
      <c r="C261" s="9" t="s">
        <v>841</v>
      </c>
      <c r="D261" s="9">
        <v>252</v>
      </c>
      <c r="E261" s="9" t="s">
        <v>332</v>
      </c>
      <c r="F261" s="11" t="e">
        <f t="shared" si="3"/>
        <v>#REF!</v>
      </c>
      <c r="G261" s="11">
        <f>VLOOKUP(A261, localcont!$A$10:$I$1764, 8)</f>
        <v>7673923.8114000009</v>
      </c>
      <c r="H261" s="115" t="e">
        <f>VLOOKUP(A261, localcont!$A$10:$I$1764, 9)*F261</f>
        <v>#REF!</v>
      </c>
    </row>
    <row r="262" spans="1:8">
      <c r="A262" s="9">
        <v>1261</v>
      </c>
      <c r="B262" s="9">
        <v>253</v>
      </c>
      <c r="C262" s="9" t="s">
        <v>842</v>
      </c>
      <c r="D262" s="9">
        <v>253</v>
      </c>
      <c r="E262" s="9" t="s">
        <v>333</v>
      </c>
      <c r="F262" s="11" t="e">
        <f t="shared" si="3"/>
        <v>#REF!</v>
      </c>
      <c r="G262" s="11">
        <f>VLOOKUP(A262, localcont!$A$10:$I$1764, 8)</f>
        <v>642285.43000000005</v>
      </c>
      <c r="H262" s="115" t="e">
        <f>VLOOKUP(A262, localcont!$A$10:$I$1764, 9)*F262</f>
        <v>#REF!</v>
      </c>
    </row>
    <row r="263" spans="1:8">
      <c r="A263" s="9">
        <v>1266</v>
      </c>
      <c r="B263" s="9">
        <v>254</v>
      </c>
      <c r="C263" s="9" t="s">
        <v>843</v>
      </c>
      <c r="D263" s="9">
        <v>254</v>
      </c>
      <c r="E263" s="9" t="s">
        <v>334</v>
      </c>
      <c r="F263" s="11" t="e">
        <f t="shared" si="3"/>
        <v>#REF!</v>
      </c>
      <c r="G263" s="11">
        <f>VLOOKUP(A263, localcont!$A$10:$I$1764, 8)</f>
        <v>27164.907080000004</v>
      </c>
      <c r="H263" s="115" t="e">
        <f>VLOOKUP(A263, localcont!$A$10:$I$1764, 9)*F263</f>
        <v>#REF!</v>
      </c>
    </row>
    <row r="264" spans="1:8">
      <c r="A264" s="9">
        <v>1271</v>
      </c>
      <c r="B264" s="9">
        <v>255</v>
      </c>
      <c r="C264" s="9" t="s">
        <v>844</v>
      </c>
      <c r="D264" s="9">
        <v>255</v>
      </c>
      <c r="E264" s="9" t="s">
        <v>335</v>
      </c>
      <c r="F264" s="11" t="e">
        <f t="shared" si="3"/>
        <v>#REF!</v>
      </c>
      <c r="G264" s="11">
        <f>VLOOKUP(A264, localcont!$A$10:$I$1764, 8)</f>
        <v>0</v>
      </c>
      <c r="H264" s="115" t="e">
        <f>VLOOKUP(A264, localcont!$A$10:$I$1764, 9)*F264</f>
        <v>#REF!</v>
      </c>
    </row>
    <row r="265" spans="1:8">
      <c r="A265" s="9">
        <v>1276</v>
      </c>
      <c r="B265" s="9">
        <v>256</v>
      </c>
      <c r="C265" s="9" t="s">
        <v>845</v>
      </c>
      <c r="D265" s="9">
        <v>256</v>
      </c>
      <c r="E265" s="9" t="s">
        <v>336</v>
      </c>
      <c r="F265" s="11" t="e">
        <f t="shared" si="3"/>
        <v>#REF!</v>
      </c>
      <c r="G265" s="11">
        <f>VLOOKUP(A265, localcont!$A$10:$I$1764, 8)</f>
        <v>236011.40000000002</v>
      </c>
      <c r="H265" s="115" t="e">
        <f>VLOOKUP(A265, localcont!$A$10:$I$1764, 9)*F265</f>
        <v>#REF!</v>
      </c>
    </row>
    <row r="266" spans="1:8">
      <c r="A266" s="9">
        <v>1281</v>
      </c>
      <c r="B266" s="9">
        <v>257</v>
      </c>
      <c r="C266" s="9" t="s">
        <v>846</v>
      </c>
      <c r="D266" s="9">
        <v>257</v>
      </c>
      <c r="E266" s="9" t="s">
        <v>67</v>
      </c>
      <c r="F266" s="11" t="e">
        <f t="shared" ref="F266:F329" si="4">VLOOKUP(D266, town351, 7)</f>
        <v>#REF!</v>
      </c>
      <c r="G266" s="11">
        <f>VLOOKUP(A266, localcont!$A$10:$I$1764, 8)</f>
        <v>0</v>
      </c>
      <c r="H266" s="115" t="e">
        <f>VLOOKUP(A266, localcont!$A$10:$I$1764, 9)*F266</f>
        <v>#REF!</v>
      </c>
    </row>
    <row r="267" spans="1:8">
      <c r="A267" s="9">
        <v>1286</v>
      </c>
      <c r="B267" s="9">
        <v>258</v>
      </c>
      <c r="C267" s="9" t="s">
        <v>847</v>
      </c>
      <c r="D267" s="9">
        <v>258</v>
      </c>
      <c r="E267" s="9" t="s">
        <v>337</v>
      </c>
      <c r="F267" s="11" t="e">
        <f t="shared" si="4"/>
        <v>#REF!</v>
      </c>
      <c r="G267" s="11">
        <f>VLOOKUP(A267, localcont!$A$10:$I$1764, 8)</f>
        <v>52561026.710000008</v>
      </c>
      <c r="H267" s="115" t="e">
        <f>VLOOKUP(A267, localcont!$A$10:$I$1764, 9)*F267</f>
        <v>#REF!</v>
      </c>
    </row>
    <row r="268" spans="1:8">
      <c r="A268" s="9">
        <v>1291</v>
      </c>
      <c r="B268" s="9">
        <v>259</v>
      </c>
      <c r="C268" s="9" t="s">
        <v>848</v>
      </c>
      <c r="D268" s="9">
        <v>259</v>
      </c>
      <c r="E268" s="9" t="s">
        <v>338</v>
      </c>
      <c r="F268" s="11" t="e">
        <f t="shared" si="4"/>
        <v>#REF!</v>
      </c>
      <c r="G268" s="11">
        <f>VLOOKUP(A268, localcont!$A$10:$I$1764, 8)</f>
        <v>79025.52</v>
      </c>
      <c r="H268" s="115" t="e">
        <f>VLOOKUP(A268, localcont!$A$10:$I$1764, 9)*F268</f>
        <v>#REF!</v>
      </c>
    </row>
    <row r="269" spans="1:8">
      <c r="A269" s="9">
        <v>1296</v>
      </c>
      <c r="B269" s="9">
        <v>260</v>
      </c>
      <c r="C269" s="9" t="s">
        <v>849</v>
      </c>
      <c r="D269" s="9">
        <v>260</v>
      </c>
      <c r="E269" s="9" t="s">
        <v>339</v>
      </c>
      <c r="F269" s="11" t="e">
        <f t="shared" si="4"/>
        <v>#REF!</v>
      </c>
      <c r="G269" s="11">
        <f>VLOOKUP(A269, localcont!$A$10:$I$1764, 8)</f>
        <v>0</v>
      </c>
      <c r="H269" s="115" t="e">
        <f>VLOOKUP(A269, localcont!$A$10:$I$1764, 9)*F269</f>
        <v>#REF!</v>
      </c>
    </row>
    <row r="270" spans="1:8">
      <c r="A270" s="9">
        <v>1301</v>
      </c>
      <c r="B270" s="9">
        <v>261</v>
      </c>
      <c r="C270" s="9" t="s">
        <v>850</v>
      </c>
      <c r="D270" s="9">
        <v>261</v>
      </c>
      <c r="E270" s="9" t="s">
        <v>340</v>
      </c>
      <c r="F270" s="11" t="e">
        <f t="shared" si="4"/>
        <v>#REF!</v>
      </c>
      <c r="G270" s="11">
        <f>VLOOKUP(A270, localcont!$A$10:$I$1764, 8)</f>
        <v>27982398.590000007</v>
      </c>
      <c r="H270" s="115" t="e">
        <f>VLOOKUP(A270, localcont!$A$10:$I$1764, 9)*F270</f>
        <v>#REF!</v>
      </c>
    </row>
    <row r="271" spans="1:8">
      <c r="A271" s="9">
        <v>1306</v>
      </c>
      <c r="B271" s="9">
        <v>262</v>
      </c>
      <c r="C271" s="9" t="s">
        <v>851</v>
      </c>
      <c r="D271" s="9">
        <v>262</v>
      </c>
      <c r="E271" s="9" t="s">
        <v>341</v>
      </c>
      <c r="F271" s="11" t="e">
        <f t="shared" si="4"/>
        <v>#REF!</v>
      </c>
      <c r="G271" s="11">
        <f>VLOOKUP(A271, localcont!$A$10:$I$1764, 8)</f>
        <v>27795391.629999999</v>
      </c>
      <c r="H271" s="115" t="e">
        <f>VLOOKUP(A271, localcont!$A$10:$I$1764, 9)*F271</f>
        <v>#REF!</v>
      </c>
    </row>
    <row r="272" spans="1:8">
      <c r="A272" s="9">
        <v>1311</v>
      </c>
      <c r="B272" s="9">
        <v>263</v>
      </c>
      <c r="C272" s="9" t="s">
        <v>852</v>
      </c>
      <c r="D272" s="9">
        <v>263</v>
      </c>
      <c r="E272" s="9" t="s">
        <v>342</v>
      </c>
      <c r="F272" s="11" t="e">
        <f t="shared" si="4"/>
        <v>#REF!</v>
      </c>
      <c r="G272" s="11">
        <f>VLOOKUP(A272, localcont!$A$10:$I$1764, 8)</f>
        <v>644284.77</v>
      </c>
      <c r="H272" s="115" t="e">
        <f>VLOOKUP(A272, localcont!$A$10:$I$1764, 9)*F272</f>
        <v>#REF!</v>
      </c>
    </row>
    <row r="273" spans="1:8">
      <c r="A273" s="9">
        <v>1316</v>
      </c>
      <c r="B273" s="9">
        <v>264</v>
      </c>
      <c r="C273" s="9" t="s">
        <v>853</v>
      </c>
      <c r="D273" s="9">
        <v>264</v>
      </c>
      <c r="E273" s="9" t="s">
        <v>343</v>
      </c>
      <c r="F273" s="11" t="e">
        <f t="shared" si="4"/>
        <v>#REF!</v>
      </c>
      <c r="G273" s="11">
        <f>VLOOKUP(A273, localcont!$A$10:$I$1764, 8)</f>
        <v>27740691.55742</v>
      </c>
      <c r="H273" s="115" t="e">
        <f>VLOOKUP(A273, localcont!$A$10:$I$1764, 9)*F273</f>
        <v>#REF!</v>
      </c>
    </row>
    <row r="274" spans="1:8">
      <c r="A274" s="9">
        <v>1321</v>
      </c>
      <c r="B274" s="9">
        <v>265</v>
      </c>
      <c r="C274" s="9" t="s">
        <v>854</v>
      </c>
      <c r="D274" s="9">
        <v>265</v>
      </c>
      <c r="E274" s="9" t="s">
        <v>344</v>
      </c>
      <c r="F274" s="11" t="e">
        <f t="shared" si="4"/>
        <v>#REF!</v>
      </c>
      <c r="G274" s="11">
        <f>VLOOKUP(A274, localcont!$A$10:$I$1764, 8)</f>
        <v>18466575.149999999</v>
      </c>
      <c r="H274" s="115" t="e">
        <f>VLOOKUP(A274, localcont!$A$10:$I$1764, 9)*F274</f>
        <v>#REF!</v>
      </c>
    </row>
    <row r="275" spans="1:8">
      <c r="A275" s="9">
        <v>1326</v>
      </c>
      <c r="B275" s="9">
        <v>266</v>
      </c>
      <c r="C275" s="9" t="s">
        <v>855</v>
      </c>
      <c r="D275" s="9">
        <v>266</v>
      </c>
      <c r="E275" s="9" t="s">
        <v>345</v>
      </c>
      <c r="F275" s="11" t="e">
        <f t="shared" si="4"/>
        <v>#REF!</v>
      </c>
      <c r="G275" s="11">
        <f>VLOOKUP(A275, localcont!$A$10:$I$1764, 8)</f>
        <v>32581200.061299995</v>
      </c>
      <c r="H275" s="115" t="e">
        <f>VLOOKUP(A275, localcont!$A$10:$I$1764, 9)*F275</f>
        <v>#REF!</v>
      </c>
    </row>
    <row r="276" spans="1:8">
      <c r="A276" s="9">
        <v>1331</v>
      </c>
      <c r="B276" s="9">
        <v>267</v>
      </c>
      <c r="C276" s="9" t="s">
        <v>856</v>
      </c>
      <c r="D276" s="9">
        <v>267</v>
      </c>
      <c r="E276" s="9" t="s">
        <v>346</v>
      </c>
      <c r="F276" s="11" t="e">
        <f t="shared" si="4"/>
        <v>#REF!</v>
      </c>
      <c r="G276" s="11">
        <f>VLOOKUP(A276, localcont!$A$10:$I$1764, 8)</f>
        <v>105367.36000000002</v>
      </c>
      <c r="H276" s="115" t="e">
        <f>VLOOKUP(A276, localcont!$A$10:$I$1764, 9)*F276</f>
        <v>#REF!</v>
      </c>
    </row>
    <row r="277" spans="1:8">
      <c r="A277" s="9">
        <v>1336</v>
      </c>
      <c r="B277" s="9">
        <v>268</v>
      </c>
      <c r="C277" s="9" t="s">
        <v>857</v>
      </c>
      <c r="D277" s="9">
        <v>268</v>
      </c>
      <c r="E277" s="9" t="s">
        <v>347</v>
      </c>
      <c r="F277" s="11" t="e">
        <f t="shared" si="4"/>
        <v>#REF!</v>
      </c>
      <c r="G277" s="11">
        <f>VLOOKUP(A277, localcont!$A$10:$I$1764, 8)</f>
        <v>0</v>
      </c>
      <c r="H277" s="115" t="e">
        <f>VLOOKUP(A277, localcont!$A$10:$I$1764, 9)*F277</f>
        <v>#REF!</v>
      </c>
    </row>
    <row r="278" spans="1:8">
      <c r="A278" s="9">
        <v>1341</v>
      </c>
      <c r="B278" s="9">
        <v>269</v>
      </c>
      <c r="C278" s="9" t="s">
        <v>858</v>
      </c>
      <c r="D278" s="9">
        <v>269</v>
      </c>
      <c r="E278" s="9" t="s">
        <v>348</v>
      </c>
      <c r="F278" s="11" t="e">
        <f t="shared" si="4"/>
        <v>#REF!</v>
      </c>
      <c r="G278" s="11">
        <f>VLOOKUP(A278, localcont!$A$10:$I$1764, 8)</f>
        <v>3478451.7794499998</v>
      </c>
      <c r="H278" s="115" t="e">
        <f>VLOOKUP(A278, localcont!$A$10:$I$1764, 9)*F278</f>
        <v>#REF!</v>
      </c>
    </row>
    <row r="279" spans="1:8">
      <c r="A279" s="9">
        <v>1346</v>
      </c>
      <c r="B279" s="9">
        <v>270</v>
      </c>
      <c r="C279" s="9" t="s">
        <v>859</v>
      </c>
      <c r="D279" s="9">
        <v>270</v>
      </c>
      <c r="E279" s="9" t="s">
        <v>349</v>
      </c>
      <c r="F279" s="11" t="e">
        <f t="shared" si="4"/>
        <v>#REF!</v>
      </c>
      <c r="G279" s="11">
        <f>VLOOKUP(A279, localcont!$A$10:$I$1764, 8)</f>
        <v>0</v>
      </c>
      <c r="H279" s="115" t="e">
        <f>VLOOKUP(A279, localcont!$A$10:$I$1764, 9)*F279</f>
        <v>#REF!</v>
      </c>
    </row>
    <row r="280" spans="1:8">
      <c r="A280" s="9">
        <v>1351</v>
      </c>
      <c r="B280" s="9">
        <v>271</v>
      </c>
      <c r="C280" s="9" t="s">
        <v>860</v>
      </c>
      <c r="D280" s="9">
        <v>271</v>
      </c>
      <c r="E280" s="9" t="s">
        <v>350</v>
      </c>
      <c r="F280" s="11" t="e">
        <f t="shared" si="4"/>
        <v>#REF!</v>
      </c>
      <c r="G280" s="11">
        <f>VLOOKUP(A280, localcont!$A$10:$I$1764, 8)</f>
        <v>56301993.68999999</v>
      </c>
      <c r="H280" s="115" t="e">
        <f>VLOOKUP(A280, localcont!$A$10:$I$1764, 9)*F280</f>
        <v>#REF!</v>
      </c>
    </row>
    <row r="281" spans="1:8">
      <c r="A281" s="9">
        <v>1356</v>
      </c>
      <c r="B281" s="9">
        <v>272</v>
      </c>
      <c r="C281" s="9" t="s">
        <v>861</v>
      </c>
      <c r="D281" s="9">
        <v>272</v>
      </c>
      <c r="E281" s="9" t="s">
        <v>351</v>
      </c>
      <c r="F281" s="11" t="e">
        <f t="shared" si="4"/>
        <v>#REF!</v>
      </c>
      <c r="G281" s="11">
        <f>VLOOKUP(A281, localcont!$A$10:$I$1764, 8)</f>
        <v>1115064.6000000001</v>
      </c>
      <c r="H281" s="115" t="e">
        <f>VLOOKUP(A281, localcont!$A$10:$I$1764, 9)*F281</f>
        <v>#REF!</v>
      </c>
    </row>
    <row r="282" spans="1:8">
      <c r="A282" s="9">
        <v>1361</v>
      </c>
      <c r="B282" s="9">
        <v>273</v>
      </c>
      <c r="C282" s="9" t="s">
        <v>862</v>
      </c>
      <c r="D282" s="9">
        <v>273</v>
      </c>
      <c r="E282" s="9" t="s">
        <v>352</v>
      </c>
      <c r="F282" s="11" t="e">
        <f t="shared" si="4"/>
        <v>#REF!</v>
      </c>
      <c r="G282" s="11">
        <f>VLOOKUP(A282, localcont!$A$10:$I$1764, 8)</f>
        <v>16558627.16</v>
      </c>
      <c r="H282" s="115" t="e">
        <f>VLOOKUP(A282, localcont!$A$10:$I$1764, 9)*F282</f>
        <v>#REF!</v>
      </c>
    </row>
    <row r="283" spans="1:8">
      <c r="A283" s="9">
        <v>1366</v>
      </c>
      <c r="B283" s="9">
        <v>274</v>
      </c>
      <c r="C283" s="9" t="s">
        <v>863</v>
      </c>
      <c r="D283" s="9">
        <v>274</v>
      </c>
      <c r="E283" s="9" t="s">
        <v>353</v>
      </c>
      <c r="F283" s="11" t="e">
        <f t="shared" si="4"/>
        <v>#REF!</v>
      </c>
      <c r="G283" s="11">
        <f>VLOOKUP(A283, localcont!$A$10:$I$1764, 8)</f>
        <v>62011654.562320009</v>
      </c>
      <c r="H283" s="115" t="e">
        <f>VLOOKUP(A283, localcont!$A$10:$I$1764, 9)*F283</f>
        <v>#REF!</v>
      </c>
    </row>
    <row r="284" spans="1:8">
      <c r="A284" s="9">
        <v>1371</v>
      </c>
      <c r="B284" s="9">
        <v>275</v>
      </c>
      <c r="C284" s="9" t="s">
        <v>864</v>
      </c>
      <c r="D284" s="9">
        <v>275</v>
      </c>
      <c r="E284" s="9" t="s">
        <v>354</v>
      </c>
      <c r="F284" s="11" t="e">
        <f t="shared" si="4"/>
        <v>#REF!</v>
      </c>
      <c r="G284" s="11">
        <f>VLOOKUP(A284, localcont!$A$10:$I$1764, 8)</f>
        <v>4702769.24</v>
      </c>
      <c r="H284" s="115" t="e">
        <f>VLOOKUP(A284, localcont!$A$10:$I$1764, 9)*F284</f>
        <v>#REF!</v>
      </c>
    </row>
    <row r="285" spans="1:8">
      <c r="A285" s="9">
        <v>1376</v>
      </c>
      <c r="B285" s="9">
        <v>276</v>
      </c>
      <c r="C285" s="9" t="s">
        <v>865</v>
      </c>
      <c r="D285" s="9">
        <v>276</v>
      </c>
      <c r="E285" s="9" t="s">
        <v>355</v>
      </c>
      <c r="F285" s="11" t="e">
        <f t="shared" si="4"/>
        <v>#REF!</v>
      </c>
      <c r="G285" s="11">
        <f>VLOOKUP(A285, localcont!$A$10:$I$1764, 8)</f>
        <v>11260409.134279998</v>
      </c>
      <c r="H285" s="115" t="e">
        <f>VLOOKUP(A285, localcont!$A$10:$I$1764, 9)*F285</f>
        <v>#REF!</v>
      </c>
    </row>
    <row r="286" spans="1:8">
      <c r="A286" s="9">
        <v>1381</v>
      </c>
      <c r="B286" s="9">
        <v>277</v>
      </c>
      <c r="C286" s="9" t="s">
        <v>867</v>
      </c>
      <c r="D286" s="9">
        <v>277</v>
      </c>
      <c r="E286" s="9" t="s">
        <v>356</v>
      </c>
      <c r="F286" s="11" t="e">
        <f t="shared" si="4"/>
        <v>#REF!</v>
      </c>
      <c r="G286" s="11">
        <f>VLOOKUP(A286, localcont!$A$10:$I$1764, 8)</f>
        <v>27951569.609999992</v>
      </c>
      <c r="H286" s="115" t="e">
        <f>VLOOKUP(A286, localcont!$A$10:$I$1764, 9)*F286</f>
        <v>#REF!</v>
      </c>
    </row>
    <row r="287" spans="1:8">
      <c r="A287" s="9">
        <v>1386</v>
      </c>
      <c r="B287" s="9">
        <v>278</v>
      </c>
      <c r="C287" s="9" t="s">
        <v>868</v>
      </c>
      <c r="D287" s="9">
        <v>278</v>
      </c>
      <c r="E287" s="9" t="s">
        <v>357</v>
      </c>
      <c r="F287" s="11" t="e">
        <f t="shared" si="4"/>
        <v>#REF!</v>
      </c>
      <c r="G287" s="11">
        <f>VLOOKUP(A287, localcont!$A$10:$I$1764, 8)</f>
        <v>19049378.099999998</v>
      </c>
      <c r="H287" s="115" t="e">
        <f>VLOOKUP(A287, localcont!$A$10:$I$1764, 9)*F287</f>
        <v>#REF!</v>
      </c>
    </row>
    <row r="288" spans="1:8">
      <c r="A288" s="9">
        <v>1391</v>
      </c>
      <c r="B288" s="9">
        <v>279</v>
      </c>
      <c r="C288" s="9" t="s">
        <v>869</v>
      </c>
      <c r="D288" s="9">
        <v>279</v>
      </c>
      <c r="E288" s="9" t="s">
        <v>358</v>
      </c>
      <c r="F288" s="11" t="e">
        <f t="shared" si="4"/>
        <v>#REF!</v>
      </c>
      <c r="G288" s="11">
        <f>VLOOKUP(A288, localcont!$A$10:$I$1764, 8)</f>
        <v>0</v>
      </c>
      <c r="H288" s="115" t="e">
        <f>VLOOKUP(A288, localcont!$A$10:$I$1764, 9)*F288</f>
        <v>#REF!</v>
      </c>
    </row>
    <row r="289" spans="1:8">
      <c r="A289" s="9">
        <v>1396</v>
      </c>
      <c r="B289" s="9">
        <v>280</v>
      </c>
      <c r="C289" s="9" t="s">
        <v>871</v>
      </c>
      <c r="D289" s="9">
        <v>280</v>
      </c>
      <c r="E289" s="9" t="s">
        <v>359</v>
      </c>
      <c r="F289" s="11" t="e">
        <f t="shared" si="4"/>
        <v>#REF!</v>
      </c>
      <c r="G289" s="11">
        <f>VLOOKUP(A289, localcont!$A$10:$I$1764, 8)</f>
        <v>65854.600000000006</v>
      </c>
      <c r="H289" s="115" t="e">
        <f>VLOOKUP(A289, localcont!$A$10:$I$1764, 9)*F289</f>
        <v>#REF!</v>
      </c>
    </row>
    <row r="290" spans="1:8">
      <c r="A290" s="9">
        <v>1401</v>
      </c>
      <c r="B290" s="9">
        <v>281</v>
      </c>
      <c r="C290" s="9" t="s">
        <v>872</v>
      </c>
      <c r="D290" s="9">
        <v>281</v>
      </c>
      <c r="E290" s="9" t="s">
        <v>360</v>
      </c>
      <c r="F290" s="11" t="e">
        <f t="shared" si="4"/>
        <v>#REF!</v>
      </c>
      <c r="G290" s="11">
        <f>VLOOKUP(A290, localcont!$A$10:$I$1764, 8)</f>
        <v>356553651.79000002</v>
      </c>
      <c r="H290" s="115" t="e">
        <f>VLOOKUP(A290, localcont!$A$10:$I$1764, 9)*F290</f>
        <v>#REF!</v>
      </c>
    </row>
    <row r="291" spans="1:8">
      <c r="A291" s="9">
        <v>1406</v>
      </c>
      <c r="B291" s="9">
        <v>282</v>
      </c>
      <c r="C291" s="9" t="s">
        <v>873</v>
      </c>
      <c r="D291" s="9">
        <v>282</v>
      </c>
      <c r="E291" s="9" t="s">
        <v>361</v>
      </c>
      <c r="F291" s="11" t="e">
        <f t="shared" si="4"/>
        <v>#REF!</v>
      </c>
      <c r="G291" s="11">
        <f>VLOOKUP(A291, localcont!$A$10:$I$1764, 8)</f>
        <v>0</v>
      </c>
      <c r="H291" s="115" t="e">
        <f>VLOOKUP(A291, localcont!$A$10:$I$1764, 9)*F291</f>
        <v>#REF!</v>
      </c>
    </row>
    <row r="292" spans="1:8">
      <c r="A292" s="9">
        <v>1411</v>
      </c>
      <c r="B292" s="9">
        <v>283</v>
      </c>
      <c r="C292" s="9" t="s">
        <v>874</v>
      </c>
      <c r="D292" s="9">
        <v>283</v>
      </c>
      <c r="E292" s="9" t="s">
        <v>362</v>
      </c>
      <c r="F292" s="11" t="e">
        <f t="shared" si="4"/>
        <v>#REF!</v>
      </c>
      <c r="G292" s="11">
        <f>VLOOKUP(A292, localcont!$A$10:$I$1764, 8)</f>
        <v>0</v>
      </c>
      <c r="H292" s="115" t="e">
        <f>VLOOKUP(A292, localcont!$A$10:$I$1764, 9)*F292</f>
        <v>#REF!</v>
      </c>
    </row>
    <row r="293" spans="1:8">
      <c r="A293" s="9">
        <v>1416</v>
      </c>
      <c r="B293" s="9">
        <v>284</v>
      </c>
      <c r="C293" s="9" t="s">
        <v>875</v>
      </c>
      <c r="D293" s="9">
        <v>284</v>
      </c>
      <c r="E293" s="9" t="s">
        <v>75</v>
      </c>
      <c r="F293" s="11" t="e">
        <f t="shared" si="4"/>
        <v>#REF!</v>
      </c>
      <c r="G293" s="11">
        <f>VLOOKUP(A293, localcont!$A$10:$I$1764, 8)</f>
        <v>23858093.313949995</v>
      </c>
      <c r="H293" s="115" t="e">
        <f>VLOOKUP(A293, localcont!$A$10:$I$1764, 9)*F293</f>
        <v>#REF!</v>
      </c>
    </row>
    <row r="294" spans="1:8">
      <c r="A294" s="9">
        <v>1421</v>
      </c>
      <c r="B294" s="9">
        <v>285</v>
      </c>
      <c r="C294" s="9" t="s">
        <v>876</v>
      </c>
      <c r="D294" s="9">
        <v>285</v>
      </c>
      <c r="E294" s="9" t="s">
        <v>363</v>
      </c>
      <c r="F294" s="11" t="e">
        <f t="shared" si="4"/>
        <v>#REF!</v>
      </c>
      <c r="G294" s="11">
        <f>VLOOKUP(A294, localcont!$A$10:$I$1764, 8)</f>
        <v>38325837.797450006</v>
      </c>
      <c r="H294" s="115" t="e">
        <f>VLOOKUP(A294, localcont!$A$10:$I$1764, 9)*F294</f>
        <v>#REF!</v>
      </c>
    </row>
    <row r="295" spans="1:8">
      <c r="A295" s="9">
        <v>1426</v>
      </c>
      <c r="B295" s="9">
        <v>286</v>
      </c>
      <c r="C295" s="9" t="s">
        <v>877</v>
      </c>
      <c r="D295" s="9">
        <v>286</v>
      </c>
      <c r="E295" s="9" t="s">
        <v>364</v>
      </c>
      <c r="F295" s="11" t="e">
        <f t="shared" si="4"/>
        <v>#REF!</v>
      </c>
      <c r="G295" s="11">
        <f>VLOOKUP(A295, localcont!$A$10:$I$1764, 8)</f>
        <v>13669.092180000001</v>
      </c>
      <c r="H295" s="115" t="e">
        <f>VLOOKUP(A295, localcont!$A$10:$I$1764, 9)*F295</f>
        <v>#REF!</v>
      </c>
    </row>
    <row r="296" spans="1:8">
      <c r="A296" s="9">
        <v>1431</v>
      </c>
      <c r="B296" s="9">
        <v>287</v>
      </c>
      <c r="C296" s="9" t="s">
        <v>878</v>
      </c>
      <c r="D296" s="9">
        <v>287</v>
      </c>
      <c r="E296" s="9" t="s">
        <v>365</v>
      </c>
      <c r="F296" s="11" t="e">
        <f t="shared" si="4"/>
        <v>#REF!</v>
      </c>
      <c r="G296" s="11">
        <f>VLOOKUP(A296, localcont!$A$10:$I$1764, 8)</f>
        <v>8568351.209999999</v>
      </c>
      <c r="H296" s="115" t="e">
        <f>VLOOKUP(A296, localcont!$A$10:$I$1764, 9)*F296</f>
        <v>#REF!</v>
      </c>
    </row>
    <row r="297" spans="1:8">
      <c r="A297" s="9">
        <v>1436</v>
      </c>
      <c r="B297" s="9">
        <v>288</v>
      </c>
      <c r="C297" s="9" t="s">
        <v>879</v>
      </c>
      <c r="D297" s="9">
        <v>288</v>
      </c>
      <c r="E297" s="9" t="s">
        <v>366</v>
      </c>
      <c r="F297" s="11" t="e">
        <f t="shared" si="4"/>
        <v>#REF!</v>
      </c>
      <c r="G297" s="11">
        <f>VLOOKUP(A297, localcont!$A$10:$I$1764, 8)</f>
        <v>25153175.96328</v>
      </c>
      <c r="H297" s="115" t="e">
        <f>VLOOKUP(A297, localcont!$A$10:$I$1764, 9)*F297</f>
        <v>#REF!</v>
      </c>
    </row>
    <row r="298" spans="1:8">
      <c r="A298" s="9">
        <v>1441</v>
      </c>
      <c r="B298" s="9">
        <v>289</v>
      </c>
      <c r="C298" s="9" t="s">
        <v>880</v>
      </c>
      <c r="D298" s="9">
        <v>289</v>
      </c>
      <c r="E298" s="9" t="s">
        <v>367</v>
      </c>
      <c r="F298" s="11" t="e">
        <f t="shared" si="4"/>
        <v>#REF!</v>
      </c>
      <c r="G298" s="11">
        <f>VLOOKUP(A298, localcont!$A$10:$I$1764, 8)</f>
        <v>1863761.3099999998</v>
      </c>
      <c r="H298" s="115" t="e">
        <f>VLOOKUP(A298, localcont!$A$10:$I$1764, 9)*F298</f>
        <v>#REF!</v>
      </c>
    </row>
    <row r="299" spans="1:8">
      <c r="A299" s="9">
        <v>1446</v>
      </c>
      <c r="B299" s="9">
        <v>290</v>
      </c>
      <c r="C299" s="9" t="s">
        <v>881</v>
      </c>
      <c r="D299" s="9">
        <v>290</v>
      </c>
      <c r="E299" s="9" t="s">
        <v>368</v>
      </c>
      <c r="F299" s="11" t="e">
        <f t="shared" si="4"/>
        <v>#REF!</v>
      </c>
      <c r="G299" s="11">
        <f>VLOOKUP(A299, localcont!$A$10:$I$1764, 8)</f>
        <v>13322264.810000002</v>
      </c>
      <c r="H299" s="115" t="e">
        <f>VLOOKUP(A299, localcont!$A$10:$I$1764, 9)*F299</f>
        <v>#REF!</v>
      </c>
    </row>
    <row r="300" spans="1:8">
      <c r="A300" s="9">
        <v>1451</v>
      </c>
      <c r="B300" s="9">
        <v>291</v>
      </c>
      <c r="C300" s="9" t="s">
        <v>882</v>
      </c>
      <c r="D300" s="9">
        <v>291</v>
      </c>
      <c r="E300" s="9" t="s">
        <v>369</v>
      </c>
      <c r="F300" s="11" t="e">
        <f t="shared" si="4"/>
        <v>#REF!</v>
      </c>
      <c r="G300" s="11">
        <f>VLOOKUP(A300, localcont!$A$10:$I$1764, 8)</f>
        <v>20368467.029999997</v>
      </c>
      <c r="H300" s="115" t="e">
        <f>VLOOKUP(A300, localcont!$A$10:$I$1764, 9)*F300</f>
        <v>#REF!</v>
      </c>
    </row>
    <row r="301" spans="1:8">
      <c r="A301" s="9">
        <v>1456</v>
      </c>
      <c r="B301" s="9">
        <v>292</v>
      </c>
      <c r="C301" s="9" t="s">
        <v>883</v>
      </c>
      <c r="D301" s="9">
        <v>292</v>
      </c>
      <c r="E301" s="9" t="s">
        <v>370</v>
      </c>
      <c r="F301" s="11" t="e">
        <f t="shared" si="4"/>
        <v>#REF!</v>
      </c>
      <c r="G301" s="11">
        <f>VLOOKUP(A301, localcont!$A$10:$I$1764, 8)</f>
        <v>19920849.289999999</v>
      </c>
      <c r="H301" s="115" t="e">
        <f>VLOOKUP(A301, localcont!$A$10:$I$1764, 9)*F301</f>
        <v>#REF!</v>
      </c>
    </row>
    <row r="302" spans="1:8">
      <c r="A302" s="9">
        <v>1461</v>
      </c>
      <c r="B302" s="9">
        <v>293</v>
      </c>
      <c r="C302" s="9" t="s">
        <v>884</v>
      </c>
      <c r="D302" s="9">
        <v>293</v>
      </c>
      <c r="E302" s="9" t="s">
        <v>371</v>
      </c>
      <c r="F302" s="11" t="e">
        <f t="shared" si="4"/>
        <v>#REF!</v>
      </c>
      <c r="G302" s="11">
        <f>VLOOKUP(A302, localcont!$A$10:$I$1764, 8)</f>
        <v>89152710</v>
      </c>
      <c r="H302" s="115" t="e">
        <f>VLOOKUP(A302, localcont!$A$10:$I$1764, 9)*F302</f>
        <v>#REF!</v>
      </c>
    </row>
    <row r="303" spans="1:8">
      <c r="A303" s="9">
        <v>1466</v>
      </c>
      <c r="B303" s="9">
        <v>294</v>
      </c>
      <c r="C303" s="9" t="s">
        <v>885</v>
      </c>
      <c r="D303" s="9">
        <v>294</v>
      </c>
      <c r="E303" s="9" t="s">
        <v>372</v>
      </c>
      <c r="F303" s="11" t="e">
        <f t="shared" si="4"/>
        <v>#REF!</v>
      </c>
      <c r="G303" s="11">
        <f>VLOOKUP(A303, localcont!$A$10:$I$1764, 8)</f>
        <v>13170.920000000002</v>
      </c>
      <c r="H303" s="115" t="e">
        <f>VLOOKUP(A303, localcont!$A$10:$I$1764, 9)*F303</f>
        <v>#REF!</v>
      </c>
    </row>
    <row r="304" spans="1:8">
      <c r="A304" s="9">
        <v>1471</v>
      </c>
      <c r="B304" s="9">
        <v>295</v>
      </c>
      <c r="C304" s="9" t="s">
        <v>886</v>
      </c>
      <c r="D304" s="9">
        <v>295</v>
      </c>
      <c r="E304" s="9" t="s">
        <v>76</v>
      </c>
      <c r="F304" s="11" t="e">
        <f t="shared" si="4"/>
        <v>#REF!</v>
      </c>
      <c r="G304" s="11">
        <f>VLOOKUP(A304, localcont!$A$10:$I$1764, 8)</f>
        <v>33549032.422599997</v>
      </c>
      <c r="H304" s="115" t="e">
        <f>VLOOKUP(A304, localcont!$A$10:$I$1764, 9)*F304</f>
        <v>#REF!</v>
      </c>
    </row>
    <row r="305" spans="1:8">
      <c r="A305" s="9">
        <v>1476</v>
      </c>
      <c r="B305" s="9">
        <v>296</v>
      </c>
      <c r="C305" s="9" t="s">
        <v>887</v>
      </c>
      <c r="D305" s="9">
        <v>296</v>
      </c>
      <c r="E305" s="9" t="s">
        <v>373</v>
      </c>
      <c r="F305" s="11" t="e">
        <f t="shared" si="4"/>
        <v>#REF!</v>
      </c>
      <c r="G305" s="11">
        <f>VLOOKUP(A305, localcont!$A$10:$I$1764, 8)</f>
        <v>3769019.7499999991</v>
      </c>
      <c r="H305" s="115" t="e">
        <f>VLOOKUP(A305, localcont!$A$10:$I$1764, 9)*F305</f>
        <v>#REF!</v>
      </c>
    </row>
    <row r="306" spans="1:8">
      <c r="A306" s="9">
        <v>1481</v>
      </c>
      <c r="B306" s="9">
        <v>297</v>
      </c>
      <c r="C306" s="9" t="s">
        <v>888</v>
      </c>
      <c r="D306" s="9">
        <v>297</v>
      </c>
      <c r="E306" s="9" t="s">
        <v>374</v>
      </c>
      <c r="F306" s="11" t="e">
        <f t="shared" si="4"/>
        <v>#REF!</v>
      </c>
      <c r="G306" s="11">
        <f>VLOOKUP(A306, localcont!$A$10:$I$1764, 8)</f>
        <v>0</v>
      </c>
      <c r="H306" s="115" t="e">
        <f>VLOOKUP(A306, localcont!$A$10:$I$1764, 9)*F306</f>
        <v>#REF!</v>
      </c>
    </row>
    <row r="307" spans="1:8">
      <c r="A307" s="9">
        <v>1486</v>
      </c>
      <c r="B307" s="9">
        <v>298</v>
      </c>
      <c r="C307" s="9" t="s">
        <v>889</v>
      </c>
      <c r="D307" s="9">
        <v>298</v>
      </c>
      <c r="E307" s="9" t="s">
        <v>375</v>
      </c>
      <c r="F307" s="11" t="e">
        <f t="shared" si="4"/>
        <v>#REF!</v>
      </c>
      <c r="G307" s="11">
        <f>VLOOKUP(A307, localcont!$A$10:$I$1764, 8)</f>
        <v>5219302.4780799998</v>
      </c>
      <c r="H307" s="115" t="e">
        <f>VLOOKUP(A307, localcont!$A$10:$I$1764, 9)*F307</f>
        <v>#REF!</v>
      </c>
    </row>
    <row r="308" spans="1:8">
      <c r="A308" s="9">
        <v>1491</v>
      </c>
      <c r="B308" s="9">
        <v>299</v>
      </c>
      <c r="C308" s="9" t="s">
        <v>890</v>
      </c>
      <c r="D308" s="9">
        <v>299</v>
      </c>
      <c r="E308" s="9" t="s">
        <v>376</v>
      </c>
      <c r="F308" s="11" t="e">
        <f t="shared" si="4"/>
        <v>#REF!</v>
      </c>
      <c r="G308" s="11">
        <f>VLOOKUP(A308, localcont!$A$10:$I$1764, 8)</f>
        <v>0</v>
      </c>
      <c r="H308" s="115" t="e">
        <f>VLOOKUP(A308, localcont!$A$10:$I$1764, 9)*F308</f>
        <v>#REF!</v>
      </c>
    </row>
    <row r="309" spans="1:8">
      <c r="A309" s="9">
        <v>1496</v>
      </c>
      <c r="B309" s="9">
        <v>300</v>
      </c>
      <c r="C309" s="9" t="s">
        <v>891</v>
      </c>
      <c r="D309" s="9">
        <v>300</v>
      </c>
      <c r="E309" s="9" t="s">
        <v>377</v>
      </c>
      <c r="F309" s="11" t="e">
        <f t="shared" si="4"/>
        <v>#REF!</v>
      </c>
      <c r="G309" s="11">
        <f>VLOOKUP(A309, localcont!$A$10:$I$1764, 8)</f>
        <v>1912666.2499999995</v>
      </c>
      <c r="H309" s="115" t="e">
        <f>VLOOKUP(A309, localcont!$A$10:$I$1764, 9)*F309</f>
        <v>#REF!</v>
      </c>
    </row>
    <row r="310" spans="1:8">
      <c r="A310" s="9">
        <v>1501</v>
      </c>
      <c r="B310" s="9">
        <v>301</v>
      </c>
      <c r="C310" s="9" t="s">
        <v>892</v>
      </c>
      <c r="D310" s="9">
        <v>301</v>
      </c>
      <c r="E310" s="9" t="s">
        <v>378</v>
      </c>
      <c r="F310" s="11" t="e">
        <f t="shared" si="4"/>
        <v>#REF!</v>
      </c>
      <c r="G310" s="11">
        <f>VLOOKUP(A310, localcont!$A$10:$I$1764, 8)</f>
        <v>15994837.789999999</v>
      </c>
      <c r="H310" s="115" t="e">
        <f>VLOOKUP(A310, localcont!$A$10:$I$1764, 9)*F310</f>
        <v>#REF!</v>
      </c>
    </row>
    <row r="311" spans="1:8">
      <c r="A311" s="9">
        <v>1506</v>
      </c>
      <c r="B311" s="9">
        <v>302</v>
      </c>
      <c r="C311" s="9" t="s">
        <v>893</v>
      </c>
      <c r="D311" s="9">
        <v>302</v>
      </c>
      <c r="E311" s="9" t="s">
        <v>379</v>
      </c>
      <c r="F311" s="11" t="e">
        <f t="shared" si="4"/>
        <v>#REF!</v>
      </c>
      <c r="G311" s="11">
        <f>VLOOKUP(A311, localcont!$A$10:$I$1764, 8)</f>
        <v>225957.46000000002</v>
      </c>
      <c r="H311" s="115" t="e">
        <f>VLOOKUP(A311, localcont!$A$10:$I$1764, 9)*F311</f>
        <v>#REF!</v>
      </c>
    </row>
    <row r="312" spans="1:8">
      <c r="A312" s="9">
        <v>1511</v>
      </c>
      <c r="B312" s="9">
        <v>303</v>
      </c>
      <c r="C312" s="9" t="s">
        <v>894</v>
      </c>
      <c r="D312" s="9">
        <v>303</v>
      </c>
      <c r="E312" s="9" t="s">
        <v>380</v>
      </c>
      <c r="F312" s="11" t="e">
        <f t="shared" si="4"/>
        <v>#REF!</v>
      </c>
      <c r="G312" s="11">
        <f>VLOOKUP(A312, localcont!$A$10:$I$1764, 8)</f>
        <v>52683.680000000008</v>
      </c>
      <c r="H312" s="115" t="e">
        <f>VLOOKUP(A312, localcont!$A$10:$I$1764, 9)*F312</f>
        <v>#REF!</v>
      </c>
    </row>
    <row r="313" spans="1:8">
      <c r="A313" s="9">
        <v>1516</v>
      </c>
      <c r="B313" s="9">
        <v>304</v>
      </c>
      <c r="C313" s="9" t="s">
        <v>895</v>
      </c>
      <c r="D313" s="9">
        <v>304</v>
      </c>
      <c r="E313" s="9" t="s">
        <v>381</v>
      </c>
      <c r="F313" s="11" t="e">
        <f t="shared" si="4"/>
        <v>#REF!</v>
      </c>
      <c r="G313" s="11">
        <f>VLOOKUP(A313, localcont!$A$10:$I$1764, 8)</f>
        <v>18410939.780000005</v>
      </c>
      <c r="H313" s="115" t="e">
        <f>VLOOKUP(A313, localcont!$A$10:$I$1764, 9)*F313</f>
        <v>#REF!</v>
      </c>
    </row>
    <row r="314" spans="1:8">
      <c r="A314" s="9">
        <v>1521</v>
      </c>
      <c r="B314" s="9">
        <v>305</v>
      </c>
      <c r="C314" s="9" t="s">
        <v>896</v>
      </c>
      <c r="D314" s="9">
        <v>305</v>
      </c>
      <c r="E314" s="9" t="s">
        <v>77</v>
      </c>
      <c r="F314" s="11" t="e">
        <f t="shared" si="4"/>
        <v>#REF!</v>
      </c>
      <c r="G314" s="11">
        <f>VLOOKUP(A314, localcont!$A$10:$I$1764, 8)</f>
        <v>34230683.749200001</v>
      </c>
      <c r="H314" s="115" t="e">
        <f>VLOOKUP(A314, localcont!$A$10:$I$1764, 9)*F314</f>
        <v>#REF!</v>
      </c>
    </row>
    <row r="315" spans="1:8">
      <c r="A315" s="9">
        <v>1526</v>
      </c>
      <c r="B315" s="9">
        <v>306</v>
      </c>
      <c r="C315" s="9" t="s">
        <v>897</v>
      </c>
      <c r="D315" s="9">
        <v>306</v>
      </c>
      <c r="E315" s="9" t="s">
        <v>382</v>
      </c>
      <c r="F315" s="11" t="e">
        <f t="shared" si="4"/>
        <v>#REF!</v>
      </c>
      <c r="G315" s="11">
        <f>VLOOKUP(A315, localcont!$A$10:$I$1764, 8)</f>
        <v>1585577.72</v>
      </c>
      <c r="H315" s="115" t="e">
        <f>VLOOKUP(A315, localcont!$A$10:$I$1764, 9)*F315</f>
        <v>#REF!</v>
      </c>
    </row>
    <row r="316" spans="1:8">
      <c r="A316" s="9">
        <v>1531</v>
      </c>
      <c r="B316" s="9">
        <v>307</v>
      </c>
      <c r="C316" s="9" t="s">
        <v>898</v>
      </c>
      <c r="D316" s="9">
        <v>307</v>
      </c>
      <c r="E316" s="9" t="s">
        <v>383</v>
      </c>
      <c r="F316" s="11" t="e">
        <f t="shared" si="4"/>
        <v>#REF!</v>
      </c>
      <c r="G316" s="11">
        <f>VLOOKUP(A316, localcont!$A$10:$I$1764, 8)</f>
        <v>36843723.371769994</v>
      </c>
      <c r="H316" s="115" t="e">
        <f>VLOOKUP(A316, localcont!$A$10:$I$1764, 9)*F316</f>
        <v>#REF!</v>
      </c>
    </row>
    <row r="317" spans="1:8">
      <c r="A317" s="9">
        <v>1536</v>
      </c>
      <c r="B317" s="9">
        <v>308</v>
      </c>
      <c r="C317" s="9" t="s">
        <v>899</v>
      </c>
      <c r="D317" s="9">
        <v>308</v>
      </c>
      <c r="E317" s="9" t="s">
        <v>384</v>
      </c>
      <c r="F317" s="11" t="e">
        <f t="shared" si="4"/>
        <v>#REF!</v>
      </c>
      <c r="G317" s="11">
        <f>VLOOKUP(A317, localcont!$A$10:$I$1764, 8)</f>
        <v>62274785.537900016</v>
      </c>
      <c r="H317" s="115" t="e">
        <f>VLOOKUP(A317, localcont!$A$10:$I$1764, 9)*F317</f>
        <v>#REF!</v>
      </c>
    </row>
    <row r="318" spans="1:8">
      <c r="A318" s="9">
        <v>1541</v>
      </c>
      <c r="B318" s="9">
        <v>309</v>
      </c>
      <c r="C318" s="9" t="s">
        <v>900</v>
      </c>
      <c r="D318" s="9">
        <v>309</v>
      </c>
      <c r="E318" s="9" t="s">
        <v>385</v>
      </c>
      <c r="F318" s="11" t="e">
        <f t="shared" si="4"/>
        <v>#REF!</v>
      </c>
      <c r="G318" s="11">
        <f>VLOOKUP(A318, localcont!$A$10:$I$1764, 8)</f>
        <v>14839037.079999998</v>
      </c>
      <c r="H318" s="115" t="e">
        <f>VLOOKUP(A318, localcont!$A$10:$I$1764, 9)*F318</f>
        <v>#REF!</v>
      </c>
    </row>
    <row r="319" spans="1:8">
      <c r="A319" s="9">
        <v>1546</v>
      </c>
      <c r="B319" s="9">
        <v>310</v>
      </c>
      <c r="C319" s="9" t="s">
        <v>901</v>
      </c>
      <c r="D319" s="9">
        <v>310</v>
      </c>
      <c r="E319" s="9" t="s">
        <v>386</v>
      </c>
      <c r="F319" s="11" t="e">
        <f t="shared" si="4"/>
        <v>#REF!</v>
      </c>
      <c r="G319" s="11">
        <f>VLOOKUP(A319, localcont!$A$10:$I$1764, 8)</f>
        <v>29850414.400000002</v>
      </c>
      <c r="H319" s="115" t="e">
        <f>VLOOKUP(A319, localcont!$A$10:$I$1764, 9)*F319</f>
        <v>#REF!</v>
      </c>
    </row>
    <row r="320" spans="1:8">
      <c r="A320" s="9">
        <v>1551</v>
      </c>
      <c r="B320" s="9">
        <v>311</v>
      </c>
      <c r="C320" s="9" t="s">
        <v>902</v>
      </c>
      <c r="D320" s="9">
        <v>311</v>
      </c>
      <c r="E320" s="9" t="s">
        <v>387</v>
      </c>
      <c r="F320" s="11" t="e">
        <f t="shared" si="4"/>
        <v>#REF!</v>
      </c>
      <c r="G320" s="11">
        <f>VLOOKUP(A320, localcont!$A$10:$I$1764, 8)</f>
        <v>0</v>
      </c>
      <c r="H320" s="115" t="e">
        <f>VLOOKUP(A320, localcont!$A$10:$I$1764, 9)*F320</f>
        <v>#REF!</v>
      </c>
    </row>
    <row r="321" spans="1:8">
      <c r="A321" s="9">
        <v>1556</v>
      </c>
      <c r="B321" s="9">
        <v>312</v>
      </c>
      <c r="C321" s="9" t="s">
        <v>904</v>
      </c>
      <c r="D321" s="9">
        <v>312</v>
      </c>
      <c r="E321" s="9" t="s">
        <v>388</v>
      </c>
      <c r="F321" s="11" t="e">
        <f t="shared" si="4"/>
        <v>#REF!</v>
      </c>
      <c r="G321" s="11">
        <f>VLOOKUP(A321, localcont!$A$10:$I$1764, 8)</f>
        <v>0</v>
      </c>
      <c r="H321" s="115" t="e">
        <f>VLOOKUP(A321, localcont!$A$10:$I$1764, 9)*F321</f>
        <v>#REF!</v>
      </c>
    </row>
    <row r="322" spans="1:8">
      <c r="A322" s="9">
        <v>1561</v>
      </c>
      <c r="B322" s="9">
        <v>313</v>
      </c>
      <c r="C322" s="9" t="s">
        <v>905</v>
      </c>
      <c r="D322" s="9">
        <v>313</v>
      </c>
      <c r="E322" s="9" t="s">
        <v>389</v>
      </c>
      <c r="F322" s="11" t="e">
        <f t="shared" si="4"/>
        <v>#REF!</v>
      </c>
      <c r="G322" s="11">
        <f>VLOOKUP(A322, localcont!$A$10:$I$1764, 8)</f>
        <v>13170.920000000002</v>
      </c>
      <c r="H322" s="115" t="e">
        <f>VLOOKUP(A322, localcont!$A$10:$I$1764, 9)*F322</f>
        <v>#REF!</v>
      </c>
    </row>
    <row r="323" spans="1:8">
      <c r="A323" s="9">
        <v>1566</v>
      </c>
      <c r="B323" s="9">
        <v>314</v>
      </c>
      <c r="C323" s="9" t="s">
        <v>906</v>
      </c>
      <c r="D323" s="9">
        <v>314</v>
      </c>
      <c r="E323" s="9" t="s">
        <v>390</v>
      </c>
      <c r="F323" s="11" t="e">
        <f t="shared" si="4"/>
        <v>#REF!</v>
      </c>
      <c r="G323" s="11">
        <f>VLOOKUP(A323, localcont!$A$10:$I$1764, 8)</f>
        <v>27574866.376769997</v>
      </c>
      <c r="H323" s="115" t="e">
        <f>VLOOKUP(A323, localcont!$A$10:$I$1764, 9)*F323</f>
        <v>#REF!</v>
      </c>
    </row>
    <row r="324" spans="1:8">
      <c r="A324" s="9">
        <v>1571</v>
      </c>
      <c r="B324" s="9">
        <v>315</v>
      </c>
      <c r="C324" s="9" t="s">
        <v>907</v>
      </c>
      <c r="D324" s="9">
        <v>315</v>
      </c>
      <c r="E324" s="9" t="s">
        <v>391</v>
      </c>
      <c r="F324" s="11" t="e">
        <f t="shared" si="4"/>
        <v>#REF!</v>
      </c>
      <c r="G324" s="11">
        <f>VLOOKUP(A324, localcont!$A$10:$I$1764, 8)</f>
        <v>24640382.589680005</v>
      </c>
      <c r="H324" s="115" t="e">
        <f>VLOOKUP(A324, localcont!$A$10:$I$1764, 9)*F324</f>
        <v>#REF!</v>
      </c>
    </row>
    <row r="325" spans="1:8">
      <c r="A325" s="9">
        <v>1576</v>
      </c>
      <c r="B325" s="9">
        <v>316</v>
      </c>
      <c r="C325" s="9" t="s">
        <v>908</v>
      </c>
      <c r="D325" s="9">
        <v>316</v>
      </c>
      <c r="E325" s="9" t="s">
        <v>392</v>
      </c>
      <c r="F325" s="11" t="e">
        <f t="shared" si="4"/>
        <v>#REF!</v>
      </c>
      <c r="G325" s="11">
        <f>VLOOKUP(A325, localcont!$A$10:$I$1764, 8)</f>
        <v>22136766.249999996</v>
      </c>
      <c r="H325" s="115" t="e">
        <f>VLOOKUP(A325, localcont!$A$10:$I$1764, 9)*F325</f>
        <v>#REF!</v>
      </c>
    </row>
    <row r="326" spans="1:8">
      <c r="A326" s="9">
        <v>1581</v>
      </c>
      <c r="B326" s="9">
        <v>317</v>
      </c>
      <c r="C326" s="9" t="s">
        <v>909</v>
      </c>
      <c r="D326" s="9">
        <v>317</v>
      </c>
      <c r="E326" s="9" t="s">
        <v>393</v>
      </c>
      <c r="F326" s="11" t="e">
        <f t="shared" si="4"/>
        <v>#REF!</v>
      </c>
      <c r="G326" s="11">
        <f>VLOOKUP(A326, localcont!$A$10:$I$1764, 8)</f>
        <v>49005990.891000003</v>
      </c>
      <c r="H326" s="115" t="e">
        <f>VLOOKUP(A326, localcont!$A$10:$I$1764, 9)*F326</f>
        <v>#REF!</v>
      </c>
    </row>
    <row r="327" spans="1:8">
      <c r="A327" s="9">
        <v>1586</v>
      </c>
      <c r="B327" s="9">
        <v>318</v>
      </c>
      <c r="C327" s="9" t="s">
        <v>910</v>
      </c>
      <c r="D327" s="9">
        <v>318</v>
      </c>
      <c r="E327" s="9" t="s">
        <v>394</v>
      </c>
      <c r="F327" s="11" t="e">
        <f t="shared" si="4"/>
        <v>#REF!</v>
      </c>
      <c r="G327" s="11">
        <f>VLOOKUP(A327, localcont!$A$10:$I$1764, 8)</f>
        <v>1067714.3400000001</v>
      </c>
      <c r="H327" s="115" t="e">
        <f>VLOOKUP(A327, localcont!$A$10:$I$1764, 9)*F327</f>
        <v>#REF!</v>
      </c>
    </row>
    <row r="328" spans="1:8">
      <c r="A328" s="9">
        <v>1591</v>
      </c>
      <c r="B328" s="9">
        <v>319</v>
      </c>
      <c r="C328" s="9" t="s">
        <v>911</v>
      </c>
      <c r="D328" s="9">
        <v>319</v>
      </c>
      <c r="E328" s="9" t="s">
        <v>395</v>
      </c>
      <c r="F328" s="11" t="e">
        <f t="shared" si="4"/>
        <v>#REF!</v>
      </c>
      <c r="G328" s="11">
        <f>VLOOKUP(A328, localcont!$A$10:$I$1764, 8)</f>
        <v>0</v>
      </c>
      <c r="H328" s="115" t="e">
        <f>VLOOKUP(A328, localcont!$A$10:$I$1764, 9)*F328</f>
        <v>#REF!</v>
      </c>
    </row>
    <row r="329" spans="1:8">
      <c r="A329" s="9">
        <v>1596</v>
      </c>
      <c r="B329" s="9">
        <v>320</v>
      </c>
      <c r="C329" s="9" t="s">
        <v>912</v>
      </c>
      <c r="D329" s="9">
        <v>320</v>
      </c>
      <c r="E329" s="9" t="s">
        <v>396</v>
      </c>
      <c r="F329" s="11" t="e">
        <f t="shared" si="4"/>
        <v>#REF!</v>
      </c>
      <c r="G329" s="11">
        <f>VLOOKUP(A329, localcont!$A$10:$I$1764, 8)</f>
        <v>0</v>
      </c>
      <c r="H329" s="115" t="e">
        <f>VLOOKUP(A329, localcont!$A$10:$I$1764, 9)*F329</f>
        <v>#REF!</v>
      </c>
    </row>
    <row r="330" spans="1:8">
      <c r="A330" s="9">
        <v>1601</v>
      </c>
      <c r="B330" s="9">
        <v>321</v>
      </c>
      <c r="C330" s="9" t="s">
        <v>913</v>
      </c>
      <c r="D330" s="9">
        <v>321</v>
      </c>
      <c r="E330" s="9" t="s">
        <v>397</v>
      </c>
      <c r="F330" s="11" t="e">
        <f t="shared" ref="F330:F393" si="5">VLOOKUP(D330, town351, 7)</f>
        <v>#REF!</v>
      </c>
      <c r="G330" s="11">
        <f>VLOOKUP(A330, localcont!$A$10:$I$1764, 8)</f>
        <v>33283538.019999992</v>
      </c>
      <c r="H330" s="115" t="e">
        <f>VLOOKUP(A330, localcont!$A$10:$I$1764, 9)*F330</f>
        <v>#REF!</v>
      </c>
    </row>
    <row r="331" spans="1:8">
      <c r="A331" s="9">
        <v>1606</v>
      </c>
      <c r="B331" s="9">
        <v>322</v>
      </c>
      <c r="C331" s="9" t="s">
        <v>914</v>
      </c>
      <c r="D331" s="9">
        <v>322</v>
      </c>
      <c r="E331" s="9" t="s">
        <v>398</v>
      </c>
      <c r="F331" s="11" t="e">
        <f t="shared" si="5"/>
        <v>#REF!</v>
      </c>
      <c r="G331" s="11">
        <f>VLOOKUP(A331, localcont!$A$10:$I$1764, 8)</f>
        <v>8692760.0099999998</v>
      </c>
      <c r="H331" s="115" t="e">
        <f>VLOOKUP(A331, localcont!$A$10:$I$1764, 9)*F331</f>
        <v>#REF!</v>
      </c>
    </row>
    <row r="332" spans="1:8">
      <c r="A332" s="9">
        <v>1611</v>
      </c>
      <c r="B332" s="9">
        <v>323</v>
      </c>
      <c r="C332" s="9" t="s">
        <v>915</v>
      </c>
      <c r="D332" s="9">
        <v>323</v>
      </c>
      <c r="E332" s="9" t="s">
        <v>399</v>
      </c>
      <c r="F332" s="11" t="e">
        <f t="shared" si="5"/>
        <v>#REF!</v>
      </c>
      <c r="G332" s="11">
        <f>VLOOKUP(A332, localcont!$A$10:$I$1764, 8)</f>
        <v>10285489.059999999</v>
      </c>
      <c r="H332" s="115" t="e">
        <f>VLOOKUP(A332, localcont!$A$10:$I$1764, 9)*F332</f>
        <v>#REF!</v>
      </c>
    </row>
    <row r="333" spans="1:8">
      <c r="A333" s="9">
        <v>1616</v>
      </c>
      <c r="B333" s="9">
        <v>324</v>
      </c>
      <c r="C333" s="9" t="s">
        <v>916</v>
      </c>
      <c r="D333" s="9">
        <v>324</v>
      </c>
      <c r="E333" s="9" t="s">
        <v>400</v>
      </c>
      <c r="F333" s="11" t="e">
        <f t="shared" si="5"/>
        <v>#REF!</v>
      </c>
      <c r="G333" s="11">
        <f>VLOOKUP(A333, localcont!$A$10:$I$1764, 8)</f>
        <v>354549.68000000005</v>
      </c>
      <c r="H333" s="115" t="e">
        <f>VLOOKUP(A333, localcont!$A$10:$I$1764, 9)*F333</f>
        <v>#REF!</v>
      </c>
    </row>
    <row r="334" spans="1:8">
      <c r="A334" s="9">
        <v>1621</v>
      </c>
      <c r="B334" s="9">
        <v>325</v>
      </c>
      <c r="C334" s="9" t="s">
        <v>917</v>
      </c>
      <c r="D334" s="9">
        <v>325</v>
      </c>
      <c r="E334" s="9" t="s">
        <v>401</v>
      </c>
      <c r="F334" s="11" t="e">
        <f t="shared" si="5"/>
        <v>#REF!</v>
      </c>
      <c r="G334" s="11">
        <f>VLOOKUP(A334, localcont!$A$10:$I$1764, 8)</f>
        <v>59795241.399999999</v>
      </c>
      <c r="H334" s="115" t="e">
        <f>VLOOKUP(A334, localcont!$A$10:$I$1764, 9)*F334</f>
        <v>#REF!</v>
      </c>
    </row>
    <row r="335" spans="1:8">
      <c r="A335" s="9">
        <v>1626</v>
      </c>
      <c r="B335" s="9">
        <v>326</v>
      </c>
      <c r="C335" s="9" t="s">
        <v>918</v>
      </c>
      <c r="D335" s="9">
        <v>326</v>
      </c>
      <c r="E335" s="9" t="s">
        <v>402</v>
      </c>
      <c r="F335" s="11" t="e">
        <f t="shared" si="5"/>
        <v>#REF!</v>
      </c>
      <c r="G335" s="11">
        <f>VLOOKUP(A335, localcont!$A$10:$I$1764, 8)</f>
        <v>45233495.410999998</v>
      </c>
      <c r="H335" s="115" t="e">
        <f>VLOOKUP(A335, localcont!$A$10:$I$1764, 9)*F335</f>
        <v>#REF!</v>
      </c>
    </row>
    <row r="336" spans="1:8">
      <c r="A336" s="9">
        <v>1631</v>
      </c>
      <c r="B336" s="9">
        <v>327</v>
      </c>
      <c r="C336" s="9" t="s">
        <v>919</v>
      </c>
      <c r="D336" s="9">
        <v>327</v>
      </c>
      <c r="E336" s="9" t="s">
        <v>403</v>
      </c>
      <c r="F336" s="11" t="e">
        <f t="shared" si="5"/>
        <v>#REF!</v>
      </c>
      <c r="G336" s="11">
        <f>VLOOKUP(A336, localcont!$A$10:$I$1764, 8)</f>
        <v>1360673</v>
      </c>
      <c r="H336" s="115" t="e">
        <f>VLOOKUP(A336, localcont!$A$10:$I$1764, 9)*F336</f>
        <v>#REF!</v>
      </c>
    </row>
    <row r="337" spans="1:8">
      <c r="A337" s="9">
        <v>1636</v>
      </c>
      <c r="B337" s="9">
        <v>328</v>
      </c>
      <c r="C337" s="9" t="s">
        <v>920</v>
      </c>
      <c r="D337" s="9">
        <v>328</v>
      </c>
      <c r="E337" s="9" t="s">
        <v>404</v>
      </c>
      <c r="F337" s="11" t="e">
        <f t="shared" si="5"/>
        <v>#REF!</v>
      </c>
      <c r="G337" s="11">
        <f>VLOOKUP(A337, localcont!$A$10:$I$1764, 8)</f>
        <v>0</v>
      </c>
      <c r="H337" s="115" t="e">
        <f>VLOOKUP(A337, localcont!$A$10:$I$1764, 9)*F337</f>
        <v>#REF!</v>
      </c>
    </row>
    <row r="338" spans="1:8">
      <c r="A338" s="9">
        <v>1641</v>
      </c>
      <c r="B338" s="9">
        <v>329</v>
      </c>
      <c r="C338" s="9" t="s">
        <v>921</v>
      </c>
      <c r="D338" s="9">
        <v>329</v>
      </c>
      <c r="E338" s="9" t="s">
        <v>405</v>
      </c>
      <c r="F338" s="11" t="e">
        <f t="shared" si="5"/>
        <v>#REF!</v>
      </c>
      <c r="G338" s="11">
        <f>VLOOKUP(A338, localcont!$A$10:$I$1764, 8)</f>
        <v>0</v>
      </c>
      <c r="H338" s="115" t="e">
        <f>VLOOKUP(A338, localcont!$A$10:$I$1764, 9)*F338</f>
        <v>#REF!</v>
      </c>
    </row>
    <row r="339" spans="1:8">
      <c r="A339" s="9">
        <v>1646</v>
      </c>
      <c r="B339" s="9">
        <v>330</v>
      </c>
      <c r="C339" s="9" t="s">
        <v>922</v>
      </c>
      <c r="D339" s="9">
        <v>330</v>
      </c>
      <c r="E339" s="9" t="s">
        <v>406</v>
      </c>
      <c r="F339" s="11" t="e">
        <f t="shared" si="5"/>
        <v>#REF!</v>
      </c>
      <c r="G339" s="11">
        <f>VLOOKUP(A339, localcont!$A$10:$I$1764, 8)</f>
        <v>20900052.866529997</v>
      </c>
      <c r="H339" s="115" t="e">
        <f>VLOOKUP(A339, localcont!$A$10:$I$1764, 9)*F339</f>
        <v>#REF!</v>
      </c>
    </row>
    <row r="340" spans="1:8">
      <c r="A340" s="9">
        <v>1651</v>
      </c>
      <c r="B340" s="9">
        <v>331</v>
      </c>
      <c r="C340" s="9" t="s">
        <v>923</v>
      </c>
      <c r="D340" s="9">
        <v>331</v>
      </c>
      <c r="E340" s="9" t="s">
        <v>407</v>
      </c>
      <c r="F340" s="11" t="e">
        <f t="shared" si="5"/>
        <v>#REF!</v>
      </c>
      <c r="G340" s="11">
        <f>VLOOKUP(A340, localcont!$A$10:$I$1764, 8)</f>
        <v>14911266.000000002</v>
      </c>
      <c r="H340" s="115" t="e">
        <f>VLOOKUP(A340, localcont!$A$10:$I$1764, 9)*F340</f>
        <v>#REF!</v>
      </c>
    </row>
    <row r="341" spans="1:8">
      <c r="A341" s="9">
        <v>1656</v>
      </c>
      <c r="B341" s="9">
        <v>332</v>
      </c>
      <c r="C341" s="9" t="s">
        <v>924</v>
      </c>
      <c r="D341" s="9">
        <v>332</v>
      </c>
      <c r="E341" s="9" t="s">
        <v>408</v>
      </c>
      <c r="F341" s="11" t="e">
        <f t="shared" si="5"/>
        <v>#REF!</v>
      </c>
      <c r="G341" s="11">
        <f>VLOOKUP(A341, localcont!$A$10:$I$1764, 8)</f>
        <v>44295065.429999992</v>
      </c>
      <c r="H341" s="115" t="e">
        <f>VLOOKUP(A341, localcont!$A$10:$I$1764, 9)*F341</f>
        <v>#REF!</v>
      </c>
    </row>
    <row r="342" spans="1:8">
      <c r="A342" s="9">
        <v>1661</v>
      </c>
      <c r="B342" s="9">
        <v>333</v>
      </c>
      <c r="C342" s="9" t="s">
        <v>925</v>
      </c>
      <c r="D342" s="9">
        <v>333</v>
      </c>
      <c r="E342" s="9" t="s">
        <v>409</v>
      </c>
      <c r="F342" s="11" t="e">
        <f t="shared" si="5"/>
        <v>#REF!</v>
      </c>
      <c r="G342" s="11">
        <f>VLOOKUP(A342, localcont!$A$10:$I$1764, 8)</f>
        <v>0</v>
      </c>
      <c r="H342" s="115" t="e">
        <f>VLOOKUP(A342, localcont!$A$10:$I$1764, 9)*F342</f>
        <v>#REF!</v>
      </c>
    </row>
    <row r="343" spans="1:8">
      <c r="A343" s="9">
        <v>1666</v>
      </c>
      <c r="B343" s="9">
        <v>334</v>
      </c>
      <c r="C343" s="9" t="s">
        <v>926</v>
      </c>
      <c r="D343" s="9">
        <v>334</v>
      </c>
      <c r="E343" s="9" t="s">
        <v>410</v>
      </c>
      <c r="F343" s="11" t="e">
        <f t="shared" si="5"/>
        <v>#REF!</v>
      </c>
      <c r="G343" s="11">
        <f>VLOOKUP(A343, localcont!$A$10:$I$1764, 8)</f>
        <v>0</v>
      </c>
      <c r="H343" s="115" t="e">
        <f>VLOOKUP(A343, localcont!$A$10:$I$1764, 9)*F343</f>
        <v>#REF!</v>
      </c>
    </row>
    <row r="344" spans="1:8">
      <c r="A344" s="9">
        <v>1671</v>
      </c>
      <c r="B344" s="9">
        <v>335</v>
      </c>
      <c r="C344" s="9" t="s">
        <v>927</v>
      </c>
      <c r="D344" s="9">
        <v>335</v>
      </c>
      <c r="E344" s="9" t="s">
        <v>411</v>
      </c>
      <c r="F344" s="11" t="e">
        <f t="shared" si="5"/>
        <v>#REF!</v>
      </c>
      <c r="G344" s="11">
        <f>VLOOKUP(A344, localcont!$A$10:$I$1764, 8)</f>
        <v>29301469.672719996</v>
      </c>
      <c r="H344" s="115" t="e">
        <f>VLOOKUP(A344, localcont!$A$10:$I$1764, 9)*F344</f>
        <v>#REF!</v>
      </c>
    </row>
    <row r="345" spans="1:8">
      <c r="A345" s="9">
        <v>1676</v>
      </c>
      <c r="B345" s="9">
        <v>336</v>
      </c>
      <c r="C345" s="9" t="s">
        <v>928</v>
      </c>
      <c r="D345" s="9">
        <v>336</v>
      </c>
      <c r="E345" s="9" t="s">
        <v>412</v>
      </c>
      <c r="F345" s="11" t="e">
        <f t="shared" si="5"/>
        <v>#REF!</v>
      </c>
      <c r="G345" s="11">
        <f>VLOOKUP(A345, localcont!$A$10:$I$1764, 8)</f>
        <v>69159899.607649997</v>
      </c>
      <c r="H345" s="115" t="e">
        <f>VLOOKUP(A345, localcont!$A$10:$I$1764, 9)*F345</f>
        <v>#REF!</v>
      </c>
    </row>
    <row r="346" spans="1:8">
      <c r="A346" s="9">
        <v>1681</v>
      </c>
      <c r="B346" s="9">
        <v>337</v>
      </c>
      <c r="C346" s="9" t="s">
        <v>929</v>
      </c>
      <c r="D346" s="9">
        <v>337</v>
      </c>
      <c r="E346" s="9" t="s">
        <v>413</v>
      </c>
      <c r="F346" s="11" t="e">
        <f t="shared" si="5"/>
        <v>#REF!</v>
      </c>
      <c r="G346" s="11">
        <f>VLOOKUP(A346, localcont!$A$10:$I$1764, 8)</f>
        <v>852415.71000000008</v>
      </c>
      <c r="H346" s="115" t="e">
        <f>VLOOKUP(A346, localcont!$A$10:$I$1764, 9)*F346</f>
        <v>#REF!</v>
      </c>
    </row>
    <row r="347" spans="1:8">
      <c r="A347" s="9">
        <v>1686</v>
      </c>
      <c r="B347" s="9">
        <v>338</v>
      </c>
      <c r="C347" s="9" t="s">
        <v>930</v>
      </c>
      <c r="D347" s="9">
        <v>338</v>
      </c>
      <c r="E347" s="9" t="s">
        <v>414</v>
      </c>
      <c r="F347" s="11" t="e">
        <f t="shared" si="5"/>
        <v>#REF!</v>
      </c>
      <c r="G347" s="11">
        <f>VLOOKUP(A347, localcont!$A$10:$I$1764, 8)</f>
        <v>118538.28</v>
      </c>
      <c r="H347" s="115" t="e">
        <f>VLOOKUP(A347, localcont!$A$10:$I$1764, 9)*F347</f>
        <v>#REF!</v>
      </c>
    </row>
    <row r="348" spans="1:8">
      <c r="A348" s="9">
        <v>1691</v>
      </c>
      <c r="B348" s="9">
        <v>339</v>
      </c>
      <c r="C348" s="9" t="s">
        <v>931</v>
      </c>
      <c r="D348" s="9">
        <v>339</v>
      </c>
      <c r="E348" s="9" t="s">
        <v>415</v>
      </c>
      <c r="F348" s="11" t="e">
        <f t="shared" si="5"/>
        <v>#REF!</v>
      </c>
      <c r="G348" s="11">
        <f>VLOOKUP(A348, localcont!$A$10:$I$1764, 8)</f>
        <v>0</v>
      </c>
      <c r="H348" s="115" t="e">
        <f>VLOOKUP(A348, localcont!$A$10:$I$1764, 9)*F348</f>
        <v>#REF!</v>
      </c>
    </row>
    <row r="349" spans="1:8">
      <c r="A349" s="9">
        <v>1696</v>
      </c>
      <c r="B349" s="9">
        <v>340</v>
      </c>
      <c r="C349" s="9" t="s">
        <v>932</v>
      </c>
      <c r="D349" s="9">
        <v>340</v>
      </c>
      <c r="E349" s="9" t="s">
        <v>416</v>
      </c>
      <c r="F349" s="11" t="e">
        <f t="shared" si="5"/>
        <v>#REF!</v>
      </c>
      <c r="G349" s="11">
        <f>VLOOKUP(A349, localcont!$A$10:$I$1764, 8)</f>
        <v>1665309.4700000002</v>
      </c>
      <c r="H349" s="115" t="e">
        <f>VLOOKUP(A349, localcont!$A$10:$I$1764, 9)*F349</f>
        <v>#REF!</v>
      </c>
    </row>
    <row r="350" spans="1:8">
      <c r="A350" s="9">
        <v>1701</v>
      </c>
      <c r="B350" s="9">
        <v>341</v>
      </c>
      <c r="C350" s="9" t="s">
        <v>933</v>
      </c>
      <c r="D350" s="9">
        <v>341</v>
      </c>
      <c r="E350" s="9" t="s">
        <v>417</v>
      </c>
      <c r="F350" s="11" t="e">
        <f t="shared" si="5"/>
        <v>#REF!</v>
      </c>
      <c r="G350" s="11">
        <f>VLOOKUP(A350, localcont!$A$10:$I$1764, 8)</f>
        <v>3780882.2300000004</v>
      </c>
      <c r="H350" s="115" t="e">
        <f>VLOOKUP(A350, localcont!$A$10:$I$1764, 9)*F350</f>
        <v>#REF!</v>
      </c>
    </row>
    <row r="351" spans="1:8">
      <c r="A351" s="9">
        <v>1706</v>
      </c>
      <c r="B351" s="9">
        <v>342</v>
      </c>
      <c r="C351" s="9" t="s">
        <v>934</v>
      </c>
      <c r="D351" s="9">
        <v>342</v>
      </c>
      <c r="E351" s="9" t="s">
        <v>78</v>
      </c>
      <c r="F351" s="11" t="e">
        <f t="shared" si="5"/>
        <v>#REF!</v>
      </c>
      <c r="G351" s="11">
        <f>VLOOKUP(A351, localcont!$A$10:$I$1764, 8)</f>
        <v>33396838.325240005</v>
      </c>
      <c r="H351" s="115" t="e">
        <f>VLOOKUP(A351, localcont!$A$10:$I$1764, 9)*F351</f>
        <v>#REF!</v>
      </c>
    </row>
    <row r="352" spans="1:8">
      <c r="A352" s="9">
        <v>1711</v>
      </c>
      <c r="B352" s="9">
        <v>343</v>
      </c>
      <c r="C352" s="9" t="s">
        <v>935</v>
      </c>
      <c r="D352" s="9">
        <v>343</v>
      </c>
      <c r="E352" s="9" t="s">
        <v>419</v>
      </c>
      <c r="F352" s="11" t="e">
        <f t="shared" si="5"/>
        <v>#REF!</v>
      </c>
      <c r="G352" s="11">
        <f>VLOOKUP(A352, localcont!$A$10:$I$1764, 8)</f>
        <v>14883842.210000001</v>
      </c>
      <c r="H352" s="115" t="e">
        <f>VLOOKUP(A352, localcont!$A$10:$I$1764, 9)*F352</f>
        <v>#REF!</v>
      </c>
    </row>
    <row r="353" spans="1:8">
      <c r="A353" s="9">
        <v>1716</v>
      </c>
      <c r="B353" s="9">
        <v>344</v>
      </c>
      <c r="C353" s="9" t="s">
        <v>936</v>
      </c>
      <c r="D353" s="9">
        <v>344</v>
      </c>
      <c r="E353" s="9" t="s">
        <v>420</v>
      </c>
      <c r="F353" s="11" t="e">
        <f t="shared" si="5"/>
        <v>#REF!</v>
      </c>
      <c r="G353" s="11">
        <f>VLOOKUP(A353, localcont!$A$10:$I$1764, 8)</f>
        <v>41694755.431160003</v>
      </c>
      <c r="H353" s="115" t="e">
        <f>VLOOKUP(A353, localcont!$A$10:$I$1764, 9)*F353</f>
        <v>#REF!</v>
      </c>
    </row>
    <row r="354" spans="1:8">
      <c r="A354" s="9">
        <v>1721</v>
      </c>
      <c r="B354" s="9">
        <v>345</v>
      </c>
      <c r="C354" s="9" t="s">
        <v>937</v>
      </c>
      <c r="D354" s="9">
        <v>345</v>
      </c>
      <c r="E354" s="9" t="s">
        <v>421</v>
      </c>
      <c r="F354" s="11" t="e">
        <f t="shared" si="5"/>
        <v>#REF!</v>
      </c>
      <c r="G354" s="11">
        <f>VLOOKUP(A354, localcont!$A$10:$I$1764, 8)</f>
        <v>26341.840000000004</v>
      </c>
      <c r="H354" s="115" t="e">
        <f>VLOOKUP(A354, localcont!$A$10:$I$1764, 9)*F354</f>
        <v>#REF!</v>
      </c>
    </row>
    <row r="355" spans="1:8">
      <c r="A355" s="9">
        <v>1726</v>
      </c>
      <c r="B355" s="9">
        <v>346</v>
      </c>
      <c r="C355" s="9" t="s">
        <v>938</v>
      </c>
      <c r="D355" s="9">
        <v>346</v>
      </c>
      <c r="E355" s="9" t="s">
        <v>79</v>
      </c>
      <c r="F355" s="11" t="e">
        <f t="shared" si="5"/>
        <v>#REF!</v>
      </c>
      <c r="G355" s="11">
        <f>VLOOKUP(A355, localcont!$A$10:$I$1764, 8)</f>
        <v>19355380.740320001</v>
      </c>
      <c r="H355" s="115" t="e">
        <f>VLOOKUP(A355, localcont!$A$10:$I$1764, 9)*F355</f>
        <v>#REF!</v>
      </c>
    </row>
    <row r="356" spans="1:8">
      <c r="A356" s="9">
        <v>1731</v>
      </c>
      <c r="B356" s="9">
        <v>347</v>
      </c>
      <c r="C356" s="9" t="s">
        <v>939</v>
      </c>
      <c r="D356" s="9">
        <v>347</v>
      </c>
      <c r="E356" s="9" t="s">
        <v>939</v>
      </c>
      <c r="F356" s="11" t="e">
        <f t="shared" si="5"/>
        <v>#REF!</v>
      </c>
      <c r="G356" s="11">
        <f>VLOOKUP(A356, localcont!$A$10:$I$1764, 8)</f>
        <v>49930543.991250016</v>
      </c>
      <c r="H356" s="115" t="e">
        <f>VLOOKUP(A356, localcont!$A$10:$I$1764, 9)*F356</f>
        <v>#REF!</v>
      </c>
    </row>
    <row r="357" spans="1:8">
      <c r="A357" s="9">
        <v>1736</v>
      </c>
      <c r="B357" s="9">
        <v>348</v>
      </c>
      <c r="C357" s="9" t="s">
        <v>940</v>
      </c>
      <c r="D357" s="9">
        <v>348</v>
      </c>
      <c r="E357" s="9" t="s">
        <v>422</v>
      </c>
      <c r="F357" s="11" t="e">
        <f t="shared" si="5"/>
        <v>#REF!</v>
      </c>
      <c r="G357" s="11">
        <f>VLOOKUP(A357, localcont!$A$10:$I$1764, 8)</f>
        <v>332590291.94999999</v>
      </c>
      <c r="H357" s="115" t="e">
        <f>VLOOKUP(A357, localcont!$A$10:$I$1764, 9)*F357</f>
        <v>#REF!</v>
      </c>
    </row>
    <row r="358" spans="1:8">
      <c r="A358" s="9">
        <v>1741</v>
      </c>
      <c r="B358" s="9">
        <v>349</v>
      </c>
      <c r="C358" s="9" t="s">
        <v>941</v>
      </c>
      <c r="D358" s="9">
        <v>349</v>
      </c>
      <c r="E358" s="9" t="s">
        <v>423</v>
      </c>
      <c r="F358" s="11" t="e">
        <f t="shared" si="5"/>
        <v>#REF!</v>
      </c>
      <c r="G358" s="11">
        <f>VLOOKUP(A358, localcont!$A$10:$I$1764, 8)</f>
        <v>1206120.8500000003</v>
      </c>
      <c r="H358" s="115" t="e">
        <f>VLOOKUP(A358, localcont!$A$10:$I$1764, 9)*F358</f>
        <v>#REF!</v>
      </c>
    </row>
    <row r="359" spans="1:8">
      <c r="A359" s="9">
        <v>1746</v>
      </c>
      <c r="B359" s="9">
        <v>350</v>
      </c>
      <c r="C359" s="9" t="s">
        <v>942</v>
      </c>
      <c r="D359" s="9">
        <v>350</v>
      </c>
      <c r="E359" s="9" t="s">
        <v>424</v>
      </c>
      <c r="F359" s="11" t="e">
        <f t="shared" si="5"/>
        <v>#REF!</v>
      </c>
      <c r="G359" s="11">
        <f>VLOOKUP(A359, localcont!$A$10:$I$1764, 8)</f>
        <v>8711771.7903999984</v>
      </c>
      <c r="H359" s="115" t="e">
        <f>VLOOKUP(A359, localcont!$A$10:$I$1764, 9)*F359</f>
        <v>#REF!</v>
      </c>
    </row>
    <row r="360" spans="1:8">
      <c r="A360" s="9">
        <v>1751</v>
      </c>
      <c r="B360" s="9">
        <v>351</v>
      </c>
      <c r="C360" s="9" t="s">
        <v>943</v>
      </c>
      <c r="D360" s="9">
        <v>351</v>
      </c>
      <c r="E360" s="9" t="s">
        <v>425</v>
      </c>
      <c r="F360" s="11" t="e">
        <f t="shared" si="5"/>
        <v>#REF!</v>
      </c>
      <c r="G360" s="11">
        <f>VLOOKUP(A360, localcont!$A$10:$I$1764, 8)</f>
        <v>0</v>
      </c>
      <c r="H360" s="115" t="e">
        <f>VLOOKUP(A360, localcont!$A$10:$I$1764, 9)*F360</f>
        <v>#REF!</v>
      </c>
    </row>
    <row r="361" spans="1:8">
      <c r="A361" s="9">
        <v>1047</v>
      </c>
      <c r="B361" s="9">
        <v>210</v>
      </c>
      <c r="C361" s="9" t="s">
        <v>791</v>
      </c>
      <c r="D361" s="9">
        <v>406</v>
      </c>
      <c r="E361" s="9" t="s">
        <v>437</v>
      </c>
      <c r="F361" s="11" t="e">
        <f t="shared" si="5"/>
        <v>#REF!</v>
      </c>
      <c r="G361" s="11">
        <f>VLOOKUP(A361, localcont!$A$10:$I$1764, 8)</f>
        <v>2177668</v>
      </c>
      <c r="H361" s="115" t="e">
        <f>VLOOKUP(A361, localcont!$A$10:$I$1764, 9)*F361</f>
        <v>#REF!</v>
      </c>
    </row>
    <row r="362" spans="1:8">
      <c r="A362" s="9">
        <v>7</v>
      </c>
      <c r="B362" s="9">
        <v>2</v>
      </c>
      <c r="C362" s="9" t="s">
        <v>973</v>
      </c>
      <c r="D362" s="9">
        <v>600</v>
      </c>
      <c r="E362" s="9" t="s">
        <v>966</v>
      </c>
      <c r="F362" s="11" t="e">
        <f t="shared" si="5"/>
        <v>#REF!</v>
      </c>
      <c r="G362" s="11">
        <f>VLOOKUP(A362, localcont!$A$10:$I$1764, 8)</f>
        <v>44421182</v>
      </c>
      <c r="H362" s="115" t="e">
        <f>VLOOKUP(A362, localcont!$A$10:$I$1764, 9)*F362</f>
        <v>#REF!</v>
      </c>
    </row>
    <row r="363" spans="1:8">
      <c r="A363" s="9">
        <v>182</v>
      </c>
      <c r="B363" s="9">
        <v>37</v>
      </c>
      <c r="C363" s="9" t="s">
        <v>560</v>
      </c>
      <c r="D363" s="9">
        <v>600</v>
      </c>
      <c r="E363" s="9" t="s">
        <v>966</v>
      </c>
      <c r="F363" s="11" t="e">
        <f t="shared" si="5"/>
        <v>#REF!</v>
      </c>
      <c r="G363" s="11">
        <f>VLOOKUP(A363, localcont!$A$10:$I$1764, 8)</f>
        <v>8126392</v>
      </c>
      <c r="H363" s="115" t="e">
        <f>VLOOKUP(A363, localcont!$A$10:$I$1764, 9)*F363</f>
        <v>#REF!</v>
      </c>
    </row>
    <row r="364" spans="1:8">
      <c r="A364" s="9">
        <v>17</v>
      </c>
      <c r="B364" s="9">
        <v>4</v>
      </c>
      <c r="C364" s="9" t="s">
        <v>979</v>
      </c>
      <c r="D364" s="9">
        <v>603</v>
      </c>
      <c r="E364" s="9" t="s">
        <v>438</v>
      </c>
      <c r="F364" s="11" t="e">
        <f t="shared" si="5"/>
        <v>#REF!</v>
      </c>
      <c r="G364" s="11">
        <f>VLOOKUP(A364, localcont!$A$10:$I$1764, 8)</f>
        <v>11241700</v>
      </c>
      <c r="H364" s="115" t="e">
        <f>VLOOKUP(A364, localcont!$A$10:$I$1764, 9)*F364</f>
        <v>#REF!</v>
      </c>
    </row>
    <row r="365" spans="1:8">
      <c r="A365" s="9">
        <v>287</v>
      </c>
      <c r="B365" s="9">
        <v>58</v>
      </c>
      <c r="C365" s="9" t="s">
        <v>591</v>
      </c>
      <c r="D365" s="9">
        <v>603</v>
      </c>
      <c r="E365" s="9" t="s">
        <v>438</v>
      </c>
      <c r="F365" s="11" t="e">
        <f t="shared" si="5"/>
        <v>#REF!</v>
      </c>
      <c r="G365" s="11">
        <f>VLOOKUP(A365, localcont!$A$10:$I$1764, 8)</f>
        <v>4055080</v>
      </c>
      <c r="H365" s="115" t="e">
        <f>VLOOKUP(A365, localcont!$A$10:$I$1764, 9)*F365</f>
        <v>#REF!</v>
      </c>
    </row>
    <row r="366" spans="1:8">
      <c r="A366" s="9">
        <v>37</v>
      </c>
      <c r="B366" s="9">
        <v>8</v>
      </c>
      <c r="C366" s="9" t="s">
        <v>3</v>
      </c>
      <c r="D366" s="9">
        <v>605</v>
      </c>
      <c r="E366" s="9" t="s">
        <v>439</v>
      </c>
      <c r="F366" s="11" t="e">
        <f t="shared" si="5"/>
        <v>#REF!</v>
      </c>
      <c r="G366" s="11">
        <f>VLOOKUP(A366, localcont!$A$10:$I$1764, 8)</f>
        <v>12409665</v>
      </c>
      <c r="H366" s="115" t="e">
        <f>VLOOKUP(A366, localcont!$A$10:$I$1764, 9)*F366</f>
        <v>#REF!</v>
      </c>
    </row>
    <row r="367" spans="1:8">
      <c r="A367" s="9">
        <v>767</v>
      </c>
      <c r="B367" s="9">
        <v>154</v>
      </c>
      <c r="C367" s="9" t="s">
        <v>716</v>
      </c>
      <c r="D367" s="9">
        <v>605</v>
      </c>
      <c r="E367" s="9" t="s">
        <v>439</v>
      </c>
      <c r="F367" s="11" t="e">
        <f t="shared" si="5"/>
        <v>#REF!</v>
      </c>
      <c r="G367" s="11">
        <f>VLOOKUP(A367, localcont!$A$10:$I$1764, 8)</f>
        <v>1069620</v>
      </c>
      <c r="H367" s="115" t="e">
        <f>VLOOKUP(A367, localcont!$A$10:$I$1764, 9)*F367</f>
        <v>#REF!</v>
      </c>
    </row>
    <row r="368" spans="1:8">
      <c r="A368" s="9">
        <v>1147</v>
      </c>
      <c r="B368" s="9">
        <v>230</v>
      </c>
      <c r="C368" s="9" t="s">
        <v>818</v>
      </c>
      <c r="D368" s="9">
        <v>605</v>
      </c>
      <c r="E368" s="9" t="s">
        <v>439</v>
      </c>
      <c r="F368" s="11" t="e">
        <f t="shared" si="5"/>
        <v>#REF!</v>
      </c>
      <c r="G368" s="11">
        <f>VLOOKUP(A368, localcont!$A$10:$I$1764, 8)</f>
        <v>581541</v>
      </c>
      <c r="H368" s="115" t="e">
        <f>VLOOKUP(A368, localcont!$A$10:$I$1764, 9)*F368</f>
        <v>#REF!</v>
      </c>
    </row>
    <row r="369" spans="1:8">
      <c r="A369" s="9">
        <v>1357</v>
      </c>
      <c r="B369" s="9">
        <v>272</v>
      </c>
      <c r="C369" s="9" t="s">
        <v>861</v>
      </c>
      <c r="D369" s="9">
        <v>605</v>
      </c>
      <c r="E369" s="9" t="s">
        <v>439</v>
      </c>
      <c r="F369" s="11" t="e">
        <f t="shared" si="5"/>
        <v>#REF!</v>
      </c>
      <c r="G369" s="11">
        <f>VLOOKUP(A369, localcont!$A$10:$I$1764, 8)</f>
        <v>1474621</v>
      </c>
      <c r="H369" s="115" t="e">
        <f>VLOOKUP(A369, localcont!$A$10:$I$1764, 9)*F369</f>
        <v>#REF!</v>
      </c>
    </row>
    <row r="370" spans="1:8">
      <c r="A370" s="9">
        <v>52</v>
      </c>
      <c r="B370" s="9">
        <v>11</v>
      </c>
      <c r="C370" s="9" t="s">
        <v>8</v>
      </c>
      <c r="D370" s="9">
        <v>610</v>
      </c>
      <c r="E370" s="9" t="s">
        <v>440</v>
      </c>
      <c r="F370" s="11" t="e">
        <f t="shared" si="5"/>
        <v>#REF!</v>
      </c>
      <c r="G370" s="11">
        <f>VLOOKUP(A370, localcont!$A$10:$I$1764, 8)</f>
        <v>10258945</v>
      </c>
      <c r="H370" s="115" t="e">
        <f>VLOOKUP(A370, localcont!$A$10:$I$1764, 9)*F370</f>
        <v>#REF!</v>
      </c>
    </row>
    <row r="371" spans="1:8">
      <c r="A371" s="9">
        <v>1637</v>
      </c>
      <c r="B371" s="9">
        <v>328</v>
      </c>
      <c r="C371" s="9" t="s">
        <v>920</v>
      </c>
      <c r="D371" s="9">
        <v>610</v>
      </c>
      <c r="E371" s="9" t="s">
        <v>440</v>
      </c>
      <c r="F371" s="11" t="e">
        <f t="shared" si="5"/>
        <v>#REF!</v>
      </c>
      <c r="G371" s="11">
        <f>VLOOKUP(A371, localcont!$A$10:$I$1764, 8)</f>
        <v>10931508</v>
      </c>
      <c r="H371" s="115" t="e">
        <f>VLOOKUP(A371, localcont!$A$10:$I$1764, 9)*F371</f>
        <v>#REF!</v>
      </c>
    </row>
    <row r="372" spans="1:8">
      <c r="A372" s="9">
        <v>72</v>
      </c>
      <c r="B372" s="9">
        <v>15</v>
      </c>
      <c r="C372" s="9" t="s">
        <v>17</v>
      </c>
      <c r="D372" s="9">
        <v>615</v>
      </c>
      <c r="E372" s="9" t="s">
        <v>441</v>
      </c>
      <c r="F372" s="11" t="e">
        <f t="shared" si="5"/>
        <v>#REF!</v>
      </c>
      <c r="G372" s="11">
        <f>VLOOKUP(A372, localcont!$A$10:$I$1764, 8)</f>
        <v>16857428</v>
      </c>
      <c r="H372" s="115" t="e">
        <f>VLOOKUP(A372, localcont!$A$10:$I$1764, 9)*F372</f>
        <v>#REF!</v>
      </c>
    </row>
    <row r="373" spans="1:8">
      <c r="A373" s="9">
        <v>1272</v>
      </c>
      <c r="B373" s="9">
        <v>255</v>
      </c>
      <c r="C373" s="9" t="s">
        <v>844</v>
      </c>
      <c r="D373" s="9">
        <v>615</v>
      </c>
      <c r="E373" s="9" t="s">
        <v>441</v>
      </c>
      <c r="F373" s="11" t="e">
        <f t="shared" si="5"/>
        <v>#REF!</v>
      </c>
      <c r="G373" s="11">
        <f>VLOOKUP(A373, localcont!$A$10:$I$1764, 8)</f>
        <v>1387400</v>
      </c>
      <c r="H373" s="115" t="e">
        <f>VLOOKUP(A373, localcont!$A$10:$I$1764, 9)*F373</f>
        <v>#REF!</v>
      </c>
    </row>
    <row r="374" spans="1:8">
      <c r="A374" s="9">
        <v>92</v>
      </c>
      <c r="B374" s="9">
        <v>19</v>
      </c>
      <c r="C374" s="9" t="s">
        <v>25</v>
      </c>
      <c r="D374" s="9">
        <v>616</v>
      </c>
      <c r="E374" s="9" t="s">
        <v>557</v>
      </c>
      <c r="F374" s="11" t="e">
        <f t="shared" si="5"/>
        <v>#REF!</v>
      </c>
      <c r="G374" s="11">
        <f>VLOOKUP(A374, localcont!$A$10:$I$1764, 8)</f>
        <v>9975915</v>
      </c>
      <c r="H374" s="115" t="e">
        <f>VLOOKUP(A374, localcont!$A$10:$I$1764, 9)*F374</f>
        <v>#REF!</v>
      </c>
    </row>
    <row r="375" spans="1:8">
      <c r="A375" s="9">
        <v>1347</v>
      </c>
      <c r="B375" s="9">
        <v>270</v>
      </c>
      <c r="C375" s="9" t="s">
        <v>859</v>
      </c>
      <c r="D375" s="9">
        <v>616</v>
      </c>
      <c r="E375" s="9" t="s">
        <v>557</v>
      </c>
      <c r="F375" s="11" t="e">
        <f t="shared" si="5"/>
        <v>#REF!</v>
      </c>
      <c r="G375" s="11">
        <f>VLOOKUP(A375, localcont!$A$10:$I$1764, 8)</f>
        <v>7563503</v>
      </c>
      <c r="H375" s="115" t="e">
        <f>VLOOKUP(A375, localcont!$A$10:$I$1764, 9)*F375</f>
        <v>#REF!</v>
      </c>
    </row>
    <row r="376" spans="1:8">
      <c r="A376" s="9">
        <v>562</v>
      </c>
      <c r="B376" s="9">
        <v>113</v>
      </c>
      <c r="C376" s="9" t="s">
        <v>667</v>
      </c>
      <c r="D376" s="9">
        <v>618</v>
      </c>
      <c r="E376" s="9" t="s">
        <v>442</v>
      </c>
      <c r="F376" s="11" t="e">
        <f t="shared" si="5"/>
        <v>#REF!</v>
      </c>
      <c r="G376" s="11">
        <f>VLOOKUP(A376, localcont!$A$10:$I$1764, 8)</f>
        <v>8147297</v>
      </c>
      <c r="H376" s="115" t="e">
        <f>VLOOKUP(A376, localcont!$A$10:$I$1764, 9)*F376</f>
        <v>#REF!</v>
      </c>
    </row>
    <row r="377" spans="1:8">
      <c r="A377" s="9">
        <v>1412</v>
      </c>
      <c r="B377" s="9">
        <v>283</v>
      </c>
      <c r="C377" s="9" t="s">
        <v>874</v>
      </c>
      <c r="D377" s="9">
        <v>618</v>
      </c>
      <c r="E377" s="9" t="s">
        <v>442</v>
      </c>
      <c r="F377" s="11" t="e">
        <f t="shared" si="5"/>
        <v>#REF!</v>
      </c>
      <c r="G377" s="11">
        <f>VLOOKUP(A377, localcont!$A$10:$I$1764, 8)</f>
        <v>1601697</v>
      </c>
      <c r="H377" s="115" t="e">
        <f>VLOOKUP(A377, localcont!$A$10:$I$1764, 9)*F377</f>
        <v>#REF!</v>
      </c>
    </row>
    <row r="378" spans="1:8">
      <c r="A378" s="9">
        <v>1662</v>
      </c>
      <c r="B378" s="9">
        <v>333</v>
      </c>
      <c r="C378" s="9" t="s">
        <v>925</v>
      </c>
      <c r="D378" s="9">
        <v>618</v>
      </c>
      <c r="E378" s="9" t="s">
        <v>442</v>
      </c>
      <c r="F378" s="11" t="e">
        <f t="shared" si="5"/>
        <v>#REF!</v>
      </c>
      <c r="G378" s="11">
        <f>VLOOKUP(A378, localcont!$A$10:$I$1764, 8)</f>
        <v>1665765</v>
      </c>
      <c r="H378" s="115" t="e">
        <f>VLOOKUP(A378, localcont!$A$10:$I$1764, 9)*F378</f>
        <v>#REF!</v>
      </c>
    </row>
    <row r="379" spans="1:8">
      <c r="A379" s="9">
        <v>137</v>
      </c>
      <c r="B379" s="9">
        <v>28</v>
      </c>
      <c r="C379" s="9" t="s">
        <v>41</v>
      </c>
      <c r="D379" s="9">
        <v>620</v>
      </c>
      <c r="E379" s="9" t="s">
        <v>443</v>
      </c>
      <c r="F379" s="11" t="e">
        <f t="shared" si="5"/>
        <v>#REF!</v>
      </c>
      <c r="G379" s="11">
        <f>VLOOKUP(A379, localcont!$A$10:$I$1764, 8)</f>
        <v>1912453</v>
      </c>
      <c r="H379" s="115" t="e">
        <f>VLOOKUP(A379, localcont!$A$10:$I$1764, 9)*F379</f>
        <v>#REF!</v>
      </c>
    </row>
    <row r="380" spans="1:8">
      <c r="A380" s="9">
        <v>192</v>
      </c>
      <c r="B380" s="9">
        <v>39</v>
      </c>
      <c r="C380" s="9" t="s">
        <v>563</v>
      </c>
      <c r="D380" s="9">
        <v>620</v>
      </c>
      <c r="E380" s="9" t="s">
        <v>443</v>
      </c>
      <c r="F380" s="11" t="e">
        <f t="shared" si="5"/>
        <v>#REF!</v>
      </c>
      <c r="G380" s="11">
        <f>VLOOKUP(A380, localcont!$A$10:$I$1764, 8)</f>
        <v>3111304</v>
      </c>
      <c r="H380" s="115" t="e">
        <f>VLOOKUP(A380, localcont!$A$10:$I$1764, 9)*F380</f>
        <v>#REF!</v>
      </c>
    </row>
    <row r="381" spans="1:8">
      <c r="A381" s="9">
        <v>157</v>
      </c>
      <c r="B381" s="9">
        <v>32</v>
      </c>
      <c r="C381" s="9" t="s">
        <v>49</v>
      </c>
      <c r="D381" s="9">
        <v>622</v>
      </c>
      <c r="E381" s="9" t="s">
        <v>444</v>
      </c>
      <c r="F381" s="11" t="e">
        <f t="shared" si="5"/>
        <v>#REF!</v>
      </c>
      <c r="G381" s="11">
        <f>VLOOKUP(A381, localcont!$A$10:$I$1764, 8)</f>
        <v>12272281</v>
      </c>
      <c r="H381" s="115" t="e">
        <f>VLOOKUP(A381, localcont!$A$10:$I$1764, 9)*F381</f>
        <v>#REF!</v>
      </c>
    </row>
    <row r="382" spans="1:8">
      <c r="A382" s="9">
        <v>937</v>
      </c>
      <c r="B382" s="9">
        <v>188</v>
      </c>
      <c r="C382" s="9" t="s">
        <v>765</v>
      </c>
      <c r="D382" s="9">
        <v>622</v>
      </c>
      <c r="E382" s="9" t="s">
        <v>444</v>
      </c>
      <c r="F382" s="11" t="e">
        <f t="shared" si="5"/>
        <v>#REF!</v>
      </c>
      <c r="G382" s="11">
        <f>VLOOKUP(A382, localcont!$A$10:$I$1764, 8)</f>
        <v>4783627</v>
      </c>
      <c r="H382" s="115" t="e">
        <f>VLOOKUP(A382, localcont!$A$10:$I$1764, 9)*F382</f>
        <v>#REF!</v>
      </c>
    </row>
    <row r="383" spans="1:8">
      <c r="A383" s="9">
        <v>207</v>
      </c>
      <c r="B383" s="9">
        <v>42</v>
      </c>
      <c r="C383" s="9" t="s">
        <v>567</v>
      </c>
      <c r="D383" s="9">
        <v>625</v>
      </c>
      <c r="E383" s="9" t="s">
        <v>445</v>
      </c>
      <c r="F383" s="11" t="e">
        <f t="shared" si="5"/>
        <v>#REF!</v>
      </c>
      <c r="G383" s="11">
        <f>VLOOKUP(A383, localcont!$A$10:$I$1764, 8)</f>
        <v>31273963</v>
      </c>
      <c r="H383" s="115" t="e">
        <f>VLOOKUP(A383, localcont!$A$10:$I$1764, 9)*F383</f>
        <v>#REF!</v>
      </c>
    </row>
    <row r="384" spans="1:8">
      <c r="A384" s="9">
        <v>1222</v>
      </c>
      <c r="B384" s="9">
        <v>245</v>
      </c>
      <c r="C384" s="9" t="s">
        <v>834</v>
      </c>
      <c r="D384" s="9">
        <v>625</v>
      </c>
      <c r="E384" s="9" t="s">
        <v>445</v>
      </c>
      <c r="F384" s="11" t="e">
        <f t="shared" si="5"/>
        <v>#REF!</v>
      </c>
      <c r="G384" s="11">
        <f>VLOOKUP(A384, localcont!$A$10:$I$1764, 8)</f>
        <v>19905024</v>
      </c>
      <c r="H384" s="115" t="e">
        <f>VLOOKUP(A384, localcont!$A$10:$I$1764, 9)*F384</f>
        <v>#REF!</v>
      </c>
    </row>
    <row r="385" spans="1:8">
      <c r="A385" s="9">
        <v>297</v>
      </c>
      <c r="B385" s="9">
        <v>60</v>
      </c>
      <c r="C385" s="9" t="s">
        <v>593</v>
      </c>
      <c r="D385" s="9">
        <v>632</v>
      </c>
      <c r="E385" s="9" t="s">
        <v>594</v>
      </c>
      <c r="F385" s="11" t="e">
        <f t="shared" si="5"/>
        <v>#REF!</v>
      </c>
      <c r="G385" s="11">
        <f>VLOOKUP(A385, localcont!$A$10:$I$1764, 8)</f>
        <v>629673</v>
      </c>
      <c r="H385" s="115" t="e">
        <f>VLOOKUP(A385, localcont!$A$10:$I$1764, 9)*F385</f>
        <v>#REF!</v>
      </c>
    </row>
    <row r="386" spans="1:8">
      <c r="A386" s="9">
        <v>537</v>
      </c>
      <c r="B386" s="9">
        <v>108</v>
      </c>
      <c r="C386" s="9" t="s">
        <v>662</v>
      </c>
      <c r="D386" s="9">
        <v>632</v>
      </c>
      <c r="E386" s="9" t="s">
        <v>594</v>
      </c>
      <c r="F386" s="11" t="e">
        <f t="shared" si="5"/>
        <v>#REF!</v>
      </c>
      <c r="G386" s="11">
        <f>VLOOKUP(A386, localcont!$A$10:$I$1764, 8)</f>
        <v>609996</v>
      </c>
      <c r="H386" s="115" t="e">
        <f>VLOOKUP(A386, localcont!$A$10:$I$1764, 9)*F386</f>
        <v>#REF!</v>
      </c>
    </row>
    <row r="387" spans="1:8">
      <c r="A387" s="9">
        <v>107</v>
      </c>
      <c r="B387" s="9">
        <v>22</v>
      </c>
      <c r="C387" s="9" t="s">
        <v>30</v>
      </c>
      <c r="D387" s="9">
        <v>635</v>
      </c>
      <c r="E387" s="9" t="s">
        <v>446</v>
      </c>
      <c r="F387" s="11" t="e">
        <f t="shared" si="5"/>
        <v>#REF!</v>
      </c>
      <c r="G387" s="11">
        <f>VLOOKUP(A387, localcont!$A$10:$I$1764, 8)</f>
        <v>1865608</v>
      </c>
      <c r="H387" s="115" t="e">
        <f>VLOOKUP(A387, localcont!$A$10:$I$1764, 9)*F387</f>
        <v>#REF!</v>
      </c>
    </row>
    <row r="388" spans="1:8">
      <c r="A388" s="9">
        <v>342</v>
      </c>
      <c r="B388" s="9">
        <v>69</v>
      </c>
      <c r="C388" s="9" t="s">
        <v>607</v>
      </c>
      <c r="D388" s="9">
        <v>635</v>
      </c>
      <c r="E388" s="9" t="s">
        <v>446</v>
      </c>
      <c r="F388" s="11" t="e">
        <f t="shared" si="5"/>
        <v>#REF!</v>
      </c>
      <c r="G388" s="11">
        <f>VLOOKUP(A388, localcont!$A$10:$I$1764, 8)</f>
        <v>712141</v>
      </c>
      <c r="H388" s="115" t="e">
        <f>VLOOKUP(A388, localcont!$A$10:$I$1764, 9)*F388</f>
        <v>#REF!</v>
      </c>
    </row>
    <row r="389" spans="1:8">
      <c r="A389" s="9">
        <v>347</v>
      </c>
      <c r="B389" s="9">
        <v>70</v>
      </c>
      <c r="C389" s="9" t="s">
        <v>608</v>
      </c>
      <c r="D389" s="9">
        <v>635</v>
      </c>
      <c r="E389" s="9" t="s">
        <v>446</v>
      </c>
      <c r="F389" s="11" t="e">
        <f t="shared" si="5"/>
        <v>#REF!</v>
      </c>
      <c r="G389" s="11">
        <f>VLOOKUP(A389, localcont!$A$10:$I$1764, 8)</f>
        <v>9257828</v>
      </c>
      <c r="H389" s="115" t="e">
        <f>VLOOKUP(A389, localcont!$A$10:$I$1764, 9)*F389</f>
        <v>#REF!</v>
      </c>
    </row>
    <row r="390" spans="1:8">
      <c r="A390" s="9">
        <v>657</v>
      </c>
      <c r="B390" s="9">
        <v>132</v>
      </c>
      <c r="C390" s="9" t="s">
        <v>692</v>
      </c>
      <c r="D390" s="9">
        <v>635</v>
      </c>
      <c r="E390" s="9" t="s">
        <v>446</v>
      </c>
      <c r="F390" s="11" t="e">
        <f t="shared" si="5"/>
        <v>#REF!</v>
      </c>
      <c r="G390" s="11">
        <f>VLOOKUP(A390, localcont!$A$10:$I$1764, 8)</f>
        <v>2126392</v>
      </c>
      <c r="H390" s="115" t="e">
        <f>VLOOKUP(A390, localcont!$A$10:$I$1764, 9)*F390</f>
        <v>#REF!</v>
      </c>
    </row>
    <row r="391" spans="1:8">
      <c r="A391" s="9">
        <v>1162</v>
      </c>
      <c r="B391" s="9">
        <v>233</v>
      </c>
      <c r="C391" s="9" t="s">
        <v>821</v>
      </c>
      <c r="D391" s="9">
        <v>635</v>
      </c>
      <c r="E391" s="9" t="s">
        <v>446</v>
      </c>
      <c r="F391" s="11" t="e">
        <f t="shared" si="5"/>
        <v>#REF!</v>
      </c>
      <c r="G391" s="11">
        <f>VLOOKUP(A391, localcont!$A$10:$I$1764, 8)</f>
        <v>1033105</v>
      </c>
      <c r="H391" s="115" t="e">
        <f>VLOOKUP(A391, localcont!$A$10:$I$1764, 9)*F391</f>
        <v>#REF!</v>
      </c>
    </row>
    <row r="392" spans="1:8">
      <c r="A392" s="9">
        <v>1562</v>
      </c>
      <c r="B392" s="9">
        <v>313</v>
      </c>
      <c r="C392" s="9" t="s">
        <v>905</v>
      </c>
      <c r="D392" s="9">
        <v>635</v>
      </c>
      <c r="E392" s="9" t="s">
        <v>446</v>
      </c>
      <c r="F392" s="11" t="e">
        <f t="shared" si="5"/>
        <v>#REF!</v>
      </c>
      <c r="G392" s="11">
        <f>VLOOKUP(A392, localcont!$A$10:$I$1764, 8)</f>
        <v>571719</v>
      </c>
      <c r="H392" s="115" t="e">
        <f>VLOOKUP(A392, localcont!$A$10:$I$1764, 9)*F392</f>
        <v>#REF!</v>
      </c>
    </row>
    <row r="393" spans="1:8">
      <c r="A393" s="9">
        <v>1722</v>
      </c>
      <c r="B393" s="9">
        <v>345</v>
      </c>
      <c r="C393" s="9" t="s">
        <v>937</v>
      </c>
      <c r="D393" s="9">
        <v>635</v>
      </c>
      <c r="E393" s="9" t="s">
        <v>446</v>
      </c>
      <c r="F393" s="11" t="e">
        <f t="shared" si="5"/>
        <v>#REF!</v>
      </c>
      <c r="G393" s="11">
        <f>VLOOKUP(A393, localcont!$A$10:$I$1764, 8)</f>
        <v>822472</v>
      </c>
      <c r="H393" s="115" t="e">
        <f>VLOOKUP(A393, localcont!$A$10:$I$1764, 9)*F393</f>
        <v>#REF!</v>
      </c>
    </row>
    <row r="394" spans="1:8">
      <c r="A394" s="9">
        <v>252</v>
      </c>
      <c r="B394" s="9">
        <v>51</v>
      </c>
      <c r="C394" s="9" t="s">
        <v>579</v>
      </c>
      <c r="D394" s="9">
        <v>640</v>
      </c>
      <c r="E394" s="9" t="s">
        <v>447</v>
      </c>
      <c r="F394" s="11" t="e">
        <f t="shared" ref="F394:F457" si="6">VLOOKUP(D394, town351, 7)</f>
        <v>#REF!</v>
      </c>
      <c r="G394" s="11">
        <f>VLOOKUP(A394, localcont!$A$10:$I$1764, 8)</f>
        <v>3702201</v>
      </c>
      <c r="H394" s="115" t="e">
        <f>VLOOKUP(A394, localcont!$A$10:$I$1764, 9)*F394</f>
        <v>#REF!</v>
      </c>
    </row>
    <row r="395" spans="1:8">
      <c r="A395" s="9">
        <v>332</v>
      </c>
      <c r="B395" s="9">
        <v>67</v>
      </c>
      <c r="C395" s="9" t="s">
        <v>604</v>
      </c>
      <c r="D395" s="9">
        <v>640</v>
      </c>
      <c r="E395" s="9" t="s">
        <v>447</v>
      </c>
      <c r="F395" s="11" t="e">
        <f t="shared" si="6"/>
        <v>#REF!</v>
      </c>
      <c r="G395" s="11">
        <f>VLOOKUP(A395, localcont!$A$10:$I$1764, 8)</f>
        <v>10399316</v>
      </c>
      <c r="H395" s="115" t="e">
        <f>VLOOKUP(A395, localcont!$A$10:$I$1764, 9)*F395</f>
        <v>#REF!</v>
      </c>
    </row>
    <row r="396" spans="1:8">
      <c r="A396" s="9">
        <v>372</v>
      </c>
      <c r="B396" s="9">
        <v>75</v>
      </c>
      <c r="C396" s="9" t="s">
        <v>618</v>
      </c>
      <c r="D396" s="9">
        <v>645</v>
      </c>
      <c r="E396" s="9" t="s">
        <v>448</v>
      </c>
      <c r="F396" s="11" t="e">
        <f t="shared" si="6"/>
        <v>#REF!</v>
      </c>
      <c r="G396" s="11">
        <f>VLOOKUP(A396, localcont!$A$10:$I$1764, 8)</f>
        <v>12839809</v>
      </c>
      <c r="H396" s="115" t="e">
        <f>VLOOKUP(A396, localcont!$A$10:$I$1764, 9)*F396</f>
        <v>#REF!</v>
      </c>
    </row>
    <row r="397" spans="1:8">
      <c r="A397" s="9">
        <v>1752</v>
      </c>
      <c r="B397" s="9">
        <v>351</v>
      </c>
      <c r="C397" s="9" t="s">
        <v>943</v>
      </c>
      <c r="D397" s="9">
        <v>645</v>
      </c>
      <c r="E397" s="9" t="s">
        <v>448</v>
      </c>
      <c r="F397" s="11" t="e">
        <f t="shared" si="6"/>
        <v>#REF!</v>
      </c>
      <c r="G397" s="11">
        <f>VLOOKUP(A397, localcont!$A$10:$I$1764, 8)</f>
        <v>23866442</v>
      </c>
      <c r="H397" s="115" t="e">
        <f>VLOOKUP(A397, localcont!$A$10:$I$1764, 9)*F397</f>
        <v>#REF!</v>
      </c>
    </row>
    <row r="398" spans="1:8">
      <c r="A398" s="9">
        <v>377</v>
      </c>
      <c r="B398" s="9">
        <v>76</v>
      </c>
      <c r="C398" s="9" t="s">
        <v>620</v>
      </c>
      <c r="D398" s="9">
        <v>650</v>
      </c>
      <c r="E398" s="9" t="s">
        <v>449</v>
      </c>
      <c r="F398" s="11" t="e">
        <f t="shared" si="6"/>
        <v>#REF!</v>
      </c>
      <c r="G398" s="11">
        <f>VLOOKUP(A398, localcont!$A$10:$I$1764, 8)</f>
        <v>11840516</v>
      </c>
      <c r="H398" s="115" t="e">
        <f>VLOOKUP(A398, localcont!$A$10:$I$1764, 9)*F398</f>
        <v>#REF!</v>
      </c>
    </row>
    <row r="399" spans="1:8">
      <c r="A399" s="9">
        <v>1232</v>
      </c>
      <c r="B399" s="9">
        <v>247</v>
      </c>
      <c r="C399" s="9" t="s">
        <v>836</v>
      </c>
      <c r="D399" s="9">
        <v>650</v>
      </c>
      <c r="E399" s="9" t="s">
        <v>449</v>
      </c>
      <c r="F399" s="11" t="e">
        <f t="shared" si="6"/>
        <v>#REF!</v>
      </c>
      <c r="G399" s="11">
        <f>VLOOKUP(A399, localcont!$A$10:$I$1764, 8)</f>
        <v>17159883</v>
      </c>
      <c r="H399" s="115" t="e">
        <f>VLOOKUP(A399, localcont!$A$10:$I$1764, 9)*F399</f>
        <v>#REF!</v>
      </c>
    </row>
    <row r="400" spans="1:8">
      <c r="A400" s="9">
        <v>387</v>
      </c>
      <c r="B400" s="9">
        <v>78</v>
      </c>
      <c r="C400" s="9" t="s">
        <v>623</v>
      </c>
      <c r="D400" s="9">
        <v>655</v>
      </c>
      <c r="E400" s="9" t="s">
        <v>450</v>
      </c>
      <c r="F400" s="11" t="e">
        <f t="shared" si="6"/>
        <v>#REF!</v>
      </c>
      <c r="G400" s="11">
        <f>VLOOKUP(A400, localcont!$A$10:$I$1764, 8)</f>
        <v>6465444</v>
      </c>
      <c r="H400" s="115" t="e">
        <f>VLOOKUP(A400, localcont!$A$10:$I$1764, 9)*F400</f>
        <v>#REF!</v>
      </c>
    </row>
    <row r="401" spans="1:8">
      <c r="A401" s="9">
        <v>1342</v>
      </c>
      <c r="B401" s="9">
        <v>269</v>
      </c>
      <c r="C401" s="9" t="s">
        <v>858</v>
      </c>
      <c r="D401" s="9">
        <v>655</v>
      </c>
      <c r="E401" s="9" t="s">
        <v>450</v>
      </c>
      <c r="F401" s="11" t="e">
        <f t="shared" si="6"/>
        <v>#REF!</v>
      </c>
      <c r="G401" s="11">
        <f>VLOOKUP(A401, localcont!$A$10:$I$1764, 8)</f>
        <v>5237206</v>
      </c>
      <c r="H401" s="115" t="e">
        <f>VLOOKUP(A401, localcont!$A$10:$I$1764, 9)*F401</f>
        <v>#REF!</v>
      </c>
    </row>
    <row r="402" spans="1:8">
      <c r="A402" s="9">
        <v>267</v>
      </c>
      <c r="B402" s="9">
        <v>54</v>
      </c>
      <c r="C402" s="9" t="s">
        <v>584</v>
      </c>
      <c r="D402" s="9">
        <v>658</v>
      </c>
      <c r="E402" s="9" t="s">
        <v>451</v>
      </c>
      <c r="F402" s="11" t="e">
        <f t="shared" si="6"/>
        <v>#REF!</v>
      </c>
      <c r="G402" s="11">
        <f>VLOOKUP(A402, localcont!$A$10:$I$1764, 8)</f>
        <v>19872221</v>
      </c>
      <c r="H402" s="115" t="e">
        <f>VLOOKUP(A402, localcont!$A$10:$I$1764, 9)*F402</f>
        <v>#REF!</v>
      </c>
    </row>
    <row r="403" spans="1:8">
      <c r="A403" s="9">
        <v>397</v>
      </c>
      <c r="B403" s="9">
        <v>80</v>
      </c>
      <c r="C403" s="9" t="s">
        <v>628</v>
      </c>
      <c r="D403" s="9">
        <v>658</v>
      </c>
      <c r="E403" s="9" t="s">
        <v>451</v>
      </c>
      <c r="F403" s="11" t="e">
        <f t="shared" si="6"/>
        <v>#REF!</v>
      </c>
      <c r="G403" s="11">
        <f>VLOOKUP(A403, localcont!$A$10:$I$1764, 8)</f>
        <v>17627806</v>
      </c>
      <c r="H403" s="115" t="e">
        <f>VLOOKUP(A403, localcont!$A$10:$I$1764, 9)*F403</f>
        <v>#REF!</v>
      </c>
    </row>
    <row r="404" spans="1:8">
      <c r="A404" s="9">
        <v>202</v>
      </c>
      <c r="B404" s="9">
        <v>41</v>
      </c>
      <c r="C404" s="9" t="s">
        <v>565</v>
      </c>
      <c r="D404" s="9">
        <v>660</v>
      </c>
      <c r="E404" s="9" t="s">
        <v>452</v>
      </c>
      <c r="F404" s="11" t="e">
        <f t="shared" si="6"/>
        <v>#REF!</v>
      </c>
      <c r="G404" s="11">
        <f>VLOOKUP(A404, localcont!$A$10:$I$1764, 8)</f>
        <v>5815540</v>
      </c>
      <c r="H404" s="115" t="e">
        <f>VLOOKUP(A404, localcont!$A$10:$I$1764, 9)*F404</f>
        <v>#REF!</v>
      </c>
    </row>
    <row r="405" spans="1:8">
      <c r="A405" s="9">
        <v>422</v>
      </c>
      <c r="B405" s="9">
        <v>85</v>
      </c>
      <c r="C405" s="9" t="s">
        <v>635</v>
      </c>
      <c r="D405" s="9">
        <v>660</v>
      </c>
      <c r="E405" s="9" t="s">
        <v>452</v>
      </c>
      <c r="F405" s="11" t="e">
        <f t="shared" si="6"/>
        <v>#REF!</v>
      </c>
      <c r="G405" s="11">
        <f>VLOOKUP(A405, localcont!$A$10:$I$1764, 8)</f>
        <v>2923544</v>
      </c>
      <c r="H405" s="115" t="e">
        <f>VLOOKUP(A405, localcont!$A$10:$I$1764, 9)*F405</f>
        <v>#REF!</v>
      </c>
    </row>
    <row r="406" spans="1:8">
      <c r="A406" s="9">
        <v>1117</v>
      </c>
      <c r="B406" s="9">
        <v>224</v>
      </c>
      <c r="C406" s="9" t="s">
        <v>809</v>
      </c>
      <c r="D406" s="9">
        <v>660</v>
      </c>
      <c r="E406" s="9" t="s">
        <v>452</v>
      </c>
      <c r="F406" s="11" t="e">
        <f t="shared" si="6"/>
        <v>#REF!</v>
      </c>
      <c r="G406" s="11">
        <f>VLOOKUP(A406, localcont!$A$10:$I$1764, 8)</f>
        <v>2555472</v>
      </c>
      <c r="H406" s="115" t="e">
        <f>VLOOKUP(A406, localcont!$A$10:$I$1764, 9)*F406</f>
        <v>#REF!</v>
      </c>
    </row>
    <row r="407" spans="1:8">
      <c r="A407" s="9">
        <v>1587</v>
      </c>
      <c r="B407" s="9">
        <v>318</v>
      </c>
      <c r="C407" s="9" t="s">
        <v>910</v>
      </c>
      <c r="D407" s="9">
        <v>660</v>
      </c>
      <c r="E407" s="9" t="s">
        <v>452</v>
      </c>
      <c r="F407" s="11" t="e">
        <f t="shared" si="6"/>
        <v>#REF!</v>
      </c>
      <c r="G407" s="11">
        <f>VLOOKUP(A407, localcont!$A$10:$I$1764, 8)</f>
        <v>1640550</v>
      </c>
      <c r="H407" s="115" t="e">
        <f>VLOOKUP(A407, localcont!$A$10:$I$1764, 9)*F407</f>
        <v>#REF!</v>
      </c>
    </row>
    <row r="408" spans="1:8">
      <c r="A408" s="9">
        <v>1122</v>
      </c>
      <c r="B408" s="9">
        <v>225</v>
      </c>
      <c r="C408" s="9" t="s">
        <v>810</v>
      </c>
      <c r="D408" s="9">
        <v>662</v>
      </c>
      <c r="E408" s="9" t="s">
        <v>811</v>
      </c>
      <c r="F408" s="11" t="e">
        <f t="shared" si="6"/>
        <v>#REF!</v>
      </c>
      <c r="G408" s="11">
        <f>VLOOKUP(A408, localcont!$A$10:$I$1764, 8)</f>
        <v>1547692</v>
      </c>
      <c r="H408" s="115" t="e">
        <f>VLOOKUP(A408, localcont!$A$10:$I$1764, 9)*F408</f>
        <v>#REF!</v>
      </c>
    </row>
    <row r="409" spans="1:8">
      <c r="A409" s="9">
        <v>1297</v>
      </c>
      <c r="B409" s="9">
        <v>260</v>
      </c>
      <c r="C409" s="9" t="s">
        <v>849</v>
      </c>
      <c r="D409" s="9">
        <v>662</v>
      </c>
      <c r="E409" s="9" t="s">
        <v>811</v>
      </c>
      <c r="F409" s="11" t="e">
        <f t="shared" si="6"/>
        <v>#REF!</v>
      </c>
      <c r="G409" s="11">
        <f>VLOOKUP(A409, localcont!$A$10:$I$1764, 8)</f>
        <v>916786</v>
      </c>
      <c r="H409" s="115" t="e">
        <f>VLOOKUP(A409, localcont!$A$10:$I$1764, 9)*F409</f>
        <v>#REF!</v>
      </c>
    </row>
    <row r="410" spans="1:8">
      <c r="A410" s="9">
        <v>507</v>
      </c>
      <c r="B410" s="9">
        <v>102</v>
      </c>
      <c r="C410" s="9" t="s">
        <v>655</v>
      </c>
      <c r="D410" s="9">
        <v>665</v>
      </c>
      <c r="E410" s="9" t="s">
        <v>453</v>
      </c>
      <c r="F410" s="11" t="e">
        <f t="shared" si="6"/>
        <v>#REF!</v>
      </c>
      <c r="G410" s="11">
        <f>VLOOKUP(A410, localcont!$A$10:$I$1764, 8)</f>
        <v>11633264</v>
      </c>
      <c r="H410" s="115" t="e">
        <f>VLOOKUP(A410, localcont!$A$10:$I$1764, 9)*F410</f>
        <v>#REF!</v>
      </c>
    </row>
    <row r="411" spans="1:8">
      <c r="A411" s="9">
        <v>727</v>
      </c>
      <c r="B411" s="9">
        <v>146</v>
      </c>
      <c r="C411" s="9" t="s">
        <v>707</v>
      </c>
      <c r="D411" s="9">
        <v>665</v>
      </c>
      <c r="E411" s="9" t="s">
        <v>453</v>
      </c>
      <c r="F411" s="11" t="e">
        <f t="shared" si="6"/>
        <v>#REF!</v>
      </c>
      <c r="G411" s="11">
        <f>VLOOKUP(A411, localcont!$A$10:$I$1764, 8)</f>
        <v>15520499</v>
      </c>
      <c r="H411" s="115" t="e">
        <f>VLOOKUP(A411, localcont!$A$10:$I$1764, 9)*F411</f>
        <v>#REF!</v>
      </c>
    </row>
    <row r="412" spans="1:8">
      <c r="A412" s="9">
        <v>337</v>
      </c>
      <c r="B412" s="9">
        <v>68</v>
      </c>
      <c r="C412" s="9" t="s">
        <v>605</v>
      </c>
      <c r="D412" s="9">
        <v>670</v>
      </c>
      <c r="E412" s="9" t="s">
        <v>454</v>
      </c>
      <c r="F412" s="11" t="e">
        <f t="shared" si="6"/>
        <v>#REF!</v>
      </c>
      <c r="G412" s="11">
        <f>VLOOKUP(A412, localcont!$A$10:$I$1764, 8)</f>
        <v>977760</v>
      </c>
      <c r="H412" s="115" t="e">
        <f>VLOOKUP(A412, localcont!$A$10:$I$1764, 9)*F412</f>
        <v>#REF!</v>
      </c>
    </row>
    <row r="413" spans="1:8">
      <c r="A413" s="9">
        <v>367</v>
      </c>
      <c r="B413" s="9">
        <v>74</v>
      </c>
      <c r="C413" s="9" t="s">
        <v>617</v>
      </c>
      <c r="D413" s="9">
        <v>670</v>
      </c>
      <c r="E413" s="9" t="s">
        <v>454</v>
      </c>
      <c r="F413" s="11" t="e">
        <f t="shared" si="6"/>
        <v>#REF!</v>
      </c>
      <c r="G413" s="11">
        <f>VLOOKUP(A413, localcont!$A$10:$I$1764, 8)</f>
        <v>2792160</v>
      </c>
      <c r="H413" s="115" t="e">
        <f>VLOOKUP(A413, localcont!$A$10:$I$1764, 9)*F413</f>
        <v>#REF!</v>
      </c>
    </row>
    <row r="414" spans="1:8">
      <c r="A414" s="9">
        <v>1442</v>
      </c>
      <c r="B414" s="9">
        <v>289</v>
      </c>
      <c r="C414" s="9" t="s">
        <v>880</v>
      </c>
      <c r="D414" s="9">
        <v>670</v>
      </c>
      <c r="E414" s="9" t="s">
        <v>454</v>
      </c>
      <c r="F414" s="11" t="e">
        <f t="shared" si="6"/>
        <v>#REF!</v>
      </c>
      <c r="G414" s="11">
        <f>VLOOKUP(A414, localcont!$A$10:$I$1764, 8)</f>
        <v>1401120</v>
      </c>
      <c r="H414" s="115" t="e">
        <f>VLOOKUP(A414, localcont!$A$10:$I$1764, 9)*F414</f>
        <v>#REF!</v>
      </c>
    </row>
    <row r="415" spans="1:8">
      <c r="A415" s="9">
        <v>1682</v>
      </c>
      <c r="B415" s="9">
        <v>337</v>
      </c>
      <c r="C415" s="9" t="s">
        <v>929</v>
      </c>
      <c r="D415" s="9">
        <v>670</v>
      </c>
      <c r="E415" s="9" t="s">
        <v>454</v>
      </c>
      <c r="F415" s="11" t="e">
        <f t="shared" si="6"/>
        <v>#REF!</v>
      </c>
      <c r="G415" s="11">
        <f>VLOOKUP(A415, localcont!$A$10:$I$1764, 8)</f>
        <v>715680</v>
      </c>
      <c r="H415" s="115" t="e">
        <f>VLOOKUP(A415, localcont!$A$10:$I$1764, 9)*F415</f>
        <v>#REF!</v>
      </c>
    </row>
    <row r="416" spans="1:8">
      <c r="A416" s="9">
        <v>162</v>
      </c>
      <c r="B416" s="9">
        <v>33</v>
      </c>
      <c r="C416" s="9" t="s">
        <v>53</v>
      </c>
      <c r="D416" s="9">
        <v>672</v>
      </c>
      <c r="E416" s="9" t="s">
        <v>455</v>
      </c>
      <c r="F416" s="11" t="e">
        <f t="shared" si="6"/>
        <v>#REF!</v>
      </c>
      <c r="G416" s="11">
        <f>VLOOKUP(A416, localcont!$A$10:$I$1764, 8)</f>
        <v>1265674</v>
      </c>
      <c r="H416" s="115" t="e">
        <f>VLOOKUP(A416, localcont!$A$10:$I$1764, 9)*F416</f>
        <v>#REF!</v>
      </c>
    </row>
    <row r="417" spans="1:8">
      <c r="A417" s="9">
        <v>292</v>
      </c>
      <c r="B417" s="9">
        <v>59</v>
      </c>
      <c r="C417" s="9" t="s">
        <v>592</v>
      </c>
      <c r="D417" s="9">
        <v>672</v>
      </c>
      <c r="E417" s="9" t="s">
        <v>455</v>
      </c>
      <c r="F417" s="11" t="e">
        <f t="shared" si="6"/>
        <v>#REF!</v>
      </c>
      <c r="G417" s="11">
        <f>VLOOKUP(A417, localcont!$A$10:$I$1764, 8)</f>
        <v>1647385</v>
      </c>
      <c r="H417" s="115" t="e">
        <f>VLOOKUP(A417, localcont!$A$10:$I$1764, 9)*F417</f>
        <v>#REF!</v>
      </c>
    </row>
    <row r="418" spans="1:8">
      <c r="A418" s="9">
        <v>712</v>
      </c>
      <c r="B418" s="9">
        <v>143</v>
      </c>
      <c r="C418" s="9" t="s">
        <v>704</v>
      </c>
      <c r="D418" s="9">
        <v>672</v>
      </c>
      <c r="E418" s="9" t="s">
        <v>455</v>
      </c>
      <c r="F418" s="11" t="e">
        <f t="shared" si="6"/>
        <v>#REF!</v>
      </c>
      <c r="G418" s="11">
        <f>VLOOKUP(A418, localcont!$A$10:$I$1764, 8)</f>
        <v>2561482</v>
      </c>
      <c r="H418" s="115" t="e">
        <f>VLOOKUP(A418, localcont!$A$10:$I$1764, 9)*F418</f>
        <v>#REF!</v>
      </c>
    </row>
    <row r="419" spans="1:8">
      <c r="A419" s="9">
        <v>912</v>
      </c>
      <c r="B419" s="9">
        <v>183</v>
      </c>
      <c r="C419" s="9" t="s">
        <v>760</v>
      </c>
      <c r="D419" s="9">
        <v>672</v>
      </c>
      <c r="E419" s="9" t="s">
        <v>455</v>
      </c>
      <c r="F419" s="11" t="e">
        <f t="shared" si="6"/>
        <v>#REF!</v>
      </c>
      <c r="G419" s="11">
        <f>VLOOKUP(A419, localcont!$A$10:$I$1764, 8)</f>
        <v>411846</v>
      </c>
      <c r="H419" s="115" t="e">
        <f>VLOOKUP(A419, localcont!$A$10:$I$1764, 9)*F419</f>
        <v>#REF!</v>
      </c>
    </row>
    <row r="420" spans="1:8">
      <c r="A420" s="9">
        <v>967</v>
      </c>
      <c r="B420" s="9">
        <v>194</v>
      </c>
      <c r="C420" s="9" t="s">
        <v>771</v>
      </c>
      <c r="D420" s="9">
        <v>672</v>
      </c>
      <c r="E420" s="9" t="s">
        <v>455</v>
      </c>
      <c r="F420" s="11" t="e">
        <f t="shared" si="6"/>
        <v>#REF!</v>
      </c>
      <c r="G420" s="11">
        <f>VLOOKUP(A420, localcont!$A$10:$I$1764, 8)</f>
        <v>763422</v>
      </c>
      <c r="H420" s="115" t="e">
        <f>VLOOKUP(A420, localcont!$A$10:$I$1764, 9)*F420</f>
        <v>#REF!</v>
      </c>
    </row>
    <row r="421" spans="1:8">
      <c r="A421" s="9">
        <v>1277</v>
      </c>
      <c r="B421" s="9">
        <v>256</v>
      </c>
      <c r="C421" s="9" t="s">
        <v>845</v>
      </c>
      <c r="D421" s="9">
        <v>672</v>
      </c>
      <c r="E421" s="9" t="s">
        <v>455</v>
      </c>
      <c r="F421" s="11" t="e">
        <f t="shared" si="6"/>
        <v>#REF!</v>
      </c>
      <c r="G421" s="11">
        <f>VLOOKUP(A421, localcont!$A$10:$I$1764, 8)</f>
        <v>2501212</v>
      </c>
      <c r="H421" s="115" t="e">
        <f>VLOOKUP(A421, localcont!$A$10:$I$1764, 9)*F421</f>
        <v>#REF!</v>
      </c>
    </row>
    <row r="422" spans="1:8">
      <c r="A422" s="9">
        <v>1742</v>
      </c>
      <c r="B422" s="9">
        <v>349</v>
      </c>
      <c r="C422" s="9" t="s">
        <v>941</v>
      </c>
      <c r="D422" s="9">
        <v>672</v>
      </c>
      <c r="E422" s="9" t="s">
        <v>455</v>
      </c>
      <c r="F422" s="11" t="e">
        <f t="shared" si="6"/>
        <v>#REF!</v>
      </c>
      <c r="G422" s="11">
        <f>VLOOKUP(A422, localcont!$A$10:$I$1764, 8)</f>
        <v>0</v>
      </c>
      <c r="H422" s="115" t="e">
        <f>VLOOKUP(A422, localcont!$A$10:$I$1764, 9)*F422</f>
        <v>#REF!</v>
      </c>
    </row>
    <row r="423" spans="1:8">
      <c r="A423" s="9">
        <v>402</v>
      </c>
      <c r="B423" s="9">
        <v>81</v>
      </c>
      <c r="C423" s="9" t="s">
        <v>629</v>
      </c>
      <c r="D423" s="9">
        <v>673</v>
      </c>
      <c r="E423" s="9" t="s">
        <v>456</v>
      </c>
      <c r="F423" s="11" t="e">
        <f t="shared" si="6"/>
        <v>#REF!</v>
      </c>
      <c r="G423" s="11">
        <f>VLOOKUP(A423, localcont!$A$10:$I$1764, 8)</f>
        <v>4909498</v>
      </c>
      <c r="H423" s="115" t="e">
        <f>VLOOKUP(A423, localcont!$A$10:$I$1764, 9)*F423</f>
        <v>#REF!</v>
      </c>
    </row>
    <row r="424" spans="1:8">
      <c r="A424" s="9">
        <v>572</v>
      </c>
      <c r="B424" s="9">
        <v>115</v>
      </c>
      <c r="C424" s="9" t="s">
        <v>670</v>
      </c>
      <c r="D424" s="9">
        <v>673</v>
      </c>
      <c r="E424" s="9" t="s">
        <v>456</v>
      </c>
      <c r="F424" s="11" t="e">
        <f t="shared" si="6"/>
        <v>#REF!</v>
      </c>
      <c r="G424" s="11">
        <f>VLOOKUP(A424, localcont!$A$10:$I$1764, 8)</f>
        <v>16999249</v>
      </c>
      <c r="H424" s="115" t="e">
        <f>VLOOKUP(A424, localcont!$A$10:$I$1764, 9)*F424</f>
        <v>#REF!</v>
      </c>
    </row>
    <row r="425" spans="1:8">
      <c r="A425" s="9">
        <v>527</v>
      </c>
      <c r="B425" s="9">
        <v>106</v>
      </c>
      <c r="C425" s="9" t="s">
        <v>659</v>
      </c>
      <c r="D425" s="9">
        <v>674</v>
      </c>
      <c r="E425" s="9" t="s">
        <v>457</v>
      </c>
      <c r="F425" s="11" t="e">
        <f t="shared" si="6"/>
        <v>#REF!</v>
      </c>
      <c r="G425" s="11">
        <f>VLOOKUP(A425, localcont!$A$10:$I$1764, 8)</f>
        <v>1693360</v>
      </c>
      <c r="H425" s="115" t="e">
        <f>VLOOKUP(A425, localcont!$A$10:$I$1764, 9)*F425</f>
        <v>#REF!</v>
      </c>
    </row>
    <row r="426" spans="1:8">
      <c r="A426" s="9">
        <v>957</v>
      </c>
      <c r="B426" s="9">
        <v>192</v>
      </c>
      <c r="C426" s="9" t="s">
        <v>769</v>
      </c>
      <c r="D426" s="9">
        <v>674</v>
      </c>
      <c r="E426" s="9" t="s">
        <v>457</v>
      </c>
      <c r="F426" s="11" t="e">
        <f t="shared" si="6"/>
        <v>#REF!</v>
      </c>
      <c r="G426" s="11">
        <f>VLOOKUP(A426, localcont!$A$10:$I$1764, 8)</f>
        <v>9695520</v>
      </c>
      <c r="H426" s="115" t="e">
        <f>VLOOKUP(A426, localcont!$A$10:$I$1764, 9)*F426</f>
        <v>#REF!</v>
      </c>
    </row>
    <row r="427" spans="1:8">
      <c r="A427" s="9">
        <v>592</v>
      </c>
      <c r="B427" s="9">
        <v>119</v>
      </c>
      <c r="C427" s="9" t="s">
        <v>676</v>
      </c>
      <c r="D427" s="9">
        <v>675</v>
      </c>
      <c r="E427" s="9" t="s">
        <v>458</v>
      </c>
      <c r="F427" s="11" t="e">
        <f t="shared" si="6"/>
        <v>#REF!</v>
      </c>
      <c r="G427" s="11">
        <f>VLOOKUP(A427, localcont!$A$10:$I$1764, 8)</f>
        <v>10840150</v>
      </c>
      <c r="H427" s="115" t="e">
        <f>VLOOKUP(A427, localcont!$A$10:$I$1764, 9)*F427</f>
        <v>#REF!</v>
      </c>
    </row>
    <row r="428" spans="1:8">
      <c r="A428" s="9">
        <v>1597</v>
      </c>
      <c r="B428" s="9">
        <v>320</v>
      </c>
      <c r="C428" s="9" t="s">
        <v>912</v>
      </c>
      <c r="D428" s="9">
        <v>675</v>
      </c>
      <c r="E428" s="9" t="s">
        <v>458</v>
      </c>
      <c r="F428" s="11" t="e">
        <f t="shared" si="6"/>
        <v>#REF!</v>
      </c>
      <c r="G428" s="11">
        <f>VLOOKUP(A428, localcont!$A$10:$I$1764, 8)</f>
        <v>5811603</v>
      </c>
      <c r="H428" s="115" t="e">
        <f>VLOOKUP(A428, localcont!$A$10:$I$1764, 9)*F428</f>
        <v>#REF!</v>
      </c>
    </row>
    <row r="429" spans="1:8">
      <c r="A429" s="9">
        <v>597</v>
      </c>
      <c r="B429" s="9">
        <v>120</v>
      </c>
      <c r="C429" s="9" t="s">
        <v>678</v>
      </c>
      <c r="D429" s="9">
        <v>680</v>
      </c>
      <c r="E429" s="9" t="s">
        <v>459</v>
      </c>
      <c r="F429" s="11" t="e">
        <f t="shared" si="6"/>
        <v>#REF!</v>
      </c>
      <c r="G429" s="11">
        <f>VLOOKUP(A429, localcont!$A$10:$I$1764, 8)</f>
        <v>7062290</v>
      </c>
      <c r="H429" s="115" t="e">
        <f>VLOOKUP(A429, localcont!$A$10:$I$1764, 9)*F429</f>
        <v>#REF!</v>
      </c>
    </row>
    <row r="430" spans="1:8">
      <c r="A430" s="9">
        <v>1692</v>
      </c>
      <c r="B430" s="9">
        <v>339</v>
      </c>
      <c r="C430" s="9" t="s">
        <v>931</v>
      </c>
      <c r="D430" s="9">
        <v>680</v>
      </c>
      <c r="E430" s="9" t="s">
        <v>459</v>
      </c>
      <c r="F430" s="11" t="e">
        <f t="shared" si="6"/>
        <v>#REF!</v>
      </c>
      <c r="G430" s="11">
        <f>VLOOKUP(A430, localcont!$A$10:$I$1764, 8)</f>
        <v>22339898</v>
      </c>
      <c r="H430" s="115" t="e">
        <f>VLOOKUP(A430, localcont!$A$10:$I$1764, 9)*F430</f>
        <v>#REF!</v>
      </c>
    </row>
    <row r="431" spans="1:8">
      <c r="A431" s="9">
        <v>298</v>
      </c>
      <c r="B431" s="9">
        <v>60</v>
      </c>
      <c r="C431" s="9" t="s">
        <v>593</v>
      </c>
      <c r="D431" s="9">
        <v>683</v>
      </c>
      <c r="E431" s="9" t="s">
        <v>460</v>
      </c>
      <c r="F431" s="11" t="e">
        <f t="shared" si="6"/>
        <v>#REF!</v>
      </c>
      <c r="G431" s="11">
        <f>VLOOKUP(A431, localcont!$A$10:$I$1764, 8)</f>
        <v>678762</v>
      </c>
      <c r="H431" s="115" t="e">
        <f>VLOOKUP(A431, localcont!$A$10:$I$1764, 9)*F431</f>
        <v>#REF!</v>
      </c>
    </row>
    <row r="432" spans="1:8">
      <c r="A432" s="9">
        <v>538</v>
      </c>
      <c r="B432" s="9">
        <v>108</v>
      </c>
      <c r="C432" s="9" t="s">
        <v>662</v>
      </c>
      <c r="D432" s="9">
        <v>683</v>
      </c>
      <c r="E432" s="9" t="s">
        <v>460</v>
      </c>
      <c r="F432" s="11" t="e">
        <f t="shared" si="6"/>
        <v>#REF!</v>
      </c>
      <c r="G432" s="11">
        <f>VLOOKUP(A432, localcont!$A$10:$I$1764, 8)</f>
        <v>449181</v>
      </c>
      <c r="H432" s="115" t="e">
        <f>VLOOKUP(A432, localcont!$A$10:$I$1764, 9)*F432</f>
        <v>#REF!</v>
      </c>
    </row>
    <row r="433" spans="1:8">
      <c r="A433" s="9">
        <v>1372</v>
      </c>
      <c r="B433" s="9">
        <v>275</v>
      </c>
      <c r="C433" s="9" t="s">
        <v>864</v>
      </c>
      <c r="D433" s="9">
        <v>683</v>
      </c>
      <c r="E433" s="9" t="s">
        <v>460</v>
      </c>
      <c r="F433" s="11" t="e">
        <f t="shared" si="6"/>
        <v>#REF!</v>
      </c>
      <c r="G433" s="11">
        <f>VLOOKUP(A433, localcont!$A$10:$I$1764, 8)</f>
        <v>4112497</v>
      </c>
      <c r="H433" s="115" t="e">
        <f>VLOOKUP(A433, localcont!$A$10:$I$1764, 9)*F433</f>
        <v>#REF!</v>
      </c>
    </row>
    <row r="434" spans="1:8">
      <c r="A434" s="9">
        <v>1632</v>
      </c>
      <c r="B434" s="9">
        <v>327</v>
      </c>
      <c r="C434" s="9" t="s">
        <v>919</v>
      </c>
      <c r="D434" s="9">
        <v>683</v>
      </c>
      <c r="E434" s="9" t="s">
        <v>460</v>
      </c>
      <c r="F434" s="11" t="e">
        <f t="shared" si="6"/>
        <v>#REF!</v>
      </c>
      <c r="G434" s="11">
        <f>VLOOKUP(A434, localcont!$A$10:$I$1764, 8)</f>
        <v>888379</v>
      </c>
      <c r="H434" s="115" t="e">
        <f>VLOOKUP(A434, localcont!$A$10:$I$1764, 9)*F434</f>
        <v>#REF!</v>
      </c>
    </row>
    <row r="435" spans="1:8">
      <c r="A435" s="9">
        <v>1697</v>
      </c>
      <c r="B435" s="9">
        <v>340</v>
      </c>
      <c r="C435" s="9" t="s">
        <v>932</v>
      </c>
      <c r="D435" s="9">
        <v>683</v>
      </c>
      <c r="E435" s="9" t="s">
        <v>460</v>
      </c>
      <c r="F435" s="11" t="e">
        <f t="shared" si="6"/>
        <v>#REF!</v>
      </c>
      <c r="G435" s="11">
        <f>VLOOKUP(A435, localcont!$A$10:$I$1764, 8)</f>
        <v>1097997</v>
      </c>
      <c r="H435" s="115" t="e">
        <f>VLOOKUP(A435, localcont!$A$10:$I$1764, 9)*F435</f>
        <v>#REF!</v>
      </c>
    </row>
    <row r="436" spans="1:8">
      <c r="A436" s="9">
        <v>262</v>
      </c>
      <c r="B436" s="9">
        <v>53</v>
      </c>
      <c r="C436" s="9" t="s">
        <v>582</v>
      </c>
      <c r="D436" s="9">
        <v>685</v>
      </c>
      <c r="E436" s="9" t="s">
        <v>461</v>
      </c>
      <c r="F436" s="11" t="e">
        <f t="shared" si="6"/>
        <v>#REF!</v>
      </c>
      <c r="G436" s="11">
        <f>VLOOKUP(A436, localcont!$A$10:$I$1764, 8)</f>
        <v>754841</v>
      </c>
      <c r="H436" s="115" t="e">
        <f>VLOOKUP(A436, localcont!$A$10:$I$1764, 9)*F436</f>
        <v>#REF!</v>
      </c>
    </row>
    <row r="437" spans="1:8">
      <c r="A437" s="9">
        <v>642</v>
      </c>
      <c r="B437" s="9">
        <v>129</v>
      </c>
      <c r="C437" s="9" t="s">
        <v>689</v>
      </c>
      <c r="D437" s="9">
        <v>685</v>
      </c>
      <c r="E437" s="9" t="s">
        <v>461</v>
      </c>
      <c r="F437" s="11" t="e">
        <f t="shared" si="6"/>
        <v>#REF!</v>
      </c>
      <c r="G437" s="11">
        <f>VLOOKUP(A437, localcont!$A$10:$I$1764, 8)</f>
        <v>211355</v>
      </c>
      <c r="H437" s="115" t="e">
        <f>VLOOKUP(A437, localcont!$A$10:$I$1764, 9)*F437</f>
        <v>#REF!</v>
      </c>
    </row>
    <row r="438" spans="1:8">
      <c r="A438" s="9">
        <v>1037</v>
      </c>
      <c r="B438" s="9">
        <v>208</v>
      </c>
      <c r="C438" s="9" t="s">
        <v>788</v>
      </c>
      <c r="D438" s="9">
        <v>690</v>
      </c>
      <c r="E438" s="9" t="s">
        <v>462</v>
      </c>
      <c r="F438" s="11" t="e">
        <f t="shared" si="6"/>
        <v>#REF!</v>
      </c>
      <c r="G438" s="11">
        <f>VLOOKUP(A438, localcont!$A$10:$I$1764, 8)</f>
        <v>7453167</v>
      </c>
      <c r="H438" s="115" t="e">
        <f>VLOOKUP(A438, localcont!$A$10:$I$1764, 9)*F438</f>
        <v>#REF!</v>
      </c>
    </row>
    <row r="439" spans="1:8">
      <c r="A439" s="9">
        <v>1187</v>
      </c>
      <c r="B439" s="9">
        <v>238</v>
      </c>
      <c r="C439" s="9" t="s">
        <v>827</v>
      </c>
      <c r="D439" s="9">
        <v>690</v>
      </c>
      <c r="E439" s="9" t="s">
        <v>462</v>
      </c>
      <c r="F439" s="11" t="e">
        <f t="shared" si="6"/>
        <v>#REF!</v>
      </c>
      <c r="G439" s="11">
        <f>VLOOKUP(A439, localcont!$A$10:$I$1764, 8)</f>
        <v>5526631</v>
      </c>
      <c r="H439" s="115" t="e">
        <f>VLOOKUP(A439, localcont!$A$10:$I$1764, 9)*F439</f>
        <v>#REF!</v>
      </c>
    </row>
    <row r="440" spans="1:8">
      <c r="A440" s="9">
        <v>1747</v>
      </c>
      <c r="B440" s="9">
        <v>350</v>
      </c>
      <c r="C440" s="9" t="s">
        <v>942</v>
      </c>
      <c r="D440" s="9">
        <v>690</v>
      </c>
      <c r="E440" s="9" t="s">
        <v>462</v>
      </c>
      <c r="F440" s="11" t="e">
        <f t="shared" si="6"/>
        <v>#REF!</v>
      </c>
      <c r="G440" s="11">
        <f>VLOOKUP(A440, localcont!$A$10:$I$1764, 8)</f>
        <v>8484546</v>
      </c>
      <c r="H440" s="115" t="e">
        <f>VLOOKUP(A440, localcont!$A$10:$I$1764, 9)*F440</f>
        <v>#REF!</v>
      </c>
    </row>
    <row r="441" spans="1:8">
      <c r="A441" s="9">
        <v>782</v>
      </c>
      <c r="B441" s="9">
        <v>157</v>
      </c>
      <c r="C441" s="9" t="s">
        <v>719</v>
      </c>
      <c r="D441" s="9">
        <v>695</v>
      </c>
      <c r="E441" s="9" t="s">
        <v>463</v>
      </c>
      <c r="F441" s="11" t="e">
        <f t="shared" si="6"/>
        <v>#REF!</v>
      </c>
      <c r="G441" s="11">
        <f>VLOOKUP(A441, localcont!$A$10:$I$1764, 8)</f>
        <v>2326425</v>
      </c>
      <c r="H441" s="115" t="e">
        <f>VLOOKUP(A441, localcont!$A$10:$I$1764, 9)*F441</f>
        <v>#REF!</v>
      </c>
    </row>
    <row r="442" spans="1:8">
      <c r="A442" s="9">
        <v>1437</v>
      </c>
      <c r="B442" s="9">
        <v>288</v>
      </c>
      <c r="C442" s="9" t="s">
        <v>879</v>
      </c>
      <c r="D442" s="9">
        <v>695</v>
      </c>
      <c r="E442" s="9" t="s">
        <v>463</v>
      </c>
      <c r="F442" s="11" t="e">
        <f t="shared" si="6"/>
        <v>#REF!</v>
      </c>
      <c r="G442" s="11">
        <f>VLOOKUP(A442, localcont!$A$10:$I$1764, 8)</f>
        <v>15200817</v>
      </c>
      <c r="H442" s="115" t="e">
        <f>VLOOKUP(A442, localcont!$A$10:$I$1764, 9)*F442</f>
        <v>#REF!</v>
      </c>
    </row>
    <row r="443" spans="1:8">
      <c r="A443" s="9">
        <v>457</v>
      </c>
      <c r="B443" s="9">
        <v>92</v>
      </c>
      <c r="C443" s="9" t="s">
        <v>643</v>
      </c>
      <c r="D443" s="9">
        <v>698</v>
      </c>
      <c r="E443" s="9" t="s">
        <v>948</v>
      </c>
      <c r="F443" s="11" t="e">
        <f t="shared" si="6"/>
        <v>#REF!</v>
      </c>
      <c r="G443" s="11">
        <f>VLOOKUP(A443, localcont!$A$10:$I$1764, 8)</f>
        <v>5036352</v>
      </c>
      <c r="H443" s="115" t="e">
        <f>VLOOKUP(A443, localcont!$A$10:$I$1764, 9)*F443</f>
        <v>#REF!</v>
      </c>
    </row>
    <row r="444" spans="1:8">
      <c r="A444" s="9">
        <v>827</v>
      </c>
      <c r="B444" s="9">
        <v>166</v>
      </c>
      <c r="C444" s="9" t="s">
        <v>739</v>
      </c>
      <c r="D444" s="9">
        <v>698</v>
      </c>
      <c r="E444" s="9" t="s">
        <v>948</v>
      </c>
      <c r="F444" s="11" t="e">
        <f t="shared" si="6"/>
        <v>#REF!</v>
      </c>
      <c r="G444" s="11">
        <f>VLOOKUP(A444, localcont!$A$10:$I$1764, 8)</f>
        <v>8186430</v>
      </c>
      <c r="H444" s="115" t="e">
        <f>VLOOKUP(A444, localcont!$A$10:$I$1764, 9)*F444</f>
        <v>#REF!</v>
      </c>
    </row>
    <row r="445" spans="1:8">
      <c r="A445" s="9">
        <v>307</v>
      </c>
      <c r="B445" s="9">
        <v>62</v>
      </c>
      <c r="C445" s="9" t="s">
        <v>597</v>
      </c>
      <c r="D445" s="9">
        <v>700</v>
      </c>
      <c r="E445" s="9" t="s">
        <v>464</v>
      </c>
      <c r="F445" s="11" t="e">
        <f t="shared" si="6"/>
        <v>#REF!</v>
      </c>
      <c r="G445" s="11">
        <f>VLOOKUP(A445, localcont!$A$10:$I$1764, 8)</f>
        <v>320413</v>
      </c>
      <c r="H445" s="115" t="e">
        <f>VLOOKUP(A445, localcont!$A$10:$I$1764, 9)*F445</f>
        <v>#REF!</v>
      </c>
    </row>
    <row r="446" spans="1:8">
      <c r="A446" s="9">
        <v>442</v>
      </c>
      <c r="B446" s="9">
        <v>89</v>
      </c>
      <c r="C446" s="9" t="s">
        <v>639</v>
      </c>
      <c r="D446" s="9">
        <v>700</v>
      </c>
      <c r="E446" s="9" t="s">
        <v>464</v>
      </c>
      <c r="F446" s="11" t="e">
        <f t="shared" si="6"/>
        <v>#REF!</v>
      </c>
      <c r="G446" s="11">
        <f>VLOOKUP(A446, localcont!$A$10:$I$1764, 8)</f>
        <v>2231026</v>
      </c>
      <c r="H446" s="115" t="e">
        <f>VLOOKUP(A446, localcont!$A$10:$I$1764, 9)*F446</f>
        <v>#REF!</v>
      </c>
    </row>
    <row r="447" spans="1:8">
      <c r="A447" s="9">
        <v>517</v>
      </c>
      <c r="B447" s="9">
        <v>104</v>
      </c>
      <c r="C447" s="9" t="s">
        <v>945</v>
      </c>
      <c r="D447" s="9">
        <v>700</v>
      </c>
      <c r="E447" s="9" t="s">
        <v>464</v>
      </c>
      <c r="F447" s="11" t="e">
        <f t="shared" si="6"/>
        <v>#REF!</v>
      </c>
      <c r="G447" s="11">
        <f>VLOOKUP(A447, localcont!$A$10:$I$1764, 8)</f>
        <v>154273</v>
      </c>
      <c r="H447" s="115" t="e">
        <f>VLOOKUP(A447, localcont!$A$10:$I$1764, 9)*F447</f>
        <v>#REF!</v>
      </c>
    </row>
    <row r="448" spans="1:8">
      <c r="A448" s="9">
        <v>1102</v>
      </c>
      <c r="B448" s="9">
        <v>221</v>
      </c>
      <c r="C448" s="9" t="s">
        <v>805</v>
      </c>
      <c r="D448" s="9">
        <v>700</v>
      </c>
      <c r="E448" s="9" t="s">
        <v>464</v>
      </c>
      <c r="F448" s="11" t="e">
        <f t="shared" si="6"/>
        <v>#REF!</v>
      </c>
      <c r="G448" s="11">
        <f>VLOOKUP(A448, localcont!$A$10:$I$1764, 8)</f>
        <v>2409033</v>
      </c>
      <c r="H448" s="115" t="e">
        <f>VLOOKUP(A448, localcont!$A$10:$I$1764, 9)*F448</f>
        <v>#REF!</v>
      </c>
    </row>
    <row r="449" spans="1:8">
      <c r="A449" s="9">
        <v>1477</v>
      </c>
      <c r="B449" s="9">
        <v>296</v>
      </c>
      <c r="C449" s="9" t="s">
        <v>887</v>
      </c>
      <c r="D449" s="9">
        <v>700</v>
      </c>
      <c r="E449" s="9" t="s">
        <v>464</v>
      </c>
      <c r="F449" s="11" t="e">
        <f t="shared" si="6"/>
        <v>#REF!</v>
      </c>
      <c r="G449" s="11">
        <f>VLOOKUP(A449, localcont!$A$10:$I$1764, 8)</f>
        <v>1898746</v>
      </c>
      <c r="H449" s="115" t="e">
        <f>VLOOKUP(A449, localcont!$A$10:$I$1764, 9)*F449</f>
        <v>#REF!</v>
      </c>
    </row>
    <row r="450" spans="1:8">
      <c r="A450" s="9">
        <v>1667</v>
      </c>
      <c r="B450" s="9">
        <v>334</v>
      </c>
      <c r="C450" s="9" t="s">
        <v>926</v>
      </c>
      <c r="D450" s="9">
        <v>700</v>
      </c>
      <c r="E450" s="9" t="s">
        <v>464</v>
      </c>
      <c r="F450" s="11" t="e">
        <f t="shared" si="6"/>
        <v>#REF!</v>
      </c>
      <c r="G450" s="11">
        <f>VLOOKUP(A450, localcont!$A$10:$I$1764, 8)</f>
        <v>1352856</v>
      </c>
      <c r="H450" s="115" t="e">
        <f>VLOOKUP(A450, localcont!$A$10:$I$1764, 9)*F450</f>
        <v>#REF!</v>
      </c>
    </row>
    <row r="451" spans="1:8">
      <c r="A451" s="9">
        <v>187</v>
      </c>
      <c r="B451" s="9">
        <v>38</v>
      </c>
      <c r="C451" s="9" t="s">
        <v>964</v>
      </c>
      <c r="D451" s="9">
        <v>705</v>
      </c>
      <c r="E451" s="9" t="s">
        <v>465</v>
      </c>
      <c r="F451" s="11" t="e">
        <f t="shared" si="6"/>
        <v>#REF!</v>
      </c>
      <c r="G451" s="11">
        <f>VLOOKUP(A451, localcont!$A$10:$I$1764, 8)</f>
        <v>7292763</v>
      </c>
      <c r="H451" s="115" t="e">
        <f>VLOOKUP(A451, localcont!$A$10:$I$1764, 9)*F451</f>
        <v>#REF!</v>
      </c>
    </row>
    <row r="452" spans="1:8">
      <c r="A452" s="9">
        <v>917</v>
      </c>
      <c r="B452" s="9">
        <v>184</v>
      </c>
      <c r="C452" s="9" t="s">
        <v>761</v>
      </c>
      <c r="D452" s="9">
        <v>705</v>
      </c>
      <c r="E452" s="9" t="s">
        <v>465</v>
      </c>
      <c r="F452" s="11" t="e">
        <f t="shared" si="6"/>
        <v>#REF!</v>
      </c>
      <c r="G452" s="11">
        <f>VLOOKUP(A452, localcont!$A$10:$I$1764, 8)</f>
        <v>6978250</v>
      </c>
      <c r="H452" s="115" t="e">
        <f>VLOOKUP(A452, localcont!$A$10:$I$1764, 9)*F452</f>
        <v>#REF!</v>
      </c>
    </row>
    <row r="453" spans="1:8">
      <c r="A453" s="9">
        <v>1487</v>
      </c>
      <c r="B453" s="9">
        <v>298</v>
      </c>
      <c r="C453" s="9" t="s">
        <v>889</v>
      </c>
      <c r="D453" s="9">
        <v>705</v>
      </c>
      <c r="E453" s="9" t="s">
        <v>465</v>
      </c>
      <c r="F453" s="11" t="e">
        <f t="shared" si="6"/>
        <v>#REF!</v>
      </c>
      <c r="G453" s="11">
        <f>VLOOKUP(A453, localcont!$A$10:$I$1764, 8)</f>
        <v>5159974</v>
      </c>
      <c r="H453" s="115" t="e">
        <f>VLOOKUP(A453, localcont!$A$10:$I$1764, 9)*F453</f>
        <v>#REF!</v>
      </c>
    </row>
    <row r="454" spans="1:8">
      <c r="A454" s="9">
        <v>892</v>
      </c>
      <c r="B454" s="9">
        <v>179</v>
      </c>
      <c r="C454" s="9" t="s">
        <v>755</v>
      </c>
      <c r="D454" s="9">
        <v>710</v>
      </c>
      <c r="E454" s="9" t="s">
        <v>466</v>
      </c>
      <c r="F454" s="11" t="e">
        <f t="shared" si="6"/>
        <v>#REF!</v>
      </c>
      <c r="G454" s="11">
        <f>VLOOKUP(A454, localcont!$A$10:$I$1764, 8)</f>
        <v>9196732</v>
      </c>
      <c r="H454" s="115" t="e">
        <f>VLOOKUP(A454, localcont!$A$10:$I$1764, 9)*F454</f>
        <v>#REF!</v>
      </c>
    </row>
    <row r="455" spans="1:8">
      <c r="A455" s="9">
        <v>1512</v>
      </c>
      <c r="B455" s="9">
        <v>303</v>
      </c>
      <c r="C455" s="9" t="s">
        <v>894</v>
      </c>
      <c r="D455" s="9">
        <v>710</v>
      </c>
      <c r="E455" s="9" t="s">
        <v>466</v>
      </c>
      <c r="F455" s="11" t="e">
        <f t="shared" si="6"/>
        <v>#REF!</v>
      </c>
      <c r="G455" s="11">
        <f>VLOOKUP(A455, localcont!$A$10:$I$1764, 8)</f>
        <v>11255702</v>
      </c>
      <c r="H455" s="115" t="e">
        <f>VLOOKUP(A455, localcont!$A$10:$I$1764, 9)*F455</f>
        <v>#REF!</v>
      </c>
    </row>
    <row r="456" spans="1:8">
      <c r="A456" s="9">
        <v>272</v>
      </c>
      <c r="B456" s="9">
        <v>55</v>
      </c>
      <c r="C456" s="9" t="s">
        <v>586</v>
      </c>
      <c r="D456" s="9">
        <v>712</v>
      </c>
      <c r="E456" s="9" t="s">
        <v>85</v>
      </c>
      <c r="F456" s="11" t="e">
        <f t="shared" si="6"/>
        <v>#REF!</v>
      </c>
      <c r="G456" s="11">
        <f>VLOOKUP(A456, localcont!$A$10:$I$1764, 8)</f>
        <v>5180710</v>
      </c>
      <c r="H456" s="115" t="e">
        <f>VLOOKUP(A456, localcont!$A$10:$I$1764, 9)*F456</f>
        <v>#REF!</v>
      </c>
    </row>
    <row r="457" spans="1:8">
      <c r="A457" s="9">
        <v>627</v>
      </c>
      <c r="B457" s="9">
        <v>126</v>
      </c>
      <c r="C457" s="9" t="s">
        <v>686</v>
      </c>
      <c r="D457" s="9">
        <v>712</v>
      </c>
      <c r="E457" s="9" t="s">
        <v>85</v>
      </c>
      <c r="F457" s="11" t="e">
        <f t="shared" si="6"/>
        <v>#REF!</v>
      </c>
      <c r="G457" s="11">
        <f>VLOOKUP(A457, localcont!$A$10:$I$1764, 8)</f>
        <v>13905588</v>
      </c>
      <c r="H457" s="115" t="e">
        <f>VLOOKUP(A457, localcont!$A$10:$I$1764, 9)*F457</f>
        <v>#REF!</v>
      </c>
    </row>
    <row r="458" spans="1:8">
      <c r="A458" s="9">
        <v>737</v>
      </c>
      <c r="B458" s="9">
        <v>148</v>
      </c>
      <c r="C458" s="9" t="s">
        <v>709</v>
      </c>
      <c r="D458" s="9">
        <v>715</v>
      </c>
      <c r="E458" s="9" t="s">
        <v>467</v>
      </c>
      <c r="F458" s="11" t="e">
        <f t="shared" ref="F458:F521" si="7">VLOOKUP(D458, town351, 7)</f>
        <v>#REF!</v>
      </c>
      <c r="G458" s="11">
        <f>VLOOKUP(A458, localcont!$A$10:$I$1764, 8)</f>
        <v>1807446</v>
      </c>
      <c r="H458" s="115" t="e">
        <f>VLOOKUP(A458, localcont!$A$10:$I$1764, 9)*F458</f>
        <v>#REF!</v>
      </c>
    </row>
    <row r="459" spans="1:8">
      <c r="A459" s="9">
        <v>1702</v>
      </c>
      <c r="B459" s="9">
        <v>341</v>
      </c>
      <c r="C459" s="9" t="s">
        <v>933</v>
      </c>
      <c r="D459" s="9">
        <v>715</v>
      </c>
      <c r="E459" s="9" t="s">
        <v>467</v>
      </c>
      <c r="F459" s="11" t="e">
        <f t="shared" si="7"/>
        <v>#REF!</v>
      </c>
      <c r="G459" s="11">
        <f>VLOOKUP(A459, localcont!$A$10:$I$1764, 8)</f>
        <v>3152990</v>
      </c>
      <c r="H459" s="115" t="e">
        <f>VLOOKUP(A459, localcont!$A$10:$I$1764, 9)*F459</f>
        <v>#REF!</v>
      </c>
    </row>
    <row r="460" spans="1:8">
      <c r="A460" s="9">
        <v>62</v>
      </c>
      <c r="B460" s="9">
        <v>13</v>
      </c>
      <c r="C460" s="9" t="s">
        <v>13</v>
      </c>
      <c r="D460" s="9">
        <v>717</v>
      </c>
      <c r="E460" s="9" t="s">
        <v>468</v>
      </c>
      <c r="F460" s="11" t="e">
        <f t="shared" si="7"/>
        <v>#REF!</v>
      </c>
      <c r="G460" s="11">
        <f>VLOOKUP(A460, localcont!$A$10:$I$1764, 8)</f>
        <v>1724838</v>
      </c>
      <c r="H460" s="115" t="e">
        <f>VLOOKUP(A460, localcont!$A$10:$I$1764, 9)*F460</f>
        <v>#REF!</v>
      </c>
    </row>
    <row r="461" spans="1:8">
      <c r="A461" s="9">
        <v>232</v>
      </c>
      <c r="B461" s="9">
        <v>47</v>
      </c>
      <c r="C461" s="9" t="s">
        <v>575</v>
      </c>
      <c r="D461" s="9">
        <v>717</v>
      </c>
      <c r="E461" s="9" t="s">
        <v>468</v>
      </c>
      <c r="F461" s="11" t="e">
        <f t="shared" si="7"/>
        <v>#REF!</v>
      </c>
      <c r="G461" s="11">
        <f>VLOOKUP(A461, localcont!$A$10:$I$1764, 8)</f>
        <v>1912106</v>
      </c>
      <c r="H461" s="115" t="e">
        <f>VLOOKUP(A461, localcont!$A$10:$I$1764, 9)*F461</f>
        <v>#REF!</v>
      </c>
    </row>
    <row r="462" spans="1:8">
      <c r="A462" s="9">
        <v>263</v>
      </c>
      <c r="B462" s="9">
        <v>53</v>
      </c>
      <c r="C462" s="9" t="s">
        <v>582</v>
      </c>
      <c r="D462" s="9">
        <v>717</v>
      </c>
      <c r="E462" s="9" t="s">
        <v>468</v>
      </c>
      <c r="F462" s="11" t="e">
        <f t="shared" si="7"/>
        <v>#REF!</v>
      </c>
      <c r="G462" s="11">
        <f>VLOOKUP(A462, localcont!$A$10:$I$1764, 8)</f>
        <v>818066</v>
      </c>
      <c r="H462" s="115" t="e">
        <f>VLOOKUP(A462, localcont!$A$10:$I$1764, 9)*F462</f>
        <v>#REF!</v>
      </c>
    </row>
    <row r="463" spans="1:8">
      <c r="A463" s="9">
        <v>327</v>
      </c>
      <c r="B463" s="9">
        <v>66</v>
      </c>
      <c r="C463" s="9" t="s">
        <v>603</v>
      </c>
      <c r="D463" s="9">
        <v>717</v>
      </c>
      <c r="E463" s="9" t="s">
        <v>468</v>
      </c>
      <c r="F463" s="11" t="e">
        <f t="shared" si="7"/>
        <v>#REF!</v>
      </c>
      <c r="G463" s="11">
        <f>VLOOKUP(A463, localcont!$A$10:$I$1764, 8)</f>
        <v>1764262</v>
      </c>
      <c r="H463" s="115" t="e">
        <f>VLOOKUP(A463, localcont!$A$10:$I$1764, 9)*F463</f>
        <v>#REF!</v>
      </c>
    </row>
    <row r="464" spans="1:8">
      <c r="A464" s="9">
        <v>643</v>
      </c>
      <c r="B464" s="9">
        <v>129</v>
      </c>
      <c r="C464" s="9" t="s">
        <v>689</v>
      </c>
      <c r="D464" s="9">
        <v>717</v>
      </c>
      <c r="E464" s="9" t="s">
        <v>468</v>
      </c>
      <c r="F464" s="11" t="e">
        <f t="shared" si="7"/>
        <v>#REF!</v>
      </c>
      <c r="G464" s="11">
        <f>VLOOKUP(A464, localcont!$A$10:$I$1764, 8)</f>
        <v>128131</v>
      </c>
      <c r="H464" s="115" t="e">
        <f>VLOOKUP(A464, localcont!$A$10:$I$1764, 9)*F464</f>
        <v>#REF!</v>
      </c>
    </row>
    <row r="465" spans="1:8">
      <c r="A465" s="9">
        <v>647</v>
      </c>
      <c r="B465" s="9">
        <v>130</v>
      </c>
      <c r="C465" s="9" t="s">
        <v>690</v>
      </c>
      <c r="D465" s="9">
        <v>717</v>
      </c>
      <c r="E465" s="9" t="s">
        <v>468</v>
      </c>
      <c r="F465" s="11" t="e">
        <f t="shared" si="7"/>
        <v>#REF!</v>
      </c>
      <c r="G465" s="11">
        <f>VLOOKUP(A465, localcont!$A$10:$I$1764, 8)</f>
        <v>995478</v>
      </c>
      <c r="H465" s="115" t="e">
        <f>VLOOKUP(A465, localcont!$A$10:$I$1764, 9)*F465</f>
        <v>#REF!</v>
      </c>
    </row>
    <row r="466" spans="1:8">
      <c r="A466" s="9">
        <v>1182</v>
      </c>
      <c r="B466" s="9">
        <v>237</v>
      </c>
      <c r="C466" s="9" t="s">
        <v>826</v>
      </c>
      <c r="D466" s="9">
        <v>717</v>
      </c>
      <c r="E466" s="9" t="s">
        <v>468</v>
      </c>
      <c r="F466" s="11" t="e">
        <f t="shared" si="7"/>
        <v>#REF!</v>
      </c>
      <c r="G466" s="11">
        <f>VLOOKUP(A466, localcont!$A$10:$I$1764, 8)</f>
        <v>650510</v>
      </c>
      <c r="H466" s="115" t="e">
        <f>VLOOKUP(A466, localcont!$A$10:$I$1764, 9)*F466</f>
        <v>#REF!</v>
      </c>
    </row>
    <row r="467" spans="1:8">
      <c r="A467" s="9">
        <v>1337</v>
      </c>
      <c r="B467" s="9">
        <v>268</v>
      </c>
      <c r="C467" s="9" t="s">
        <v>857</v>
      </c>
      <c r="D467" s="9">
        <v>717</v>
      </c>
      <c r="E467" s="9" t="s">
        <v>468</v>
      </c>
      <c r="F467" s="11" t="e">
        <f t="shared" si="7"/>
        <v>#REF!</v>
      </c>
      <c r="G467" s="11">
        <f>VLOOKUP(A467, localcont!$A$10:$I$1764, 8)</f>
        <v>1921962</v>
      </c>
      <c r="H467" s="115" t="e">
        <f>VLOOKUP(A467, localcont!$A$10:$I$1764, 9)*F467</f>
        <v>#REF!</v>
      </c>
    </row>
    <row r="468" spans="1:8">
      <c r="A468" s="9">
        <v>1172</v>
      </c>
      <c r="B468" s="9">
        <v>235</v>
      </c>
      <c r="C468" s="9" t="s">
        <v>823</v>
      </c>
      <c r="D468" s="9">
        <v>720</v>
      </c>
      <c r="E468" s="9" t="s">
        <v>471</v>
      </c>
      <c r="F468" s="11" t="e">
        <f t="shared" si="7"/>
        <v>#REF!</v>
      </c>
      <c r="G468" s="11">
        <f>VLOOKUP(A468, localcont!$A$10:$I$1764, 8)</f>
        <v>2229930</v>
      </c>
      <c r="H468" s="115" t="e">
        <f>VLOOKUP(A468, localcont!$A$10:$I$1764, 9)*F468</f>
        <v>#REF!</v>
      </c>
    </row>
    <row r="469" spans="1:8">
      <c r="A469" s="9">
        <v>1467</v>
      </c>
      <c r="B469" s="9">
        <v>294</v>
      </c>
      <c r="C469" s="9" t="s">
        <v>885</v>
      </c>
      <c r="D469" s="9">
        <v>720</v>
      </c>
      <c r="E469" s="9" t="s">
        <v>471</v>
      </c>
      <c r="F469" s="11" t="e">
        <f t="shared" si="7"/>
        <v>#REF!</v>
      </c>
      <c r="G469" s="11">
        <f>VLOOKUP(A469, localcont!$A$10:$I$1764, 8)</f>
        <v>11026900</v>
      </c>
      <c r="H469" s="115" t="e">
        <f>VLOOKUP(A469, localcont!$A$10:$I$1764, 9)*F469</f>
        <v>#REF!</v>
      </c>
    </row>
    <row r="470" spans="1:8">
      <c r="A470" s="9">
        <v>167</v>
      </c>
      <c r="B470" s="9">
        <v>34</v>
      </c>
      <c r="C470" s="9" t="s">
        <v>55</v>
      </c>
      <c r="D470" s="9">
        <v>725</v>
      </c>
      <c r="E470" s="9" t="s">
        <v>472</v>
      </c>
      <c r="F470" s="11" t="e">
        <f t="shared" si="7"/>
        <v>#REF!</v>
      </c>
      <c r="G470" s="11">
        <f>VLOOKUP(A470, localcont!$A$10:$I$1764, 8)</f>
        <v>9736250</v>
      </c>
      <c r="H470" s="115" t="e">
        <f>VLOOKUP(A470, localcont!$A$10:$I$1764, 9)*F470</f>
        <v>#REF!</v>
      </c>
    </row>
    <row r="471" spans="1:8">
      <c r="A471" s="9">
        <v>732</v>
      </c>
      <c r="B471" s="9">
        <v>147</v>
      </c>
      <c r="C471" s="9" t="s">
        <v>708</v>
      </c>
      <c r="D471" s="9">
        <v>725</v>
      </c>
      <c r="E471" s="9" t="s">
        <v>472</v>
      </c>
      <c r="F471" s="11" t="e">
        <f t="shared" si="7"/>
        <v>#REF!</v>
      </c>
      <c r="G471" s="11">
        <f>VLOOKUP(A471, localcont!$A$10:$I$1764, 8)</f>
        <v>9498110</v>
      </c>
      <c r="H471" s="115" t="e">
        <f>VLOOKUP(A471, localcont!$A$10:$I$1764, 9)*F471</f>
        <v>#REF!</v>
      </c>
    </row>
    <row r="472" spans="1:8">
      <c r="A472" s="9">
        <v>1427</v>
      </c>
      <c r="B472" s="9">
        <v>286</v>
      </c>
      <c r="C472" s="9" t="s">
        <v>877</v>
      </c>
      <c r="D472" s="9">
        <v>725</v>
      </c>
      <c r="E472" s="9" t="s">
        <v>472</v>
      </c>
      <c r="F472" s="11" t="e">
        <f t="shared" si="7"/>
        <v>#REF!</v>
      </c>
      <c r="G472" s="11">
        <f>VLOOKUP(A472, localcont!$A$10:$I$1764, 8)</f>
        <v>12026054</v>
      </c>
      <c r="H472" s="115" t="e">
        <f>VLOOKUP(A472, localcont!$A$10:$I$1764, 9)*F472</f>
        <v>#REF!</v>
      </c>
    </row>
    <row r="473" spans="1:8">
      <c r="A473" s="9">
        <v>1027</v>
      </c>
      <c r="B473" s="9">
        <v>206</v>
      </c>
      <c r="C473" s="9" t="s">
        <v>784</v>
      </c>
      <c r="D473" s="9">
        <v>728</v>
      </c>
      <c r="E473" s="9" t="s">
        <v>473</v>
      </c>
      <c r="F473" s="11" t="e">
        <f t="shared" si="7"/>
        <v>#REF!</v>
      </c>
      <c r="G473" s="11">
        <f>VLOOKUP(A473, localcont!$A$10:$I$1764, 8)</f>
        <v>698813</v>
      </c>
      <c r="H473" s="115" t="e">
        <f>VLOOKUP(A473, localcont!$A$10:$I$1764, 9)*F473</f>
        <v>#REF!</v>
      </c>
    </row>
    <row r="474" spans="1:8">
      <c r="A474" s="9">
        <v>1592</v>
      </c>
      <c r="B474" s="9">
        <v>319</v>
      </c>
      <c r="C474" s="9" t="s">
        <v>911</v>
      </c>
      <c r="D474" s="9">
        <v>728</v>
      </c>
      <c r="E474" s="9" t="s">
        <v>473</v>
      </c>
      <c r="F474" s="11" t="e">
        <f t="shared" si="7"/>
        <v>#REF!</v>
      </c>
      <c r="G474" s="11">
        <f>VLOOKUP(A474, localcont!$A$10:$I$1764, 8)</f>
        <v>717959</v>
      </c>
      <c r="H474" s="115" t="e">
        <f>VLOOKUP(A474, localcont!$A$10:$I$1764, 9)*F474</f>
        <v>#REF!</v>
      </c>
    </row>
    <row r="475" spans="1:8">
      <c r="A475" s="9">
        <v>1062</v>
      </c>
      <c r="B475" s="9">
        <v>213</v>
      </c>
      <c r="C475" s="9" t="s">
        <v>795</v>
      </c>
      <c r="D475" s="9">
        <v>730</v>
      </c>
      <c r="E475" s="9" t="s">
        <v>474</v>
      </c>
      <c r="F475" s="11" t="e">
        <f t="shared" si="7"/>
        <v>#REF!</v>
      </c>
      <c r="G475" s="11">
        <f>VLOOKUP(A475, localcont!$A$10:$I$1764, 8)</f>
        <v>8935984</v>
      </c>
      <c r="H475" s="115" t="e">
        <f>VLOOKUP(A475, localcont!$A$10:$I$1764, 9)*F475</f>
        <v>#REF!</v>
      </c>
    </row>
    <row r="476" spans="1:8">
      <c r="A476" s="9">
        <v>1377</v>
      </c>
      <c r="B476" s="9">
        <v>276</v>
      </c>
      <c r="C476" s="9" t="s">
        <v>865</v>
      </c>
      <c r="D476" s="9">
        <v>730</v>
      </c>
      <c r="E476" s="9" t="s">
        <v>474</v>
      </c>
      <c r="F476" s="11" t="e">
        <f t="shared" si="7"/>
        <v>#REF!</v>
      </c>
      <c r="G476" s="11">
        <f>VLOOKUP(A476, localcont!$A$10:$I$1764, 8)</f>
        <v>6246019</v>
      </c>
      <c r="H476" s="115" t="e">
        <f>VLOOKUP(A476, localcont!$A$10:$I$1764, 9)*F476</f>
        <v>#REF!</v>
      </c>
    </row>
    <row r="477" spans="1:8">
      <c r="A477" s="9">
        <v>57</v>
      </c>
      <c r="B477" s="9">
        <v>12</v>
      </c>
      <c r="C477" s="9" t="s">
        <v>11</v>
      </c>
      <c r="D477" s="9">
        <v>735</v>
      </c>
      <c r="E477" s="9" t="s">
        <v>475</v>
      </c>
      <c r="F477" s="11" t="e">
        <f t="shared" si="7"/>
        <v>#REF!</v>
      </c>
      <c r="G477" s="11">
        <f>VLOOKUP(A477, localcont!$A$10:$I$1764, 8)</f>
        <v>3877476</v>
      </c>
      <c r="H477" s="115" t="e">
        <f>VLOOKUP(A477, localcont!$A$10:$I$1764, 9)*F477</f>
        <v>#REF!</v>
      </c>
    </row>
    <row r="478" spans="1:8">
      <c r="A478" s="9">
        <v>1157</v>
      </c>
      <c r="B478" s="9">
        <v>232</v>
      </c>
      <c r="C478" s="9" t="s">
        <v>820</v>
      </c>
      <c r="D478" s="9">
        <v>735</v>
      </c>
      <c r="E478" s="9" t="s">
        <v>475</v>
      </c>
      <c r="F478" s="11" t="e">
        <f t="shared" si="7"/>
        <v>#REF!</v>
      </c>
      <c r="G478" s="11">
        <f>VLOOKUP(A478, localcont!$A$10:$I$1764, 8)</f>
        <v>15395859</v>
      </c>
      <c r="H478" s="115" t="e">
        <f>VLOOKUP(A478, localcont!$A$10:$I$1764, 9)*F478</f>
        <v>#REF!</v>
      </c>
    </row>
    <row r="479" spans="1:8">
      <c r="A479" s="9">
        <v>1492</v>
      </c>
      <c r="B479" s="9">
        <v>299</v>
      </c>
      <c r="C479" s="9" t="s">
        <v>890</v>
      </c>
      <c r="D479" s="9">
        <v>735</v>
      </c>
      <c r="E479" s="9" t="s">
        <v>475</v>
      </c>
      <c r="F479" s="11" t="e">
        <f t="shared" si="7"/>
        <v>#REF!</v>
      </c>
      <c r="G479" s="11">
        <f>VLOOKUP(A479, localcont!$A$10:$I$1764, 8)</f>
        <v>12411723</v>
      </c>
      <c r="H479" s="115" t="e">
        <f>VLOOKUP(A479, localcont!$A$10:$I$1764, 9)*F479</f>
        <v>#REF!</v>
      </c>
    </row>
    <row r="480" spans="1:8">
      <c r="A480" s="9">
        <v>842</v>
      </c>
      <c r="B480" s="9">
        <v>169</v>
      </c>
      <c r="C480" s="9" t="s">
        <v>742</v>
      </c>
      <c r="D480" s="9">
        <v>740</v>
      </c>
      <c r="E480" s="9" t="s">
        <v>476</v>
      </c>
      <c r="F480" s="11" t="e">
        <f t="shared" si="7"/>
        <v>#REF!</v>
      </c>
      <c r="G480" s="11">
        <f>VLOOKUP(A480, localcont!$A$10:$I$1764, 8)</f>
        <v>3147875</v>
      </c>
      <c r="H480" s="115" t="e">
        <f>VLOOKUP(A480, localcont!$A$10:$I$1764, 9)*F480</f>
        <v>#REF!</v>
      </c>
    </row>
    <row r="481" spans="1:8">
      <c r="A481" s="9">
        <v>862</v>
      </c>
      <c r="B481" s="9">
        <v>173</v>
      </c>
      <c r="C481" s="9" t="s">
        <v>747</v>
      </c>
      <c r="D481" s="9">
        <v>740</v>
      </c>
      <c r="E481" s="9" t="s">
        <v>476</v>
      </c>
      <c r="F481" s="11" t="e">
        <f t="shared" si="7"/>
        <v>#REF!</v>
      </c>
      <c r="G481" s="11">
        <f>VLOOKUP(A481, localcont!$A$10:$I$1764, 8)</f>
        <v>3876550</v>
      </c>
      <c r="H481" s="115" t="e">
        <f>VLOOKUP(A481, localcont!$A$10:$I$1764, 9)*F481</f>
        <v>#REF!</v>
      </c>
    </row>
    <row r="482" spans="1:8">
      <c r="A482" s="9">
        <v>1247</v>
      </c>
      <c r="B482" s="9">
        <v>250</v>
      </c>
      <c r="C482" s="9" t="s">
        <v>839</v>
      </c>
      <c r="D482" s="9">
        <v>740</v>
      </c>
      <c r="E482" s="9" t="s">
        <v>476</v>
      </c>
      <c r="F482" s="11" t="e">
        <f t="shared" si="7"/>
        <v>#REF!</v>
      </c>
      <c r="G482" s="11">
        <f>VLOOKUP(A482, localcont!$A$10:$I$1764, 8)</f>
        <v>4352618</v>
      </c>
      <c r="H482" s="115" t="e">
        <f>VLOOKUP(A482, localcont!$A$10:$I$1764, 9)*F482</f>
        <v>#REF!</v>
      </c>
    </row>
    <row r="483" spans="1:8">
      <c r="A483" s="9">
        <v>577</v>
      </c>
      <c r="B483" s="9">
        <v>116</v>
      </c>
      <c r="C483" s="9" t="s">
        <v>671</v>
      </c>
      <c r="D483" s="9">
        <v>745</v>
      </c>
      <c r="E483" s="9" t="s">
        <v>477</v>
      </c>
      <c r="F483" s="11" t="e">
        <f t="shared" si="7"/>
        <v>#REF!</v>
      </c>
      <c r="G483" s="11">
        <f>VLOOKUP(A483, localcont!$A$10:$I$1764, 8)</f>
        <v>8811296</v>
      </c>
      <c r="H483" s="115" t="e">
        <f>VLOOKUP(A483, localcont!$A$10:$I$1764, 9)*F483</f>
        <v>#REF!</v>
      </c>
    </row>
    <row r="484" spans="1:8">
      <c r="A484" s="9">
        <v>897</v>
      </c>
      <c r="B484" s="9">
        <v>180</v>
      </c>
      <c r="C484" s="9" t="s">
        <v>757</v>
      </c>
      <c r="D484" s="9">
        <v>745</v>
      </c>
      <c r="E484" s="9" t="s">
        <v>477</v>
      </c>
      <c r="F484" s="11" t="e">
        <f t="shared" si="7"/>
        <v>#REF!</v>
      </c>
      <c r="G484" s="11">
        <f>VLOOKUP(A484, localcont!$A$10:$I$1764, 8)</f>
        <v>7957730</v>
      </c>
      <c r="H484" s="115" t="e">
        <f>VLOOKUP(A484, localcont!$A$10:$I$1764, 9)*F484</f>
        <v>#REF!</v>
      </c>
    </row>
    <row r="485" spans="1:8">
      <c r="A485" s="9">
        <v>1642</v>
      </c>
      <c r="B485" s="9">
        <v>329</v>
      </c>
      <c r="C485" s="9" t="s">
        <v>921</v>
      </c>
      <c r="D485" s="9">
        <v>745</v>
      </c>
      <c r="E485" s="9" t="s">
        <v>477</v>
      </c>
      <c r="F485" s="11" t="e">
        <f t="shared" si="7"/>
        <v>#REF!</v>
      </c>
      <c r="G485" s="11">
        <f>VLOOKUP(A485, localcont!$A$10:$I$1764, 8)</f>
        <v>5779357</v>
      </c>
      <c r="H485" s="115" t="e">
        <f>VLOOKUP(A485, localcont!$A$10:$I$1764, 9)*F485</f>
        <v>#REF!</v>
      </c>
    </row>
    <row r="486" spans="1:8">
      <c r="A486" s="9">
        <v>142</v>
      </c>
      <c r="B486" s="9">
        <v>29</v>
      </c>
      <c r="C486" s="9" t="s">
        <v>44</v>
      </c>
      <c r="D486" s="9">
        <v>750</v>
      </c>
      <c r="E486" s="9" t="s">
        <v>478</v>
      </c>
      <c r="F486" s="11" t="e">
        <f t="shared" si="7"/>
        <v>#REF!</v>
      </c>
      <c r="G486" s="11">
        <f>VLOOKUP(A486, localcont!$A$10:$I$1764, 8)</f>
        <v>2596976</v>
      </c>
      <c r="H486" s="115" t="e">
        <f>VLOOKUP(A486, localcont!$A$10:$I$1764, 9)*F486</f>
        <v>#REF!</v>
      </c>
    </row>
    <row r="487" spans="1:8">
      <c r="A487" s="9">
        <v>777</v>
      </c>
      <c r="B487" s="9">
        <v>156</v>
      </c>
      <c r="C487" s="9" t="s">
        <v>718</v>
      </c>
      <c r="D487" s="9">
        <v>750</v>
      </c>
      <c r="E487" s="9" t="s">
        <v>478</v>
      </c>
      <c r="F487" s="11" t="e">
        <f t="shared" si="7"/>
        <v>#REF!</v>
      </c>
      <c r="G487" s="11">
        <f>VLOOKUP(A487, localcont!$A$10:$I$1764, 8)</f>
        <v>551481</v>
      </c>
      <c r="H487" s="115" t="e">
        <f>VLOOKUP(A487, localcont!$A$10:$I$1764, 9)*F487</f>
        <v>#REF!</v>
      </c>
    </row>
    <row r="488" spans="1:8">
      <c r="A488" s="9">
        <v>1077</v>
      </c>
      <c r="B488" s="9">
        <v>216</v>
      </c>
      <c r="C488" s="9" t="s">
        <v>799</v>
      </c>
      <c r="D488" s="9">
        <v>750</v>
      </c>
      <c r="E488" s="9" t="s">
        <v>478</v>
      </c>
      <c r="F488" s="11" t="e">
        <f t="shared" si="7"/>
        <v>#REF!</v>
      </c>
      <c r="G488" s="11">
        <f>VLOOKUP(A488, localcont!$A$10:$I$1764, 8)</f>
        <v>3409157</v>
      </c>
      <c r="H488" s="115" t="e">
        <f>VLOOKUP(A488, localcont!$A$10:$I$1764, 9)*F488</f>
        <v>#REF!</v>
      </c>
    </row>
    <row r="489" spans="1:8">
      <c r="A489" s="9">
        <v>1557</v>
      </c>
      <c r="B489" s="9">
        <v>312</v>
      </c>
      <c r="C489" s="9" t="s">
        <v>904</v>
      </c>
      <c r="D489" s="9">
        <v>750</v>
      </c>
      <c r="E489" s="9" t="s">
        <v>478</v>
      </c>
      <c r="F489" s="11" t="e">
        <f t="shared" si="7"/>
        <v>#REF!</v>
      </c>
      <c r="G489" s="11">
        <f>VLOOKUP(A489, localcont!$A$10:$I$1764, 8)</f>
        <v>661778</v>
      </c>
      <c r="H489" s="115" t="e">
        <f>VLOOKUP(A489, localcont!$A$10:$I$1764, 9)*F489</f>
        <v>#REF!</v>
      </c>
    </row>
    <row r="490" spans="1:8">
      <c r="A490" s="9">
        <v>102</v>
      </c>
      <c r="B490" s="9">
        <v>21</v>
      </c>
      <c r="C490" s="9" t="s">
        <v>28</v>
      </c>
      <c r="D490" s="9">
        <v>753</v>
      </c>
      <c r="E490" s="9" t="s">
        <v>479</v>
      </c>
      <c r="F490" s="11" t="e">
        <f t="shared" si="7"/>
        <v>#REF!</v>
      </c>
      <c r="G490" s="11">
        <f>VLOOKUP(A490, localcont!$A$10:$I$1764, 8)</f>
        <v>8121880</v>
      </c>
      <c r="H490" s="115" t="e">
        <f>VLOOKUP(A490, localcont!$A$10:$I$1764, 9)*F490</f>
        <v>#REF!</v>
      </c>
    </row>
    <row r="491" spans="1:8">
      <c r="A491" s="9">
        <v>617</v>
      </c>
      <c r="B491" s="9">
        <v>124</v>
      </c>
      <c r="C491" s="9" t="s">
        <v>684</v>
      </c>
      <c r="D491" s="9">
        <v>753</v>
      </c>
      <c r="E491" s="9" t="s">
        <v>479</v>
      </c>
      <c r="F491" s="11" t="e">
        <f t="shared" si="7"/>
        <v>#REF!</v>
      </c>
      <c r="G491" s="11">
        <f>VLOOKUP(A491, localcont!$A$10:$I$1764, 8)</f>
        <v>3967415</v>
      </c>
      <c r="H491" s="115" t="e">
        <f>VLOOKUP(A491, localcont!$A$10:$I$1764, 9)*F491</f>
        <v>#REF!</v>
      </c>
    </row>
    <row r="492" spans="1:8">
      <c r="A492" s="9">
        <v>697</v>
      </c>
      <c r="B492" s="9">
        <v>140</v>
      </c>
      <c r="C492" s="9" t="s">
        <v>701</v>
      </c>
      <c r="D492" s="9">
        <v>753</v>
      </c>
      <c r="E492" s="9" t="s">
        <v>479</v>
      </c>
      <c r="F492" s="11" t="e">
        <f t="shared" si="7"/>
        <v>#REF!</v>
      </c>
      <c r="G492" s="11">
        <f>VLOOKUP(A492, localcont!$A$10:$I$1764, 8)</f>
        <v>5857598</v>
      </c>
      <c r="H492" s="115" t="e">
        <f>VLOOKUP(A492, localcont!$A$10:$I$1764, 9)*F492</f>
        <v>#REF!</v>
      </c>
    </row>
    <row r="493" spans="1:8">
      <c r="A493" s="9">
        <v>1007</v>
      </c>
      <c r="B493" s="9">
        <v>202</v>
      </c>
      <c r="C493" s="9" t="s">
        <v>779</v>
      </c>
      <c r="D493" s="9">
        <v>753</v>
      </c>
      <c r="E493" s="9" t="s">
        <v>479</v>
      </c>
      <c r="F493" s="11" t="e">
        <f t="shared" si="7"/>
        <v>#REF!</v>
      </c>
      <c r="G493" s="11">
        <f>VLOOKUP(A493, localcont!$A$10:$I$1764, 8)</f>
        <v>1516084</v>
      </c>
      <c r="H493" s="115" t="e">
        <f>VLOOKUP(A493, localcont!$A$10:$I$1764, 9)*F493</f>
        <v>#REF!</v>
      </c>
    </row>
    <row r="494" spans="1:8">
      <c r="A494" s="9">
        <v>1107</v>
      </c>
      <c r="B494" s="9">
        <v>222</v>
      </c>
      <c r="C494" s="9" t="s">
        <v>807</v>
      </c>
      <c r="D494" s="9">
        <v>753</v>
      </c>
      <c r="E494" s="9" t="s">
        <v>479</v>
      </c>
      <c r="F494" s="11" t="e">
        <f t="shared" si="7"/>
        <v>#REF!</v>
      </c>
      <c r="G494" s="11">
        <f>VLOOKUP(A494, localcont!$A$10:$I$1764, 8)</f>
        <v>2539933</v>
      </c>
      <c r="H494" s="115" t="e">
        <f>VLOOKUP(A494, localcont!$A$10:$I$1764, 9)*F494</f>
        <v>#REF!</v>
      </c>
    </row>
    <row r="495" spans="1:8">
      <c r="A495" s="9">
        <v>1028</v>
      </c>
      <c r="B495" s="9">
        <v>206</v>
      </c>
      <c r="C495" s="9" t="s">
        <v>784</v>
      </c>
      <c r="D495" s="9">
        <v>755</v>
      </c>
      <c r="E495" s="9" t="s">
        <v>480</v>
      </c>
      <c r="F495" s="11" t="e">
        <f t="shared" si="7"/>
        <v>#REF!</v>
      </c>
      <c r="G495" s="11">
        <f>VLOOKUP(A495, localcont!$A$10:$I$1764, 8)</f>
        <v>724629</v>
      </c>
      <c r="H495" s="115" t="e">
        <f>VLOOKUP(A495, localcont!$A$10:$I$1764, 9)*F495</f>
        <v>#REF!</v>
      </c>
    </row>
    <row r="496" spans="1:8">
      <c r="A496" s="9">
        <v>1112</v>
      </c>
      <c r="B496" s="9">
        <v>223</v>
      </c>
      <c r="C496" s="9" t="s">
        <v>808</v>
      </c>
      <c r="D496" s="9">
        <v>755</v>
      </c>
      <c r="E496" s="9" t="s">
        <v>480</v>
      </c>
      <c r="F496" s="11" t="e">
        <f t="shared" si="7"/>
        <v>#REF!</v>
      </c>
      <c r="G496" s="11">
        <f>VLOOKUP(A496, localcont!$A$10:$I$1764, 8)</f>
        <v>5717777</v>
      </c>
      <c r="H496" s="115" t="e">
        <f>VLOOKUP(A496, localcont!$A$10:$I$1764, 9)*F496</f>
        <v>#REF!</v>
      </c>
    </row>
    <row r="497" spans="1:8">
      <c r="A497" s="9">
        <v>1167</v>
      </c>
      <c r="B497" s="9">
        <v>234</v>
      </c>
      <c r="C497" s="9" t="s">
        <v>822</v>
      </c>
      <c r="D497" s="9">
        <v>755</v>
      </c>
      <c r="E497" s="9" t="s">
        <v>480</v>
      </c>
      <c r="F497" s="11" t="e">
        <f t="shared" si="7"/>
        <v>#REF!</v>
      </c>
      <c r="G497" s="11">
        <f>VLOOKUP(A497, localcont!$A$10:$I$1764, 8)</f>
        <v>634050</v>
      </c>
      <c r="H497" s="115" t="e">
        <f>VLOOKUP(A497, localcont!$A$10:$I$1764, 9)*F497</f>
        <v>#REF!</v>
      </c>
    </row>
    <row r="498" spans="1:8">
      <c r="A498" s="9">
        <v>1593</v>
      </c>
      <c r="B498" s="9">
        <v>319</v>
      </c>
      <c r="C498" s="9" t="s">
        <v>911</v>
      </c>
      <c r="D498" s="9">
        <v>755</v>
      </c>
      <c r="E498" s="9" t="s">
        <v>480</v>
      </c>
      <c r="F498" s="11" t="e">
        <f t="shared" si="7"/>
        <v>#REF!</v>
      </c>
      <c r="G498" s="11">
        <f>VLOOKUP(A498, localcont!$A$10:$I$1764, 8)</f>
        <v>350992</v>
      </c>
      <c r="H498" s="115" t="e">
        <f>VLOOKUP(A498, localcont!$A$10:$I$1764, 9)*F498</f>
        <v>#REF!</v>
      </c>
    </row>
    <row r="499" spans="1:8">
      <c r="A499" s="9">
        <v>587</v>
      </c>
      <c r="B499" s="9">
        <v>118</v>
      </c>
      <c r="C499" s="9" t="s">
        <v>674</v>
      </c>
      <c r="D499" s="9">
        <v>760</v>
      </c>
      <c r="E499" s="9" t="s">
        <v>481</v>
      </c>
      <c r="F499" s="11" t="e">
        <f t="shared" si="7"/>
        <v>#REF!</v>
      </c>
      <c r="G499" s="11">
        <f>VLOOKUP(A499, localcont!$A$10:$I$1764, 8)</f>
        <v>6728614</v>
      </c>
      <c r="H499" s="115" t="e">
        <f>VLOOKUP(A499, localcont!$A$10:$I$1764, 9)*F499</f>
        <v>#REF!</v>
      </c>
    </row>
    <row r="500" spans="1:8">
      <c r="A500" s="9">
        <v>722</v>
      </c>
      <c r="B500" s="9">
        <v>145</v>
      </c>
      <c r="C500" s="9" t="s">
        <v>706</v>
      </c>
      <c r="D500" s="9">
        <v>760</v>
      </c>
      <c r="E500" s="9" t="s">
        <v>481</v>
      </c>
      <c r="F500" s="11" t="e">
        <f t="shared" si="7"/>
        <v>#REF!</v>
      </c>
      <c r="G500" s="11">
        <f>VLOOKUP(A500, localcont!$A$10:$I$1764, 8)</f>
        <v>10964366</v>
      </c>
      <c r="H500" s="115" t="e">
        <f>VLOOKUP(A500, localcont!$A$10:$I$1764, 9)*F500</f>
        <v>#REF!</v>
      </c>
    </row>
    <row r="501" spans="1:8">
      <c r="A501" s="9">
        <v>1197</v>
      </c>
      <c r="B501" s="9">
        <v>240</v>
      </c>
      <c r="C501" s="9" t="s">
        <v>829</v>
      </c>
      <c r="D501" s="9">
        <v>760</v>
      </c>
      <c r="E501" s="9" t="s">
        <v>481</v>
      </c>
      <c r="F501" s="11" t="e">
        <f t="shared" si="7"/>
        <v>#REF!</v>
      </c>
      <c r="G501" s="11">
        <f>VLOOKUP(A501, localcont!$A$10:$I$1764, 8)</f>
        <v>2376669</v>
      </c>
      <c r="H501" s="115" t="e">
        <f>VLOOKUP(A501, localcont!$A$10:$I$1764, 9)*F501</f>
        <v>#REF!</v>
      </c>
    </row>
    <row r="502" spans="1:8">
      <c r="A502" s="9">
        <v>132</v>
      </c>
      <c r="B502" s="9">
        <v>27</v>
      </c>
      <c r="C502" s="9" t="s">
        <v>39</v>
      </c>
      <c r="D502" s="9">
        <v>763</v>
      </c>
      <c r="E502" s="9" t="s">
        <v>558</v>
      </c>
      <c r="F502" s="11" t="e">
        <f t="shared" si="7"/>
        <v>#REF!</v>
      </c>
      <c r="G502" s="11">
        <f>VLOOKUP(A502, localcont!$A$10:$I$1764, 8)</f>
        <v>2828808</v>
      </c>
      <c r="H502" s="115" t="e">
        <f>VLOOKUP(A502, localcont!$A$10:$I$1764, 9)*F502</f>
        <v>#REF!</v>
      </c>
    </row>
    <row r="503" spans="1:8">
      <c r="A503" s="9">
        <v>1362</v>
      </c>
      <c r="B503" s="9">
        <v>273</v>
      </c>
      <c r="C503" s="9" t="s">
        <v>862</v>
      </c>
      <c r="D503" s="9">
        <v>763</v>
      </c>
      <c r="E503" s="9" t="s">
        <v>558</v>
      </c>
      <c r="F503" s="11" t="e">
        <f t="shared" si="7"/>
        <v>#REF!</v>
      </c>
      <c r="G503" s="11">
        <f>VLOOKUP(A503, localcont!$A$10:$I$1764, 8)</f>
        <v>7190787</v>
      </c>
      <c r="H503" s="115" t="e">
        <f>VLOOKUP(A503, localcont!$A$10:$I$1764, 9)*F503</f>
        <v>#REF!</v>
      </c>
    </row>
    <row r="504" spans="1:8">
      <c r="A504" s="9">
        <v>27</v>
      </c>
      <c r="B504" s="9">
        <v>6</v>
      </c>
      <c r="C504" s="9" t="s">
        <v>983</v>
      </c>
      <c r="D504" s="9">
        <v>765</v>
      </c>
      <c r="E504" s="9" t="s">
        <v>482</v>
      </c>
      <c r="F504" s="11" t="e">
        <f t="shared" si="7"/>
        <v>#REF!</v>
      </c>
      <c r="G504" s="11">
        <f>VLOOKUP(A504, localcont!$A$10:$I$1764, 8)</f>
        <v>239087</v>
      </c>
      <c r="H504" s="115" t="e">
        <f>VLOOKUP(A504, localcont!$A$10:$I$1764, 9)*F504</f>
        <v>#REF!</v>
      </c>
    </row>
    <row r="505" spans="1:8">
      <c r="A505" s="9">
        <v>447</v>
      </c>
      <c r="B505" s="9">
        <v>90</v>
      </c>
      <c r="C505" s="9" t="s">
        <v>641</v>
      </c>
      <c r="D505" s="9">
        <v>765</v>
      </c>
      <c r="E505" s="9" t="s">
        <v>482</v>
      </c>
      <c r="F505" s="11" t="e">
        <f t="shared" si="7"/>
        <v>#REF!</v>
      </c>
      <c r="G505" s="11">
        <f>VLOOKUP(A505, localcont!$A$10:$I$1764, 8)</f>
        <v>936424</v>
      </c>
      <c r="H505" s="115" t="e">
        <f>VLOOKUP(A505, localcont!$A$10:$I$1764, 9)*F505</f>
        <v>#REF!</v>
      </c>
    </row>
    <row r="506" spans="1:8">
      <c r="A506" s="9">
        <v>962</v>
      </c>
      <c r="B506" s="9">
        <v>193</v>
      </c>
      <c r="C506" s="9" t="s">
        <v>770</v>
      </c>
      <c r="D506" s="9">
        <v>765</v>
      </c>
      <c r="E506" s="9" t="s">
        <v>482</v>
      </c>
      <c r="F506" s="11" t="e">
        <f t="shared" si="7"/>
        <v>#REF!</v>
      </c>
      <c r="G506" s="11">
        <f>VLOOKUP(A506, localcont!$A$10:$I$1764, 8)</f>
        <v>896576</v>
      </c>
      <c r="H506" s="115" t="e">
        <f>VLOOKUP(A506, localcont!$A$10:$I$1764, 9)*F506</f>
        <v>#REF!</v>
      </c>
    </row>
    <row r="507" spans="1:8">
      <c r="A507" s="9">
        <v>1022</v>
      </c>
      <c r="B507" s="9">
        <v>205</v>
      </c>
      <c r="C507" s="9" t="s">
        <v>783</v>
      </c>
      <c r="D507" s="9">
        <v>765</v>
      </c>
      <c r="E507" s="9" t="s">
        <v>482</v>
      </c>
      <c r="F507" s="11" t="e">
        <f t="shared" si="7"/>
        <v>#REF!</v>
      </c>
      <c r="G507" s="11">
        <f>VLOOKUP(A507, localcont!$A$10:$I$1764, 8)</f>
        <v>1633760</v>
      </c>
      <c r="H507" s="115" t="e">
        <f>VLOOKUP(A507, localcont!$A$10:$I$1764, 9)*F507</f>
        <v>#REF!</v>
      </c>
    </row>
    <row r="508" spans="1:8">
      <c r="A508" s="9">
        <v>1332</v>
      </c>
      <c r="B508" s="9">
        <v>267</v>
      </c>
      <c r="C508" s="9" t="s">
        <v>856</v>
      </c>
      <c r="D508" s="9">
        <v>765</v>
      </c>
      <c r="E508" s="9" t="s">
        <v>482</v>
      </c>
      <c r="F508" s="11" t="e">
        <f t="shared" si="7"/>
        <v>#REF!</v>
      </c>
      <c r="G508" s="11">
        <f>VLOOKUP(A508, localcont!$A$10:$I$1764, 8)</f>
        <v>3705847</v>
      </c>
      <c r="H508" s="115" t="e">
        <f>VLOOKUP(A508, localcont!$A$10:$I$1764, 9)*F508</f>
        <v>#REF!</v>
      </c>
    </row>
    <row r="509" spans="1:8">
      <c r="A509" s="9">
        <v>557</v>
      </c>
      <c r="B509" s="9">
        <v>112</v>
      </c>
      <c r="C509" s="9" t="s">
        <v>666</v>
      </c>
      <c r="D509" s="9">
        <v>766</v>
      </c>
      <c r="E509" s="9" t="s">
        <v>87</v>
      </c>
      <c r="F509" s="11" t="e">
        <f t="shared" si="7"/>
        <v>#REF!</v>
      </c>
      <c r="G509" s="11">
        <f>VLOOKUP(A509, localcont!$A$10:$I$1764, 8)</f>
        <v>2151913</v>
      </c>
      <c r="H509" s="115" t="e">
        <f>VLOOKUP(A509, localcont!$A$10:$I$1764, 9)*F509</f>
        <v>#REF!</v>
      </c>
    </row>
    <row r="510" spans="1:8">
      <c r="A510" s="9">
        <v>1392</v>
      </c>
      <c r="B510" s="9">
        <v>279</v>
      </c>
      <c r="C510" s="9" t="s">
        <v>869</v>
      </c>
      <c r="D510" s="9">
        <v>766</v>
      </c>
      <c r="E510" s="9" t="s">
        <v>870</v>
      </c>
      <c r="F510" s="11" t="e">
        <f t="shared" si="7"/>
        <v>#REF!</v>
      </c>
      <c r="G510" s="11">
        <f>VLOOKUP(A510, localcont!$A$10:$I$1764, 8)</f>
        <v>13415994</v>
      </c>
      <c r="H510" s="115" t="e">
        <f>VLOOKUP(A510, localcont!$A$10:$I$1764, 9)*F510</f>
        <v>#REF!</v>
      </c>
    </row>
    <row r="511" spans="1:8">
      <c r="A511" s="9">
        <v>1482</v>
      </c>
      <c r="B511" s="9">
        <v>297</v>
      </c>
      <c r="C511" s="9" t="s">
        <v>888</v>
      </c>
      <c r="D511" s="9">
        <v>766</v>
      </c>
      <c r="E511" s="9" t="s">
        <v>870</v>
      </c>
      <c r="F511" s="11" t="e">
        <f t="shared" si="7"/>
        <v>#REF!</v>
      </c>
      <c r="G511" s="11">
        <f>VLOOKUP(A511, localcont!$A$10:$I$1764, 8)</f>
        <v>586885</v>
      </c>
      <c r="H511" s="115" t="e">
        <f>VLOOKUP(A511, localcont!$A$10:$I$1764, 9)*F511</f>
        <v>#REF!</v>
      </c>
    </row>
    <row r="512" spans="1:8">
      <c r="A512" s="9">
        <v>417</v>
      </c>
      <c r="B512" s="9">
        <v>84</v>
      </c>
      <c r="C512" s="9" t="s">
        <v>633</v>
      </c>
      <c r="D512" s="9">
        <v>767</v>
      </c>
      <c r="E512" s="9" t="s">
        <v>483</v>
      </c>
      <c r="F512" s="11" t="e">
        <f t="shared" si="7"/>
        <v>#REF!</v>
      </c>
      <c r="G512" s="11">
        <f>VLOOKUP(A512, localcont!$A$10:$I$1764, 8)</f>
        <v>3417640</v>
      </c>
      <c r="H512" s="115" t="e">
        <f>VLOOKUP(A512, localcont!$A$10:$I$1764, 9)*F512</f>
        <v>#REF!</v>
      </c>
    </row>
    <row r="513" spans="1:8">
      <c r="A513" s="9">
        <v>1397</v>
      </c>
      <c r="B513" s="9">
        <v>280</v>
      </c>
      <c r="C513" s="9" t="s">
        <v>871</v>
      </c>
      <c r="D513" s="9">
        <v>767</v>
      </c>
      <c r="E513" s="9" t="s">
        <v>483</v>
      </c>
      <c r="F513" s="11" t="e">
        <f t="shared" si="7"/>
        <v>#REF!</v>
      </c>
      <c r="G513" s="11">
        <f>VLOOKUP(A513, localcont!$A$10:$I$1764, 8)</f>
        <v>14874387</v>
      </c>
      <c r="H513" s="115" t="e">
        <f>VLOOKUP(A513, localcont!$A$10:$I$1764, 9)*F513</f>
        <v>#REF!</v>
      </c>
    </row>
    <row r="514" spans="1:8">
      <c r="A514" s="9">
        <v>212</v>
      </c>
      <c r="B514" s="9">
        <v>43</v>
      </c>
      <c r="C514" s="9" t="s">
        <v>569</v>
      </c>
      <c r="D514" s="9">
        <v>770</v>
      </c>
      <c r="E514" s="9" t="s">
        <v>484</v>
      </c>
      <c r="F514" s="11" t="e">
        <f t="shared" si="7"/>
        <v>#REF!</v>
      </c>
      <c r="G514" s="11">
        <f>VLOOKUP(A514, localcont!$A$10:$I$1764, 8)</f>
        <v>3170480</v>
      </c>
      <c r="H514" s="115" t="e">
        <f>VLOOKUP(A514, localcont!$A$10:$I$1764, 9)*F514</f>
        <v>#REF!</v>
      </c>
    </row>
    <row r="515" spans="1:8">
      <c r="A515" s="9">
        <v>222</v>
      </c>
      <c r="B515" s="9">
        <v>45</v>
      </c>
      <c r="C515" s="9" t="s">
        <v>573</v>
      </c>
      <c r="D515" s="9">
        <v>770</v>
      </c>
      <c r="E515" s="9" t="s">
        <v>484</v>
      </c>
      <c r="F515" s="11" t="e">
        <f t="shared" si="7"/>
        <v>#REF!</v>
      </c>
      <c r="G515" s="11">
        <f>VLOOKUP(A515, localcont!$A$10:$I$1764, 8)</f>
        <v>2691487</v>
      </c>
      <c r="H515" s="115" t="e">
        <f>VLOOKUP(A515, localcont!$A$10:$I$1764, 9)*F515</f>
        <v>#REF!</v>
      </c>
    </row>
    <row r="516" spans="1:8">
      <c r="A516" s="9">
        <v>672</v>
      </c>
      <c r="B516" s="9">
        <v>135</v>
      </c>
      <c r="C516" s="9" t="s">
        <v>696</v>
      </c>
      <c r="D516" s="9">
        <v>770</v>
      </c>
      <c r="E516" s="9" t="s">
        <v>484</v>
      </c>
      <c r="F516" s="11" t="e">
        <f t="shared" si="7"/>
        <v>#REF!</v>
      </c>
      <c r="G516" s="11">
        <f>VLOOKUP(A516, localcont!$A$10:$I$1764, 8)</f>
        <v>2315135</v>
      </c>
      <c r="H516" s="115" t="e">
        <f>VLOOKUP(A516, localcont!$A$10:$I$1764, 9)*F516</f>
        <v>#REF!</v>
      </c>
    </row>
    <row r="517" spans="1:8">
      <c r="A517" s="9">
        <v>1432</v>
      </c>
      <c r="B517" s="9">
        <v>287</v>
      </c>
      <c r="C517" s="9" t="s">
        <v>878</v>
      </c>
      <c r="D517" s="9">
        <v>770</v>
      </c>
      <c r="E517" s="9" t="s">
        <v>484</v>
      </c>
      <c r="F517" s="11" t="e">
        <f t="shared" si="7"/>
        <v>#REF!</v>
      </c>
      <c r="G517" s="11">
        <f>VLOOKUP(A517, localcont!$A$10:$I$1764, 8)</f>
        <v>8929806</v>
      </c>
      <c r="H517" s="115" t="e">
        <f>VLOOKUP(A517, localcont!$A$10:$I$1764, 9)*F517</f>
        <v>#REF!</v>
      </c>
    </row>
    <row r="518" spans="1:8">
      <c r="A518" s="9">
        <v>1527</v>
      </c>
      <c r="B518" s="9">
        <v>306</v>
      </c>
      <c r="C518" s="9" t="s">
        <v>897</v>
      </c>
      <c r="D518" s="9">
        <v>770</v>
      </c>
      <c r="E518" s="9" t="s">
        <v>484</v>
      </c>
      <c r="F518" s="11" t="e">
        <f t="shared" si="7"/>
        <v>#REF!</v>
      </c>
      <c r="G518" s="11">
        <f>VLOOKUP(A518, localcont!$A$10:$I$1764, 8)</f>
        <v>1414171</v>
      </c>
      <c r="H518" s="115" t="e">
        <f>VLOOKUP(A518, localcont!$A$10:$I$1764, 9)*F518</f>
        <v>#REF!</v>
      </c>
    </row>
    <row r="519" spans="1:8">
      <c r="A519" s="9">
        <v>1012</v>
      </c>
      <c r="B519" s="9">
        <v>203</v>
      </c>
      <c r="C519" s="9" t="s">
        <v>780</v>
      </c>
      <c r="D519" s="9">
        <v>773</v>
      </c>
      <c r="E519" s="9" t="s">
        <v>485</v>
      </c>
      <c r="F519" s="11" t="e">
        <f t="shared" si="7"/>
        <v>#REF!</v>
      </c>
      <c r="G519" s="11">
        <f>VLOOKUP(A519, localcont!$A$10:$I$1764, 8)</f>
        <v>7465877</v>
      </c>
      <c r="H519" s="115" t="e">
        <f>VLOOKUP(A519, localcont!$A$10:$I$1764, 9)*F519</f>
        <v>#REF!</v>
      </c>
    </row>
    <row r="520" spans="1:8">
      <c r="A520" s="9">
        <v>1267</v>
      </c>
      <c r="B520" s="9">
        <v>254</v>
      </c>
      <c r="C520" s="9" t="s">
        <v>843</v>
      </c>
      <c r="D520" s="9">
        <v>773</v>
      </c>
      <c r="E520" s="9" t="s">
        <v>485</v>
      </c>
      <c r="F520" s="11" t="e">
        <f t="shared" si="7"/>
        <v>#REF!</v>
      </c>
      <c r="G520" s="11">
        <f>VLOOKUP(A520, localcont!$A$10:$I$1764, 8)</f>
        <v>8141959</v>
      </c>
      <c r="H520" s="115" t="e">
        <f>VLOOKUP(A520, localcont!$A$10:$I$1764, 9)*F520</f>
        <v>#REF!</v>
      </c>
    </row>
    <row r="521" spans="1:8">
      <c r="A521" s="9">
        <v>1292</v>
      </c>
      <c r="B521" s="9">
        <v>259</v>
      </c>
      <c r="C521" s="9" t="s">
        <v>848</v>
      </c>
      <c r="D521" s="9">
        <v>773</v>
      </c>
      <c r="E521" s="9" t="s">
        <v>485</v>
      </c>
      <c r="F521" s="11" t="e">
        <f t="shared" si="7"/>
        <v>#REF!</v>
      </c>
      <c r="G521" s="11">
        <f>VLOOKUP(A521, localcont!$A$10:$I$1764, 8)</f>
        <v>9214032</v>
      </c>
      <c r="H521" s="115" t="e">
        <f>VLOOKUP(A521, localcont!$A$10:$I$1764, 9)*F521</f>
        <v>#REF!</v>
      </c>
    </row>
    <row r="522" spans="1:8">
      <c r="A522" s="9">
        <v>308</v>
      </c>
      <c r="B522" s="9">
        <v>62</v>
      </c>
      <c r="C522" s="9" t="s">
        <v>597</v>
      </c>
      <c r="D522" s="9">
        <v>774</v>
      </c>
      <c r="E522" s="9" t="s">
        <v>599</v>
      </c>
      <c r="F522" s="11" t="e">
        <f t="shared" ref="F522:F585" si="8">VLOOKUP(D522, town351, 7)</f>
        <v>#REF!</v>
      </c>
      <c r="G522" s="11">
        <f>VLOOKUP(A522, localcont!$A$10:$I$1764, 8)</f>
        <v>737070</v>
      </c>
      <c r="H522" s="115" t="e">
        <f>VLOOKUP(A522, localcont!$A$10:$I$1764, 9)*F522</f>
        <v>#REF!</v>
      </c>
    </row>
    <row r="523" spans="1:8">
      <c r="A523" s="9">
        <v>518</v>
      </c>
      <c r="B523" s="9">
        <v>104</v>
      </c>
      <c r="C523" s="9" t="s">
        <v>945</v>
      </c>
      <c r="D523" s="9">
        <v>774</v>
      </c>
      <c r="E523" s="9" t="s">
        <v>599</v>
      </c>
      <c r="F523" s="11" t="e">
        <f t="shared" si="8"/>
        <v>#REF!</v>
      </c>
      <c r="G523" s="11">
        <f>VLOOKUP(A523, localcont!$A$10:$I$1764, 8)</f>
        <v>387434</v>
      </c>
      <c r="H523" s="115" t="e">
        <f>VLOOKUP(A523, localcont!$A$10:$I$1764, 9)*F523</f>
        <v>#REF!</v>
      </c>
    </row>
    <row r="524" spans="1:8">
      <c r="A524" s="9">
        <v>1668</v>
      </c>
      <c r="B524" s="9">
        <v>334</v>
      </c>
      <c r="C524" s="9" t="s">
        <v>926</v>
      </c>
      <c r="D524" s="9">
        <v>774</v>
      </c>
      <c r="E524" s="9" t="s">
        <v>599</v>
      </c>
      <c r="F524" s="11" t="e">
        <f t="shared" si="8"/>
        <v>#REF!</v>
      </c>
      <c r="G524" s="11">
        <f>VLOOKUP(A524, localcont!$A$10:$I$1764, 8)</f>
        <v>2466348</v>
      </c>
      <c r="H524" s="115" t="e">
        <f>VLOOKUP(A524, localcont!$A$10:$I$1764, 9)*F524</f>
        <v>#REF!</v>
      </c>
    </row>
    <row r="525" spans="1:8">
      <c r="A525" s="9">
        <v>667</v>
      </c>
      <c r="B525" s="9">
        <v>134</v>
      </c>
      <c r="C525" s="9" t="s">
        <v>694</v>
      </c>
      <c r="D525" s="9">
        <v>775</v>
      </c>
      <c r="E525" s="9" t="s">
        <v>486</v>
      </c>
      <c r="F525" s="11" t="e">
        <f t="shared" si="8"/>
        <v>#REF!</v>
      </c>
      <c r="G525" s="11">
        <f>VLOOKUP(A525, localcont!$A$10:$I$1764, 8)</f>
        <v>29052072</v>
      </c>
      <c r="H525" s="115" t="e">
        <f>VLOOKUP(A525, localcont!$A$10:$I$1764, 9)*F525</f>
        <v>#REF!</v>
      </c>
    </row>
    <row r="526" spans="1:8">
      <c r="A526" s="9">
        <v>1137</v>
      </c>
      <c r="B526" s="9">
        <v>228</v>
      </c>
      <c r="C526" s="9" t="s">
        <v>814</v>
      </c>
      <c r="D526" s="9">
        <v>775</v>
      </c>
      <c r="E526" s="9" t="s">
        <v>486</v>
      </c>
      <c r="F526" s="11" t="e">
        <f t="shared" si="8"/>
        <v>#REF!</v>
      </c>
      <c r="G526" s="11">
        <f>VLOOKUP(A526, localcont!$A$10:$I$1764, 8)</f>
        <v>6518209</v>
      </c>
      <c r="H526" s="115" t="e">
        <f>VLOOKUP(A526, localcont!$A$10:$I$1764, 9)*F526</f>
        <v>#REF!</v>
      </c>
    </row>
    <row r="527" spans="1:8">
      <c r="A527" s="9">
        <v>1202</v>
      </c>
      <c r="B527" s="9">
        <v>241</v>
      </c>
      <c r="C527" s="9" t="s">
        <v>830</v>
      </c>
      <c r="D527" s="9">
        <v>775</v>
      </c>
      <c r="E527" s="9" t="s">
        <v>486</v>
      </c>
      <c r="F527" s="11" t="e">
        <f t="shared" si="8"/>
        <v>#REF!</v>
      </c>
      <c r="G527" s="11">
        <f>VLOOKUP(A527, localcont!$A$10:$I$1764, 8)</f>
        <v>4116764</v>
      </c>
      <c r="H527" s="115" t="e">
        <f>VLOOKUP(A527, localcont!$A$10:$I$1764, 9)*F527</f>
        <v>#REF!</v>
      </c>
    </row>
    <row r="528" spans="1:8">
      <c r="A528" s="9">
        <v>1282</v>
      </c>
      <c r="B528" s="9">
        <v>257</v>
      </c>
      <c r="C528" s="9" t="s">
        <v>846</v>
      </c>
      <c r="D528" s="9">
        <v>775</v>
      </c>
      <c r="E528" s="9" t="s">
        <v>486</v>
      </c>
      <c r="F528" s="11" t="e">
        <f t="shared" si="8"/>
        <v>#REF!</v>
      </c>
      <c r="G528" s="11">
        <f>VLOOKUP(A528, localcont!$A$10:$I$1764, 8)</f>
        <v>15483003</v>
      </c>
      <c r="H528" s="115" t="e">
        <f>VLOOKUP(A528, localcont!$A$10:$I$1764, 9)*F528</f>
        <v>#REF!</v>
      </c>
    </row>
    <row r="529" spans="1:8">
      <c r="A529" s="9">
        <v>1407</v>
      </c>
      <c r="B529" s="9">
        <v>282</v>
      </c>
      <c r="C529" s="9" t="s">
        <v>873</v>
      </c>
      <c r="D529" s="9">
        <v>775</v>
      </c>
      <c r="E529" s="9" t="s">
        <v>486</v>
      </c>
      <c r="F529" s="11" t="e">
        <f t="shared" si="8"/>
        <v>#REF!</v>
      </c>
      <c r="G529" s="11">
        <f>VLOOKUP(A529, localcont!$A$10:$I$1764, 8)</f>
        <v>10788448</v>
      </c>
      <c r="H529" s="115" t="e">
        <f>VLOOKUP(A529, localcont!$A$10:$I$1764, 9)*F529</f>
        <v>#REF!</v>
      </c>
    </row>
    <row r="530" spans="1:8">
      <c r="A530" s="9">
        <v>1552</v>
      </c>
      <c r="B530" s="9">
        <v>311</v>
      </c>
      <c r="C530" s="9" t="s">
        <v>902</v>
      </c>
      <c r="D530" s="9">
        <v>778</v>
      </c>
      <c r="E530" s="9" t="s">
        <v>903</v>
      </c>
      <c r="F530" s="11" t="e">
        <f t="shared" si="8"/>
        <v>#REF!</v>
      </c>
      <c r="G530" s="11">
        <f>VLOOKUP(A530, localcont!$A$10:$I$1764, 8)</f>
        <v>8328425</v>
      </c>
      <c r="H530" s="115" t="e">
        <f>VLOOKUP(A530, localcont!$A$10:$I$1764, 9)*F530</f>
        <v>#REF!</v>
      </c>
    </row>
    <row r="531" spans="1:8">
      <c r="A531" s="9">
        <v>1617</v>
      </c>
      <c r="B531" s="9">
        <v>324</v>
      </c>
      <c r="C531" s="9" t="s">
        <v>916</v>
      </c>
      <c r="D531" s="9">
        <v>778</v>
      </c>
      <c r="E531" s="9" t="s">
        <v>903</v>
      </c>
      <c r="F531" s="11" t="e">
        <f t="shared" si="8"/>
        <v>#REF!</v>
      </c>
      <c r="G531" s="11">
        <f>VLOOKUP(A531, localcont!$A$10:$I$1764, 8)</f>
        <v>5270894</v>
      </c>
      <c r="H531" s="115" t="e">
        <f>VLOOKUP(A531, localcont!$A$10:$I$1764, 9)*F531</f>
        <v>#REF!</v>
      </c>
    </row>
    <row r="532" spans="1:8">
      <c r="A532" s="9">
        <v>612</v>
      </c>
      <c r="B532" s="9">
        <v>123</v>
      </c>
      <c r="C532" s="9" t="s">
        <v>682</v>
      </c>
      <c r="D532" s="9">
        <v>780</v>
      </c>
      <c r="E532" s="9" t="s">
        <v>487</v>
      </c>
      <c r="F532" s="11" t="e">
        <f t="shared" si="8"/>
        <v>#REF!</v>
      </c>
      <c r="G532" s="11">
        <f>VLOOKUP(A532, localcont!$A$10:$I$1764, 8)</f>
        <v>15900964</v>
      </c>
      <c r="H532" s="115" t="e">
        <f>VLOOKUP(A532, localcont!$A$10:$I$1764, 9)*F532</f>
        <v>#REF!</v>
      </c>
    </row>
    <row r="533" spans="1:8">
      <c r="A533" s="9">
        <v>1687</v>
      </c>
      <c r="B533" s="9">
        <v>338</v>
      </c>
      <c r="C533" s="9" t="s">
        <v>930</v>
      </c>
      <c r="D533" s="9">
        <v>780</v>
      </c>
      <c r="E533" s="9" t="s">
        <v>487</v>
      </c>
      <c r="F533" s="11" t="e">
        <f t="shared" si="8"/>
        <v>#REF!</v>
      </c>
      <c r="G533" s="11">
        <f>VLOOKUP(A533, localcont!$A$10:$I$1764, 8)</f>
        <v>22432548</v>
      </c>
      <c r="H533" s="115" t="e">
        <f>VLOOKUP(A533, localcont!$A$10:$I$1764, 9)*F533</f>
        <v>#REF!</v>
      </c>
    </row>
    <row r="534" spans="1:8">
      <c r="A534" s="9">
        <v>138</v>
      </c>
      <c r="B534" s="9">
        <v>28</v>
      </c>
      <c r="C534" s="9" t="s">
        <v>41</v>
      </c>
      <c r="D534" s="9">
        <v>801</v>
      </c>
      <c r="E534" s="9" t="s">
        <v>488</v>
      </c>
      <c r="F534" s="11" t="e">
        <f t="shared" si="8"/>
        <v>#REF!</v>
      </c>
      <c r="G534" s="11">
        <f>VLOOKUP(A534, localcont!$A$10:$I$1764, 8)</f>
        <v>455427</v>
      </c>
      <c r="H534" s="115" t="e">
        <f>VLOOKUP(A534, localcont!$A$10:$I$1764, 9)*F534</f>
        <v>#REF!</v>
      </c>
    </row>
    <row r="535" spans="1:8">
      <c r="A535" s="9">
        <v>702</v>
      </c>
      <c r="B535" s="9">
        <v>141</v>
      </c>
      <c r="C535" s="9" t="s">
        <v>702</v>
      </c>
      <c r="D535" s="9">
        <v>801</v>
      </c>
      <c r="E535" s="9" t="s">
        <v>488</v>
      </c>
      <c r="F535" s="11" t="e">
        <f t="shared" si="8"/>
        <v>#REF!</v>
      </c>
      <c r="G535" s="11">
        <f>VLOOKUP(A535, localcont!$A$10:$I$1764, 8)</f>
        <v>2968709</v>
      </c>
      <c r="H535" s="115" t="e">
        <f>VLOOKUP(A535, localcont!$A$10:$I$1764, 9)*F535</f>
        <v>#REF!</v>
      </c>
    </row>
    <row r="536" spans="1:8">
      <c r="A536" s="9">
        <v>847</v>
      </c>
      <c r="B536" s="9">
        <v>170</v>
      </c>
      <c r="C536" s="9" t="s">
        <v>744</v>
      </c>
      <c r="D536" s="9">
        <v>801</v>
      </c>
      <c r="E536" s="9" t="s">
        <v>488</v>
      </c>
      <c r="F536" s="11" t="e">
        <f t="shared" si="8"/>
        <v>#REF!</v>
      </c>
      <c r="G536" s="11">
        <f>VLOOKUP(A536, localcont!$A$10:$I$1764, 8)</f>
        <v>6730199</v>
      </c>
      <c r="H536" s="115" t="e">
        <f>VLOOKUP(A536, localcont!$A$10:$I$1764, 9)*F536</f>
        <v>#REF!</v>
      </c>
    </row>
    <row r="537" spans="1:8">
      <c r="A537" s="9">
        <v>867</v>
      </c>
      <c r="B537" s="9">
        <v>174</v>
      </c>
      <c r="C537" s="9" t="s">
        <v>748</v>
      </c>
      <c r="D537" s="9">
        <v>801</v>
      </c>
      <c r="E537" s="9" t="s">
        <v>488</v>
      </c>
      <c r="F537" s="11" t="e">
        <f t="shared" si="8"/>
        <v>#REF!</v>
      </c>
      <c r="G537" s="11">
        <f>VLOOKUP(A537, localcont!$A$10:$I$1764, 8)</f>
        <v>995192</v>
      </c>
      <c r="H537" s="115" t="e">
        <f>VLOOKUP(A537, localcont!$A$10:$I$1764, 9)*F537</f>
        <v>#REF!</v>
      </c>
    </row>
    <row r="538" spans="1:8">
      <c r="A538" s="9">
        <v>1063</v>
      </c>
      <c r="B538" s="9">
        <v>213</v>
      </c>
      <c r="C538" s="9" t="s">
        <v>795</v>
      </c>
      <c r="D538" s="9">
        <v>801</v>
      </c>
      <c r="E538" s="9" t="s">
        <v>488</v>
      </c>
      <c r="F538" s="11" t="e">
        <f t="shared" si="8"/>
        <v>#REF!</v>
      </c>
      <c r="G538" s="11">
        <f>VLOOKUP(A538, localcont!$A$10:$I$1764, 8)</f>
        <v>759045</v>
      </c>
      <c r="H538" s="115" t="e">
        <f>VLOOKUP(A538, localcont!$A$10:$I$1764, 9)*F538</f>
        <v>#REF!</v>
      </c>
    </row>
    <row r="539" spans="1:8">
      <c r="A539" s="9">
        <v>1378</v>
      </c>
      <c r="B539" s="9">
        <v>276</v>
      </c>
      <c r="C539" s="9" t="s">
        <v>865</v>
      </c>
      <c r="D539" s="9">
        <v>801</v>
      </c>
      <c r="E539" s="9" t="s">
        <v>488</v>
      </c>
      <c r="F539" s="11" t="e">
        <f t="shared" si="8"/>
        <v>#REF!</v>
      </c>
      <c r="G539" s="11">
        <f>VLOOKUP(A539, localcont!$A$10:$I$1764, 8)</f>
        <v>303618</v>
      </c>
      <c r="H539" s="115" t="e">
        <f>VLOOKUP(A539, localcont!$A$10:$I$1764, 9)*F539</f>
        <v>#REF!</v>
      </c>
    </row>
    <row r="540" spans="1:8">
      <c r="A540" s="9">
        <v>1602</v>
      </c>
      <c r="B540" s="9">
        <v>321</v>
      </c>
      <c r="C540" s="9" t="s">
        <v>913</v>
      </c>
      <c r="D540" s="9">
        <v>801</v>
      </c>
      <c r="E540" s="9" t="s">
        <v>488</v>
      </c>
      <c r="F540" s="11" t="e">
        <f t="shared" si="8"/>
        <v>#REF!</v>
      </c>
      <c r="G540" s="11">
        <f>VLOOKUP(A540, localcont!$A$10:$I$1764, 8)</f>
        <v>590368</v>
      </c>
      <c r="H540" s="115" t="e">
        <f>VLOOKUP(A540, localcont!$A$10:$I$1764, 9)*F540</f>
        <v>#REF!</v>
      </c>
    </row>
    <row r="541" spans="1:8">
      <c r="A541" s="9">
        <v>122</v>
      </c>
      <c r="B541" s="9">
        <v>25</v>
      </c>
      <c r="C541" s="9" t="s">
        <v>36</v>
      </c>
      <c r="D541" s="9">
        <v>805</v>
      </c>
      <c r="E541" s="9" t="s">
        <v>489</v>
      </c>
      <c r="F541" s="11" t="e">
        <f t="shared" si="8"/>
        <v>#REF!</v>
      </c>
      <c r="G541" s="11">
        <f>VLOOKUP(A541, localcont!$A$10:$I$1764, 8)</f>
        <v>1322909</v>
      </c>
      <c r="H541" s="115" t="e">
        <f>VLOOKUP(A541, localcont!$A$10:$I$1764, 9)*F541</f>
        <v>#REF!</v>
      </c>
    </row>
    <row r="542" spans="1:8">
      <c r="A542" s="9">
        <v>158</v>
      </c>
      <c r="B542" s="9">
        <v>32</v>
      </c>
      <c r="C542" s="9" t="s">
        <v>49</v>
      </c>
      <c r="D542" s="9">
        <v>805</v>
      </c>
      <c r="E542" s="9" t="s">
        <v>489</v>
      </c>
      <c r="F542" s="11" t="e">
        <f t="shared" si="8"/>
        <v>#REF!</v>
      </c>
      <c r="G542" s="11">
        <f>VLOOKUP(A542, localcont!$A$10:$I$1764, 8)</f>
        <v>1248588</v>
      </c>
      <c r="H542" s="115" t="e">
        <f>VLOOKUP(A542, localcont!$A$10:$I$1764, 9)*F542</f>
        <v>#REF!</v>
      </c>
    </row>
    <row r="543" spans="1:8">
      <c r="A543" s="9">
        <v>382</v>
      </c>
      <c r="B543" s="9">
        <v>77</v>
      </c>
      <c r="C543" s="9" t="s">
        <v>622</v>
      </c>
      <c r="D543" s="9">
        <v>805</v>
      </c>
      <c r="E543" s="9" t="s">
        <v>489</v>
      </c>
      <c r="F543" s="11" t="e">
        <f t="shared" si="8"/>
        <v>#REF!</v>
      </c>
      <c r="G543" s="11">
        <f>VLOOKUP(A543, localcont!$A$10:$I$1764, 8)</f>
        <v>1203996</v>
      </c>
      <c r="H543" s="115" t="e">
        <f>VLOOKUP(A543, localcont!$A$10:$I$1764, 9)*F543</f>
        <v>#REF!</v>
      </c>
    </row>
    <row r="544" spans="1:8">
      <c r="A544" s="9">
        <v>547</v>
      </c>
      <c r="B544" s="9">
        <v>110</v>
      </c>
      <c r="C544" s="9" t="s">
        <v>664</v>
      </c>
      <c r="D544" s="9">
        <v>805</v>
      </c>
      <c r="E544" s="9" t="s">
        <v>489</v>
      </c>
      <c r="F544" s="11" t="e">
        <f t="shared" si="8"/>
        <v>#REF!</v>
      </c>
      <c r="G544" s="11">
        <f>VLOOKUP(A544, localcont!$A$10:$I$1764, 8)</f>
        <v>921577</v>
      </c>
      <c r="H544" s="115" t="e">
        <f>VLOOKUP(A544, localcont!$A$10:$I$1764, 9)*F544</f>
        <v>#REF!</v>
      </c>
    </row>
    <row r="545" spans="1:8">
      <c r="A545" s="9">
        <v>687</v>
      </c>
      <c r="B545" s="9">
        <v>138</v>
      </c>
      <c r="C545" s="9" t="s">
        <v>699</v>
      </c>
      <c r="D545" s="9">
        <v>805</v>
      </c>
      <c r="E545" s="9" t="s">
        <v>489</v>
      </c>
      <c r="F545" s="11" t="e">
        <f t="shared" si="8"/>
        <v>#REF!</v>
      </c>
      <c r="G545" s="11">
        <f>VLOOKUP(A545, localcont!$A$10:$I$1764, 8)</f>
        <v>386468</v>
      </c>
      <c r="H545" s="115" t="e">
        <f>VLOOKUP(A545, localcont!$A$10:$I$1764, 9)*F545</f>
        <v>#REF!</v>
      </c>
    </row>
    <row r="546" spans="1:8">
      <c r="A546" s="9">
        <v>893</v>
      </c>
      <c r="B546" s="9">
        <v>179</v>
      </c>
      <c r="C546" s="9" t="s">
        <v>755</v>
      </c>
      <c r="D546" s="9">
        <v>805</v>
      </c>
      <c r="E546" s="9" t="s">
        <v>489</v>
      </c>
      <c r="F546" s="11" t="e">
        <f t="shared" si="8"/>
        <v>#REF!</v>
      </c>
      <c r="G546" s="11">
        <f>VLOOKUP(A546, localcont!$A$10:$I$1764, 8)</f>
        <v>1189131</v>
      </c>
      <c r="H546" s="115" t="e">
        <f>VLOOKUP(A546, localcont!$A$10:$I$1764, 9)*F546</f>
        <v>#REF!</v>
      </c>
    </row>
    <row r="547" spans="1:8">
      <c r="A547" s="9">
        <v>922</v>
      </c>
      <c r="B547" s="9">
        <v>185</v>
      </c>
      <c r="C547" s="9" t="s">
        <v>762</v>
      </c>
      <c r="D547" s="9">
        <v>805</v>
      </c>
      <c r="E547" s="9" t="s">
        <v>489</v>
      </c>
      <c r="F547" s="11" t="e">
        <f t="shared" si="8"/>
        <v>#REF!</v>
      </c>
      <c r="G547" s="11">
        <f>VLOOKUP(A547, localcont!$A$10:$I$1764, 8)</f>
        <v>2571497</v>
      </c>
      <c r="H547" s="115" t="e">
        <f>VLOOKUP(A547, localcont!$A$10:$I$1764, 9)*F547</f>
        <v>#REF!</v>
      </c>
    </row>
    <row r="548" spans="1:8">
      <c r="A548" s="9">
        <v>927</v>
      </c>
      <c r="B548" s="9">
        <v>186</v>
      </c>
      <c r="C548" s="9" t="s">
        <v>763</v>
      </c>
      <c r="D548" s="9">
        <v>805</v>
      </c>
      <c r="E548" s="9" t="s">
        <v>489</v>
      </c>
      <c r="F548" s="11" t="e">
        <f t="shared" si="8"/>
        <v>#REF!</v>
      </c>
      <c r="G548" s="11">
        <f>VLOOKUP(A548, localcont!$A$10:$I$1764, 8)</f>
        <v>966169</v>
      </c>
      <c r="H548" s="115" t="e">
        <f>VLOOKUP(A548, localcont!$A$10:$I$1764, 9)*F548</f>
        <v>#REF!</v>
      </c>
    </row>
    <row r="549" spans="1:8">
      <c r="A549" s="9">
        <v>938</v>
      </c>
      <c r="B549" s="9">
        <v>188</v>
      </c>
      <c r="C549" s="9" t="s">
        <v>765</v>
      </c>
      <c r="D549" s="9">
        <v>805</v>
      </c>
      <c r="E549" s="9" t="s">
        <v>489</v>
      </c>
      <c r="F549" s="11" t="e">
        <f t="shared" si="8"/>
        <v>#REF!</v>
      </c>
      <c r="G549" s="11">
        <f>VLOOKUP(A549, localcont!$A$10:$I$1764, 8)</f>
        <v>654022</v>
      </c>
      <c r="H549" s="115" t="e">
        <f>VLOOKUP(A549, localcont!$A$10:$I$1764, 9)*F549</f>
        <v>#REF!</v>
      </c>
    </row>
    <row r="550" spans="1:8">
      <c r="A550" s="9">
        <v>1067</v>
      </c>
      <c r="B550" s="9">
        <v>214</v>
      </c>
      <c r="C550" s="9" t="s">
        <v>797</v>
      </c>
      <c r="D550" s="9">
        <v>805</v>
      </c>
      <c r="E550" s="9" t="s">
        <v>489</v>
      </c>
      <c r="F550" s="11" t="e">
        <f t="shared" si="8"/>
        <v>#REF!</v>
      </c>
      <c r="G550" s="11">
        <f>VLOOKUP(A550, localcont!$A$10:$I$1764, 8)</f>
        <v>2259350</v>
      </c>
      <c r="H550" s="115" t="e">
        <f>VLOOKUP(A550, localcont!$A$10:$I$1764, 9)*F550</f>
        <v>#REF!</v>
      </c>
    </row>
    <row r="551" spans="1:8">
      <c r="A551" s="9">
        <v>1447</v>
      </c>
      <c r="B551" s="9">
        <v>290</v>
      </c>
      <c r="C551" s="9" t="s">
        <v>881</v>
      </c>
      <c r="D551" s="9">
        <v>805</v>
      </c>
      <c r="E551" s="9" t="s">
        <v>489</v>
      </c>
      <c r="F551" s="11" t="e">
        <f t="shared" si="8"/>
        <v>#REF!</v>
      </c>
      <c r="G551" s="11">
        <f>VLOOKUP(A551, localcont!$A$10:$I$1764, 8)</f>
        <v>1516143</v>
      </c>
      <c r="H551" s="115" t="e">
        <f>VLOOKUP(A551, localcont!$A$10:$I$1764, 9)*F551</f>
        <v>#REF!</v>
      </c>
    </row>
    <row r="552" spans="1:8">
      <c r="A552" s="9">
        <v>1513</v>
      </c>
      <c r="B552" s="9">
        <v>303</v>
      </c>
      <c r="C552" s="9" t="s">
        <v>894</v>
      </c>
      <c r="D552" s="9">
        <v>805</v>
      </c>
      <c r="E552" s="9" t="s">
        <v>489</v>
      </c>
      <c r="F552" s="11" t="e">
        <f t="shared" si="8"/>
        <v>#REF!</v>
      </c>
      <c r="G552" s="11">
        <f>VLOOKUP(A552, localcont!$A$10:$I$1764, 8)</f>
        <v>1590463</v>
      </c>
      <c r="H552" s="115" t="e">
        <f>VLOOKUP(A552, localcont!$A$10:$I$1764, 9)*F552</f>
        <v>#REF!</v>
      </c>
    </row>
    <row r="553" spans="1:8">
      <c r="A553" s="9">
        <v>1517</v>
      </c>
      <c r="B553" s="9">
        <v>304</v>
      </c>
      <c r="C553" s="9" t="s">
        <v>895</v>
      </c>
      <c r="D553" s="9">
        <v>805</v>
      </c>
      <c r="E553" s="9" t="s">
        <v>489</v>
      </c>
      <c r="F553" s="11" t="e">
        <f t="shared" si="8"/>
        <v>#REF!</v>
      </c>
      <c r="G553" s="11">
        <f>VLOOKUP(A553, localcont!$A$10:$I$1764, 8)</f>
        <v>2318806</v>
      </c>
      <c r="H553" s="115" t="e">
        <f>VLOOKUP(A553, localcont!$A$10:$I$1764, 9)*F553</f>
        <v>#REF!</v>
      </c>
    </row>
    <row r="554" spans="1:8">
      <c r="A554" s="9">
        <v>87</v>
      </c>
      <c r="B554" s="9">
        <v>18</v>
      </c>
      <c r="C554" s="9" t="s">
        <v>22</v>
      </c>
      <c r="D554" s="9">
        <v>806</v>
      </c>
      <c r="E554" s="9" t="s">
        <v>490</v>
      </c>
      <c r="F554" s="11" t="e">
        <f t="shared" si="8"/>
        <v>#REF!</v>
      </c>
      <c r="G554" s="11">
        <f>VLOOKUP(A554, localcont!$A$10:$I$1764, 8)</f>
        <v>793059</v>
      </c>
      <c r="H554" s="115" t="e">
        <f>VLOOKUP(A554, localcont!$A$10:$I$1764, 9)*F554</f>
        <v>#REF!</v>
      </c>
    </row>
    <row r="555" spans="1:8">
      <c r="A555" s="9">
        <v>197</v>
      </c>
      <c r="B555" s="9">
        <v>40</v>
      </c>
      <c r="C555" s="9" t="s">
        <v>564</v>
      </c>
      <c r="D555" s="9">
        <v>806</v>
      </c>
      <c r="E555" s="9" t="s">
        <v>490</v>
      </c>
      <c r="F555" s="11" t="e">
        <f t="shared" si="8"/>
        <v>#REF!</v>
      </c>
      <c r="G555" s="11">
        <f>VLOOKUP(A555, localcont!$A$10:$I$1764, 8)</f>
        <v>2654319</v>
      </c>
      <c r="H555" s="115" t="e">
        <f>VLOOKUP(A555, localcont!$A$10:$I$1764, 9)*F555</f>
        <v>#REF!</v>
      </c>
    </row>
    <row r="556" spans="1:8">
      <c r="A556" s="9">
        <v>247</v>
      </c>
      <c r="B556" s="9">
        <v>50</v>
      </c>
      <c r="C556" s="9" t="s">
        <v>578</v>
      </c>
      <c r="D556" s="9">
        <v>806</v>
      </c>
      <c r="E556" s="9" t="s">
        <v>490</v>
      </c>
      <c r="F556" s="11" t="e">
        <f t="shared" si="8"/>
        <v>#REF!</v>
      </c>
      <c r="G556" s="11">
        <f>VLOOKUP(A556, localcont!$A$10:$I$1764, 8)</f>
        <v>1068202</v>
      </c>
      <c r="H556" s="115" t="e">
        <f>VLOOKUP(A556, localcont!$A$10:$I$1764, 9)*F556</f>
        <v>#REF!</v>
      </c>
    </row>
    <row r="557" spans="1:8">
      <c r="A557" s="9">
        <v>362</v>
      </c>
      <c r="B557" s="9">
        <v>73</v>
      </c>
      <c r="C557" s="9" t="s">
        <v>612</v>
      </c>
      <c r="D557" s="9">
        <v>806</v>
      </c>
      <c r="E557" s="9" t="s">
        <v>490</v>
      </c>
      <c r="F557" s="11" t="e">
        <f t="shared" si="8"/>
        <v>#REF!</v>
      </c>
      <c r="G557" s="11">
        <f>VLOOKUP(A557, localcont!$A$10:$I$1764, 8)</f>
        <v>1294790</v>
      </c>
      <c r="H557" s="115" t="e">
        <f>VLOOKUP(A557, localcont!$A$10:$I$1764, 9)*F557</f>
        <v>#REF!</v>
      </c>
    </row>
    <row r="558" spans="1:8">
      <c r="A558" s="9">
        <v>662</v>
      </c>
      <c r="B558" s="9">
        <v>133</v>
      </c>
      <c r="C558" s="9" t="s">
        <v>693</v>
      </c>
      <c r="D558" s="9">
        <v>806</v>
      </c>
      <c r="E558" s="9" t="s">
        <v>490</v>
      </c>
      <c r="F558" s="11" t="e">
        <f t="shared" si="8"/>
        <v>#REF!</v>
      </c>
      <c r="G558" s="11">
        <f>VLOOKUP(A558, localcont!$A$10:$I$1764, 8)</f>
        <v>2411546</v>
      </c>
      <c r="H558" s="115" t="e">
        <f>VLOOKUP(A558, localcont!$A$10:$I$1764, 9)*F558</f>
        <v>#REF!</v>
      </c>
    </row>
    <row r="559" spans="1:8">
      <c r="A559" s="9">
        <v>942</v>
      </c>
      <c r="B559" s="9">
        <v>189</v>
      </c>
      <c r="C559" s="9" t="s">
        <v>766</v>
      </c>
      <c r="D559" s="9">
        <v>806</v>
      </c>
      <c r="E559" s="9" t="s">
        <v>490</v>
      </c>
      <c r="F559" s="11" t="e">
        <f t="shared" si="8"/>
        <v>#REF!</v>
      </c>
      <c r="G559" s="11">
        <f>VLOOKUP(A559, localcont!$A$10:$I$1764, 8)</f>
        <v>825429</v>
      </c>
      <c r="H559" s="115" t="e">
        <f>VLOOKUP(A559, localcont!$A$10:$I$1764, 9)*F559</f>
        <v>#REF!</v>
      </c>
    </row>
    <row r="560" spans="1:8">
      <c r="A560" s="9">
        <v>1097</v>
      </c>
      <c r="B560" s="9">
        <v>220</v>
      </c>
      <c r="C560" s="9" t="s">
        <v>804</v>
      </c>
      <c r="D560" s="9">
        <v>806</v>
      </c>
      <c r="E560" s="9" t="s">
        <v>490</v>
      </c>
      <c r="F560" s="11" t="e">
        <f t="shared" si="8"/>
        <v>#REF!</v>
      </c>
      <c r="G560" s="11">
        <f>VLOOKUP(A560, localcont!$A$10:$I$1764, 8)</f>
        <v>857798</v>
      </c>
      <c r="H560" s="115" t="e">
        <f>VLOOKUP(A560, localcont!$A$10:$I$1764, 9)*F560</f>
        <v>#REF!</v>
      </c>
    </row>
    <row r="561" spans="1:8">
      <c r="A561" s="9">
        <v>1217</v>
      </c>
      <c r="B561" s="9">
        <v>244</v>
      </c>
      <c r="C561" s="9" t="s">
        <v>833</v>
      </c>
      <c r="D561" s="9">
        <v>806</v>
      </c>
      <c r="E561" s="9" t="s">
        <v>490</v>
      </c>
      <c r="F561" s="11" t="e">
        <f t="shared" si="8"/>
        <v>#REF!</v>
      </c>
      <c r="G561" s="11">
        <f>VLOOKUP(A561, localcont!$A$10:$I$1764, 8)</f>
        <v>4483210</v>
      </c>
      <c r="H561" s="115" t="e">
        <f>VLOOKUP(A561, localcont!$A$10:$I$1764, 9)*F561</f>
        <v>#REF!</v>
      </c>
    </row>
    <row r="562" spans="1:8">
      <c r="A562" s="9">
        <v>1672</v>
      </c>
      <c r="B562" s="9">
        <v>335</v>
      </c>
      <c r="C562" s="9" t="s">
        <v>927</v>
      </c>
      <c r="D562" s="9">
        <v>806</v>
      </c>
      <c r="E562" s="9" t="s">
        <v>490</v>
      </c>
      <c r="F562" s="11" t="e">
        <f t="shared" si="8"/>
        <v>#REF!</v>
      </c>
      <c r="G562" s="11">
        <f>VLOOKUP(A562, localcont!$A$10:$I$1764, 8)</f>
        <v>113294</v>
      </c>
      <c r="H562" s="115" t="e">
        <f>VLOOKUP(A562, localcont!$A$10:$I$1764, 9)*F562</f>
        <v>#REF!</v>
      </c>
    </row>
    <row r="563" spans="1:8">
      <c r="A563" s="9">
        <v>133</v>
      </c>
      <c r="B563" s="9">
        <v>27</v>
      </c>
      <c r="C563" s="9" t="s">
        <v>39</v>
      </c>
      <c r="D563" s="9">
        <v>810</v>
      </c>
      <c r="E563" s="9" t="s">
        <v>491</v>
      </c>
      <c r="F563" s="11" t="e">
        <f t="shared" si="8"/>
        <v>#REF!</v>
      </c>
      <c r="G563" s="11">
        <f>VLOOKUP(A563, localcont!$A$10:$I$1764, 8)</f>
        <v>1709477</v>
      </c>
      <c r="H563" s="115" t="e">
        <f>VLOOKUP(A563, localcont!$A$10:$I$1764, 9)*F563</f>
        <v>#REF!</v>
      </c>
    </row>
    <row r="564" spans="1:8">
      <c r="A564" s="9">
        <v>208</v>
      </c>
      <c r="B564" s="9">
        <v>42</v>
      </c>
      <c r="C564" s="9" t="s">
        <v>567</v>
      </c>
      <c r="D564" s="9">
        <v>810</v>
      </c>
      <c r="E564" s="9" t="s">
        <v>491</v>
      </c>
      <c r="F564" s="11" t="e">
        <f t="shared" si="8"/>
        <v>#REF!</v>
      </c>
      <c r="G564" s="11">
        <f>VLOOKUP(A564, localcont!$A$10:$I$1764, 8)</f>
        <v>1911506</v>
      </c>
      <c r="H564" s="115" t="e">
        <f>VLOOKUP(A564, localcont!$A$10:$I$1764, 9)*F564</f>
        <v>#REF!</v>
      </c>
    </row>
    <row r="565" spans="1:8">
      <c r="A565" s="9">
        <v>378</v>
      </c>
      <c r="B565" s="9">
        <v>76</v>
      </c>
      <c r="C565" s="9" t="s">
        <v>620</v>
      </c>
      <c r="D565" s="9">
        <v>810</v>
      </c>
      <c r="E565" s="9" t="s">
        <v>491</v>
      </c>
      <c r="F565" s="11" t="e">
        <f t="shared" si="8"/>
        <v>#REF!</v>
      </c>
      <c r="G565" s="11">
        <f>VLOOKUP(A565, localcont!$A$10:$I$1764, 8)</f>
        <v>668250</v>
      </c>
      <c r="H565" s="115" t="e">
        <f>VLOOKUP(A565, localcont!$A$10:$I$1764, 9)*F565</f>
        <v>#REF!</v>
      </c>
    </row>
    <row r="566" spans="1:8">
      <c r="A566" s="9">
        <v>907</v>
      </c>
      <c r="B566" s="9">
        <v>182</v>
      </c>
      <c r="C566" s="9" t="s">
        <v>759</v>
      </c>
      <c r="D566" s="9">
        <v>810</v>
      </c>
      <c r="E566" s="9" t="s">
        <v>491</v>
      </c>
      <c r="F566" s="11" t="e">
        <f t="shared" si="8"/>
        <v>#REF!</v>
      </c>
      <c r="G566" s="11">
        <f>VLOOKUP(A566, localcont!$A$10:$I$1764, 8)</f>
        <v>4615587</v>
      </c>
      <c r="H566" s="115" t="e">
        <f>VLOOKUP(A566, localcont!$A$10:$I$1764, 9)*F566</f>
        <v>#REF!</v>
      </c>
    </row>
    <row r="567" spans="1:8">
      <c r="A567" s="9">
        <v>1223</v>
      </c>
      <c r="B567" s="9">
        <v>245</v>
      </c>
      <c r="C567" s="9" t="s">
        <v>834</v>
      </c>
      <c r="D567" s="9">
        <v>810</v>
      </c>
      <c r="E567" s="9" t="s">
        <v>491</v>
      </c>
      <c r="F567" s="11" t="e">
        <f t="shared" si="8"/>
        <v>#REF!</v>
      </c>
      <c r="G567" s="11">
        <f>VLOOKUP(A567, localcont!$A$10:$I$1764, 8)</f>
        <v>2439889</v>
      </c>
      <c r="H567" s="115" t="e">
        <f>VLOOKUP(A567, localcont!$A$10:$I$1764, 9)*F567</f>
        <v>#REF!</v>
      </c>
    </row>
    <row r="568" spans="1:8">
      <c r="A568" s="9">
        <v>1233</v>
      </c>
      <c r="B568" s="9">
        <v>247</v>
      </c>
      <c r="C568" s="9" t="s">
        <v>836</v>
      </c>
      <c r="D568" s="9">
        <v>810</v>
      </c>
      <c r="E568" s="9" t="s">
        <v>491</v>
      </c>
      <c r="F568" s="11" t="e">
        <f t="shared" si="8"/>
        <v>#REF!</v>
      </c>
      <c r="G568" s="11">
        <f>VLOOKUP(A568, localcont!$A$10:$I$1764, 8)</f>
        <v>761494</v>
      </c>
      <c r="H568" s="115" t="e">
        <f>VLOOKUP(A568, localcont!$A$10:$I$1764, 9)*F568</f>
        <v>#REF!</v>
      </c>
    </row>
    <row r="569" spans="1:8">
      <c r="A569" s="9">
        <v>1462</v>
      </c>
      <c r="B569" s="9">
        <v>293</v>
      </c>
      <c r="C569" s="9" t="s">
        <v>884</v>
      </c>
      <c r="D569" s="9">
        <v>810</v>
      </c>
      <c r="E569" s="9" t="s">
        <v>491</v>
      </c>
      <c r="F569" s="11" t="e">
        <f t="shared" si="8"/>
        <v>#REF!</v>
      </c>
      <c r="G569" s="11">
        <f>VLOOKUP(A569, localcont!$A$10:$I$1764, 8)</f>
        <v>8516302</v>
      </c>
      <c r="H569" s="115" t="e">
        <f>VLOOKUP(A569, localcont!$A$10:$I$1764, 9)*F569</f>
        <v>#REF!</v>
      </c>
    </row>
    <row r="570" spans="1:8">
      <c r="A570" s="9">
        <v>97</v>
      </c>
      <c r="B570" s="9">
        <v>20</v>
      </c>
      <c r="C570" s="9" t="s">
        <v>26</v>
      </c>
      <c r="D570" s="9">
        <v>815</v>
      </c>
      <c r="E570" s="9" t="s">
        <v>492</v>
      </c>
      <c r="F570" s="11" t="e">
        <f t="shared" si="8"/>
        <v>#REF!</v>
      </c>
      <c r="G570" s="11">
        <f>VLOOKUP(A570, localcont!$A$10:$I$1764, 8)</f>
        <v>2762137</v>
      </c>
      <c r="H570" s="115" t="e">
        <f>VLOOKUP(A570, localcont!$A$10:$I$1764, 9)*F570</f>
        <v>#REF!</v>
      </c>
    </row>
    <row r="571" spans="1:8">
      <c r="A571" s="9">
        <v>203</v>
      </c>
      <c r="B571" s="9">
        <v>41</v>
      </c>
      <c r="C571" s="9" t="s">
        <v>565</v>
      </c>
      <c r="D571" s="9">
        <v>815</v>
      </c>
      <c r="E571" s="9" t="s">
        <v>492</v>
      </c>
      <c r="F571" s="11" t="e">
        <f t="shared" si="8"/>
        <v>#REF!</v>
      </c>
      <c r="G571" s="11">
        <f>VLOOKUP(A571, localcont!$A$10:$I$1764, 8)</f>
        <v>686543</v>
      </c>
      <c r="H571" s="115" t="e">
        <f>VLOOKUP(A571, localcont!$A$10:$I$1764, 9)*F571</f>
        <v>#REF!</v>
      </c>
    </row>
    <row r="572" spans="1:8">
      <c r="A572" s="9">
        <v>273</v>
      </c>
      <c r="B572" s="9">
        <v>55</v>
      </c>
      <c r="C572" s="9" t="s">
        <v>586</v>
      </c>
      <c r="D572" s="9">
        <v>815</v>
      </c>
      <c r="E572" s="9" t="s">
        <v>492</v>
      </c>
      <c r="F572" s="11" t="e">
        <f t="shared" si="8"/>
        <v>#REF!</v>
      </c>
      <c r="G572" s="11">
        <f>VLOOKUP(A572, localcont!$A$10:$I$1764, 8)</f>
        <v>175627</v>
      </c>
      <c r="H572" s="115" t="e">
        <f>VLOOKUP(A572, localcont!$A$10:$I$1764, 9)*F572</f>
        <v>#REF!</v>
      </c>
    </row>
    <row r="573" spans="1:8">
      <c r="A573" s="9">
        <v>373</v>
      </c>
      <c r="B573" s="9">
        <v>75</v>
      </c>
      <c r="C573" s="9" t="s">
        <v>618</v>
      </c>
      <c r="D573" s="9">
        <v>815</v>
      </c>
      <c r="E573" s="9" t="s">
        <v>492</v>
      </c>
      <c r="F573" s="11" t="e">
        <f t="shared" si="8"/>
        <v>#REF!</v>
      </c>
      <c r="G573" s="11">
        <f>VLOOKUP(A573, localcont!$A$10:$I$1764, 8)</f>
        <v>1213424</v>
      </c>
      <c r="H573" s="115" t="e">
        <f>VLOOKUP(A573, localcont!$A$10:$I$1764, 9)*F573</f>
        <v>#REF!</v>
      </c>
    </row>
    <row r="574" spans="1:8">
      <c r="A574" s="9">
        <v>423</v>
      </c>
      <c r="B574" s="9">
        <v>85</v>
      </c>
      <c r="C574" s="9" t="s">
        <v>635</v>
      </c>
      <c r="D574" s="9">
        <v>815</v>
      </c>
      <c r="E574" s="9" t="s">
        <v>492</v>
      </c>
      <c r="F574" s="11" t="e">
        <f t="shared" si="8"/>
        <v>#REF!</v>
      </c>
      <c r="G574" s="11">
        <f>VLOOKUP(A574, localcont!$A$10:$I$1764, 8)</f>
        <v>255458</v>
      </c>
      <c r="H574" s="115" t="e">
        <f>VLOOKUP(A574, localcont!$A$10:$I$1764, 9)*F574</f>
        <v>#REF!</v>
      </c>
    </row>
    <row r="575" spans="1:8">
      <c r="A575" s="9">
        <v>628</v>
      </c>
      <c r="B575" s="9">
        <v>126</v>
      </c>
      <c r="C575" s="9" t="s">
        <v>686</v>
      </c>
      <c r="D575" s="9">
        <v>815</v>
      </c>
      <c r="E575" s="9" t="s">
        <v>492</v>
      </c>
      <c r="F575" s="11" t="e">
        <f t="shared" si="8"/>
        <v>#REF!</v>
      </c>
      <c r="G575" s="11">
        <f>VLOOKUP(A575, localcont!$A$10:$I$1764, 8)</f>
        <v>1197458</v>
      </c>
      <c r="H575" s="115" t="e">
        <f>VLOOKUP(A575, localcont!$A$10:$I$1764, 9)*F575</f>
        <v>#REF!</v>
      </c>
    </row>
    <row r="576" spans="1:8">
      <c r="A576" s="9">
        <v>857</v>
      </c>
      <c r="B576" s="9">
        <v>172</v>
      </c>
      <c r="C576" s="9" t="s">
        <v>746</v>
      </c>
      <c r="D576" s="9">
        <v>815</v>
      </c>
      <c r="E576" s="9" t="s">
        <v>492</v>
      </c>
      <c r="F576" s="11" t="e">
        <f t="shared" si="8"/>
        <v>#REF!</v>
      </c>
      <c r="G576" s="11">
        <f>VLOOKUP(A576, localcont!$A$10:$I$1764, 8)</f>
        <v>942001</v>
      </c>
      <c r="H576" s="115" t="e">
        <f>VLOOKUP(A576, localcont!$A$10:$I$1764, 9)*F576</f>
        <v>#REF!</v>
      </c>
    </row>
    <row r="577" spans="1:8">
      <c r="A577" s="9">
        <v>1118</v>
      </c>
      <c r="B577" s="9">
        <v>224</v>
      </c>
      <c r="C577" s="9" t="s">
        <v>809</v>
      </c>
      <c r="D577" s="9">
        <v>815</v>
      </c>
      <c r="E577" s="9" t="s">
        <v>492</v>
      </c>
      <c r="F577" s="11" t="e">
        <f t="shared" si="8"/>
        <v>#REF!</v>
      </c>
      <c r="G577" s="11">
        <f>VLOOKUP(A577, localcont!$A$10:$I$1764, 8)</f>
        <v>207559</v>
      </c>
      <c r="H577" s="115" t="e">
        <f>VLOOKUP(A577, localcont!$A$10:$I$1764, 9)*F577</f>
        <v>#REF!</v>
      </c>
    </row>
    <row r="578" spans="1:8">
      <c r="A578" s="9">
        <v>1207</v>
      </c>
      <c r="B578" s="9">
        <v>242</v>
      </c>
      <c r="C578" s="9" t="s">
        <v>831</v>
      </c>
      <c r="D578" s="9">
        <v>815</v>
      </c>
      <c r="E578" s="9" t="s">
        <v>492</v>
      </c>
      <c r="F578" s="11" t="e">
        <f t="shared" si="8"/>
        <v>#REF!</v>
      </c>
      <c r="G578" s="11">
        <f>VLOOKUP(A578, localcont!$A$10:$I$1764, 8)</f>
        <v>47898</v>
      </c>
      <c r="H578" s="115" t="e">
        <f>VLOOKUP(A578, localcont!$A$10:$I$1764, 9)*F578</f>
        <v>#REF!</v>
      </c>
    </row>
    <row r="579" spans="1:8">
      <c r="A579" s="9">
        <v>1497</v>
      </c>
      <c r="B579" s="9">
        <v>300</v>
      </c>
      <c r="C579" s="9" t="s">
        <v>891</v>
      </c>
      <c r="D579" s="9">
        <v>815</v>
      </c>
      <c r="E579" s="9" t="s">
        <v>492</v>
      </c>
      <c r="F579" s="11" t="e">
        <f t="shared" si="8"/>
        <v>#REF!</v>
      </c>
      <c r="G579" s="11">
        <f>VLOOKUP(A579, localcont!$A$10:$I$1764, 8)</f>
        <v>15966</v>
      </c>
      <c r="H579" s="115" t="e">
        <f>VLOOKUP(A579, localcont!$A$10:$I$1764, 9)*F579</f>
        <v>#REF!</v>
      </c>
    </row>
    <row r="580" spans="1:8">
      <c r="A580" s="9">
        <v>1588</v>
      </c>
      <c r="B580" s="9">
        <v>318</v>
      </c>
      <c r="C580" s="9" t="s">
        <v>910</v>
      </c>
      <c r="D580" s="9">
        <v>815</v>
      </c>
      <c r="E580" s="9" t="s">
        <v>492</v>
      </c>
      <c r="F580" s="11" t="e">
        <f t="shared" si="8"/>
        <v>#REF!</v>
      </c>
      <c r="G580" s="11">
        <f>VLOOKUP(A580, localcont!$A$10:$I$1764, 8)</f>
        <v>111763</v>
      </c>
      <c r="H580" s="115" t="e">
        <f>VLOOKUP(A580, localcont!$A$10:$I$1764, 9)*F580</f>
        <v>#REF!</v>
      </c>
    </row>
    <row r="581" spans="1:8">
      <c r="A581" s="9">
        <v>1753</v>
      </c>
      <c r="B581" s="9">
        <v>351</v>
      </c>
      <c r="C581" s="9" t="s">
        <v>943</v>
      </c>
      <c r="D581" s="9">
        <v>815</v>
      </c>
      <c r="E581" s="9" t="s">
        <v>492</v>
      </c>
      <c r="F581" s="11" t="e">
        <f t="shared" si="8"/>
        <v>#REF!</v>
      </c>
      <c r="G581" s="11">
        <f>VLOOKUP(A581, localcont!$A$10:$I$1764, 8)</f>
        <v>2251222</v>
      </c>
      <c r="H581" s="115" t="e">
        <f>VLOOKUP(A581, localcont!$A$10:$I$1764, 9)*F581</f>
        <v>#REF!</v>
      </c>
    </row>
    <row r="582" spans="1:8">
      <c r="A582" s="9">
        <v>147</v>
      </c>
      <c r="B582" s="9">
        <v>30</v>
      </c>
      <c r="C582" s="9" t="s">
        <v>47</v>
      </c>
      <c r="D582" s="9">
        <v>817</v>
      </c>
      <c r="E582" s="9" t="s">
        <v>1021</v>
      </c>
      <c r="F582" s="11" t="e">
        <f t="shared" si="8"/>
        <v>#REF!</v>
      </c>
      <c r="G582" s="11">
        <f>VLOOKUP(A582, localcont!$A$10:$I$1764, 8)</f>
        <v>1750216</v>
      </c>
      <c r="H582" s="115" t="e">
        <f>VLOOKUP(A582, localcont!$A$10:$I$1764, 9)*F582</f>
        <v>#REF!</v>
      </c>
    </row>
    <row r="583" spans="1:8">
      <c r="A583" s="9">
        <v>188</v>
      </c>
      <c r="B583" s="9">
        <v>38</v>
      </c>
      <c r="C583" s="9" t="s">
        <v>964</v>
      </c>
      <c r="D583" s="9">
        <v>817</v>
      </c>
      <c r="E583" s="9" t="s">
        <v>1021</v>
      </c>
      <c r="F583" s="11" t="e">
        <f t="shared" si="8"/>
        <v>#REF!</v>
      </c>
      <c r="G583" s="11">
        <f>VLOOKUP(A583, localcont!$A$10:$I$1764, 8)</f>
        <v>346890</v>
      </c>
      <c r="H583" s="115" t="e">
        <f>VLOOKUP(A583, localcont!$A$10:$I$1764, 9)*F583</f>
        <v>#REF!</v>
      </c>
    </row>
    <row r="584" spans="1:8">
      <c r="A584" s="9">
        <v>352</v>
      </c>
      <c r="B584" s="9">
        <v>71</v>
      </c>
      <c r="C584" s="9" t="s">
        <v>609</v>
      </c>
      <c r="D584" s="9">
        <v>817</v>
      </c>
      <c r="E584" s="9" t="s">
        <v>1021</v>
      </c>
      <c r="F584" s="11" t="e">
        <f t="shared" si="8"/>
        <v>#REF!</v>
      </c>
      <c r="G584" s="11">
        <f>VLOOKUP(A584, localcont!$A$10:$I$1764, 8)</f>
        <v>1765984</v>
      </c>
      <c r="H584" s="115" t="e">
        <f>VLOOKUP(A584, localcont!$A$10:$I$1764, 9)*F584</f>
        <v>#REF!</v>
      </c>
    </row>
    <row r="585" spans="1:8">
      <c r="A585" s="9">
        <v>458</v>
      </c>
      <c r="B585" s="9">
        <v>92</v>
      </c>
      <c r="C585" s="9" t="s">
        <v>643</v>
      </c>
      <c r="D585" s="9">
        <v>817</v>
      </c>
      <c r="E585" s="9" t="s">
        <v>1021</v>
      </c>
      <c r="F585" s="11" t="e">
        <f t="shared" si="8"/>
        <v>#REF!</v>
      </c>
      <c r="G585" s="11">
        <f>VLOOKUP(A585, localcont!$A$10:$I$1764, 8)</f>
        <v>299587</v>
      </c>
      <c r="H585" s="115" t="e">
        <f>VLOOKUP(A585, localcont!$A$10:$I$1764, 9)*F585</f>
        <v>#REF!</v>
      </c>
    </row>
    <row r="586" spans="1:8">
      <c r="A586" s="9">
        <v>532</v>
      </c>
      <c r="B586" s="9">
        <v>107</v>
      </c>
      <c r="C586" s="9" t="s">
        <v>661</v>
      </c>
      <c r="D586" s="9">
        <v>817</v>
      </c>
      <c r="E586" s="9" t="s">
        <v>1021</v>
      </c>
      <c r="F586" s="11" t="e">
        <f t="shared" ref="F586:F649" si="9">VLOOKUP(D586, town351, 7)</f>
        <v>#REF!</v>
      </c>
      <c r="G586" s="11">
        <f>VLOOKUP(A586, localcont!$A$10:$I$1764, 8)</f>
        <v>1403326</v>
      </c>
      <c r="H586" s="115" t="e">
        <f>VLOOKUP(A586, localcont!$A$10:$I$1764, 9)*F586</f>
        <v>#REF!</v>
      </c>
    </row>
    <row r="587" spans="1:8">
      <c r="A587" s="9">
        <v>593</v>
      </c>
      <c r="B587" s="9">
        <v>119</v>
      </c>
      <c r="C587" s="9" t="s">
        <v>676</v>
      </c>
      <c r="D587" s="9">
        <v>817</v>
      </c>
      <c r="E587" s="9" t="s">
        <v>1021</v>
      </c>
      <c r="F587" s="11" t="e">
        <f t="shared" si="9"/>
        <v>#REF!</v>
      </c>
      <c r="G587" s="11">
        <f>VLOOKUP(A587, localcont!$A$10:$I$1764, 8)</f>
        <v>236516</v>
      </c>
      <c r="H587" s="115" t="e">
        <f>VLOOKUP(A587, localcont!$A$10:$I$1764, 9)*F587</f>
        <v>#REF!</v>
      </c>
    </row>
    <row r="588" spans="1:8">
      <c r="A588" s="9">
        <v>817</v>
      </c>
      <c r="B588" s="9">
        <v>164</v>
      </c>
      <c r="C588" s="9" t="s">
        <v>737</v>
      </c>
      <c r="D588" s="9">
        <v>817</v>
      </c>
      <c r="E588" s="9" t="s">
        <v>1021</v>
      </c>
      <c r="F588" s="11" t="e">
        <f t="shared" si="9"/>
        <v>#REF!</v>
      </c>
      <c r="G588" s="11">
        <f>VLOOKUP(A588, localcont!$A$10:$I$1764, 8)</f>
        <v>315354</v>
      </c>
      <c r="H588" s="115" t="e">
        <f>VLOOKUP(A588, localcont!$A$10:$I$1764, 9)*F588</f>
        <v>#REF!</v>
      </c>
    </row>
    <row r="589" spans="1:8">
      <c r="A589" s="9">
        <v>828</v>
      </c>
      <c r="B589" s="9">
        <v>166</v>
      </c>
      <c r="C589" s="9" t="s">
        <v>739</v>
      </c>
      <c r="D589" s="9">
        <v>817</v>
      </c>
      <c r="E589" s="9" t="s">
        <v>1021</v>
      </c>
      <c r="F589" s="11" t="e">
        <f t="shared" si="9"/>
        <v>#REF!</v>
      </c>
      <c r="G589" s="11">
        <f>VLOOKUP(A589, localcont!$A$10:$I$1764, 8)</f>
        <v>78839</v>
      </c>
      <c r="H589" s="115" t="e">
        <f>VLOOKUP(A589, localcont!$A$10:$I$1764, 9)*F589</f>
        <v>#REF!</v>
      </c>
    </row>
    <row r="590" spans="1:8">
      <c r="A590" s="9">
        <v>837</v>
      </c>
      <c r="B590" s="9">
        <v>168</v>
      </c>
      <c r="C590" s="9" t="s">
        <v>741</v>
      </c>
      <c r="D590" s="9">
        <v>817</v>
      </c>
      <c r="E590" s="9" t="s">
        <v>1021</v>
      </c>
      <c r="F590" s="11" t="e">
        <f t="shared" si="9"/>
        <v>#REF!</v>
      </c>
      <c r="G590" s="11">
        <f>VLOOKUP(A590, localcont!$A$10:$I$1764, 8)</f>
        <v>252283</v>
      </c>
      <c r="H590" s="115" t="e">
        <f>VLOOKUP(A590, localcont!$A$10:$I$1764, 9)*F590</f>
        <v>#REF!</v>
      </c>
    </row>
    <row r="591" spans="1:8">
      <c r="A591" s="9">
        <v>918</v>
      </c>
      <c r="B591" s="9">
        <v>184</v>
      </c>
      <c r="C591" s="9" t="s">
        <v>761</v>
      </c>
      <c r="D591" s="9">
        <v>817</v>
      </c>
      <c r="E591" s="9" t="s">
        <v>1021</v>
      </c>
      <c r="F591" s="11" t="e">
        <f t="shared" si="9"/>
        <v>#REF!</v>
      </c>
      <c r="G591" s="11">
        <f>VLOOKUP(A591, localcont!$A$10:$I$1764, 8)</f>
        <v>567638</v>
      </c>
      <c r="H591" s="115" t="e">
        <f>VLOOKUP(A591, localcont!$A$10:$I$1764, 9)*F591</f>
        <v>#REF!</v>
      </c>
    </row>
    <row r="592" spans="1:8">
      <c r="A592" s="9">
        <v>977</v>
      </c>
      <c r="B592" s="9">
        <v>196</v>
      </c>
      <c r="C592" s="9" t="s">
        <v>773</v>
      </c>
      <c r="D592" s="9">
        <v>817</v>
      </c>
      <c r="E592" s="9" t="s">
        <v>1021</v>
      </c>
      <c r="F592" s="11" t="e">
        <f t="shared" si="9"/>
        <v>#REF!</v>
      </c>
      <c r="G592" s="11">
        <f>VLOOKUP(A592, localcont!$A$10:$I$1764, 8)</f>
        <v>63071</v>
      </c>
      <c r="H592" s="115" t="e">
        <f>VLOOKUP(A592, localcont!$A$10:$I$1764, 9)*F592</f>
        <v>#REF!</v>
      </c>
    </row>
    <row r="593" spans="1:8">
      <c r="A593" s="9">
        <v>1142</v>
      </c>
      <c r="B593" s="9">
        <v>229</v>
      </c>
      <c r="C593" s="9" t="s">
        <v>817</v>
      </c>
      <c r="D593" s="9">
        <v>817</v>
      </c>
      <c r="E593" s="9" t="s">
        <v>1021</v>
      </c>
      <c r="F593" s="11" t="e">
        <f t="shared" si="9"/>
        <v>#REF!</v>
      </c>
      <c r="G593" s="11">
        <f>VLOOKUP(A593, localcont!$A$10:$I$1764, 8)</f>
        <v>3563503</v>
      </c>
      <c r="H593" s="115" t="e">
        <f>VLOOKUP(A593, localcont!$A$10:$I$1764, 9)*F593</f>
        <v>#REF!</v>
      </c>
    </row>
    <row r="594" spans="1:8">
      <c r="A594" s="9">
        <v>1257</v>
      </c>
      <c r="B594" s="9">
        <v>252</v>
      </c>
      <c r="C594" s="9" t="s">
        <v>841</v>
      </c>
      <c r="D594" s="9">
        <v>817</v>
      </c>
      <c r="E594" s="9" t="s">
        <v>1021</v>
      </c>
      <c r="F594" s="11" t="e">
        <f t="shared" si="9"/>
        <v>#REF!</v>
      </c>
      <c r="G594" s="11">
        <f>VLOOKUP(A594, localcont!$A$10:$I$1764, 8)</f>
        <v>299587</v>
      </c>
      <c r="H594" s="115" t="e">
        <f>VLOOKUP(A594, localcont!$A$10:$I$1764, 9)*F594</f>
        <v>#REF!</v>
      </c>
    </row>
    <row r="595" spans="1:8">
      <c r="A595" s="9">
        <v>1287</v>
      </c>
      <c r="B595" s="9">
        <v>258</v>
      </c>
      <c r="C595" s="9" t="s">
        <v>847</v>
      </c>
      <c r="D595" s="9">
        <v>817</v>
      </c>
      <c r="E595" s="9" t="s">
        <v>1021</v>
      </c>
      <c r="F595" s="11" t="e">
        <f t="shared" si="9"/>
        <v>#REF!</v>
      </c>
      <c r="G595" s="11">
        <f>VLOOKUP(A595, localcont!$A$10:$I$1764, 8)</f>
        <v>2712046</v>
      </c>
      <c r="H595" s="115" t="e">
        <f>VLOOKUP(A595, localcont!$A$10:$I$1764, 9)*F595</f>
        <v>#REF!</v>
      </c>
    </row>
    <row r="596" spans="1:8">
      <c r="A596" s="9">
        <v>1452</v>
      </c>
      <c r="B596" s="9">
        <v>291</v>
      </c>
      <c r="C596" s="9" t="s">
        <v>882</v>
      </c>
      <c r="D596" s="9">
        <v>817</v>
      </c>
      <c r="E596" s="9" t="s">
        <v>1021</v>
      </c>
      <c r="F596" s="11" t="e">
        <f t="shared" si="9"/>
        <v>#REF!</v>
      </c>
      <c r="G596" s="11">
        <f>VLOOKUP(A596, localcont!$A$10:$I$1764, 8)</f>
        <v>394193</v>
      </c>
      <c r="H596" s="115" t="e">
        <f>VLOOKUP(A596, localcont!$A$10:$I$1764, 9)*F596</f>
        <v>#REF!</v>
      </c>
    </row>
    <row r="597" spans="1:8">
      <c r="A597" s="9">
        <v>1488</v>
      </c>
      <c r="B597" s="9">
        <v>298</v>
      </c>
      <c r="C597" s="9" t="s">
        <v>889</v>
      </c>
      <c r="D597" s="9">
        <v>817</v>
      </c>
      <c r="E597" s="9" t="s">
        <v>1021</v>
      </c>
      <c r="F597" s="11" t="e">
        <f t="shared" si="9"/>
        <v>#REF!</v>
      </c>
      <c r="G597" s="11">
        <f>VLOOKUP(A597, localcont!$A$10:$I$1764, 8)</f>
        <v>173445</v>
      </c>
      <c r="H597" s="115" t="e">
        <f>VLOOKUP(A597, localcont!$A$10:$I$1764, 9)*F597</f>
        <v>#REF!</v>
      </c>
    </row>
    <row r="598" spans="1:8">
      <c r="A598" s="9">
        <v>1598</v>
      </c>
      <c r="B598" s="9">
        <v>320</v>
      </c>
      <c r="C598" s="9" t="s">
        <v>912</v>
      </c>
      <c r="D598" s="9">
        <v>817</v>
      </c>
      <c r="E598" s="9" t="s">
        <v>1021</v>
      </c>
      <c r="F598" s="11" t="e">
        <f t="shared" si="9"/>
        <v>#REF!</v>
      </c>
      <c r="G598" s="11">
        <f>VLOOKUP(A598, localcont!$A$10:$I$1764, 8)</f>
        <v>157677</v>
      </c>
      <c r="H598" s="115" t="e">
        <f>VLOOKUP(A598, localcont!$A$10:$I$1764, 9)*F598</f>
        <v>#REF!</v>
      </c>
    </row>
    <row r="599" spans="1:8">
      <c r="A599" s="9">
        <v>143</v>
      </c>
      <c r="B599" s="9">
        <v>29</v>
      </c>
      <c r="C599" s="9" t="s">
        <v>44</v>
      </c>
      <c r="D599" s="9">
        <v>818</v>
      </c>
      <c r="E599" s="9" t="s">
        <v>493</v>
      </c>
      <c r="F599" s="11" t="e">
        <f t="shared" si="9"/>
        <v>#REF!</v>
      </c>
      <c r="G599" s="11">
        <f>VLOOKUP(A599, localcont!$A$10:$I$1764, 8)</f>
        <v>324409</v>
      </c>
      <c r="H599" s="115" t="e">
        <f>VLOOKUP(A599, localcont!$A$10:$I$1764, 9)*F599</f>
        <v>#REF!</v>
      </c>
    </row>
    <row r="600" spans="1:8">
      <c r="A600" s="9">
        <v>233</v>
      </c>
      <c r="B600" s="9">
        <v>47</v>
      </c>
      <c r="C600" s="9" t="s">
        <v>575</v>
      </c>
      <c r="D600" s="9">
        <v>818</v>
      </c>
      <c r="E600" s="9" t="s">
        <v>493</v>
      </c>
      <c r="F600" s="11" t="e">
        <f t="shared" si="9"/>
        <v>#REF!</v>
      </c>
      <c r="G600" s="11">
        <f>VLOOKUP(A600, localcont!$A$10:$I$1764, 8)</f>
        <v>162205</v>
      </c>
      <c r="H600" s="115" t="e">
        <f>VLOOKUP(A600, localcont!$A$10:$I$1764, 9)*F600</f>
        <v>#REF!</v>
      </c>
    </row>
    <row r="601" spans="1:8">
      <c r="A601" s="9">
        <v>328</v>
      </c>
      <c r="B601" s="9">
        <v>66</v>
      </c>
      <c r="C601" s="9" t="s">
        <v>603</v>
      </c>
      <c r="D601" s="9">
        <v>818</v>
      </c>
      <c r="E601" s="9" t="s">
        <v>493</v>
      </c>
      <c r="F601" s="11" t="e">
        <f t="shared" si="9"/>
        <v>#REF!</v>
      </c>
      <c r="G601" s="11">
        <f>VLOOKUP(A601, localcont!$A$10:$I$1764, 8)</f>
        <v>389291</v>
      </c>
      <c r="H601" s="115" t="e">
        <f>VLOOKUP(A601, localcont!$A$10:$I$1764, 9)*F601</f>
        <v>#REF!</v>
      </c>
    </row>
    <row r="602" spans="1:8">
      <c r="A602" s="9">
        <v>338</v>
      </c>
      <c r="B602" s="9">
        <v>68</v>
      </c>
      <c r="C602" s="9" t="s">
        <v>605</v>
      </c>
      <c r="D602" s="9">
        <v>818</v>
      </c>
      <c r="E602" s="9" t="s">
        <v>493</v>
      </c>
      <c r="F602" s="11" t="e">
        <f t="shared" si="9"/>
        <v>#REF!</v>
      </c>
      <c r="G602" s="11">
        <f>VLOOKUP(A602, localcont!$A$10:$I$1764, 8)</f>
        <v>129764</v>
      </c>
      <c r="H602" s="115" t="e">
        <f>VLOOKUP(A602, localcont!$A$10:$I$1764, 9)*F602</f>
        <v>#REF!</v>
      </c>
    </row>
    <row r="603" spans="1:8">
      <c r="A603" s="9">
        <v>368</v>
      </c>
      <c r="B603" s="9">
        <v>74</v>
      </c>
      <c r="C603" s="9" t="s">
        <v>617</v>
      </c>
      <c r="D603" s="9">
        <v>818</v>
      </c>
      <c r="E603" s="9" t="s">
        <v>493</v>
      </c>
      <c r="F603" s="11" t="e">
        <f t="shared" si="9"/>
        <v>#REF!</v>
      </c>
      <c r="G603" s="11">
        <f>VLOOKUP(A603, localcont!$A$10:$I$1764, 8)</f>
        <v>227087</v>
      </c>
      <c r="H603" s="115" t="e">
        <f>VLOOKUP(A603, localcont!$A$10:$I$1764, 9)*F603</f>
        <v>#REF!</v>
      </c>
    </row>
    <row r="604" spans="1:8">
      <c r="A604" s="9">
        <v>452</v>
      </c>
      <c r="B604" s="9">
        <v>91</v>
      </c>
      <c r="C604" s="9" t="s">
        <v>642</v>
      </c>
      <c r="D604" s="9">
        <v>818</v>
      </c>
      <c r="E604" s="9" t="s">
        <v>493</v>
      </c>
      <c r="F604" s="11" t="e">
        <f t="shared" si="9"/>
        <v>#REF!</v>
      </c>
      <c r="G604" s="11">
        <f>VLOOKUP(A604, localcont!$A$10:$I$1764, 8)</f>
        <v>519055</v>
      </c>
      <c r="H604" s="115" t="e">
        <f>VLOOKUP(A604, localcont!$A$10:$I$1764, 9)*F604</f>
        <v>#REF!</v>
      </c>
    </row>
    <row r="605" spans="1:8">
      <c r="A605" s="9">
        <v>528</v>
      </c>
      <c r="B605" s="9">
        <v>106</v>
      </c>
      <c r="C605" s="9" t="s">
        <v>659</v>
      </c>
      <c r="D605" s="9">
        <v>818</v>
      </c>
      <c r="E605" s="9" t="s">
        <v>493</v>
      </c>
      <c r="F605" s="11" t="e">
        <f t="shared" si="9"/>
        <v>#REF!</v>
      </c>
      <c r="G605" s="11">
        <f>VLOOKUP(A605, localcont!$A$10:$I$1764, 8)</f>
        <v>162205</v>
      </c>
      <c r="H605" s="115" t="e">
        <f>VLOOKUP(A605, localcont!$A$10:$I$1764, 9)*F605</f>
        <v>#REF!</v>
      </c>
    </row>
    <row r="606" spans="1:8">
      <c r="A606" s="9">
        <v>567</v>
      </c>
      <c r="B606" s="9">
        <v>114</v>
      </c>
      <c r="C606" s="9" t="s">
        <v>669</v>
      </c>
      <c r="D606" s="9">
        <v>818</v>
      </c>
      <c r="E606" s="9" t="s">
        <v>493</v>
      </c>
      <c r="F606" s="11" t="e">
        <f t="shared" si="9"/>
        <v>#REF!</v>
      </c>
      <c r="G606" s="11">
        <f>VLOOKUP(A606, localcont!$A$10:$I$1764, 8)</f>
        <v>1865354</v>
      </c>
      <c r="H606" s="115" t="e">
        <f>VLOOKUP(A606, localcont!$A$10:$I$1764, 9)*F606</f>
        <v>#REF!</v>
      </c>
    </row>
    <row r="607" spans="1:8">
      <c r="A607" s="9">
        <v>648</v>
      </c>
      <c r="B607" s="9">
        <v>130</v>
      </c>
      <c r="C607" s="9" t="s">
        <v>690</v>
      </c>
      <c r="D607" s="9">
        <v>818</v>
      </c>
      <c r="E607" s="9" t="s">
        <v>493</v>
      </c>
      <c r="F607" s="11" t="e">
        <f t="shared" si="9"/>
        <v>#REF!</v>
      </c>
      <c r="G607" s="11">
        <f>VLOOKUP(A607, localcont!$A$10:$I$1764, 8)</f>
        <v>178425</v>
      </c>
      <c r="H607" s="115" t="e">
        <f>VLOOKUP(A607, localcont!$A$10:$I$1764, 9)*F607</f>
        <v>#REF!</v>
      </c>
    </row>
    <row r="608" spans="1:8">
      <c r="A608" s="9">
        <v>778</v>
      </c>
      <c r="B608" s="9">
        <v>156</v>
      </c>
      <c r="C608" s="9" t="s">
        <v>718</v>
      </c>
      <c r="D608" s="9">
        <v>818</v>
      </c>
      <c r="E608" s="9" t="s">
        <v>493</v>
      </c>
      <c r="F608" s="11" t="e">
        <f t="shared" si="9"/>
        <v>#REF!</v>
      </c>
      <c r="G608" s="11">
        <f>VLOOKUP(A608, localcont!$A$10:$I$1764, 8)</f>
        <v>145984</v>
      </c>
      <c r="H608" s="115" t="e">
        <f>VLOOKUP(A608, localcont!$A$10:$I$1764, 9)*F608</f>
        <v>#REF!</v>
      </c>
    </row>
    <row r="609" spans="1:8">
      <c r="A609" s="9">
        <v>958</v>
      </c>
      <c r="B609" s="9">
        <v>192</v>
      </c>
      <c r="C609" s="9" t="s">
        <v>769</v>
      </c>
      <c r="D609" s="9">
        <v>818</v>
      </c>
      <c r="E609" s="9" t="s">
        <v>493</v>
      </c>
      <c r="F609" s="11" t="e">
        <f t="shared" si="9"/>
        <v>#REF!</v>
      </c>
      <c r="G609" s="11">
        <f>VLOOKUP(A609, localcont!$A$10:$I$1764, 8)</f>
        <v>908346</v>
      </c>
      <c r="H609" s="115" t="e">
        <f>VLOOKUP(A609, localcont!$A$10:$I$1764, 9)*F609</f>
        <v>#REF!</v>
      </c>
    </row>
    <row r="610" spans="1:8">
      <c r="A610" s="9">
        <v>1029</v>
      </c>
      <c r="B610" s="9">
        <v>206</v>
      </c>
      <c r="C610" s="9" t="s">
        <v>784</v>
      </c>
      <c r="D610" s="9">
        <v>818</v>
      </c>
      <c r="E610" s="9" t="s">
        <v>493</v>
      </c>
      <c r="F610" s="11" t="e">
        <f t="shared" si="9"/>
        <v>#REF!</v>
      </c>
      <c r="G610" s="11">
        <f>VLOOKUP(A610, localcont!$A$10:$I$1764, 8)</f>
        <v>48661</v>
      </c>
      <c r="H610" s="115" t="e">
        <f>VLOOKUP(A610, localcont!$A$10:$I$1764, 9)*F610</f>
        <v>#REF!</v>
      </c>
    </row>
    <row r="611" spans="1:8">
      <c r="A611" s="9">
        <v>1078</v>
      </c>
      <c r="B611" s="9">
        <v>216</v>
      </c>
      <c r="C611" s="9" t="s">
        <v>799</v>
      </c>
      <c r="D611" s="9">
        <v>818</v>
      </c>
      <c r="E611" s="9" t="s">
        <v>493</v>
      </c>
      <c r="F611" s="11" t="e">
        <f t="shared" si="9"/>
        <v>#REF!</v>
      </c>
      <c r="G611" s="11">
        <f>VLOOKUP(A611, localcont!$A$10:$I$1764, 8)</f>
        <v>681260</v>
      </c>
      <c r="H611" s="115" t="e">
        <f>VLOOKUP(A611, localcont!$A$10:$I$1764, 9)*F611</f>
        <v>#REF!</v>
      </c>
    </row>
    <row r="612" spans="1:8">
      <c r="A612" s="9">
        <v>1113</v>
      </c>
      <c r="B612" s="9">
        <v>223</v>
      </c>
      <c r="C612" s="9" t="s">
        <v>808</v>
      </c>
      <c r="D612" s="9">
        <v>818</v>
      </c>
      <c r="E612" s="9" t="s">
        <v>493</v>
      </c>
      <c r="F612" s="11" t="e">
        <f t="shared" si="9"/>
        <v>#REF!</v>
      </c>
      <c r="G612" s="11">
        <f>VLOOKUP(A612, localcont!$A$10:$I$1764, 8)</f>
        <v>1232756</v>
      </c>
      <c r="H612" s="115" t="e">
        <f>VLOOKUP(A612, localcont!$A$10:$I$1764, 9)*F612</f>
        <v>#REF!</v>
      </c>
    </row>
    <row r="613" spans="1:8">
      <c r="A613" s="9">
        <v>1338</v>
      </c>
      <c r="B613" s="9">
        <v>268</v>
      </c>
      <c r="C613" s="9" t="s">
        <v>857</v>
      </c>
      <c r="D613" s="9">
        <v>818</v>
      </c>
      <c r="E613" s="9" t="s">
        <v>493</v>
      </c>
      <c r="F613" s="11" t="e">
        <f t="shared" si="9"/>
        <v>#REF!</v>
      </c>
      <c r="G613" s="11">
        <f>VLOOKUP(A613, localcont!$A$10:$I$1764, 8)</f>
        <v>113543</v>
      </c>
      <c r="H613" s="115" t="e">
        <f>VLOOKUP(A613, localcont!$A$10:$I$1764, 9)*F613</f>
        <v>#REF!</v>
      </c>
    </row>
    <row r="614" spans="1:8">
      <c r="A614" s="9">
        <v>1443</v>
      </c>
      <c r="B614" s="9">
        <v>289</v>
      </c>
      <c r="C614" s="9" t="s">
        <v>880</v>
      </c>
      <c r="D614" s="9">
        <v>818</v>
      </c>
      <c r="E614" s="9" t="s">
        <v>493</v>
      </c>
      <c r="F614" s="11" t="e">
        <f t="shared" si="9"/>
        <v>#REF!</v>
      </c>
      <c r="G614" s="11">
        <f>VLOOKUP(A614, localcont!$A$10:$I$1764, 8)</f>
        <v>97323</v>
      </c>
      <c r="H614" s="115" t="e">
        <f>VLOOKUP(A614, localcont!$A$10:$I$1764, 9)*F614</f>
        <v>#REF!</v>
      </c>
    </row>
    <row r="615" spans="1:8">
      <c r="A615" s="9">
        <v>1558</v>
      </c>
      <c r="B615" s="9">
        <v>312</v>
      </c>
      <c r="C615" s="9" t="s">
        <v>904</v>
      </c>
      <c r="D615" s="9">
        <v>818</v>
      </c>
      <c r="E615" s="9" t="s">
        <v>493</v>
      </c>
      <c r="F615" s="11" t="e">
        <f t="shared" si="9"/>
        <v>#REF!</v>
      </c>
      <c r="G615" s="11">
        <f>VLOOKUP(A615, localcont!$A$10:$I$1764, 8)</f>
        <v>64882</v>
      </c>
      <c r="H615" s="115" t="e">
        <f>VLOOKUP(A615, localcont!$A$10:$I$1764, 9)*F615</f>
        <v>#REF!</v>
      </c>
    </row>
    <row r="616" spans="1:8">
      <c r="A616" s="9">
        <v>1594</v>
      </c>
      <c r="B616" s="9">
        <v>319</v>
      </c>
      <c r="C616" s="9" t="s">
        <v>911</v>
      </c>
      <c r="D616" s="9">
        <v>818</v>
      </c>
      <c r="E616" s="9" t="s">
        <v>493</v>
      </c>
      <c r="F616" s="11" t="e">
        <f t="shared" si="9"/>
        <v>#REF!</v>
      </c>
      <c r="G616" s="11">
        <f>VLOOKUP(A616, localcont!$A$10:$I$1764, 8)</f>
        <v>145984</v>
      </c>
      <c r="H616" s="115" t="e">
        <f>VLOOKUP(A616, localcont!$A$10:$I$1764, 9)*F616</f>
        <v>#REF!</v>
      </c>
    </row>
    <row r="617" spans="1:8">
      <c r="A617" s="9">
        <v>1683</v>
      </c>
      <c r="B617" s="9">
        <v>337</v>
      </c>
      <c r="C617" s="9" t="s">
        <v>929</v>
      </c>
      <c r="D617" s="9">
        <v>818</v>
      </c>
      <c r="E617" s="9" t="s">
        <v>493</v>
      </c>
      <c r="F617" s="11" t="e">
        <f t="shared" si="9"/>
        <v>#REF!</v>
      </c>
      <c r="G617" s="11">
        <f>VLOOKUP(A617, localcont!$A$10:$I$1764, 8)</f>
        <v>113543</v>
      </c>
      <c r="H617" s="115" t="e">
        <f>VLOOKUP(A617, localcont!$A$10:$I$1764, 9)*F617</f>
        <v>#REF!</v>
      </c>
    </row>
    <row r="618" spans="1:8">
      <c r="A618" s="9">
        <v>472</v>
      </c>
      <c r="B618" s="9">
        <v>95</v>
      </c>
      <c r="C618" s="9" t="s">
        <v>646</v>
      </c>
      <c r="D618" s="9">
        <v>821</v>
      </c>
      <c r="E618" s="9" t="s">
        <v>494</v>
      </c>
      <c r="F618" s="11" t="e">
        <f t="shared" si="9"/>
        <v>#REF!</v>
      </c>
      <c r="G618" s="11">
        <f>VLOOKUP(A618, localcont!$A$10:$I$1764, 8)</f>
        <v>17625853</v>
      </c>
      <c r="H618" s="115" t="e">
        <f>VLOOKUP(A618, localcont!$A$10:$I$1764, 9)*F618</f>
        <v>#REF!</v>
      </c>
    </row>
    <row r="619" spans="1:8">
      <c r="A619" s="9">
        <v>1363</v>
      </c>
      <c r="B619" s="9">
        <v>273</v>
      </c>
      <c r="C619" s="9" t="s">
        <v>862</v>
      </c>
      <c r="D619" s="9">
        <v>821</v>
      </c>
      <c r="E619" s="9" t="s">
        <v>494</v>
      </c>
      <c r="F619" s="11" t="e">
        <f t="shared" si="9"/>
        <v>#REF!</v>
      </c>
      <c r="G619" s="11">
        <f>VLOOKUP(A619, localcont!$A$10:$I$1764, 8)</f>
        <v>1907628</v>
      </c>
      <c r="H619" s="115" t="e">
        <f>VLOOKUP(A619, localcont!$A$10:$I$1764, 9)*F619</f>
        <v>#REF!</v>
      </c>
    </row>
    <row r="620" spans="1:8">
      <c r="A620" s="9">
        <v>1457</v>
      </c>
      <c r="B620" s="9">
        <v>292</v>
      </c>
      <c r="C620" s="9" t="s">
        <v>883</v>
      </c>
      <c r="D620" s="9">
        <v>821</v>
      </c>
      <c r="E620" s="9" t="s">
        <v>494</v>
      </c>
      <c r="F620" s="11" t="e">
        <f t="shared" si="9"/>
        <v>#REF!</v>
      </c>
      <c r="G620" s="11">
        <f>VLOOKUP(A620, localcont!$A$10:$I$1764, 8)</f>
        <v>1986456</v>
      </c>
      <c r="H620" s="115" t="e">
        <f>VLOOKUP(A620, localcont!$A$10:$I$1764, 9)*F620</f>
        <v>#REF!</v>
      </c>
    </row>
    <row r="621" spans="1:8">
      <c r="A621" s="9">
        <v>1652</v>
      </c>
      <c r="B621" s="9">
        <v>331</v>
      </c>
      <c r="C621" s="9" t="s">
        <v>923</v>
      </c>
      <c r="D621" s="9">
        <v>821</v>
      </c>
      <c r="E621" s="9" t="s">
        <v>494</v>
      </c>
      <c r="F621" s="11" t="e">
        <f t="shared" si="9"/>
        <v>#REF!</v>
      </c>
      <c r="G621" s="11">
        <f>VLOOKUP(A621, localcont!$A$10:$I$1764, 8)</f>
        <v>1813035</v>
      </c>
      <c r="H621" s="115" t="e">
        <f>VLOOKUP(A621, localcont!$A$10:$I$1764, 9)*F621</f>
        <v>#REF!</v>
      </c>
    </row>
    <row r="622" spans="1:8">
      <c r="A622" s="9">
        <v>42</v>
      </c>
      <c r="B622" s="9">
        <v>9</v>
      </c>
      <c r="C622" s="9" t="s">
        <v>5</v>
      </c>
      <c r="D622" s="9">
        <v>823</v>
      </c>
      <c r="E622" s="9" t="s">
        <v>495</v>
      </c>
      <c r="F622" s="11" t="e">
        <f t="shared" si="9"/>
        <v>#REF!</v>
      </c>
      <c r="G622" s="11">
        <f>VLOOKUP(A622, localcont!$A$10:$I$1764, 8)</f>
        <v>482564</v>
      </c>
      <c r="H622" s="115" t="e">
        <f>VLOOKUP(A622, localcont!$A$10:$I$1764, 9)*F622</f>
        <v>#REF!</v>
      </c>
    </row>
    <row r="623" spans="1:8">
      <c r="A623" s="9">
        <v>742</v>
      </c>
      <c r="B623" s="9">
        <v>149</v>
      </c>
      <c r="C623" s="9" t="s">
        <v>711</v>
      </c>
      <c r="D623" s="9">
        <v>823</v>
      </c>
      <c r="E623" s="9" t="s">
        <v>495</v>
      </c>
      <c r="F623" s="11" t="e">
        <f t="shared" si="9"/>
        <v>#REF!</v>
      </c>
      <c r="G623" s="11">
        <f>VLOOKUP(A623, localcont!$A$10:$I$1764, 8)</f>
        <v>19749370</v>
      </c>
      <c r="H623" s="115" t="e">
        <f>VLOOKUP(A623, localcont!$A$10:$I$1764, 9)*F623</f>
        <v>#REF!</v>
      </c>
    </row>
    <row r="624" spans="1:8">
      <c r="A624" s="9">
        <v>902</v>
      </c>
      <c r="B624" s="9">
        <v>181</v>
      </c>
      <c r="C624" s="9" t="s">
        <v>758</v>
      </c>
      <c r="D624" s="9">
        <v>823</v>
      </c>
      <c r="E624" s="9" t="s">
        <v>495</v>
      </c>
      <c r="F624" s="11" t="e">
        <f t="shared" si="9"/>
        <v>#REF!</v>
      </c>
      <c r="G624" s="11">
        <f>VLOOKUP(A624, localcont!$A$10:$I$1764, 8)</f>
        <v>6434184</v>
      </c>
      <c r="H624" s="115" t="e">
        <f>VLOOKUP(A624, localcont!$A$10:$I$1764, 9)*F624</f>
        <v>#REF!</v>
      </c>
    </row>
    <row r="625" spans="1:8">
      <c r="A625" s="9">
        <v>1052</v>
      </c>
      <c r="B625" s="9">
        <v>211</v>
      </c>
      <c r="C625" s="9" t="s">
        <v>793</v>
      </c>
      <c r="D625" s="9">
        <v>823</v>
      </c>
      <c r="E625" s="9" t="s">
        <v>495</v>
      </c>
      <c r="F625" s="11" t="e">
        <f t="shared" si="9"/>
        <v>#REF!</v>
      </c>
      <c r="G625" s="11">
        <f>VLOOKUP(A625, localcont!$A$10:$I$1764, 8)</f>
        <v>464691</v>
      </c>
      <c r="H625" s="115" t="e">
        <f>VLOOKUP(A625, localcont!$A$10:$I$1764, 9)*F625</f>
        <v>#REF!</v>
      </c>
    </row>
    <row r="626" spans="1:8">
      <c r="A626" s="9">
        <v>357</v>
      </c>
      <c r="B626" s="9">
        <v>72</v>
      </c>
      <c r="C626" s="9" t="s">
        <v>610</v>
      </c>
      <c r="D626" s="9">
        <v>825</v>
      </c>
      <c r="E626" s="9" t="s">
        <v>496</v>
      </c>
      <c r="F626" s="11" t="e">
        <f t="shared" si="9"/>
        <v>#REF!</v>
      </c>
      <c r="G626" s="11">
        <f>VLOOKUP(A626, localcont!$A$10:$I$1764, 8)</f>
        <v>4494313</v>
      </c>
      <c r="H626" s="115" t="e">
        <f>VLOOKUP(A626, localcont!$A$10:$I$1764, 9)*F626</f>
        <v>#REF!</v>
      </c>
    </row>
    <row r="627" spans="1:8">
      <c r="A627" s="9">
        <v>467</v>
      </c>
      <c r="B627" s="9">
        <v>94</v>
      </c>
      <c r="C627" s="9" t="s">
        <v>645</v>
      </c>
      <c r="D627" s="9">
        <v>825</v>
      </c>
      <c r="E627" s="9" t="s">
        <v>496</v>
      </c>
      <c r="F627" s="11" t="e">
        <f t="shared" si="9"/>
        <v>#REF!</v>
      </c>
      <c r="G627" s="11">
        <f>VLOOKUP(A627, localcont!$A$10:$I$1764, 8)</f>
        <v>3178121</v>
      </c>
      <c r="H627" s="115" t="e">
        <f>VLOOKUP(A627, localcont!$A$10:$I$1764, 9)*F627</f>
        <v>#REF!</v>
      </c>
    </row>
    <row r="628" spans="1:8">
      <c r="A628" s="9">
        <v>1002</v>
      </c>
      <c r="B628" s="9">
        <v>201</v>
      </c>
      <c r="C628" s="9" t="s">
        <v>778</v>
      </c>
      <c r="D628" s="9">
        <v>825</v>
      </c>
      <c r="E628" s="9" t="s">
        <v>496</v>
      </c>
      <c r="F628" s="11" t="e">
        <f t="shared" si="9"/>
        <v>#REF!</v>
      </c>
      <c r="G628" s="11">
        <f>VLOOKUP(A628, localcont!$A$10:$I$1764, 8)</f>
        <v>27238745</v>
      </c>
      <c r="H628" s="115" t="e">
        <f>VLOOKUP(A628, localcont!$A$10:$I$1764, 9)*F628</f>
        <v>#REF!</v>
      </c>
    </row>
    <row r="629" spans="1:8">
      <c r="A629" s="9">
        <v>392</v>
      </c>
      <c r="B629" s="9">
        <v>79</v>
      </c>
      <c r="C629" s="9" t="s">
        <v>625</v>
      </c>
      <c r="D629" s="9">
        <v>828</v>
      </c>
      <c r="E629" s="9" t="s">
        <v>497</v>
      </c>
      <c r="F629" s="11" t="e">
        <f t="shared" si="9"/>
        <v>#REF!</v>
      </c>
      <c r="G629" s="11">
        <f>VLOOKUP(A629, localcont!$A$10:$I$1764, 8)</f>
        <v>7506053</v>
      </c>
      <c r="H629" s="115" t="e">
        <f>VLOOKUP(A629, localcont!$A$10:$I$1764, 9)*F629</f>
        <v>#REF!</v>
      </c>
    </row>
    <row r="630" spans="1:8">
      <c r="A630" s="9">
        <v>403</v>
      </c>
      <c r="B630" s="9">
        <v>81</v>
      </c>
      <c r="C630" s="9" t="s">
        <v>629</v>
      </c>
      <c r="D630" s="9">
        <v>828</v>
      </c>
      <c r="E630" s="9" t="s">
        <v>497</v>
      </c>
      <c r="F630" s="11" t="e">
        <f t="shared" si="9"/>
        <v>#REF!</v>
      </c>
      <c r="G630" s="11">
        <f>VLOOKUP(A630, localcont!$A$10:$I$1764, 8)</f>
        <v>227456</v>
      </c>
      <c r="H630" s="115" t="e">
        <f>VLOOKUP(A630, localcont!$A$10:$I$1764, 9)*F630</f>
        <v>#REF!</v>
      </c>
    </row>
    <row r="631" spans="1:8">
      <c r="A631" s="9">
        <v>797</v>
      </c>
      <c r="B631" s="9">
        <v>160</v>
      </c>
      <c r="C631" s="9" t="s">
        <v>723</v>
      </c>
      <c r="D631" s="9">
        <v>828</v>
      </c>
      <c r="E631" s="9" t="s">
        <v>497</v>
      </c>
      <c r="F631" s="11" t="e">
        <f t="shared" si="9"/>
        <v>#REF!</v>
      </c>
      <c r="G631" s="11">
        <f>VLOOKUP(A631, localcont!$A$10:$I$1764, 8)</f>
        <v>26043729</v>
      </c>
      <c r="H631" s="115" t="e">
        <f>VLOOKUP(A631, localcont!$A$10:$I$1764, 9)*F631</f>
        <v>#REF!</v>
      </c>
    </row>
    <row r="632" spans="1:8">
      <c r="A632" s="9">
        <v>1502</v>
      </c>
      <c r="B632" s="9">
        <v>301</v>
      </c>
      <c r="C632" s="9" t="s">
        <v>892</v>
      </c>
      <c r="D632" s="9">
        <v>828</v>
      </c>
      <c r="E632" s="9" t="s">
        <v>497</v>
      </c>
      <c r="F632" s="11" t="e">
        <f t="shared" si="9"/>
        <v>#REF!</v>
      </c>
      <c r="G632" s="11">
        <f>VLOOKUP(A632, localcont!$A$10:$I$1764, 8)</f>
        <v>1754662</v>
      </c>
      <c r="H632" s="115" t="e">
        <f>VLOOKUP(A632, localcont!$A$10:$I$1764, 9)*F632</f>
        <v>#REF!</v>
      </c>
    </row>
    <row r="633" spans="1:8">
      <c r="A633" s="9">
        <v>67</v>
      </c>
      <c r="B633" s="9">
        <v>14</v>
      </c>
      <c r="C633" s="9" t="s">
        <v>15</v>
      </c>
      <c r="D633" s="9">
        <v>829</v>
      </c>
      <c r="E633" s="9" t="s">
        <v>498</v>
      </c>
      <c r="F633" s="11" t="e">
        <f t="shared" si="9"/>
        <v>#REF!</v>
      </c>
      <c r="G633" s="11">
        <f>VLOOKUP(A633, localcont!$A$10:$I$1764, 8)</f>
        <v>1148652</v>
      </c>
      <c r="H633" s="115" t="e">
        <f>VLOOKUP(A633, localcont!$A$10:$I$1764, 9)*F633</f>
        <v>#REF!</v>
      </c>
    </row>
    <row r="634" spans="1:8">
      <c r="A634" s="9">
        <v>497</v>
      </c>
      <c r="B634" s="9">
        <v>100</v>
      </c>
      <c r="C634" s="9" t="s">
        <v>652</v>
      </c>
      <c r="D634" s="9">
        <v>829</v>
      </c>
      <c r="E634" s="9" t="s">
        <v>498</v>
      </c>
      <c r="F634" s="11" t="e">
        <f t="shared" si="9"/>
        <v>#REF!</v>
      </c>
      <c r="G634" s="11">
        <f>VLOOKUP(A634, localcont!$A$10:$I$1764, 8)</f>
        <v>8631783</v>
      </c>
      <c r="H634" s="115" t="e">
        <f>VLOOKUP(A634, localcont!$A$10:$I$1764, 9)*F634</f>
        <v>#REF!</v>
      </c>
    </row>
    <row r="635" spans="1:8">
      <c r="A635" s="9">
        <v>677</v>
      </c>
      <c r="B635" s="9">
        <v>136</v>
      </c>
      <c r="C635" s="9" t="s">
        <v>697</v>
      </c>
      <c r="D635" s="9">
        <v>829</v>
      </c>
      <c r="E635" s="9" t="s">
        <v>498</v>
      </c>
      <c r="F635" s="11" t="e">
        <f t="shared" si="9"/>
        <v>#REF!</v>
      </c>
      <c r="G635" s="11">
        <f>VLOOKUP(A635, localcont!$A$10:$I$1764, 8)</f>
        <v>709462</v>
      </c>
      <c r="H635" s="115" t="e">
        <f>VLOOKUP(A635, localcont!$A$10:$I$1764, 9)*F635</f>
        <v>#REF!</v>
      </c>
    </row>
    <row r="636" spans="1:8">
      <c r="A636" s="9">
        <v>692</v>
      </c>
      <c r="B636" s="9">
        <v>139</v>
      </c>
      <c r="C636" s="9" t="s">
        <v>700</v>
      </c>
      <c r="D636" s="9">
        <v>829</v>
      </c>
      <c r="E636" s="9" t="s">
        <v>498</v>
      </c>
      <c r="F636" s="11" t="e">
        <f t="shared" si="9"/>
        <v>#REF!</v>
      </c>
      <c r="G636" s="11">
        <f>VLOOKUP(A636, localcont!$A$10:$I$1764, 8)</f>
        <v>270271</v>
      </c>
      <c r="H636" s="115" t="e">
        <f>VLOOKUP(A636, localcont!$A$10:$I$1764, 9)*F636</f>
        <v>#REF!</v>
      </c>
    </row>
    <row r="637" spans="1:8">
      <c r="A637" s="9">
        <v>987</v>
      </c>
      <c r="B637" s="9">
        <v>198</v>
      </c>
      <c r="C637" s="9" t="s">
        <v>775</v>
      </c>
      <c r="D637" s="9">
        <v>829</v>
      </c>
      <c r="E637" s="9" t="s">
        <v>498</v>
      </c>
      <c r="F637" s="11" t="e">
        <f t="shared" si="9"/>
        <v>#REF!</v>
      </c>
      <c r="G637" s="11">
        <f>VLOOKUP(A637, localcont!$A$10:$I$1764, 8)</f>
        <v>1182436</v>
      </c>
      <c r="H637" s="115" t="e">
        <f>VLOOKUP(A637, localcont!$A$10:$I$1764, 9)*F637</f>
        <v>#REF!</v>
      </c>
    </row>
    <row r="638" spans="1:8">
      <c r="A638" s="9">
        <v>8</v>
      </c>
      <c r="B638" s="9">
        <v>2</v>
      </c>
      <c r="C638" s="9" t="s">
        <v>973</v>
      </c>
      <c r="D638" s="9">
        <v>830</v>
      </c>
      <c r="E638" s="9" t="s">
        <v>499</v>
      </c>
      <c r="F638" s="11" t="e">
        <f t="shared" si="9"/>
        <v>#REF!</v>
      </c>
      <c r="G638" s="11">
        <f>VLOOKUP(A638, localcont!$A$10:$I$1764, 8)</f>
        <v>594116</v>
      </c>
      <c r="H638" s="115" t="e">
        <f>VLOOKUP(A638, localcont!$A$10:$I$1764, 9)*F638</f>
        <v>#REF!</v>
      </c>
    </row>
    <row r="639" spans="1:8">
      <c r="A639" s="9">
        <v>47</v>
      </c>
      <c r="B639" s="9">
        <v>10</v>
      </c>
      <c r="C639" s="9" t="s">
        <v>7</v>
      </c>
      <c r="D639" s="9">
        <v>830</v>
      </c>
      <c r="E639" s="9" t="s">
        <v>499</v>
      </c>
      <c r="F639" s="11" t="e">
        <f t="shared" si="9"/>
        <v>#REF!</v>
      </c>
      <c r="G639" s="11">
        <f>VLOOKUP(A639, localcont!$A$10:$I$1764, 8)</f>
        <v>2096879</v>
      </c>
      <c r="H639" s="115" t="e">
        <f>VLOOKUP(A639, localcont!$A$10:$I$1764, 9)*F639</f>
        <v>#REF!</v>
      </c>
    </row>
    <row r="640" spans="1:8">
      <c r="A640" s="9">
        <v>127</v>
      </c>
      <c r="B640" s="9">
        <v>26</v>
      </c>
      <c r="C640" s="9" t="s">
        <v>38</v>
      </c>
      <c r="D640" s="9">
        <v>830</v>
      </c>
      <c r="E640" s="9" t="s">
        <v>499</v>
      </c>
      <c r="F640" s="11" t="e">
        <f t="shared" si="9"/>
        <v>#REF!</v>
      </c>
      <c r="G640" s="11">
        <f>VLOOKUP(A640, localcont!$A$10:$I$1764, 8)</f>
        <v>454324</v>
      </c>
      <c r="H640" s="115" t="e">
        <f>VLOOKUP(A640, localcont!$A$10:$I$1764, 9)*F640</f>
        <v>#REF!</v>
      </c>
    </row>
    <row r="641" spans="1:8">
      <c r="A641" s="9">
        <v>168</v>
      </c>
      <c r="B641" s="9">
        <v>34</v>
      </c>
      <c r="C641" s="9" t="s">
        <v>55</v>
      </c>
      <c r="D641" s="9">
        <v>830</v>
      </c>
      <c r="E641" s="9" t="s">
        <v>499</v>
      </c>
      <c r="F641" s="11" t="e">
        <f t="shared" si="9"/>
        <v>#REF!</v>
      </c>
      <c r="G641" s="11">
        <f>VLOOKUP(A641, localcont!$A$10:$I$1764, 8)</f>
        <v>157266</v>
      </c>
      <c r="H641" s="115" t="e">
        <f>VLOOKUP(A641, localcont!$A$10:$I$1764, 9)*F641</f>
        <v>#REF!</v>
      </c>
    </row>
    <row r="642" spans="1:8">
      <c r="A642" s="9">
        <v>183</v>
      </c>
      <c r="B642" s="9">
        <v>37</v>
      </c>
      <c r="C642" s="9" t="s">
        <v>965</v>
      </c>
      <c r="D642" s="9">
        <v>830</v>
      </c>
      <c r="E642" s="9" t="s">
        <v>499</v>
      </c>
      <c r="F642" s="11" t="e">
        <f t="shared" si="9"/>
        <v>#REF!</v>
      </c>
      <c r="G642" s="11">
        <f>VLOOKUP(A642, localcont!$A$10:$I$1764, 8)</f>
        <v>122318</v>
      </c>
      <c r="H642" s="115" t="e">
        <f>VLOOKUP(A642, localcont!$A$10:$I$1764, 9)*F642</f>
        <v>#REF!</v>
      </c>
    </row>
    <row r="643" spans="1:8">
      <c r="A643" s="9">
        <v>253</v>
      </c>
      <c r="B643" s="9">
        <v>51</v>
      </c>
      <c r="C643" s="9" t="s">
        <v>579</v>
      </c>
      <c r="D643" s="9">
        <v>830</v>
      </c>
      <c r="E643" s="9" t="s">
        <v>499</v>
      </c>
      <c r="F643" s="11" t="e">
        <f t="shared" si="9"/>
        <v>#REF!</v>
      </c>
      <c r="G643" s="11">
        <f>VLOOKUP(A643, localcont!$A$10:$I$1764, 8)</f>
        <v>87370</v>
      </c>
      <c r="H643" s="115" t="e">
        <f>VLOOKUP(A643, localcont!$A$10:$I$1764, 9)*F643</f>
        <v>#REF!</v>
      </c>
    </row>
    <row r="644" spans="1:8">
      <c r="A644" s="9">
        <v>333</v>
      </c>
      <c r="B644" s="9">
        <v>67</v>
      </c>
      <c r="C644" s="9" t="s">
        <v>604</v>
      </c>
      <c r="D644" s="9">
        <v>830</v>
      </c>
      <c r="E644" s="9" t="s">
        <v>499</v>
      </c>
      <c r="F644" s="11" t="e">
        <f t="shared" si="9"/>
        <v>#REF!</v>
      </c>
      <c r="G644" s="11">
        <f>VLOOKUP(A644, localcont!$A$10:$I$1764, 8)</f>
        <v>297058</v>
      </c>
      <c r="H644" s="115" t="e">
        <f>VLOOKUP(A644, localcont!$A$10:$I$1764, 9)*F644</f>
        <v>#REF!</v>
      </c>
    </row>
    <row r="645" spans="1:8">
      <c r="A645" s="9">
        <v>388</v>
      </c>
      <c r="B645" s="9">
        <v>78</v>
      </c>
      <c r="C645" s="9" t="s">
        <v>623</v>
      </c>
      <c r="D645" s="9">
        <v>830</v>
      </c>
      <c r="E645" s="9" t="s">
        <v>499</v>
      </c>
      <c r="F645" s="11" t="e">
        <f t="shared" si="9"/>
        <v>#REF!</v>
      </c>
      <c r="G645" s="11">
        <f>VLOOKUP(A645, localcont!$A$10:$I$1764, 8)</f>
        <v>34948</v>
      </c>
      <c r="H645" s="115" t="e">
        <f>VLOOKUP(A645, localcont!$A$10:$I$1764, 9)*F645</f>
        <v>#REF!</v>
      </c>
    </row>
    <row r="646" spans="1:8">
      <c r="A646" s="9">
        <v>733</v>
      </c>
      <c r="B646" s="9">
        <v>147</v>
      </c>
      <c r="C646" s="9" t="s">
        <v>708</v>
      </c>
      <c r="D646" s="9">
        <v>830</v>
      </c>
      <c r="E646" s="9" t="s">
        <v>499</v>
      </c>
      <c r="F646" s="11" t="e">
        <f t="shared" si="9"/>
        <v>#REF!</v>
      </c>
      <c r="G646" s="11">
        <f>VLOOKUP(A646, localcont!$A$10:$I$1764, 8)</f>
        <v>681486</v>
      </c>
      <c r="H646" s="115" t="e">
        <f>VLOOKUP(A646, localcont!$A$10:$I$1764, 9)*F646</f>
        <v>#REF!</v>
      </c>
    </row>
    <row r="647" spans="1:8">
      <c r="A647" s="9">
        <v>772</v>
      </c>
      <c r="B647" s="9">
        <v>155</v>
      </c>
      <c r="C647" s="9" t="s">
        <v>717</v>
      </c>
      <c r="D647" s="9">
        <v>830</v>
      </c>
      <c r="E647" s="9" t="s">
        <v>499</v>
      </c>
      <c r="F647" s="11" t="e">
        <f t="shared" si="9"/>
        <v>#REF!</v>
      </c>
      <c r="G647" s="11">
        <f>VLOOKUP(A647, localcont!$A$10:$I$1764, 8)</f>
        <v>803804</v>
      </c>
      <c r="H647" s="115" t="e">
        <f>VLOOKUP(A647, localcont!$A$10:$I$1764, 9)*F647</f>
        <v>#REF!</v>
      </c>
    </row>
    <row r="648" spans="1:8">
      <c r="A648" s="9">
        <v>783</v>
      </c>
      <c r="B648" s="9">
        <v>157</v>
      </c>
      <c r="C648" s="9" t="s">
        <v>719</v>
      </c>
      <c r="D648" s="9">
        <v>830</v>
      </c>
      <c r="E648" s="9" t="s">
        <v>499</v>
      </c>
      <c r="F648" s="11" t="e">
        <f t="shared" si="9"/>
        <v>#REF!</v>
      </c>
      <c r="G648" s="11">
        <f>VLOOKUP(A648, localcont!$A$10:$I$1764, 8)</f>
        <v>192214</v>
      </c>
      <c r="H648" s="115" t="e">
        <f>VLOOKUP(A648, localcont!$A$10:$I$1764, 9)*F648</f>
        <v>#REF!</v>
      </c>
    </row>
    <row r="649" spans="1:8">
      <c r="A649" s="9">
        <v>992</v>
      </c>
      <c r="B649" s="9">
        <v>199</v>
      </c>
      <c r="C649" s="9" t="s">
        <v>776</v>
      </c>
      <c r="D649" s="9">
        <v>830</v>
      </c>
      <c r="E649" s="9" t="s">
        <v>499</v>
      </c>
      <c r="F649" s="11" t="e">
        <f t="shared" si="9"/>
        <v>#REF!</v>
      </c>
      <c r="G649" s="11">
        <f>VLOOKUP(A649, localcont!$A$10:$I$1764, 8)</f>
        <v>436850</v>
      </c>
      <c r="H649" s="115" t="e">
        <f>VLOOKUP(A649, localcont!$A$10:$I$1764, 9)*F649</f>
        <v>#REF!</v>
      </c>
    </row>
    <row r="650" spans="1:8">
      <c r="A650" s="9">
        <v>1428</v>
      </c>
      <c r="B650" s="9">
        <v>286</v>
      </c>
      <c r="C650" s="9" t="s">
        <v>877</v>
      </c>
      <c r="D650" s="9">
        <v>830</v>
      </c>
      <c r="E650" s="9" t="s">
        <v>499</v>
      </c>
      <c r="F650" s="11" t="e">
        <f t="shared" ref="F650:F713" si="10">VLOOKUP(D650, town351, 7)</f>
        <v>#REF!</v>
      </c>
      <c r="G650" s="11">
        <f>VLOOKUP(A650, localcont!$A$10:$I$1764, 8)</f>
        <v>227162</v>
      </c>
      <c r="H650" s="115" t="e">
        <f>VLOOKUP(A650, localcont!$A$10:$I$1764, 9)*F650</f>
        <v>#REF!</v>
      </c>
    </row>
    <row r="651" spans="1:8">
      <c r="A651" s="9">
        <v>1438</v>
      </c>
      <c r="B651" s="9">
        <v>288</v>
      </c>
      <c r="C651" s="9" t="s">
        <v>879</v>
      </c>
      <c r="D651" s="9">
        <v>830</v>
      </c>
      <c r="E651" s="9" t="s">
        <v>499</v>
      </c>
      <c r="F651" s="11" t="e">
        <f t="shared" si="10"/>
        <v>#REF!</v>
      </c>
      <c r="G651" s="11">
        <f>VLOOKUP(A651, localcont!$A$10:$I$1764, 8)</f>
        <v>436850</v>
      </c>
      <c r="H651" s="115" t="e">
        <f>VLOOKUP(A651, localcont!$A$10:$I$1764, 9)*F651</f>
        <v>#REF!</v>
      </c>
    </row>
    <row r="652" spans="1:8">
      <c r="A652" s="9">
        <v>1572</v>
      </c>
      <c r="B652" s="9">
        <v>315</v>
      </c>
      <c r="C652" s="9" t="s">
        <v>907</v>
      </c>
      <c r="D652" s="9">
        <v>830</v>
      </c>
      <c r="E652" s="9" t="s">
        <v>499</v>
      </c>
      <c r="F652" s="11" t="e">
        <f t="shared" si="10"/>
        <v>#REF!</v>
      </c>
      <c r="G652" s="11">
        <f>VLOOKUP(A652, localcont!$A$10:$I$1764, 8)</f>
        <v>34948</v>
      </c>
      <c r="H652" s="115" t="e">
        <f>VLOOKUP(A652, localcont!$A$10:$I$1764, 9)*F652</f>
        <v>#REF!</v>
      </c>
    </row>
    <row r="653" spans="1:8">
      <c r="A653" s="9">
        <v>1647</v>
      </c>
      <c r="B653" s="9">
        <v>330</v>
      </c>
      <c r="C653" s="9" t="s">
        <v>922</v>
      </c>
      <c r="D653" s="9">
        <v>830</v>
      </c>
      <c r="E653" s="9" t="s">
        <v>499</v>
      </c>
      <c r="F653" s="11" t="e">
        <f t="shared" si="10"/>
        <v>#REF!</v>
      </c>
      <c r="G653" s="11">
        <f>VLOOKUP(A653, localcont!$A$10:$I$1764, 8)</f>
        <v>87370</v>
      </c>
      <c r="H653" s="115" t="e">
        <f>VLOOKUP(A653, localcont!$A$10:$I$1764, 9)*F653</f>
        <v>#REF!</v>
      </c>
    </row>
    <row r="654" spans="1:8">
      <c r="A654" s="9">
        <v>53</v>
      </c>
      <c r="B654" s="9">
        <v>11</v>
      </c>
      <c r="C654" s="9" t="s">
        <v>8</v>
      </c>
      <c r="D654" s="9">
        <v>832</v>
      </c>
      <c r="E654" s="9" t="s">
        <v>500</v>
      </c>
      <c r="F654" s="11" t="e">
        <f t="shared" si="10"/>
        <v>#REF!</v>
      </c>
      <c r="G654" s="11">
        <f>VLOOKUP(A654, localcont!$A$10:$I$1764, 8)</f>
        <v>888690</v>
      </c>
      <c r="H654" s="115" t="e">
        <f>VLOOKUP(A654, localcont!$A$10:$I$1764, 9)*F654</f>
        <v>#REF!</v>
      </c>
    </row>
    <row r="655" spans="1:8">
      <c r="A655" s="9">
        <v>58</v>
      </c>
      <c r="B655" s="9">
        <v>12</v>
      </c>
      <c r="C655" s="9" t="s">
        <v>11</v>
      </c>
      <c r="D655" s="9">
        <v>832</v>
      </c>
      <c r="E655" s="9" t="s">
        <v>500</v>
      </c>
      <c r="F655" s="11" t="e">
        <f t="shared" si="10"/>
        <v>#REF!</v>
      </c>
      <c r="G655" s="11">
        <f>VLOOKUP(A655, localcont!$A$10:$I$1764, 8)</f>
        <v>566923</v>
      </c>
      <c r="H655" s="115" t="e">
        <f>VLOOKUP(A655, localcont!$A$10:$I$1764, 9)*F655</f>
        <v>#REF!</v>
      </c>
    </row>
    <row r="656" spans="1:8">
      <c r="A656" s="9">
        <v>73</v>
      </c>
      <c r="B656" s="9">
        <v>15</v>
      </c>
      <c r="C656" s="9" t="s">
        <v>17</v>
      </c>
      <c r="D656" s="9">
        <v>832</v>
      </c>
      <c r="E656" s="9" t="s">
        <v>500</v>
      </c>
      <c r="F656" s="11" t="e">
        <f t="shared" si="10"/>
        <v>#REF!</v>
      </c>
      <c r="G656" s="11">
        <f>VLOOKUP(A656, localcont!$A$10:$I$1764, 8)</f>
        <v>1302391</v>
      </c>
      <c r="H656" s="115" t="e">
        <f>VLOOKUP(A656, localcont!$A$10:$I$1764, 9)*F656</f>
        <v>#REF!</v>
      </c>
    </row>
    <row r="657" spans="1:8">
      <c r="A657" s="9">
        <v>103</v>
      </c>
      <c r="B657" s="9">
        <v>21</v>
      </c>
      <c r="C657" s="9" t="s">
        <v>28</v>
      </c>
      <c r="D657" s="9">
        <v>832</v>
      </c>
      <c r="E657" s="9" t="s">
        <v>500</v>
      </c>
      <c r="F657" s="11" t="e">
        <f t="shared" si="10"/>
        <v>#REF!</v>
      </c>
      <c r="G657" s="11">
        <f>VLOOKUP(A657, localcont!$A$10:$I$1764, 8)</f>
        <v>566923</v>
      </c>
      <c r="H657" s="115" t="e">
        <f>VLOOKUP(A657, localcont!$A$10:$I$1764, 9)*F657</f>
        <v>#REF!</v>
      </c>
    </row>
    <row r="658" spans="1:8">
      <c r="A658" s="9">
        <v>482</v>
      </c>
      <c r="B658" s="9">
        <v>97</v>
      </c>
      <c r="C658" s="9" t="s">
        <v>649</v>
      </c>
      <c r="D658" s="9">
        <v>832</v>
      </c>
      <c r="E658" s="9" t="s">
        <v>500</v>
      </c>
      <c r="F658" s="11" t="e">
        <f t="shared" si="10"/>
        <v>#REF!</v>
      </c>
      <c r="G658" s="11">
        <f>VLOOKUP(A658, localcont!$A$10:$I$1764, 8)</f>
        <v>6404698</v>
      </c>
      <c r="H658" s="115" t="e">
        <f>VLOOKUP(A658, localcont!$A$10:$I$1764, 9)*F658</f>
        <v>#REF!</v>
      </c>
    </row>
    <row r="659" spans="1:8">
      <c r="A659" s="9">
        <v>512</v>
      </c>
      <c r="B659" s="9">
        <v>103</v>
      </c>
      <c r="C659" s="9" t="s">
        <v>657</v>
      </c>
      <c r="D659" s="9">
        <v>832</v>
      </c>
      <c r="E659" s="9" t="s">
        <v>500</v>
      </c>
      <c r="F659" s="11" t="e">
        <f t="shared" si="10"/>
        <v>#REF!</v>
      </c>
      <c r="G659" s="11">
        <f>VLOOKUP(A659, localcont!$A$10:$I$1764, 8)</f>
        <v>2344303</v>
      </c>
      <c r="H659" s="115" t="e">
        <f>VLOOKUP(A659, localcont!$A$10:$I$1764, 9)*F659</f>
        <v>#REF!</v>
      </c>
    </row>
    <row r="660" spans="1:8">
      <c r="A660" s="9">
        <v>622</v>
      </c>
      <c r="B660" s="9">
        <v>125</v>
      </c>
      <c r="C660" s="9" t="s">
        <v>685</v>
      </c>
      <c r="D660" s="9">
        <v>832</v>
      </c>
      <c r="E660" s="9" t="s">
        <v>500</v>
      </c>
      <c r="F660" s="11" t="e">
        <f t="shared" si="10"/>
        <v>#REF!</v>
      </c>
      <c r="G660" s="11">
        <f>VLOOKUP(A660, localcont!$A$10:$I$1764, 8)</f>
        <v>91933</v>
      </c>
      <c r="H660" s="115" t="e">
        <f>VLOOKUP(A660, localcont!$A$10:$I$1764, 9)*F660</f>
        <v>#REF!</v>
      </c>
    </row>
    <row r="661" spans="1:8">
      <c r="A661" s="9">
        <v>668</v>
      </c>
      <c r="B661" s="9">
        <v>134</v>
      </c>
      <c r="C661" s="9" t="s">
        <v>694</v>
      </c>
      <c r="D661" s="9">
        <v>832</v>
      </c>
      <c r="E661" s="9" t="s">
        <v>500</v>
      </c>
      <c r="F661" s="11" t="e">
        <f t="shared" si="10"/>
        <v>#REF!</v>
      </c>
      <c r="G661" s="11">
        <f>VLOOKUP(A661, localcont!$A$10:$I$1764, 8)</f>
        <v>995946</v>
      </c>
      <c r="H661" s="115" t="e">
        <f>VLOOKUP(A661, localcont!$A$10:$I$1764, 9)*F661</f>
        <v>#REF!</v>
      </c>
    </row>
    <row r="662" spans="1:8">
      <c r="A662" s="9">
        <v>698</v>
      </c>
      <c r="B662" s="9">
        <v>140</v>
      </c>
      <c r="C662" s="9" t="s">
        <v>701</v>
      </c>
      <c r="D662" s="9">
        <v>832</v>
      </c>
      <c r="E662" s="9" t="s">
        <v>500</v>
      </c>
      <c r="F662" s="11" t="e">
        <f t="shared" si="10"/>
        <v>#REF!</v>
      </c>
      <c r="G662" s="11">
        <f>VLOOKUP(A662, localcont!$A$10:$I$1764, 8)</f>
        <v>1087879</v>
      </c>
      <c r="H662" s="115" t="e">
        <f>VLOOKUP(A662, localcont!$A$10:$I$1764, 9)*F662</f>
        <v>#REF!</v>
      </c>
    </row>
    <row r="663" spans="1:8">
      <c r="A663" s="9">
        <v>807</v>
      </c>
      <c r="B663" s="9">
        <v>162</v>
      </c>
      <c r="C663" s="9" t="s">
        <v>735</v>
      </c>
      <c r="D663" s="9">
        <v>832</v>
      </c>
      <c r="E663" s="9" t="s">
        <v>500</v>
      </c>
      <c r="F663" s="11" t="e">
        <f t="shared" si="10"/>
        <v>#REF!</v>
      </c>
      <c r="G663" s="11">
        <f>VLOOKUP(A663, localcont!$A$10:$I$1764, 8)</f>
        <v>1394324</v>
      </c>
      <c r="H663" s="115" t="e">
        <f>VLOOKUP(A663, localcont!$A$10:$I$1764, 9)*F663</f>
        <v>#REF!</v>
      </c>
    </row>
    <row r="664" spans="1:8">
      <c r="A664" s="9">
        <v>1168</v>
      </c>
      <c r="B664" s="9">
        <v>234</v>
      </c>
      <c r="C664" s="9" t="s">
        <v>822</v>
      </c>
      <c r="D664" s="9">
        <v>832</v>
      </c>
      <c r="E664" s="9" t="s">
        <v>500</v>
      </c>
      <c r="F664" s="11" t="e">
        <f t="shared" si="10"/>
        <v>#REF!</v>
      </c>
      <c r="G664" s="11">
        <f>VLOOKUP(A664, localcont!$A$10:$I$1764, 8)</f>
        <v>61289</v>
      </c>
      <c r="H664" s="115" t="e">
        <f>VLOOKUP(A664, localcont!$A$10:$I$1764, 9)*F664</f>
        <v>#REF!</v>
      </c>
    </row>
    <row r="665" spans="1:8">
      <c r="A665" s="9">
        <v>1173</v>
      </c>
      <c r="B665" s="9">
        <v>235</v>
      </c>
      <c r="C665" s="9" t="s">
        <v>823</v>
      </c>
      <c r="D665" s="9">
        <v>832</v>
      </c>
      <c r="E665" s="9" t="s">
        <v>500</v>
      </c>
      <c r="F665" s="11" t="e">
        <f t="shared" si="10"/>
        <v>#REF!</v>
      </c>
      <c r="G665" s="11">
        <f>VLOOKUP(A665, localcont!$A$10:$I$1764, 8)</f>
        <v>291123</v>
      </c>
      <c r="H665" s="115" t="e">
        <f>VLOOKUP(A665, localcont!$A$10:$I$1764, 9)*F665</f>
        <v>#REF!</v>
      </c>
    </row>
    <row r="666" spans="1:8">
      <c r="A666" s="9">
        <v>1203</v>
      </c>
      <c r="B666" s="9">
        <v>241</v>
      </c>
      <c r="C666" s="9" t="s">
        <v>830</v>
      </c>
      <c r="D666" s="9">
        <v>832</v>
      </c>
      <c r="E666" s="9" t="s">
        <v>500</v>
      </c>
      <c r="F666" s="11" t="e">
        <f t="shared" si="10"/>
        <v>#REF!</v>
      </c>
      <c r="G666" s="11">
        <f>VLOOKUP(A666, localcont!$A$10:$I$1764, 8)</f>
        <v>352412</v>
      </c>
      <c r="H666" s="115" t="e">
        <f>VLOOKUP(A666, localcont!$A$10:$I$1764, 9)*F666</f>
        <v>#REF!</v>
      </c>
    </row>
    <row r="667" spans="1:8">
      <c r="A667" s="9">
        <v>1273</v>
      </c>
      <c r="B667" s="9">
        <v>255</v>
      </c>
      <c r="C667" s="9" t="s">
        <v>844</v>
      </c>
      <c r="D667" s="9">
        <v>832</v>
      </c>
      <c r="E667" s="9" t="s">
        <v>500</v>
      </c>
      <c r="F667" s="11" t="e">
        <f t="shared" si="10"/>
        <v>#REF!</v>
      </c>
      <c r="G667" s="11">
        <f>VLOOKUP(A667, localcont!$A$10:$I$1764, 8)</f>
        <v>291123</v>
      </c>
      <c r="H667" s="115" t="e">
        <f>VLOOKUP(A667, localcont!$A$10:$I$1764, 9)*F667</f>
        <v>#REF!</v>
      </c>
    </row>
    <row r="668" spans="1:8">
      <c r="A668" s="9">
        <v>1408</v>
      </c>
      <c r="B668" s="9">
        <v>282</v>
      </c>
      <c r="C668" s="9" t="s">
        <v>873</v>
      </c>
      <c r="D668" s="9">
        <v>832</v>
      </c>
      <c r="E668" s="9" t="s">
        <v>500</v>
      </c>
      <c r="F668" s="11" t="e">
        <f t="shared" si="10"/>
        <v>#REF!</v>
      </c>
      <c r="G668" s="11">
        <f>VLOOKUP(A668, localcont!$A$10:$I$1764, 8)</f>
        <v>995946</v>
      </c>
      <c r="H668" s="115" t="e">
        <f>VLOOKUP(A668, localcont!$A$10:$I$1764, 9)*F668</f>
        <v>#REF!</v>
      </c>
    </row>
    <row r="669" spans="1:8">
      <c r="A669" s="9">
        <v>1468</v>
      </c>
      <c r="B669" s="9">
        <v>294</v>
      </c>
      <c r="C669" s="9" t="s">
        <v>885</v>
      </c>
      <c r="D669" s="9">
        <v>832</v>
      </c>
      <c r="E669" s="9" t="s">
        <v>500</v>
      </c>
      <c r="F669" s="11" t="e">
        <f t="shared" si="10"/>
        <v>#REF!</v>
      </c>
      <c r="G669" s="11">
        <f>VLOOKUP(A669, localcont!$A$10:$I$1764, 8)</f>
        <v>1716091</v>
      </c>
      <c r="H669" s="115" t="e">
        <f>VLOOKUP(A669, localcont!$A$10:$I$1764, 9)*F669</f>
        <v>#REF!</v>
      </c>
    </row>
    <row r="670" spans="1:8">
      <c r="A670" s="9">
        <v>1638</v>
      </c>
      <c r="B670" s="9">
        <v>328</v>
      </c>
      <c r="C670" s="9" t="s">
        <v>920</v>
      </c>
      <c r="D670" s="9">
        <v>832</v>
      </c>
      <c r="E670" s="9" t="s">
        <v>500</v>
      </c>
      <c r="F670" s="11" t="e">
        <f t="shared" si="10"/>
        <v>#REF!</v>
      </c>
      <c r="G670" s="11">
        <f>VLOOKUP(A670, localcont!$A$10:$I$1764, 8)</f>
        <v>1256424</v>
      </c>
      <c r="H670" s="115" t="e">
        <f>VLOOKUP(A670, localcont!$A$10:$I$1764, 9)*F670</f>
        <v>#REF!</v>
      </c>
    </row>
    <row r="671" spans="1:8">
      <c r="A671" s="9">
        <v>1712</v>
      </c>
      <c r="B671" s="9">
        <v>343</v>
      </c>
      <c r="C671" s="9" t="s">
        <v>935</v>
      </c>
      <c r="D671" s="9">
        <v>832</v>
      </c>
      <c r="E671" s="9" t="s">
        <v>500</v>
      </c>
      <c r="F671" s="11" t="e">
        <f t="shared" si="10"/>
        <v>#REF!</v>
      </c>
      <c r="G671" s="11">
        <f>VLOOKUP(A671, localcont!$A$10:$I$1764, 8)</f>
        <v>2374948</v>
      </c>
      <c r="H671" s="115" t="e">
        <f>VLOOKUP(A671, localcont!$A$10:$I$1764, 9)*F671</f>
        <v>#REF!</v>
      </c>
    </row>
    <row r="672" spans="1:8">
      <c r="A672" s="9">
        <v>18</v>
      </c>
      <c r="B672" s="9">
        <v>4</v>
      </c>
      <c r="C672" s="9" t="s">
        <v>979</v>
      </c>
      <c r="D672" s="9">
        <v>851</v>
      </c>
      <c r="E672" s="9" t="s">
        <v>501</v>
      </c>
      <c r="F672" s="11" t="e">
        <f t="shared" si="10"/>
        <v>#REF!</v>
      </c>
      <c r="G672" s="11">
        <f>VLOOKUP(A672, localcont!$A$10:$I$1764, 8)</f>
        <v>2058777</v>
      </c>
      <c r="H672" s="115" t="e">
        <f>VLOOKUP(A672, localcont!$A$10:$I$1764, 9)*F672</f>
        <v>#REF!</v>
      </c>
    </row>
    <row r="673" spans="1:8">
      <c r="A673" s="9">
        <v>288</v>
      </c>
      <c r="B673" s="9">
        <v>58</v>
      </c>
      <c r="C673" s="9" t="s">
        <v>591</v>
      </c>
      <c r="D673" s="9">
        <v>851</v>
      </c>
      <c r="E673" s="9" t="s">
        <v>501</v>
      </c>
      <c r="F673" s="11" t="e">
        <f t="shared" si="10"/>
        <v>#REF!</v>
      </c>
      <c r="G673" s="11">
        <f>VLOOKUP(A673, localcont!$A$10:$I$1764, 8)</f>
        <v>601796</v>
      </c>
      <c r="H673" s="115" t="e">
        <f>VLOOKUP(A673, localcont!$A$10:$I$1764, 9)*F673</f>
        <v>#REF!</v>
      </c>
    </row>
    <row r="674" spans="1:8">
      <c r="A674" s="9">
        <v>312</v>
      </c>
      <c r="B674" s="9">
        <v>63</v>
      </c>
      <c r="C674" s="9" t="s">
        <v>600</v>
      </c>
      <c r="D674" s="9">
        <v>851</v>
      </c>
      <c r="E674" s="9" t="s">
        <v>501</v>
      </c>
      <c r="F674" s="11" t="e">
        <f t="shared" si="10"/>
        <v>#REF!</v>
      </c>
      <c r="G674" s="11">
        <f>VLOOKUP(A674, localcont!$A$10:$I$1764, 8)</f>
        <v>760164</v>
      </c>
      <c r="H674" s="115" t="e">
        <f>VLOOKUP(A674, localcont!$A$10:$I$1764, 9)*F674</f>
        <v>#REF!</v>
      </c>
    </row>
    <row r="675" spans="1:8">
      <c r="A675" s="9">
        <v>487</v>
      </c>
      <c r="B675" s="9">
        <v>98</v>
      </c>
      <c r="C675" s="9" t="s">
        <v>650</v>
      </c>
      <c r="D675" s="9">
        <v>851</v>
      </c>
      <c r="E675" s="9" t="s">
        <v>501</v>
      </c>
      <c r="F675" s="11" t="e">
        <f t="shared" si="10"/>
        <v>#REF!</v>
      </c>
      <c r="G675" s="11">
        <f>VLOOKUP(A675, localcont!$A$10:$I$1764, 8)</f>
        <v>269225</v>
      </c>
      <c r="H675" s="115" t="e">
        <f>VLOOKUP(A675, localcont!$A$10:$I$1764, 9)*F675</f>
        <v>#REF!</v>
      </c>
    </row>
    <row r="676" spans="1:8">
      <c r="A676" s="9">
        <v>738</v>
      </c>
      <c r="B676" s="9">
        <v>148</v>
      </c>
      <c r="C676" s="9" t="s">
        <v>709</v>
      </c>
      <c r="D676" s="9">
        <v>851</v>
      </c>
      <c r="E676" s="9" t="s">
        <v>501</v>
      </c>
      <c r="F676" s="11" t="e">
        <f t="shared" si="10"/>
        <v>#REF!</v>
      </c>
      <c r="G676" s="11">
        <f>VLOOKUP(A676, localcont!$A$10:$I$1764, 8)</f>
        <v>348408</v>
      </c>
      <c r="H676" s="115" t="e">
        <f>VLOOKUP(A676, localcont!$A$10:$I$1764, 9)*F676</f>
        <v>#REF!</v>
      </c>
    </row>
    <row r="677" spans="1:8">
      <c r="A677" s="9">
        <v>947</v>
      </c>
      <c r="B677" s="9">
        <v>190</v>
      </c>
      <c r="C677" s="9" t="s">
        <v>767</v>
      </c>
      <c r="D677" s="9">
        <v>851</v>
      </c>
      <c r="E677" s="9" t="s">
        <v>501</v>
      </c>
      <c r="F677" s="11" t="e">
        <f t="shared" si="10"/>
        <v>#REF!</v>
      </c>
      <c r="G677" s="11">
        <f>VLOOKUP(A677, localcont!$A$10:$I$1764, 8)</f>
        <v>63347</v>
      </c>
      <c r="H677" s="115" t="e">
        <f>VLOOKUP(A677, localcont!$A$10:$I$1764, 9)*F677</f>
        <v>#REF!</v>
      </c>
    </row>
    <row r="678" spans="1:8">
      <c r="A678" s="9">
        <v>1042</v>
      </c>
      <c r="B678" s="9">
        <v>209</v>
      </c>
      <c r="C678" s="9" t="s">
        <v>790</v>
      </c>
      <c r="D678" s="9">
        <v>851</v>
      </c>
      <c r="E678" s="9" t="s">
        <v>501</v>
      </c>
      <c r="F678" s="11" t="e">
        <f t="shared" si="10"/>
        <v>#REF!</v>
      </c>
      <c r="G678" s="11">
        <f>VLOOKUP(A678, localcont!$A$10:$I$1764, 8)</f>
        <v>2533879</v>
      </c>
      <c r="H678" s="115" t="e">
        <f>VLOOKUP(A678, localcont!$A$10:$I$1764, 9)*F678</f>
        <v>#REF!</v>
      </c>
    </row>
    <row r="679" spans="1:8">
      <c r="A679" s="9">
        <v>1312</v>
      </c>
      <c r="B679" s="9">
        <v>263</v>
      </c>
      <c r="C679" s="9" t="s">
        <v>852</v>
      </c>
      <c r="D679" s="9">
        <v>851</v>
      </c>
      <c r="E679" s="9" t="s">
        <v>501</v>
      </c>
      <c r="F679" s="11" t="e">
        <f t="shared" si="10"/>
        <v>#REF!</v>
      </c>
      <c r="G679" s="11">
        <f>VLOOKUP(A679, localcont!$A$10:$I$1764, 8)</f>
        <v>348408</v>
      </c>
      <c r="H679" s="115" t="e">
        <f>VLOOKUP(A679, localcont!$A$10:$I$1764, 9)*F679</f>
        <v>#REF!</v>
      </c>
    </row>
    <row r="680" spans="1:8">
      <c r="A680" s="9">
        <v>1703</v>
      </c>
      <c r="B680" s="9">
        <v>341</v>
      </c>
      <c r="C680" s="9" t="s">
        <v>933</v>
      </c>
      <c r="D680" s="9">
        <v>851</v>
      </c>
      <c r="E680" s="9" t="s">
        <v>501</v>
      </c>
      <c r="F680" s="11" t="e">
        <f t="shared" si="10"/>
        <v>#REF!</v>
      </c>
      <c r="G680" s="11">
        <f>VLOOKUP(A680, localcont!$A$10:$I$1764, 8)</f>
        <v>237551</v>
      </c>
      <c r="H680" s="115" t="e">
        <f>VLOOKUP(A680, localcont!$A$10:$I$1764, 9)*F680</f>
        <v>#REF!</v>
      </c>
    </row>
    <row r="681" spans="1:8">
      <c r="A681" s="9">
        <v>93</v>
      </c>
      <c r="B681" s="9">
        <v>19</v>
      </c>
      <c r="C681" s="9" t="s">
        <v>25</v>
      </c>
      <c r="D681" s="9">
        <v>852</v>
      </c>
      <c r="E681" s="9" t="s">
        <v>502</v>
      </c>
      <c r="F681" s="11" t="e">
        <f t="shared" si="10"/>
        <v>#REF!</v>
      </c>
      <c r="G681" s="11">
        <f>VLOOKUP(A681, localcont!$A$10:$I$1764, 8)</f>
        <v>874854</v>
      </c>
      <c r="H681" s="115" t="e">
        <f>VLOOKUP(A681, localcont!$A$10:$I$1764, 9)*F681</f>
        <v>#REF!</v>
      </c>
    </row>
    <row r="682" spans="1:8">
      <c r="A682" s="9">
        <v>277</v>
      </c>
      <c r="B682" s="9">
        <v>56</v>
      </c>
      <c r="C682" s="9" t="s">
        <v>587</v>
      </c>
      <c r="D682" s="9">
        <v>852</v>
      </c>
      <c r="E682" s="9" t="s">
        <v>502</v>
      </c>
      <c r="F682" s="11" t="e">
        <f t="shared" si="10"/>
        <v>#REF!</v>
      </c>
      <c r="G682" s="11">
        <f>VLOOKUP(A682, localcont!$A$10:$I$1764, 8)</f>
        <v>2874521</v>
      </c>
      <c r="H682" s="115" t="e">
        <f>VLOOKUP(A682, localcont!$A$10:$I$1764, 9)*F682</f>
        <v>#REF!</v>
      </c>
    </row>
    <row r="683" spans="1:8">
      <c r="A683" s="9">
        <v>573</v>
      </c>
      <c r="B683" s="9">
        <v>115</v>
      </c>
      <c r="C683" s="9" t="s">
        <v>670</v>
      </c>
      <c r="D683" s="9">
        <v>852</v>
      </c>
      <c r="E683" s="9" t="s">
        <v>502</v>
      </c>
      <c r="F683" s="11" t="e">
        <f t="shared" si="10"/>
        <v>#REF!</v>
      </c>
      <c r="G683" s="11">
        <f>VLOOKUP(A683, localcont!$A$10:$I$1764, 8)</f>
        <v>562406</v>
      </c>
      <c r="H683" s="115" t="e">
        <f>VLOOKUP(A683, localcont!$A$10:$I$1764, 9)*F683</f>
        <v>#REF!</v>
      </c>
    </row>
    <row r="684" spans="1:8">
      <c r="A684" s="9">
        <v>787</v>
      </c>
      <c r="B684" s="9">
        <v>158</v>
      </c>
      <c r="C684" s="9" t="s">
        <v>721</v>
      </c>
      <c r="D684" s="9">
        <v>852</v>
      </c>
      <c r="E684" s="9" t="s">
        <v>502</v>
      </c>
      <c r="F684" s="11" t="e">
        <f t="shared" si="10"/>
        <v>#REF!</v>
      </c>
      <c r="G684" s="11">
        <f>VLOOKUP(A684, localcont!$A$10:$I$1764, 8)</f>
        <v>531161</v>
      </c>
      <c r="H684" s="115" t="e">
        <f>VLOOKUP(A684, localcont!$A$10:$I$1764, 9)*F684</f>
        <v>#REF!</v>
      </c>
    </row>
    <row r="685" spans="1:8">
      <c r="A685" s="9">
        <v>1158</v>
      </c>
      <c r="B685" s="9">
        <v>232</v>
      </c>
      <c r="C685" s="9" t="s">
        <v>820</v>
      </c>
      <c r="D685" s="9">
        <v>852</v>
      </c>
      <c r="E685" s="9" t="s">
        <v>502</v>
      </c>
      <c r="F685" s="11" t="e">
        <f t="shared" si="10"/>
        <v>#REF!</v>
      </c>
      <c r="G685" s="11">
        <f>VLOOKUP(A685, localcont!$A$10:$I$1764, 8)</f>
        <v>2374604</v>
      </c>
      <c r="H685" s="115" t="e">
        <f>VLOOKUP(A685, localcont!$A$10:$I$1764, 9)*F685</f>
        <v>#REF!</v>
      </c>
    </row>
    <row r="686" spans="1:8">
      <c r="A686" s="9">
        <v>1348</v>
      </c>
      <c r="B686" s="9">
        <v>270</v>
      </c>
      <c r="C686" s="9" t="s">
        <v>859</v>
      </c>
      <c r="D686" s="9">
        <v>852</v>
      </c>
      <c r="E686" s="9" t="s">
        <v>502</v>
      </c>
      <c r="F686" s="11" t="e">
        <f t="shared" si="10"/>
        <v>#REF!</v>
      </c>
      <c r="G686" s="11">
        <f>VLOOKUP(A686, localcont!$A$10:$I$1764, 8)</f>
        <v>1124813</v>
      </c>
      <c r="H686" s="115" t="e">
        <f>VLOOKUP(A686, localcont!$A$10:$I$1764, 9)*F686</f>
        <v>#REF!</v>
      </c>
    </row>
    <row r="687" spans="1:8">
      <c r="A687" s="9">
        <v>1493</v>
      </c>
      <c r="B687" s="9">
        <v>299</v>
      </c>
      <c r="C687" s="9" t="s">
        <v>890</v>
      </c>
      <c r="D687" s="9">
        <v>852</v>
      </c>
      <c r="E687" s="9" t="s">
        <v>502</v>
      </c>
      <c r="F687" s="11" t="e">
        <f t="shared" si="10"/>
        <v>#REF!</v>
      </c>
      <c r="G687" s="11">
        <f>VLOOKUP(A687, localcont!$A$10:$I$1764, 8)</f>
        <v>1609107</v>
      </c>
      <c r="H687" s="115" t="e">
        <f>VLOOKUP(A687, localcont!$A$10:$I$1764, 9)*F687</f>
        <v>#REF!</v>
      </c>
    </row>
    <row r="688" spans="1:8">
      <c r="A688" s="9">
        <v>1627</v>
      </c>
      <c r="B688" s="9">
        <v>326</v>
      </c>
      <c r="C688" s="9" t="s">
        <v>918</v>
      </c>
      <c r="D688" s="9">
        <v>852</v>
      </c>
      <c r="E688" s="9" t="s">
        <v>502</v>
      </c>
      <c r="F688" s="11" t="e">
        <f t="shared" si="10"/>
        <v>#REF!</v>
      </c>
      <c r="G688" s="11">
        <f>VLOOKUP(A688, localcont!$A$10:$I$1764, 8)</f>
        <v>765497</v>
      </c>
      <c r="H688" s="115" t="e">
        <f>VLOOKUP(A688, localcont!$A$10:$I$1764, 9)*F688</f>
        <v>#REF!</v>
      </c>
    </row>
    <row r="689" spans="1:8">
      <c r="A689" s="9">
        <v>282</v>
      </c>
      <c r="B689" s="9">
        <v>57</v>
      </c>
      <c r="C689" s="9" t="s">
        <v>589</v>
      </c>
      <c r="D689" s="9">
        <v>853</v>
      </c>
      <c r="E689" s="9" t="s">
        <v>503</v>
      </c>
      <c r="F689" s="11" t="e">
        <f t="shared" si="10"/>
        <v>#REF!</v>
      </c>
      <c r="G689" s="11">
        <f>VLOOKUP(A689, localcont!$A$10:$I$1764, 8)</f>
        <v>3623093</v>
      </c>
      <c r="H689" s="115" t="e">
        <f>VLOOKUP(A689, localcont!$A$10:$I$1764, 9)*F689</f>
        <v>#REF!</v>
      </c>
    </row>
    <row r="690" spans="1:8">
      <c r="A690" s="9">
        <v>822</v>
      </c>
      <c r="B690" s="9">
        <v>165</v>
      </c>
      <c r="C690" s="9" t="s">
        <v>738</v>
      </c>
      <c r="D690" s="9">
        <v>853</v>
      </c>
      <c r="E690" s="9" t="s">
        <v>503</v>
      </c>
      <c r="F690" s="11" t="e">
        <f t="shared" si="10"/>
        <v>#REF!</v>
      </c>
      <c r="G690" s="11">
        <f>VLOOKUP(A690, localcont!$A$10:$I$1764, 8)</f>
        <v>2742249</v>
      </c>
      <c r="H690" s="115" t="e">
        <f>VLOOKUP(A690, localcont!$A$10:$I$1764, 9)*F690</f>
        <v>#REF!</v>
      </c>
    </row>
    <row r="691" spans="1:8">
      <c r="A691" s="9">
        <v>887</v>
      </c>
      <c r="B691" s="9">
        <v>178</v>
      </c>
      <c r="C691" s="9" t="s">
        <v>754</v>
      </c>
      <c r="D691" s="9">
        <v>853</v>
      </c>
      <c r="E691" s="9" t="s">
        <v>503</v>
      </c>
      <c r="F691" s="11" t="e">
        <f t="shared" si="10"/>
        <v>#REF!</v>
      </c>
      <c r="G691" s="11">
        <f>VLOOKUP(A691, localcont!$A$10:$I$1764, 8)</f>
        <v>997181</v>
      </c>
      <c r="H691" s="115" t="e">
        <f>VLOOKUP(A691, localcont!$A$10:$I$1764, 9)*F691</f>
        <v>#REF!</v>
      </c>
    </row>
    <row r="692" spans="1:8">
      <c r="A692" s="9">
        <v>1082</v>
      </c>
      <c r="B692" s="9">
        <v>217</v>
      </c>
      <c r="C692" s="9" t="s">
        <v>800</v>
      </c>
      <c r="D692" s="9">
        <v>853</v>
      </c>
      <c r="E692" s="9" t="s">
        <v>503</v>
      </c>
      <c r="F692" s="11" t="e">
        <f t="shared" si="10"/>
        <v>#REF!</v>
      </c>
      <c r="G692" s="11">
        <f>VLOOKUP(A692, localcont!$A$10:$I$1764, 8)</f>
        <v>631548</v>
      </c>
      <c r="H692" s="115" t="e">
        <f>VLOOKUP(A692, localcont!$A$10:$I$1764, 9)*F692</f>
        <v>#REF!</v>
      </c>
    </row>
    <row r="693" spans="1:8">
      <c r="A693" s="9">
        <v>1227</v>
      </c>
      <c r="B693" s="9">
        <v>246</v>
      </c>
      <c r="C693" s="9" t="s">
        <v>835</v>
      </c>
      <c r="D693" s="9">
        <v>853</v>
      </c>
      <c r="E693" s="9" t="s">
        <v>503</v>
      </c>
      <c r="F693" s="11" t="e">
        <f t="shared" si="10"/>
        <v>#REF!</v>
      </c>
      <c r="G693" s="11">
        <f>VLOOKUP(A693, localcont!$A$10:$I$1764, 8)</f>
        <v>265915</v>
      </c>
      <c r="H693" s="115" t="e">
        <f>VLOOKUP(A693, localcont!$A$10:$I$1764, 9)*F693</f>
        <v>#REF!</v>
      </c>
    </row>
    <row r="694" spans="1:8">
      <c r="A694" s="9">
        <v>1237</v>
      </c>
      <c r="B694" s="9">
        <v>248</v>
      </c>
      <c r="C694" s="9" t="s">
        <v>837</v>
      </c>
      <c r="D694" s="9">
        <v>853</v>
      </c>
      <c r="E694" s="9" t="s">
        <v>503</v>
      </c>
      <c r="F694" s="11" t="e">
        <f t="shared" si="10"/>
        <v>#REF!</v>
      </c>
      <c r="G694" s="11">
        <f>VLOOKUP(A694, localcont!$A$10:$I$1764, 8)</f>
        <v>3889008</v>
      </c>
      <c r="H694" s="115" t="e">
        <f>VLOOKUP(A694, localcont!$A$10:$I$1764, 9)*F694</f>
        <v>#REF!</v>
      </c>
    </row>
    <row r="695" spans="1:8">
      <c r="A695" s="9">
        <v>1307</v>
      </c>
      <c r="B695" s="9">
        <v>262</v>
      </c>
      <c r="C695" s="9" t="s">
        <v>851</v>
      </c>
      <c r="D695" s="9">
        <v>853</v>
      </c>
      <c r="E695" s="9" t="s">
        <v>503</v>
      </c>
      <c r="F695" s="11" t="e">
        <f t="shared" si="10"/>
        <v>#REF!</v>
      </c>
      <c r="G695" s="11">
        <f>VLOOKUP(A695, localcont!$A$10:$I$1764, 8)</f>
        <v>3124502</v>
      </c>
      <c r="H695" s="115" t="e">
        <f>VLOOKUP(A695, localcont!$A$10:$I$1764, 9)*F695</f>
        <v>#REF!</v>
      </c>
    </row>
    <row r="696" spans="1:8">
      <c r="A696" s="9">
        <v>1417</v>
      </c>
      <c r="B696" s="9">
        <v>284</v>
      </c>
      <c r="C696" s="9" t="s">
        <v>875</v>
      </c>
      <c r="D696" s="9">
        <v>853</v>
      </c>
      <c r="E696" s="9" t="s">
        <v>503</v>
      </c>
      <c r="F696" s="11" t="e">
        <f t="shared" si="10"/>
        <v>#REF!</v>
      </c>
      <c r="G696" s="11">
        <f>VLOOKUP(A696, localcont!$A$10:$I$1764, 8)</f>
        <v>1030421</v>
      </c>
      <c r="H696" s="115" t="e">
        <f>VLOOKUP(A696, localcont!$A$10:$I$1764, 9)*F696</f>
        <v>#REF!</v>
      </c>
    </row>
    <row r="697" spans="1:8">
      <c r="A697" s="9">
        <v>1522</v>
      </c>
      <c r="B697" s="9">
        <v>305</v>
      </c>
      <c r="C697" s="9" t="s">
        <v>896</v>
      </c>
      <c r="D697" s="9">
        <v>853</v>
      </c>
      <c r="E697" s="9" t="s">
        <v>503</v>
      </c>
      <c r="F697" s="11" t="e">
        <f t="shared" si="10"/>
        <v>#REF!</v>
      </c>
      <c r="G697" s="11">
        <f>VLOOKUP(A697, localcont!$A$10:$I$1764, 8)</f>
        <v>1047041</v>
      </c>
      <c r="H697" s="115" t="e">
        <f>VLOOKUP(A697, localcont!$A$10:$I$1764, 9)*F697</f>
        <v>#REF!</v>
      </c>
    </row>
    <row r="698" spans="1:8">
      <c r="A698" s="9">
        <v>1717</v>
      </c>
      <c r="B698" s="9">
        <v>344</v>
      </c>
      <c r="C698" s="9" t="s">
        <v>936</v>
      </c>
      <c r="D698" s="9">
        <v>853</v>
      </c>
      <c r="E698" s="9" t="s">
        <v>503</v>
      </c>
      <c r="F698" s="11" t="e">
        <f t="shared" si="10"/>
        <v>#REF!</v>
      </c>
      <c r="G698" s="11">
        <f>VLOOKUP(A698, localcont!$A$10:$I$1764, 8)</f>
        <v>216056</v>
      </c>
      <c r="H698" s="115" t="e">
        <f>VLOOKUP(A698, localcont!$A$10:$I$1764, 9)*F698</f>
        <v>#REF!</v>
      </c>
    </row>
    <row r="699" spans="1:8">
      <c r="A699" s="9">
        <v>1727</v>
      </c>
      <c r="B699" s="9">
        <v>346</v>
      </c>
      <c r="C699" s="9" t="s">
        <v>938</v>
      </c>
      <c r="D699" s="9">
        <v>853</v>
      </c>
      <c r="E699" s="9" t="s">
        <v>503</v>
      </c>
      <c r="F699" s="11" t="e">
        <f t="shared" si="10"/>
        <v>#REF!</v>
      </c>
      <c r="G699" s="11">
        <f>VLOOKUP(A699, localcont!$A$10:$I$1764, 8)</f>
        <v>997181</v>
      </c>
      <c r="H699" s="115" t="e">
        <f>VLOOKUP(A699, localcont!$A$10:$I$1764, 9)*F699</f>
        <v>#REF!</v>
      </c>
    </row>
    <row r="700" spans="1:8">
      <c r="A700" s="9">
        <v>1732</v>
      </c>
      <c r="B700" s="9">
        <v>347</v>
      </c>
      <c r="C700" s="9" t="s">
        <v>939</v>
      </c>
      <c r="D700" s="9">
        <v>853</v>
      </c>
      <c r="E700" s="9" t="s">
        <v>503</v>
      </c>
      <c r="F700" s="11" t="e">
        <f t="shared" si="10"/>
        <v>#REF!</v>
      </c>
      <c r="G700" s="11">
        <f>VLOOKUP(A700, localcont!$A$10:$I$1764, 8)</f>
        <v>1894645</v>
      </c>
      <c r="H700" s="115" t="e">
        <f>VLOOKUP(A700, localcont!$A$10:$I$1764, 9)*F700</f>
        <v>#REF!</v>
      </c>
    </row>
    <row r="701" spans="1:8">
      <c r="A701" s="9">
        <v>12</v>
      </c>
      <c r="B701" s="9">
        <v>3</v>
      </c>
      <c r="C701" s="9" t="s">
        <v>976</v>
      </c>
      <c r="D701" s="9">
        <v>855</v>
      </c>
      <c r="E701" s="9" t="s">
        <v>504</v>
      </c>
      <c r="F701" s="11" t="e">
        <f t="shared" si="10"/>
        <v>#REF!</v>
      </c>
      <c r="G701" s="11">
        <f>VLOOKUP(A701, localcont!$A$10:$I$1764, 8)</f>
        <v>2172011</v>
      </c>
      <c r="H701" s="115" t="e">
        <f>VLOOKUP(A701, localcont!$A$10:$I$1764, 9)*F701</f>
        <v>#REF!</v>
      </c>
    </row>
    <row r="702" spans="1:8">
      <c r="A702" s="9">
        <v>257</v>
      </c>
      <c r="B702" s="9">
        <v>52</v>
      </c>
      <c r="C702" s="9" t="s">
        <v>581</v>
      </c>
      <c r="D702" s="9">
        <v>855</v>
      </c>
      <c r="E702" s="9" t="s">
        <v>504</v>
      </c>
      <c r="F702" s="11" t="e">
        <f t="shared" si="10"/>
        <v>#REF!</v>
      </c>
      <c r="G702" s="11">
        <f>VLOOKUP(A702, localcont!$A$10:$I$1764, 8)</f>
        <v>1432603</v>
      </c>
      <c r="H702" s="115" t="e">
        <f>VLOOKUP(A702, localcont!$A$10:$I$1764, 9)*F702</f>
        <v>#REF!</v>
      </c>
    </row>
    <row r="703" spans="1:8">
      <c r="A703" s="9">
        <v>728</v>
      </c>
      <c r="B703" s="9">
        <v>146</v>
      </c>
      <c r="C703" s="9" t="s">
        <v>707</v>
      </c>
      <c r="D703" s="9">
        <v>855</v>
      </c>
      <c r="E703" s="9" t="s">
        <v>504</v>
      </c>
      <c r="F703" s="11" t="e">
        <f t="shared" si="10"/>
        <v>#REF!</v>
      </c>
      <c r="G703" s="11">
        <f>VLOOKUP(A703, localcont!$A$10:$I$1764, 8)</f>
        <v>1879328</v>
      </c>
      <c r="H703" s="115" t="e">
        <f>VLOOKUP(A703, localcont!$A$10:$I$1764, 9)*F703</f>
        <v>#REF!</v>
      </c>
    </row>
    <row r="704" spans="1:8">
      <c r="A704" s="9">
        <v>863</v>
      </c>
      <c r="B704" s="9">
        <v>173</v>
      </c>
      <c r="C704" s="9" t="s">
        <v>747</v>
      </c>
      <c r="D704" s="9">
        <v>855</v>
      </c>
      <c r="E704" s="9" t="s">
        <v>504</v>
      </c>
      <c r="F704" s="11" t="e">
        <f t="shared" si="10"/>
        <v>#REF!</v>
      </c>
      <c r="G704" s="11">
        <f>VLOOKUP(A704, localcont!$A$10:$I$1764, 8)</f>
        <v>523747</v>
      </c>
      <c r="H704" s="115" t="e">
        <f>VLOOKUP(A704, localcont!$A$10:$I$1764, 9)*F704</f>
        <v>#REF!</v>
      </c>
    </row>
    <row r="705" spans="1:8">
      <c r="A705" s="9">
        <v>1248</v>
      </c>
      <c r="B705" s="9">
        <v>250</v>
      </c>
      <c r="C705" s="9" t="s">
        <v>839</v>
      </c>
      <c r="D705" s="9">
        <v>855</v>
      </c>
      <c r="E705" s="9" t="s">
        <v>504</v>
      </c>
      <c r="F705" s="11" t="e">
        <f t="shared" si="10"/>
        <v>#REF!</v>
      </c>
      <c r="G705" s="11">
        <f>VLOOKUP(A705, localcont!$A$10:$I$1764, 8)</f>
        <v>1062899</v>
      </c>
      <c r="H705" s="115" t="e">
        <f>VLOOKUP(A705, localcont!$A$10:$I$1764, 9)*F705</f>
        <v>#REF!</v>
      </c>
    </row>
    <row r="706" spans="1:8">
      <c r="A706" s="9">
        <v>117</v>
      </c>
      <c r="B706" s="9">
        <v>24</v>
      </c>
      <c r="C706" s="9" t="s">
        <v>34</v>
      </c>
      <c r="D706" s="9">
        <v>860</v>
      </c>
      <c r="E706" s="9" t="s">
        <v>954</v>
      </c>
      <c r="F706" s="11" t="e">
        <f t="shared" si="10"/>
        <v>#REF!</v>
      </c>
      <c r="G706" s="11">
        <f>VLOOKUP(A706, localcont!$A$10:$I$1764, 8)</f>
        <v>1645053</v>
      </c>
      <c r="H706" s="115" t="e">
        <f>VLOOKUP(A706, localcont!$A$10:$I$1764, 9)*F706</f>
        <v>#REF!</v>
      </c>
    </row>
    <row r="707" spans="1:8">
      <c r="A707" s="9">
        <v>552</v>
      </c>
      <c r="B707" s="9">
        <v>111</v>
      </c>
      <c r="C707" s="9" t="s">
        <v>665</v>
      </c>
      <c r="D707" s="9">
        <v>860</v>
      </c>
      <c r="E707" s="9" t="s">
        <v>954</v>
      </c>
      <c r="F707" s="11" t="e">
        <f t="shared" si="10"/>
        <v>#REF!</v>
      </c>
      <c r="G707" s="11">
        <f>VLOOKUP(A707, localcont!$A$10:$I$1764, 8)</f>
        <v>387071</v>
      </c>
      <c r="H707" s="115" t="e">
        <f>VLOOKUP(A707, localcont!$A$10:$I$1764, 9)*F707</f>
        <v>#REF!</v>
      </c>
    </row>
    <row r="708" spans="1:8">
      <c r="A708" s="9">
        <v>618</v>
      </c>
      <c r="B708" s="9">
        <v>124</v>
      </c>
      <c r="C708" s="9" t="s">
        <v>684</v>
      </c>
      <c r="D708" s="9">
        <v>860</v>
      </c>
      <c r="E708" s="9" t="s">
        <v>954</v>
      </c>
      <c r="F708" s="11" t="e">
        <f t="shared" si="10"/>
        <v>#REF!</v>
      </c>
      <c r="G708" s="11">
        <f>VLOOKUP(A708, localcont!$A$10:$I$1764, 8)</f>
        <v>387071</v>
      </c>
      <c r="H708" s="115" t="e">
        <f>VLOOKUP(A708, localcont!$A$10:$I$1764, 9)*F708</f>
        <v>#REF!</v>
      </c>
    </row>
    <row r="709" spans="1:8">
      <c r="A709" s="9">
        <v>952</v>
      </c>
      <c r="B709" s="9">
        <v>191</v>
      </c>
      <c r="C709" s="9" t="s">
        <v>768</v>
      </c>
      <c r="D709" s="9">
        <v>860</v>
      </c>
      <c r="E709" s="9" t="s">
        <v>954</v>
      </c>
      <c r="F709" s="11" t="e">
        <f t="shared" si="10"/>
        <v>#REF!</v>
      </c>
      <c r="G709" s="11">
        <f>VLOOKUP(A709, localcont!$A$10:$I$1764, 8)</f>
        <v>1645053</v>
      </c>
      <c r="H709" s="115" t="e">
        <f>VLOOKUP(A709, localcont!$A$10:$I$1764, 9)*F709</f>
        <v>#REF!</v>
      </c>
    </row>
    <row r="710" spans="1:8">
      <c r="A710" s="9">
        <v>1008</v>
      </c>
      <c r="B710" s="9">
        <v>202</v>
      </c>
      <c r="C710" s="9" t="s">
        <v>779</v>
      </c>
      <c r="D710" s="9">
        <v>860</v>
      </c>
      <c r="E710" s="9" t="s">
        <v>954</v>
      </c>
      <c r="F710" s="11" t="e">
        <f t="shared" si="10"/>
        <v>#REF!</v>
      </c>
      <c r="G710" s="11">
        <f>VLOOKUP(A710, localcont!$A$10:$I$1764, 8)</f>
        <v>177408</v>
      </c>
      <c r="H710" s="115" t="e">
        <f>VLOOKUP(A710, localcont!$A$10:$I$1764, 9)*F710</f>
        <v>#REF!</v>
      </c>
    </row>
    <row r="711" spans="1:8">
      <c r="A711" s="9">
        <v>1108</v>
      </c>
      <c r="B711" s="9">
        <v>222</v>
      </c>
      <c r="C711" s="9" t="s">
        <v>807</v>
      </c>
      <c r="D711" s="9">
        <v>860</v>
      </c>
      <c r="E711" s="9" t="s">
        <v>954</v>
      </c>
      <c r="F711" s="11" t="e">
        <f t="shared" si="10"/>
        <v>#REF!</v>
      </c>
      <c r="G711" s="11">
        <f>VLOOKUP(A711, localcont!$A$10:$I$1764, 8)</f>
        <v>177408</v>
      </c>
      <c r="H711" s="115" t="e">
        <f>VLOOKUP(A711, localcont!$A$10:$I$1764, 9)*F711</f>
        <v>#REF!</v>
      </c>
    </row>
    <row r="712" spans="1:8">
      <c r="A712" s="9">
        <v>1132</v>
      </c>
      <c r="B712" s="9">
        <v>227</v>
      </c>
      <c r="C712" s="9" t="s">
        <v>813</v>
      </c>
      <c r="D712" s="9">
        <v>860</v>
      </c>
      <c r="E712" s="9" t="s">
        <v>954</v>
      </c>
      <c r="F712" s="11" t="e">
        <f t="shared" si="10"/>
        <v>#REF!</v>
      </c>
      <c r="G712" s="11">
        <f>VLOOKUP(A712, localcont!$A$10:$I$1764, 8)</f>
        <v>2532092</v>
      </c>
      <c r="H712" s="115" t="e">
        <f>VLOOKUP(A712, localcont!$A$10:$I$1764, 9)*F712</f>
        <v>#REF!</v>
      </c>
    </row>
    <row r="713" spans="1:8">
      <c r="A713" s="9">
        <v>1542</v>
      </c>
      <c r="B713" s="9">
        <v>309</v>
      </c>
      <c r="C713" s="9" t="s">
        <v>900</v>
      </c>
      <c r="D713" s="9">
        <v>860</v>
      </c>
      <c r="E713" s="9" t="s">
        <v>954</v>
      </c>
      <c r="F713" s="11" t="e">
        <f t="shared" si="10"/>
        <v>#REF!</v>
      </c>
      <c r="G713" s="11">
        <f>VLOOKUP(A713, localcont!$A$10:$I$1764, 8)</f>
        <v>1532158</v>
      </c>
      <c r="H713" s="115" t="e">
        <f>VLOOKUP(A713, localcont!$A$10:$I$1764, 9)*F713</f>
        <v>#REF!</v>
      </c>
    </row>
    <row r="714" spans="1:8">
      <c r="A714" s="9">
        <v>1553</v>
      </c>
      <c r="B714" s="9">
        <v>311</v>
      </c>
      <c r="C714" s="9" t="s">
        <v>902</v>
      </c>
      <c r="D714" s="9">
        <v>860</v>
      </c>
      <c r="E714" s="9" t="s">
        <v>954</v>
      </c>
      <c r="F714" s="11" t="e">
        <f t="shared" ref="F714:F777" si="11">VLOOKUP(D714, town351, 7)</f>
        <v>#REF!</v>
      </c>
      <c r="G714" s="11">
        <f>VLOOKUP(A714, localcont!$A$10:$I$1764, 8)</f>
        <v>822527</v>
      </c>
      <c r="H714" s="115" t="e">
        <f>VLOOKUP(A714, localcont!$A$10:$I$1764, 9)*F714</f>
        <v>#REF!</v>
      </c>
    </row>
    <row r="715" spans="1:8">
      <c r="A715" s="9">
        <v>112</v>
      </c>
      <c r="B715" s="9">
        <v>23</v>
      </c>
      <c r="C715" s="9" t="s">
        <v>32</v>
      </c>
      <c r="D715" s="9">
        <v>871</v>
      </c>
      <c r="E715" s="9" t="s">
        <v>505</v>
      </c>
      <c r="F715" s="11" t="e">
        <f t="shared" si="11"/>
        <v>#REF!</v>
      </c>
      <c r="G715" s="11">
        <f>VLOOKUP(A715, localcont!$A$10:$I$1764, 8)</f>
        <v>257445</v>
      </c>
      <c r="H715" s="115" t="e">
        <f>VLOOKUP(A715, localcont!$A$10:$I$1764, 9)*F715</f>
        <v>#REF!</v>
      </c>
    </row>
    <row r="716" spans="1:8">
      <c r="A716" s="9">
        <v>152</v>
      </c>
      <c r="B716" s="9">
        <v>31</v>
      </c>
      <c r="C716" s="9" t="s">
        <v>48</v>
      </c>
      <c r="D716" s="9">
        <v>871</v>
      </c>
      <c r="E716" s="9" t="s">
        <v>505</v>
      </c>
      <c r="F716" s="11" t="e">
        <f t="shared" si="11"/>
        <v>#REF!</v>
      </c>
      <c r="G716" s="11">
        <f>VLOOKUP(A716, localcont!$A$10:$I$1764, 8)</f>
        <v>9919214</v>
      </c>
      <c r="H716" s="115" t="e">
        <f>VLOOKUP(A716, localcont!$A$10:$I$1764, 9)*F716</f>
        <v>#REF!</v>
      </c>
    </row>
    <row r="717" spans="1:8">
      <c r="A717" s="9">
        <v>237</v>
      </c>
      <c r="B717" s="9">
        <v>48</v>
      </c>
      <c r="C717" s="9" t="s">
        <v>576</v>
      </c>
      <c r="D717" s="9">
        <v>871</v>
      </c>
      <c r="E717" s="9" t="s">
        <v>505</v>
      </c>
      <c r="F717" s="11" t="e">
        <f t="shared" si="11"/>
        <v>#REF!</v>
      </c>
      <c r="G717" s="11">
        <f>VLOOKUP(A717, localcont!$A$10:$I$1764, 8)</f>
        <v>1726398</v>
      </c>
      <c r="H717" s="115" t="e">
        <f>VLOOKUP(A717, localcont!$A$10:$I$1764, 9)*F717</f>
        <v>#REF!</v>
      </c>
    </row>
    <row r="718" spans="1:8">
      <c r="A718" s="9">
        <v>1472</v>
      </c>
      <c r="B718" s="9">
        <v>295</v>
      </c>
      <c r="C718" s="9" t="s">
        <v>886</v>
      </c>
      <c r="D718" s="9">
        <v>871</v>
      </c>
      <c r="E718" s="9" t="s">
        <v>505</v>
      </c>
      <c r="F718" s="11" t="e">
        <f t="shared" si="11"/>
        <v>#REF!</v>
      </c>
      <c r="G718" s="11">
        <f>VLOOKUP(A718, localcont!$A$10:$I$1764, 8)</f>
        <v>5058042</v>
      </c>
      <c r="H718" s="115" t="e">
        <f>VLOOKUP(A718, localcont!$A$10:$I$1764, 9)*F718</f>
        <v>#REF!</v>
      </c>
    </row>
    <row r="719" spans="1:8">
      <c r="A719" s="9">
        <v>1707</v>
      </c>
      <c r="B719" s="9">
        <v>342</v>
      </c>
      <c r="C719" s="9" t="s">
        <v>934</v>
      </c>
      <c r="D719" s="9">
        <v>871</v>
      </c>
      <c r="E719" s="9" t="s">
        <v>505</v>
      </c>
      <c r="F719" s="11" t="e">
        <f t="shared" si="11"/>
        <v>#REF!</v>
      </c>
      <c r="G719" s="11">
        <f>VLOOKUP(A719, localcont!$A$10:$I$1764, 8)</f>
        <v>3649665</v>
      </c>
      <c r="H719" s="115" t="e">
        <f>VLOOKUP(A719, localcont!$A$10:$I$1764, 9)*F719</f>
        <v>#REF!</v>
      </c>
    </row>
    <row r="720" spans="1:8">
      <c r="A720" s="9">
        <v>217</v>
      </c>
      <c r="B720" s="9">
        <v>44</v>
      </c>
      <c r="C720" s="9" t="s">
        <v>571</v>
      </c>
      <c r="D720" s="9">
        <v>872</v>
      </c>
      <c r="E720" s="9" t="s">
        <v>506</v>
      </c>
      <c r="F720" s="11" t="e">
        <f t="shared" si="11"/>
        <v>#REF!</v>
      </c>
      <c r="G720" s="11">
        <f>VLOOKUP(A720, localcont!$A$10:$I$1764, 8)</f>
        <v>14844142</v>
      </c>
      <c r="H720" s="115" t="e">
        <f>VLOOKUP(A720, localcont!$A$10:$I$1764, 9)*F720</f>
        <v>#REF!</v>
      </c>
    </row>
    <row r="721" spans="1:8">
      <c r="A721" s="9">
        <v>412</v>
      </c>
      <c r="B721" s="9">
        <v>83</v>
      </c>
      <c r="C721" s="9" t="s">
        <v>632</v>
      </c>
      <c r="D721" s="9">
        <v>872</v>
      </c>
      <c r="E721" s="9" t="s">
        <v>506</v>
      </c>
      <c r="F721" s="11" t="e">
        <f t="shared" si="11"/>
        <v>#REF!</v>
      </c>
      <c r="G721" s="11">
        <f>VLOOKUP(A721, localcont!$A$10:$I$1764, 8)</f>
        <v>1314492</v>
      </c>
      <c r="H721" s="115" t="e">
        <f>VLOOKUP(A721, localcont!$A$10:$I$1764, 9)*F721</f>
        <v>#REF!</v>
      </c>
    </row>
    <row r="722" spans="1:8">
      <c r="A722" s="9">
        <v>437</v>
      </c>
      <c r="B722" s="9">
        <v>88</v>
      </c>
      <c r="C722" s="9" t="s">
        <v>638</v>
      </c>
      <c r="D722" s="9">
        <v>872</v>
      </c>
      <c r="E722" s="9" t="s">
        <v>506</v>
      </c>
      <c r="F722" s="11" t="e">
        <f t="shared" si="11"/>
        <v>#REF!</v>
      </c>
      <c r="G722" s="11">
        <f>VLOOKUP(A722, localcont!$A$10:$I$1764, 8)</f>
        <v>1025945</v>
      </c>
      <c r="H722" s="115" t="e">
        <f>VLOOKUP(A722, localcont!$A$10:$I$1764, 9)*F722</f>
        <v>#REF!</v>
      </c>
    </row>
    <row r="723" spans="1:8">
      <c r="A723" s="9">
        <v>492</v>
      </c>
      <c r="B723" s="9">
        <v>99</v>
      </c>
      <c r="C723" s="9" t="s">
        <v>651</v>
      </c>
      <c r="D723" s="9">
        <v>872</v>
      </c>
      <c r="E723" s="9" t="s">
        <v>506</v>
      </c>
      <c r="F723" s="11" t="e">
        <f t="shared" si="11"/>
        <v>#REF!</v>
      </c>
      <c r="G723" s="11">
        <f>VLOOKUP(A723, localcont!$A$10:$I$1764, 8)</f>
        <v>432821</v>
      </c>
      <c r="H723" s="115" t="e">
        <f>VLOOKUP(A723, localcont!$A$10:$I$1764, 9)*F723</f>
        <v>#REF!</v>
      </c>
    </row>
    <row r="724" spans="1:8">
      <c r="A724" s="9">
        <v>832</v>
      </c>
      <c r="B724" s="9">
        <v>167</v>
      </c>
      <c r="C724" s="9" t="s">
        <v>740</v>
      </c>
      <c r="D724" s="9">
        <v>872</v>
      </c>
      <c r="E724" s="9" t="s">
        <v>506</v>
      </c>
      <c r="F724" s="11" t="e">
        <f t="shared" si="11"/>
        <v>#REF!</v>
      </c>
      <c r="G724" s="11">
        <f>VLOOKUP(A724, localcont!$A$10:$I$1764, 8)</f>
        <v>1106097</v>
      </c>
      <c r="H724" s="115" t="e">
        <f>VLOOKUP(A724, localcont!$A$10:$I$1764, 9)*F724</f>
        <v>#REF!</v>
      </c>
    </row>
    <row r="725" spans="1:8">
      <c r="A725" s="9">
        <v>1087</v>
      </c>
      <c r="B725" s="9">
        <v>218</v>
      </c>
      <c r="C725" s="9" t="s">
        <v>801</v>
      </c>
      <c r="D725" s="9">
        <v>872</v>
      </c>
      <c r="E725" s="9" t="s">
        <v>506</v>
      </c>
      <c r="F725" s="11" t="e">
        <f t="shared" si="11"/>
        <v>#REF!</v>
      </c>
      <c r="G725" s="11">
        <f>VLOOKUP(A725, localcont!$A$10:$I$1764, 8)</f>
        <v>1426705</v>
      </c>
      <c r="H725" s="115" t="e">
        <f>VLOOKUP(A725, localcont!$A$10:$I$1764, 9)*F725</f>
        <v>#REF!</v>
      </c>
    </row>
    <row r="726" spans="1:8">
      <c r="A726" s="9">
        <v>1327</v>
      </c>
      <c r="B726" s="9">
        <v>266</v>
      </c>
      <c r="C726" s="9" t="s">
        <v>855</v>
      </c>
      <c r="D726" s="9">
        <v>872</v>
      </c>
      <c r="E726" s="9" t="s">
        <v>506</v>
      </c>
      <c r="F726" s="11" t="e">
        <f t="shared" si="11"/>
        <v>#REF!</v>
      </c>
      <c r="G726" s="11">
        <f>VLOOKUP(A726, localcont!$A$10:$I$1764, 8)</f>
        <v>320608</v>
      </c>
      <c r="H726" s="115" t="e">
        <f>VLOOKUP(A726, localcont!$A$10:$I$1764, 9)*F726</f>
        <v>#REF!</v>
      </c>
    </row>
    <row r="727" spans="1:8">
      <c r="A727" s="9">
        <v>1422</v>
      </c>
      <c r="B727" s="9">
        <v>285</v>
      </c>
      <c r="C727" s="9" t="s">
        <v>876</v>
      </c>
      <c r="D727" s="9">
        <v>872</v>
      </c>
      <c r="E727" s="9" t="s">
        <v>506</v>
      </c>
      <c r="F727" s="11" t="e">
        <f t="shared" si="11"/>
        <v>#REF!</v>
      </c>
      <c r="G727" s="11">
        <f>VLOOKUP(A727, localcont!$A$10:$I$1764, 8)</f>
        <v>2340437</v>
      </c>
      <c r="H727" s="115" t="e">
        <f>VLOOKUP(A727, localcont!$A$10:$I$1764, 9)*F727</f>
        <v>#REF!</v>
      </c>
    </row>
    <row r="728" spans="1:8">
      <c r="A728" s="9">
        <v>1612</v>
      </c>
      <c r="B728" s="9">
        <v>323</v>
      </c>
      <c r="C728" s="9" t="s">
        <v>915</v>
      </c>
      <c r="D728" s="9">
        <v>872</v>
      </c>
      <c r="E728" s="9" t="s">
        <v>506</v>
      </c>
      <c r="F728" s="11" t="e">
        <f t="shared" si="11"/>
        <v>#REF!</v>
      </c>
      <c r="G728" s="11">
        <f>VLOOKUP(A728, localcont!$A$10:$I$1764, 8)</f>
        <v>721368</v>
      </c>
      <c r="H728" s="115" t="e">
        <f>VLOOKUP(A728, localcont!$A$10:$I$1764, 9)*F728</f>
        <v>#REF!</v>
      </c>
    </row>
    <row r="729" spans="1:8">
      <c r="A729" s="9">
        <v>2</v>
      </c>
      <c r="B729" s="9">
        <v>1</v>
      </c>
      <c r="C729" s="9" t="s">
        <v>971</v>
      </c>
      <c r="D729" s="9">
        <v>873</v>
      </c>
      <c r="E729" s="9" t="s">
        <v>507</v>
      </c>
      <c r="F729" s="11" t="e">
        <f t="shared" si="11"/>
        <v>#REF!</v>
      </c>
      <c r="G729" s="11">
        <f>VLOOKUP(A729, localcont!$A$10:$I$1764, 8)</f>
        <v>2340467</v>
      </c>
      <c r="H729" s="115" t="e">
        <f>VLOOKUP(A729, localcont!$A$10:$I$1764, 9)*F729</f>
        <v>#REF!</v>
      </c>
    </row>
    <row r="730" spans="1:8">
      <c r="A730" s="9">
        <v>322</v>
      </c>
      <c r="B730" s="9">
        <v>65</v>
      </c>
      <c r="C730" s="9" t="s">
        <v>602</v>
      </c>
      <c r="D730" s="9">
        <v>873</v>
      </c>
      <c r="E730" s="9" t="s">
        <v>507</v>
      </c>
      <c r="F730" s="11" t="e">
        <f t="shared" si="11"/>
        <v>#REF!</v>
      </c>
      <c r="G730" s="11">
        <f>VLOOKUP(A730, localcont!$A$10:$I$1764, 8)</f>
        <v>94884</v>
      </c>
      <c r="H730" s="115" t="e">
        <f>VLOOKUP(A730, localcont!$A$10:$I$1764, 9)*F730</f>
        <v>#REF!</v>
      </c>
    </row>
    <row r="731" spans="1:8">
      <c r="A731" s="9">
        <v>607</v>
      </c>
      <c r="B731" s="9">
        <v>122</v>
      </c>
      <c r="C731" s="9" t="s">
        <v>681</v>
      </c>
      <c r="D731" s="9">
        <v>873</v>
      </c>
      <c r="E731" s="9" t="s">
        <v>507</v>
      </c>
      <c r="F731" s="11" t="e">
        <f t="shared" si="11"/>
        <v>#REF!</v>
      </c>
      <c r="G731" s="11">
        <f>VLOOKUP(A731, localcont!$A$10:$I$1764, 8)</f>
        <v>727443</v>
      </c>
      <c r="H731" s="115" t="e">
        <f>VLOOKUP(A731, localcont!$A$10:$I$1764, 9)*F731</f>
        <v>#REF!</v>
      </c>
    </row>
    <row r="732" spans="1:8">
      <c r="A732" s="9">
        <v>613</v>
      </c>
      <c r="B732" s="9">
        <v>123</v>
      </c>
      <c r="C732" s="9" t="s">
        <v>682</v>
      </c>
      <c r="D732" s="9">
        <v>873</v>
      </c>
      <c r="E732" s="9" t="s">
        <v>507</v>
      </c>
      <c r="F732" s="11" t="e">
        <f t="shared" si="11"/>
        <v>#REF!</v>
      </c>
      <c r="G732" s="11">
        <f>VLOOKUP(A732, localcont!$A$10:$I$1764, 8)</f>
        <v>1186048</v>
      </c>
      <c r="H732" s="115" t="e">
        <f>VLOOKUP(A732, localcont!$A$10:$I$1764, 9)*F732</f>
        <v>#REF!</v>
      </c>
    </row>
    <row r="733" spans="1:8">
      <c r="A733" s="9">
        <v>1092</v>
      </c>
      <c r="B733" s="9">
        <v>219</v>
      </c>
      <c r="C733" s="9" t="s">
        <v>803</v>
      </c>
      <c r="D733" s="9">
        <v>873</v>
      </c>
      <c r="E733" s="9" t="s">
        <v>507</v>
      </c>
      <c r="F733" s="11" t="e">
        <f t="shared" si="11"/>
        <v>#REF!</v>
      </c>
      <c r="G733" s="11">
        <f>VLOOKUP(A733, localcont!$A$10:$I$1764, 8)</f>
        <v>237210</v>
      </c>
      <c r="H733" s="115" t="e">
        <f>VLOOKUP(A733, localcont!$A$10:$I$1764, 9)*F733</f>
        <v>#REF!</v>
      </c>
    </row>
    <row r="734" spans="1:8">
      <c r="A734" s="9">
        <v>1252</v>
      </c>
      <c r="B734" s="9">
        <v>251</v>
      </c>
      <c r="C734" s="9" t="s">
        <v>840</v>
      </c>
      <c r="D734" s="9">
        <v>873</v>
      </c>
      <c r="E734" s="9" t="s">
        <v>507</v>
      </c>
      <c r="F734" s="11" t="e">
        <f t="shared" si="11"/>
        <v>#REF!</v>
      </c>
      <c r="G734" s="11">
        <f>VLOOKUP(A734, localcont!$A$10:$I$1764, 8)</f>
        <v>2403723</v>
      </c>
      <c r="H734" s="115" t="e">
        <f>VLOOKUP(A734, localcont!$A$10:$I$1764, 9)*F734</f>
        <v>#REF!</v>
      </c>
    </row>
    <row r="735" spans="1:8">
      <c r="A735" s="9">
        <v>1317</v>
      </c>
      <c r="B735" s="9">
        <v>264</v>
      </c>
      <c r="C735" s="9" t="s">
        <v>853</v>
      </c>
      <c r="D735" s="9">
        <v>873</v>
      </c>
      <c r="E735" s="9" t="s">
        <v>507</v>
      </c>
      <c r="F735" s="11" t="e">
        <f t="shared" si="11"/>
        <v>#REF!</v>
      </c>
      <c r="G735" s="11">
        <f>VLOOKUP(A735, localcont!$A$10:$I$1764, 8)</f>
        <v>664187</v>
      </c>
      <c r="H735" s="115" t="e">
        <f>VLOOKUP(A735, localcont!$A$10:$I$1764, 9)*F735</f>
        <v>#REF!</v>
      </c>
    </row>
    <row r="736" spans="1:8">
      <c r="A736" s="9">
        <v>1688</v>
      </c>
      <c r="B736" s="9">
        <v>338</v>
      </c>
      <c r="C736" s="9" t="s">
        <v>930</v>
      </c>
      <c r="D736" s="9">
        <v>873</v>
      </c>
      <c r="E736" s="9" t="s">
        <v>507</v>
      </c>
      <c r="F736" s="11" t="e">
        <f t="shared" si="11"/>
        <v>#REF!</v>
      </c>
      <c r="G736" s="11">
        <f>VLOOKUP(A736, localcont!$A$10:$I$1764, 8)</f>
        <v>2182328</v>
      </c>
      <c r="H736" s="115" t="e">
        <f>VLOOKUP(A736, localcont!$A$10:$I$1764, 9)*F736</f>
        <v>#REF!</v>
      </c>
    </row>
    <row r="737" spans="1:8">
      <c r="A737" s="9">
        <v>82</v>
      </c>
      <c r="B737" s="9">
        <v>17</v>
      </c>
      <c r="C737" s="9" t="s">
        <v>20</v>
      </c>
      <c r="D737" s="9">
        <v>876</v>
      </c>
      <c r="E737" s="9" t="s">
        <v>508</v>
      </c>
      <c r="F737" s="11" t="e">
        <f t="shared" si="11"/>
        <v>#REF!</v>
      </c>
      <c r="G737" s="11">
        <f>VLOOKUP(A737, localcont!$A$10:$I$1764, 8)</f>
        <v>1372078</v>
      </c>
      <c r="H737" s="115" t="e">
        <f>VLOOKUP(A737, localcont!$A$10:$I$1764, 9)*F737</f>
        <v>#REF!</v>
      </c>
    </row>
    <row r="738" spans="1:8">
      <c r="A738" s="9">
        <v>268</v>
      </c>
      <c r="B738" s="9">
        <v>54</v>
      </c>
      <c r="C738" s="9" t="s">
        <v>584</v>
      </c>
      <c r="D738" s="9">
        <v>876</v>
      </c>
      <c r="E738" s="9" t="s">
        <v>508</v>
      </c>
      <c r="F738" s="11" t="e">
        <f t="shared" si="11"/>
        <v>#REF!</v>
      </c>
      <c r="G738" s="11">
        <f>VLOOKUP(A738, localcont!$A$10:$I$1764, 8)</f>
        <v>2790931</v>
      </c>
      <c r="H738" s="115" t="e">
        <f>VLOOKUP(A738, localcont!$A$10:$I$1764, 9)*F738</f>
        <v>#REF!</v>
      </c>
    </row>
    <row r="739" spans="1:8">
      <c r="A739" s="9">
        <v>398</v>
      </c>
      <c r="B739" s="9">
        <v>80</v>
      </c>
      <c r="C739" s="9" t="s">
        <v>628</v>
      </c>
      <c r="D739" s="9">
        <v>876</v>
      </c>
      <c r="E739" s="9" t="s">
        <v>508</v>
      </c>
      <c r="F739" s="11" t="e">
        <f t="shared" si="11"/>
        <v>#REF!</v>
      </c>
      <c r="G739" s="11">
        <f>VLOOKUP(A739, localcont!$A$10:$I$1764, 8)</f>
        <v>1917791</v>
      </c>
      <c r="H739" s="115" t="e">
        <f>VLOOKUP(A739, localcont!$A$10:$I$1764, 9)*F739</f>
        <v>#REF!</v>
      </c>
    </row>
    <row r="740" spans="1:8">
      <c r="A740" s="9">
        <v>1072</v>
      </c>
      <c r="B740" s="9">
        <v>215</v>
      </c>
      <c r="C740" s="9" t="s">
        <v>798</v>
      </c>
      <c r="D740" s="9">
        <v>876</v>
      </c>
      <c r="E740" s="9" t="s">
        <v>508</v>
      </c>
      <c r="F740" s="11" t="e">
        <f t="shared" si="11"/>
        <v>#REF!</v>
      </c>
      <c r="G740" s="11">
        <f>VLOOKUP(A740, localcont!$A$10:$I$1764, 8)</f>
        <v>608080</v>
      </c>
      <c r="H740" s="115" t="e">
        <f>VLOOKUP(A740, localcont!$A$10:$I$1764, 9)*F740</f>
        <v>#REF!</v>
      </c>
    </row>
    <row r="741" spans="1:8">
      <c r="A741" s="9">
        <v>1127</v>
      </c>
      <c r="B741" s="9">
        <v>226</v>
      </c>
      <c r="C741" s="9" t="s">
        <v>812</v>
      </c>
      <c r="D741" s="9">
        <v>876</v>
      </c>
      <c r="E741" s="9" t="s">
        <v>508</v>
      </c>
      <c r="F741" s="11" t="e">
        <f t="shared" si="11"/>
        <v>#REF!</v>
      </c>
      <c r="G741" s="11">
        <f>VLOOKUP(A741, localcont!$A$10:$I$1764, 8)</f>
        <v>2603830</v>
      </c>
      <c r="H741" s="115" t="e">
        <f>VLOOKUP(A741, localcont!$A$10:$I$1764, 9)*F741</f>
        <v>#REF!</v>
      </c>
    </row>
    <row r="742" spans="1:8">
      <c r="A742" s="9">
        <v>1138</v>
      </c>
      <c r="B742" s="9">
        <v>228</v>
      </c>
      <c r="C742" s="9" t="s">
        <v>814</v>
      </c>
      <c r="D742" s="9">
        <v>876</v>
      </c>
      <c r="E742" s="9" t="s">
        <v>508</v>
      </c>
      <c r="F742" s="11" t="e">
        <f t="shared" si="11"/>
        <v>#REF!</v>
      </c>
      <c r="G742" s="11">
        <f>VLOOKUP(A742, localcont!$A$10:$I$1764, 8)</f>
        <v>265060</v>
      </c>
      <c r="H742" s="115" t="e">
        <f>VLOOKUP(A742, localcont!$A$10:$I$1764, 9)*F742</f>
        <v>#REF!</v>
      </c>
    </row>
    <row r="743" spans="1:8">
      <c r="A743" s="9">
        <v>1283</v>
      </c>
      <c r="B743" s="9">
        <v>257</v>
      </c>
      <c r="C743" s="9" t="s">
        <v>846</v>
      </c>
      <c r="D743" s="9">
        <v>876</v>
      </c>
      <c r="E743" s="9" t="s">
        <v>508</v>
      </c>
      <c r="F743" s="11" t="e">
        <f t="shared" si="11"/>
        <v>#REF!</v>
      </c>
      <c r="G743" s="11">
        <f>VLOOKUP(A743, localcont!$A$10:$I$1764, 8)</f>
        <v>498937</v>
      </c>
      <c r="H743" s="115" t="e">
        <f>VLOOKUP(A743, localcont!$A$10:$I$1764, 9)*F743</f>
        <v>#REF!</v>
      </c>
    </row>
    <row r="744" spans="1:8">
      <c r="A744" s="9">
        <v>1382</v>
      </c>
      <c r="B744" s="9">
        <v>277</v>
      </c>
      <c r="C744" s="9" t="s">
        <v>867</v>
      </c>
      <c r="D744" s="9">
        <v>876</v>
      </c>
      <c r="E744" s="9" t="s">
        <v>508</v>
      </c>
      <c r="F744" s="11" t="e">
        <f t="shared" si="11"/>
        <v>#REF!</v>
      </c>
      <c r="G744" s="11">
        <f>VLOOKUP(A744, localcont!$A$10:$I$1764, 8)</f>
        <v>2759747</v>
      </c>
      <c r="H744" s="115" t="e">
        <f>VLOOKUP(A744, localcont!$A$10:$I$1764, 9)*F744</f>
        <v>#REF!</v>
      </c>
    </row>
    <row r="745" spans="1:8">
      <c r="A745" s="9">
        <v>1398</v>
      </c>
      <c r="B745" s="9">
        <v>280</v>
      </c>
      <c r="C745" s="9" t="s">
        <v>871</v>
      </c>
      <c r="D745" s="9">
        <v>876</v>
      </c>
      <c r="E745" s="9" t="s">
        <v>508</v>
      </c>
      <c r="F745" s="11" t="e">
        <f t="shared" si="11"/>
        <v>#REF!</v>
      </c>
      <c r="G745" s="11">
        <f>VLOOKUP(A745, localcont!$A$10:$I$1764, 8)</f>
        <v>2401136</v>
      </c>
      <c r="H745" s="115" t="e">
        <f>VLOOKUP(A745, localcont!$A$10:$I$1764, 9)*F745</f>
        <v>#REF!</v>
      </c>
    </row>
    <row r="746" spans="1:8">
      <c r="A746" s="9">
        <v>1577</v>
      </c>
      <c r="B746" s="9">
        <v>316</v>
      </c>
      <c r="C746" s="9" t="s">
        <v>908</v>
      </c>
      <c r="D746" s="9">
        <v>876</v>
      </c>
      <c r="E746" s="9" t="s">
        <v>508</v>
      </c>
      <c r="F746" s="11" t="e">
        <f t="shared" si="11"/>
        <v>#REF!</v>
      </c>
      <c r="G746" s="11">
        <f>VLOOKUP(A746, localcont!$A$10:$I$1764, 8)</f>
        <v>2494687</v>
      </c>
      <c r="H746" s="115" t="e">
        <f>VLOOKUP(A746, localcont!$A$10:$I$1764, 9)*F746</f>
        <v>#REF!</v>
      </c>
    </row>
    <row r="747" spans="1:8">
      <c r="A747" s="9">
        <v>502</v>
      </c>
      <c r="B747" s="9">
        <v>101</v>
      </c>
      <c r="C747" s="9" t="s">
        <v>653</v>
      </c>
      <c r="D747" s="9">
        <v>878</v>
      </c>
      <c r="E747" s="9" t="s">
        <v>509</v>
      </c>
      <c r="F747" s="11" t="e">
        <f t="shared" si="11"/>
        <v>#REF!</v>
      </c>
      <c r="G747" s="11">
        <f>VLOOKUP(A747, localcont!$A$10:$I$1764, 8)</f>
        <v>3276484</v>
      </c>
      <c r="H747" s="115" t="e">
        <f>VLOOKUP(A747, localcont!$A$10:$I$1764, 9)*F747</f>
        <v>#REF!</v>
      </c>
    </row>
    <row r="748" spans="1:8">
      <c r="A748" s="9">
        <v>872</v>
      </c>
      <c r="B748" s="9">
        <v>175</v>
      </c>
      <c r="C748" s="9" t="s">
        <v>749</v>
      </c>
      <c r="D748" s="9">
        <v>878</v>
      </c>
      <c r="E748" s="9" t="s">
        <v>509</v>
      </c>
      <c r="F748" s="11" t="e">
        <f t="shared" si="11"/>
        <v>#REF!</v>
      </c>
      <c r="G748" s="11">
        <f>VLOOKUP(A748, localcont!$A$10:$I$1764, 8)</f>
        <v>143147</v>
      </c>
      <c r="H748" s="115" t="e">
        <f>VLOOKUP(A748, localcont!$A$10:$I$1764, 9)*F748</f>
        <v>#REF!</v>
      </c>
    </row>
    <row r="749" spans="1:8">
      <c r="A749" s="9">
        <v>882</v>
      </c>
      <c r="B749" s="9">
        <v>177</v>
      </c>
      <c r="C749" s="9" t="s">
        <v>753</v>
      </c>
      <c r="D749" s="9">
        <v>878</v>
      </c>
      <c r="E749" s="9" t="s">
        <v>509</v>
      </c>
      <c r="F749" s="11" t="e">
        <f t="shared" si="11"/>
        <v>#REF!</v>
      </c>
      <c r="G749" s="11">
        <f>VLOOKUP(A749, localcont!$A$10:$I$1764, 8)</f>
        <v>1081558</v>
      </c>
      <c r="H749" s="115" t="e">
        <f>VLOOKUP(A749, localcont!$A$10:$I$1764, 9)*F749</f>
        <v>#REF!</v>
      </c>
    </row>
    <row r="750" spans="1:8">
      <c r="A750" s="9">
        <v>932</v>
      </c>
      <c r="B750" s="9">
        <v>187</v>
      </c>
      <c r="C750" s="9" t="s">
        <v>764</v>
      </c>
      <c r="D750" s="9">
        <v>878</v>
      </c>
      <c r="E750" s="9" t="s">
        <v>509</v>
      </c>
      <c r="F750" s="11" t="e">
        <f t="shared" si="11"/>
        <v>#REF!</v>
      </c>
      <c r="G750" s="11">
        <f>VLOOKUP(A750, localcont!$A$10:$I$1764, 8)</f>
        <v>461253</v>
      </c>
      <c r="H750" s="115" t="e">
        <f>VLOOKUP(A750, localcont!$A$10:$I$1764, 9)*F750</f>
        <v>#REF!</v>
      </c>
    </row>
    <row r="751" spans="1:8">
      <c r="A751" s="9">
        <v>1038</v>
      </c>
      <c r="B751" s="9">
        <v>208</v>
      </c>
      <c r="C751" s="9" t="s">
        <v>788</v>
      </c>
      <c r="D751" s="9">
        <v>878</v>
      </c>
      <c r="E751" s="9" t="s">
        <v>509</v>
      </c>
      <c r="F751" s="11" t="e">
        <f t="shared" si="11"/>
        <v>#REF!</v>
      </c>
      <c r="G751" s="11">
        <f>VLOOKUP(A751, localcont!$A$10:$I$1764, 8)</f>
        <v>588495</v>
      </c>
      <c r="H751" s="115" t="e">
        <f>VLOOKUP(A751, localcont!$A$10:$I$1764, 9)*F751</f>
        <v>#REF!</v>
      </c>
    </row>
    <row r="752" spans="1:8">
      <c r="A752" s="9">
        <v>1057</v>
      </c>
      <c r="B752" s="9">
        <v>212</v>
      </c>
      <c r="C752" s="9" t="s">
        <v>794</v>
      </c>
      <c r="D752" s="9">
        <v>878</v>
      </c>
      <c r="E752" s="9" t="s">
        <v>509</v>
      </c>
      <c r="F752" s="11" t="e">
        <f t="shared" si="11"/>
        <v>#REF!</v>
      </c>
      <c r="G752" s="11">
        <f>VLOOKUP(A752, localcont!$A$10:$I$1764, 8)</f>
        <v>5423695</v>
      </c>
      <c r="H752" s="115" t="e">
        <f>VLOOKUP(A752, localcont!$A$10:$I$1764, 9)*F752</f>
        <v>#REF!</v>
      </c>
    </row>
    <row r="753" spans="1:8">
      <c r="A753" s="9">
        <v>1188</v>
      </c>
      <c r="B753" s="9">
        <v>238</v>
      </c>
      <c r="C753" s="9" t="s">
        <v>827</v>
      </c>
      <c r="D753" s="9">
        <v>878</v>
      </c>
      <c r="E753" s="9" t="s">
        <v>509</v>
      </c>
      <c r="F753" s="11" t="e">
        <f t="shared" si="11"/>
        <v>#REF!</v>
      </c>
      <c r="G753" s="11">
        <f>VLOOKUP(A753, localcont!$A$10:$I$1764, 8)</f>
        <v>1367853</v>
      </c>
      <c r="H753" s="115" t="e">
        <f>VLOOKUP(A753, localcont!$A$10:$I$1764, 9)*F753</f>
        <v>#REF!</v>
      </c>
    </row>
    <row r="754" spans="1:8">
      <c r="A754" s="9">
        <v>1322</v>
      </c>
      <c r="B754" s="9">
        <v>265</v>
      </c>
      <c r="C754" s="9" t="s">
        <v>854</v>
      </c>
      <c r="D754" s="9">
        <v>878</v>
      </c>
      <c r="E754" s="9" t="s">
        <v>509</v>
      </c>
      <c r="F754" s="11" t="e">
        <f t="shared" si="11"/>
        <v>#REF!</v>
      </c>
      <c r="G754" s="11">
        <f>VLOOKUP(A754, localcont!$A$10:$I$1764, 8)</f>
        <v>1208800</v>
      </c>
      <c r="H754" s="115" t="e">
        <f>VLOOKUP(A754, localcont!$A$10:$I$1764, 9)*F754</f>
        <v>#REF!</v>
      </c>
    </row>
    <row r="755" spans="1:8">
      <c r="A755" s="9">
        <v>1343</v>
      </c>
      <c r="B755" s="9">
        <v>269</v>
      </c>
      <c r="C755" s="9" t="s">
        <v>858</v>
      </c>
      <c r="D755" s="9">
        <v>878</v>
      </c>
      <c r="E755" s="9" t="s">
        <v>509</v>
      </c>
      <c r="F755" s="11" t="e">
        <f t="shared" si="11"/>
        <v>#REF!</v>
      </c>
      <c r="G755" s="11">
        <f>VLOOKUP(A755, localcont!$A$10:$I$1764, 8)</f>
        <v>0</v>
      </c>
      <c r="H755" s="115" t="e">
        <f>VLOOKUP(A755, localcont!$A$10:$I$1764, 9)*F755</f>
        <v>#REF!</v>
      </c>
    </row>
    <row r="756" spans="1:8">
      <c r="A756" s="9">
        <v>1532</v>
      </c>
      <c r="B756" s="9">
        <v>307</v>
      </c>
      <c r="C756" s="9" t="s">
        <v>898</v>
      </c>
      <c r="D756" s="9">
        <v>878</v>
      </c>
      <c r="E756" s="9" t="s">
        <v>509</v>
      </c>
      <c r="F756" s="11" t="e">
        <f t="shared" si="11"/>
        <v>#REF!</v>
      </c>
      <c r="G756" s="11">
        <f>VLOOKUP(A756, localcont!$A$10:$I$1764, 8)</f>
        <v>795263</v>
      </c>
      <c r="H756" s="115" t="e">
        <f>VLOOKUP(A756, localcont!$A$10:$I$1764, 9)*F756</f>
        <v>#REF!</v>
      </c>
    </row>
    <row r="757" spans="1:8">
      <c r="A757" s="9">
        <v>1748</v>
      </c>
      <c r="B757" s="9">
        <v>350</v>
      </c>
      <c r="C757" s="9" t="s">
        <v>942</v>
      </c>
      <c r="D757" s="9">
        <v>878</v>
      </c>
      <c r="E757" s="9" t="s">
        <v>509</v>
      </c>
      <c r="F757" s="11" t="e">
        <f t="shared" si="11"/>
        <v>#REF!</v>
      </c>
      <c r="G757" s="11">
        <f>VLOOKUP(A757, localcont!$A$10:$I$1764, 8)</f>
        <v>874789</v>
      </c>
      <c r="H757" s="115" t="e">
        <f>VLOOKUP(A757, localcont!$A$10:$I$1764, 9)*F757</f>
        <v>#REF!</v>
      </c>
    </row>
    <row r="758" spans="1:8">
      <c r="A758" s="9">
        <v>177</v>
      </c>
      <c r="B758" s="9">
        <v>36</v>
      </c>
      <c r="C758" s="9" t="s">
        <v>556</v>
      </c>
      <c r="D758" s="9">
        <v>879</v>
      </c>
      <c r="E758" s="9" t="s">
        <v>510</v>
      </c>
      <c r="F758" s="11" t="e">
        <f t="shared" si="11"/>
        <v>#REF!</v>
      </c>
      <c r="G758" s="11">
        <f>VLOOKUP(A758, localcont!$A$10:$I$1764, 8)</f>
        <v>3175810</v>
      </c>
      <c r="H758" s="115" t="e">
        <f>VLOOKUP(A758, localcont!$A$10:$I$1764, 9)*F758</f>
        <v>#REF!</v>
      </c>
    </row>
    <row r="759" spans="1:8">
      <c r="A759" s="9">
        <v>477</v>
      </c>
      <c r="B759" s="9">
        <v>96</v>
      </c>
      <c r="C759" s="9" t="s">
        <v>648</v>
      </c>
      <c r="D759" s="9">
        <v>879</v>
      </c>
      <c r="E759" s="9" t="s">
        <v>510</v>
      </c>
      <c r="F759" s="11" t="e">
        <f t="shared" si="11"/>
        <v>#REF!</v>
      </c>
      <c r="G759" s="11">
        <f>VLOOKUP(A759, localcont!$A$10:$I$1764, 8)</f>
        <v>2070504</v>
      </c>
      <c r="H759" s="115" t="e">
        <f>VLOOKUP(A759, localcont!$A$10:$I$1764, 9)*F759</f>
        <v>#REF!</v>
      </c>
    </row>
    <row r="760" spans="1:8">
      <c r="A760" s="9">
        <v>843</v>
      </c>
      <c r="B760" s="9">
        <v>169</v>
      </c>
      <c r="C760" s="9" t="s">
        <v>742</v>
      </c>
      <c r="D760" s="9">
        <v>879</v>
      </c>
      <c r="E760" s="9" t="s">
        <v>510</v>
      </c>
      <c r="F760" s="11" t="e">
        <f t="shared" si="11"/>
        <v>#REF!</v>
      </c>
      <c r="G760" s="11">
        <f>VLOOKUP(A760, localcont!$A$10:$I$1764, 8)</f>
        <v>280219</v>
      </c>
      <c r="H760" s="115" t="e">
        <f>VLOOKUP(A760, localcont!$A$10:$I$1764, 9)*F760</f>
        <v>#REF!</v>
      </c>
    </row>
    <row r="761" spans="1:8">
      <c r="A761" s="9">
        <v>1302</v>
      </c>
      <c r="B761" s="9">
        <v>261</v>
      </c>
      <c r="C761" s="9" t="s">
        <v>850</v>
      </c>
      <c r="D761" s="9">
        <v>879</v>
      </c>
      <c r="E761" s="9" t="s">
        <v>510</v>
      </c>
      <c r="F761" s="11" t="e">
        <f t="shared" si="11"/>
        <v>#REF!</v>
      </c>
      <c r="G761" s="11">
        <f>VLOOKUP(A761, localcont!$A$10:$I$1764, 8)</f>
        <v>2070504</v>
      </c>
      <c r="H761" s="115" t="e">
        <f>VLOOKUP(A761, localcont!$A$10:$I$1764, 9)*F761</f>
        <v>#REF!</v>
      </c>
    </row>
    <row r="762" spans="1:8">
      <c r="A762" s="9">
        <v>1547</v>
      </c>
      <c r="B762" s="9">
        <v>310</v>
      </c>
      <c r="C762" s="9" t="s">
        <v>901</v>
      </c>
      <c r="D762" s="9">
        <v>879</v>
      </c>
      <c r="E762" s="9" t="s">
        <v>510</v>
      </c>
      <c r="F762" s="11" t="e">
        <f t="shared" si="11"/>
        <v>#REF!</v>
      </c>
      <c r="G762" s="11">
        <f>VLOOKUP(A762, localcont!$A$10:$I$1764, 8)</f>
        <v>3938627</v>
      </c>
      <c r="H762" s="115" t="e">
        <f>VLOOKUP(A762, localcont!$A$10:$I$1764, 9)*F762</f>
        <v>#REF!</v>
      </c>
    </row>
    <row r="763" spans="1:8">
      <c r="A763" s="9">
        <v>32</v>
      </c>
      <c r="B763" s="9">
        <v>7</v>
      </c>
      <c r="C763" s="9" t="s">
        <v>1</v>
      </c>
      <c r="D763" s="9">
        <v>885</v>
      </c>
      <c r="E763" s="9" t="s">
        <v>511</v>
      </c>
      <c r="F763" s="11" t="e">
        <f t="shared" si="11"/>
        <v>#REF!</v>
      </c>
      <c r="G763" s="11">
        <f>VLOOKUP(A763, localcont!$A$10:$I$1764, 8)</f>
        <v>1120848</v>
      </c>
      <c r="H763" s="115" t="e">
        <f>VLOOKUP(A763, localcont!$A$10:$I$1764, 9)*F763</f>
        <v>#REF!</v>
      </c>
    </row>
    <row r="764" spans="1:8">
      <c r="A764" s="9">
        <v>522</v>
      </c>
      <c r="B764" s="9">
        <v>105</v>
      </c>
      <c r="C764" s="9" t="s">
        <v>658</v>
      </c>
      <c r="D764" s="9">
        <v>885</v>
      </c>
      <c r="E764" s="9" t="s">
        <v>511</v>
      </c>
      <c r="F764" s="11" t="e">
        <f t="shared" si="11"/>
        <v>#REF!</v>
      </c>
      <c r="G764" s="11">
        <f>VLOOKUP(A764, localcont!$A$10:$I$1764, 8)</f>
        <v>599891</v>
      </c>
      <c r="H764" s="115" t="e">
        <f>VLOOKUP(A764, localcont!$A$10:$I$1764, 9)*F764</f>
        <v>#REF!</v>
      </c>
    </row>
    <row r="765" spans="1:8">
      <c r="A765" s="9">
        <v>578</v>
      </c>
      <c r="B765" s="9">
        <v>116</v>
      </c>
      <c r="C765" s="9" t="s">
        <v>671</v>
      </c>
      <c r="D765" s="9">
        <v>885</v>
      </c>
      <c r="E765" s="9" t="s">
        <v>511</v>
      </c>
      <c r="F765" s="11" t="e">
        <f t="shared" si="11"/>
        <v>#REF!</v>
      </c>
      <c r="G765" s="11">
        <f>VLOOKUP(A765, localcont!$A$10:$I$1764, 8)</f>
        <v>1215568</v>
      </c>
      <c r="H765" s="115" t="e">
        <f>VLOOKUP(A765, localcont!$A$10:$I$1764, 9)*F765</f>
        <v>#REF!</v>
      </c>
    </row>
    <row r="766" spans="1:8">
      <c r="A766" s="9">
        <v>637</v>
      </c>
      <c r="B766" s="9">
        <v>128</v>
      </c>
      <c r="C766" s="9" t="s">
        <v>688</v>
      </c>
      <c r="D766" s="9">
        <v>885</v>
      </c>
      <c r="E766" s="9" t="s">
        <v>511</v>
      </c>
      <c r="F766" s="11" t="e">
        <f t="shared" si="11"/>
        <v>#REF!</v>
      </c>
      <c r="G766" s="11">
        <f>VLOOKUP(A766, localcont!$A$10:$I$1764, 8)</f>
        <v>12550341</v>
      </c>
      <c r="H766" s="115" t="e">
        <f>VLOOKUP(A766, localcont!$A$10:$I$1764, 9)*F766</f>
        <v>#REF!</v>
      </c>
    </row>
    <row r="767" spans="1:8">
      <c r="A767" s="9">
        <v>717</v>
      </c>
      <c r="B767" s="9">
        <v>144</v>
      </c>
      <c r="C767" s="9" t="s">
        <v>705</v>
      </c>
      <c r="D767" s="9">
        <v>885</v>
      </c>
      <c r="E767" s="9" t="s">
        <v>511</v>
      </c>
      <c r="F767" s="11" t="e">
        <f t="shared" si="11"/>
        <v>#REF!</v>
      </c>
      <c r="G767" s="11">
        <f>VLOOKUP(A767, localcont!$A$10:$I$1764, 8)</f>
        <v>426238</v>
      </c>
      <c r="H767" s="115" t="e">
        <f>VLOOKUP(A767, localcont!$A$10:$I$1764, 9)*F767</f>
        <v>#REF!</v>
      </c>
    </row>
    <row r="768" spans="1:8">
      <c r="A768" s="9">
        <v>898</v>
      </c>
      <c r="B768" s="9">
        <v>180</v>
      </c>
      <c r="C768" s="9" t="s">
        <v>757</v>
      </c>
      <c r="D768" s="9">
        <v>885</v>
      </c>
      <c r="E768" s="9" t="s">
        <v>511</v>
      </c>
      <c r="F768" s="11" t="e">
        <f t="shared" si="11"/>
        <v>#REF!</v>
      </c>
      <c r="G768" s="11">
        <f>VLOOKUP(A768, localcont!$A$10:$I$1764, 8)</f>
        <v>1152421</v>
      </c>
      <c r="H768" s="115" t="e">
        <f>VLOOKUP(A768, localcont!$A$10:$I$1764, 9)*F768</f>
        <v>#REF!</v>
      </c>
    </row>
    <row r="769" spans="1:8">
      <c r="A769" s="9">
        <v>1013</v>
      </c>
      <c r="B769" s="9">
        <v>203</v>
      </c>
      <c r="C769" s="9" t="s">
        <v>780</v>
      </c>
      <c r="D769" s="9">
        <v>885</v>
      </c>
      <c r="E769" s="9" t="s">
        <v>511</v>
      </c>
      <c r="F769" s="11" t="e">
        <f t="shared" si="11"/>
        <v>#REF!</v>
      </c>
      <c r="G769" s="11">
        <f>VLOOKUP(A769, localcont!$A$10:$I$1764, 8)</f>
        <v>426238</v>
      </c>
      <c r="H769" s="115" t="e">
        <f>VLOOKUP(A769, localcont!$A$10:$I$1764, 9)*F769</f>
        <v>#REF!</v>
      </c>
    </row>
    <row r="770" spans="1:8">
      <c r="A770" s="9">
        <v>1017</v>
      </c>
      <c r="B770" s="9">
        <v>204</v>
      </c>
      <c r="C770" s="9" t="s">
        <v>782</v>
      </c>
      <c r="D770" s="9">
        <v>885</v>
      </c>
      <c r="E770" s="9" t="s">
        <v>511</v>
      </c>
      <c r="F770" s="11" t="e">
        <f t="shared" si="11"/>
        <v>#REF!</v>
      </c>
      <c r="G770" s="11">
        <f>VLOOKUP(A770, localcont!$A$10:$I$1764, 8)</f>
        <v>378878</v>
      </c>
      <c r="H770" s="115" t="e">
        <f>VLOOKUP(A770, localcont!$A$10:$I$1764, 9)*F770</f>
        <v>#REF!</v>
      </c>
    </row>
    <row r="771" spans="1:8">
      <c r="A771" s="9">
        <v>1268</v>
      </c>
      <c r="B771" s="9">
        <v>254</v>
      </c>
      <c r="C771" s="9" t="s">
        <v>843</v>
      </c>
      <c r="D771" s="9">
        <v>885</v>
      </c>
      <c r="E771" s="9" t="s">
        <v>511</v>
      </c>
      <c r="F771" s="11" t="e">
        <f t="shared" si="11"/>
        <v>#REF!</v>
      </c>
      <c r="G771" s="11">
        <f>VLOOKUP(A771, localcont!$A$10:$I$1764, 8)</f>
        <v>315732</v>
      </c>
      <c r="H771" s="115" t="e">
        <f>VLOOKUP(A771, localcont!$A$10:$I$1764, 9)*F771</f>
        <v>#REF!</v>
      </c>
    </row>
    <row r="772" spans="1:8">
      <c r="A772" s="9">
        <v>1293</v>
      </c>
      <c r="B772" s="9">
        <v>259</v>
      </c>
      <c r="C772" s="9" t="s">
        <v>848</v>
      </c>
      <c r="D772" s="9">
        <v>885</v>
      </c>
      <c r="E772" s="9" t="s">
        <v>511</v>
      </c>
      <c r="F772" s="11" t="e">
        <f t="shared" si="11"/>
        <v>#REF!</v>
      </c>
      <c r="G772" s="11">
        <f>VLOOKUP(A772, localcont!$A$10:$I$1764, 8)</f>
        <v>805116</v>
      </c>
      <c r="H772" s="115" t="e">
        <f>VLOOKUP(A772, localcont!$A$10:$I$1764, 9)*F772</f>
        <v>#REF!</v>
      </c>
    </row>
    <row r="773" spans="1:8">
      <c r="A773" s="9">
        <v>1643</v>
      </c>
      <c r="B773" s="9">
        <v>329</v>
      </c>
      <c r="C773" s="9" t="s">
        <v>921</v>
      </c>
      <c r="D773" s="9">
        <v>885</v>
      </c>
      <c r="E773" s="9" t="s">
        <v>511</v>
      </c>
      <c r="F773" s="11" t="e">
        <f t="shared" si="11"/>
        <v>#REF!</v>
      </c>
      <c r="G773" s="11">
        <f>VLOOKUP(A773, localcont!$A$10:$I$1764, 8)</f>
        <v>331518</v>
      </c>
      <c r="H773" s="115" t="e">
        <f>VLOOKUP(A773, localcont!$A$10:$I$1764, 9)*F773</f>
        <v>#REF!</v>
      </c>
    </row>
    <row r="774" spans="1:8">
      <c r="A774" s="9">
        <v>13</v>
      </c>
      <c r="B774" s="9">
        <v>3</v>
      </c>
      <c r="C774" s="9" t="s">
        <v>976</v>
      </c>
      <c r="D774" s="9">
        <v>910</v>
      </c>
      <c r="E774" s="9" t="s">
        <v>512</v>
      </c>
      <c r="F774" s="11" t="e">
        <f t="shared" si="11"/>
        <v>#REF!</v>
      </c>
      <c r="G774" s="11">
        <f>VLOOKUP(A774, localcont!$A$10:$I$1764, 8)</f>
        <v>183858</v>
      </c>
      <c r="H774" s="115" t="e">
        <f>VLOOKUP(A774, localcont!$A$10:$I$1764, 9)*F774</f>
        <v>#REF!</v>
      </c>
    </row>
    <row r="775" spans="1:8">
      <c r="A775" s="9">
        <v>77</v>
      </c>
      <c r="B775" s="9">
        <v>16</v>
      </c>
      <c r="C775" s="9" t="s">
        <v>19</v>
      </c>
      <c r="D775" s="9">
        <v>910</v>
      </c>
      <c r="E775" s="9" t="s">
        <v>512</v>
      </c>
      <c r="F775" s="11" t="e">
        <f t="shared" si="11"/>
        <v>#REF!</v>
      </c>
      <c r="G775" s="11">
        <f>VLOOKUP(A775, localcont!$A$10:$I$1764, 8)</f>
        <v>796717</v>
      </c>
      <c r="H775" s="115" t="e">
        <f>VLOOKUP(A775, localcont!$A$10:$I$1764, 9)*F775</f>
        <v>#REF!</v>
      </c>
    </row>
    <row r="776" spans="1:8">
      <c r="A776" s="9">
        <v>134</v>
      </c>
      <c r="B776" s="9">
        <v>27</v>
      </c>
      <c r="C776" s="9" t="s">
        <v>39</v>
      </c>
      <c r="D776" s="9">
        <v>910</v>
      </c>
      <c r="E776" s="9" t="s">
        <v>512</v>
      </c>
      <c r="F776" s="11" t="e">
        <f t="shared" si="11"/>
        <v>#REF!</v>
      </c>
      <c r="G776" s="11">
        <f>VLOOKUP(A776, localcont!$A$10:$I$1764, 8)</f>
        <v>122572</v>
      </c>
      <c r="H776" s="115" t="e">
        <f>VLOOKUP(A776, localcont!$A$10:$I$1764, 9)*F776</f>
        <v>#REF!</v>
      </c>
    </row>
    <row r="777" spans="1:8">
      <c r="A777" s="9">
        <v>358</v>
      </c>
      <c r="B777" s="9">
        <v>72</v>
      </c>
      <c r="C777" s="9" t="s">
        <v>610</v>
      </c>
      <c r="D777" s="9">
        <v>910</v>
      </c>
      <c r="E777" s="9" t="s">
        <v>512</v>
      </c>
      <c r="F777" s="11" t="e">
        <f t="shared" si="11"/>
        <v>#REF!</v>
      </c>
      <c r="G777" s="11">
        <f>VLOOKUP(A777, localcont!$A$10:$I$1764, 8)</f>
        <v>275787</v>
      </c>
      <c r="H777" s="115" t="e">
        <f>VLOOKUP(A777, localcont!$A$10:$I$1764, 9)*F777</f>
        <v>#REF!</v>
      </c>
    </row>
    <row r="778" spans="1:8">
      <c r="A778" s="9">
        <v>379</v>
      </c>
      <c r="B778" s="9">
        <v>76</v>
      </c>
      <c r="C778" s="9" t="s">
        <v>620</v>
      </c>
      <c r="D778" s="9">
        <v>910</v>
      </c>
      <c r="E778" s="9" t="s">
        <v>512</v>
      </c>
      <c r="F778" s="11" t="e">
        <f t="shared" ref="F778:F792" si="12">VLOOKUP(D778, town351, 7)</f>
        <v>#REF!</v>
      </c>
      <c r="G778" s="11">
        <f>VLOOKUP(A778, localcont!$A$10:$I$1764, 8)</f>
        <v>429002</v>
      </c>
      <c r="H778" s="115" t="e">
        <f>VLOOKUP(A778, localcont!$A$10:$I$1764, 9)*F778</f>
        <v>#REF!</v>
      </c>
    </row>
    <row r="779" spans="1:8">
      <c r="A779" s="9">
        <v>438</v>
      </c>
      <c r="B779" s="9">
        <v>88</v>
      </c>
      <c r="C779" s="9" t="s">
        <v>638</v>
      </c>
      <c r="D779" s="9">
        <v>910</v>
      </c>
      <c r="E779" s="9" t="s">
        <v>512</v>
      </c>
      <c r="F779" s="11" t="e">
        <f t="shared" si="12"/>
        <v>#REF!</v>
      </c>
      <c r="G779" s="11">
        <f>VLOOKUP(A779, localcont!$A$10:$I$1764, 8)</f>
        <v>76607</v>
      </c>
      <c r="H779" s="115" t="e">
        <f>VLOOKUP(A779, localcont!$A$10:$I$1764, 9)*F779</f>
        <v>#REF!</v>
      </c>
    </row>
    <row r="780" spans="1:8">
      <c r="A780" s="9">
        <v>468</v>
      </c>
      <c r="B780" s="9">
        <v>94</v>
      </c>
      <c r="C780" s="9" t="s">
        <v>645</v>
      </c>
      <c r="D780" s="9">
        <v>910</v>
      </c>
      <c r="E780" s="9" t="s">
        <v>512</v>
      </c>
      <c r="F780" s="11" t="e">
        <f t="shared" si="12"/>
        <v>#REF!</v>
      </c>
      <c r="G780" s="11">
        <f>VLOOKUP(A780, localcont!$A$10:$I$1764, 8)</f>
        <v>214501</v>
      </c>
      <c r="H780" s="115" t="e">
        <f>VLOOKUP(A780, localcont!$A$10:$I$1764, 9)*F780</f>
        <v>#REF!</v>
      </c>
    </row>
    <row r="781" spans="1:8">
      <c r="A781" s="9">
        <v>473</v>
      </c>
      <c r="B781" s="9">
        <v>95</v>
      </c>
      <c r="C781" s="9" t="s">
        <v>646</v>
      </c>
      <c r="D781" s="9">
        <v>910</v>
      </c>
      <c r="E781" s="9" t="s">
        <v>512</v>
      </c>
      <c r="F781" s="11" t="e">
        <f t="shared" si="12"/>
        <v>#REF!</v>
      </c>
      <c r="G781" s="11">
        <f>VLOOKUP(A781, localcont!$A$10:$I$1764, 8)</f>
        <v>796717</v>
      </c>
      <c r="H781" s="115" t="e">
        <f>VLOOKUP(A781, localcont!$A$10:$I$1764, 9)*F781</f>
        <v>#REF!</v>
      </c>
    </row>
    <row r="782" spans="1:8">
      <c r="A782" s="9">
        <v>508</v>
      </c>
      <c r="B782" s="9">
        <v>102</v>
      </c>
      <c r="C782" s="9" t="s">
        <v>655</v>
      </c>
      <c r="D782" s="9">
        <v>910</v>
      </c>
      <c r="E782" s="9" t="s">
        <v>512</v>
      </c>
      <c r="F782" s="11" t="e">
        <f t="shared" si="12"/>
        <v>#REF!</v>
      </c>
      <c r="G782" s="11">
        <f>VLOOKUP(A782, localcont!$A$10:$I$1764, 8)</f>
        <v>260465</v>
      </c>
      <c r="H782" s="115" t="e">
        <f>VLOOKUP(A782, localcont!$A$10:$I$1764, 9)*F782</f>
        <v>#REF!</v>
      </c>
    </row>
    <row r="783" spans="1:8">
      <c r="A783" s="9">
        <v>833</v>
      </c>
      <c r="B783" s="9">
        <v>167</v>
      </c>
      <c r="C783" s="9" t="s">
        <v>740</v>
      </c>
      <c r="D783" s="9">
        <v>910</v>
      </c>
      <c r="E783" s="9" t="s">
        <v>512</v>
      </c>
      <c r="F783" s="11" t="e">
        <f t="shared" si="12"/>
        <v>#REF!</v>
      </c>
      <c r="G783" s="11">
        <f>VLOOKUP(A783, localcont!$A$10:$I$1764, 8)</f>
        <v>45964</v>
      </c>
      <c r="H783" s="115" t="e">
        <f>VLOOKUP(A783, localcont!$A$10:$I$1764, 9)*F783</f>
        <v>#REF!</v>
      </c>
    </row>
    <row r="784" spans="1:8">
      <c r="A784" s="9">
        <v>1003</v>
      </c>
      <c r="B784" s="9">
        <v>201</v>
      </c>
      <c r="C784" s="9" t="s">
        <v>778</v>
      </c>
      <c r="D784" s="9">
        <v>910</v>
      </c>
      <c r="E784" s="9" t="s">
        <v>512</v>
      </c>
      <c r="F784" s="11" t="e">
        <f t="shared" si="12"/>
        <v>#REF!</v>
      </c>
      <c r="G784" s="11">
        <f>VLOOKUP(A784, localcont!$A$10:$I$1764, 8)</f>
        <v>275787</v>
      </c>
      <c r="H784" s="115" t="e">
        <f>VLOOKUP(A784, localcont!$A$10:$I$1764, 9)*F784</f>
        <v>#REF!</v>
      </c>
    </row>
    <row r="785" spans="1:8">
      <c r="A785" s="9">
        <v>1058</v>
      </c>
      <c r="B785" s="9">
        <v>212</v>
      </c>
      <c r="C785" s="9" t="s">
        <v>794</v>
      </c>
      <c r="D785" s="9">
        <v>910</v>
      </c>
      <c r="E785" s="9" t="s">
        <v>512</v>
      </c>
      <c r="F785" s="11" t="e">
        <f t="shared" si="12"/>
        <v>#REF!</v>
      </c>
      <c r="G785" s="11">
        <f>VLOOKUP(A785, localcont!$A$10:$I$1764, 8)</f>
        <v>61286</v>
      </c>
      <c r="H785" s="115" t="e">
        <f>VLOOKUP(A785, localcont!$A$10:$I$1764, 9)*F785</f>
        <v>#REF!</v>
      </c>
    </row>
    <row r="786" spans="1:8">
      <c r="A786" s="9">
        <v>1088</v>
      </c>
      <c r="B786" s="9">
        <v>218</v>
      </c>
      <c r="C786" s="9" t="s">
        <v>801</v>
      </c>
      <c r="D786" s="9">
        <v>910</v>
      </c>
      <c r="E786" s="9" t="s">
        <v>512</v>
      </c>
      <c r="F786" s="11" t="e">
        <f t="shared" si="12"/>
        <v>#REF!</v>
      </c>
      <c r="G786" s="11">
        <f>VLOOKUP(A786, localcont!$A$10:$I$1764, 8)</f>
        <v>229822</v>
      </c>
      <c r="H786" s="115" t="e">
        <f>VLOOKUP(A786, localcont!$A$10:$I$1764, 9)*F786</f>
        <v>#REF!</v>
      </c>
    </row>
    <row r="787" spans="1:8">
      <c r="A787" s="9">
        <v>1224</v>
      </c>
      <c r="B787" s="9">
        <v>245</v>
      </c>
      <c r="C787" s="9" t="s">
        <v>834</v>
      </c>
      <c r="D787" s="9">
        <v>910</v>
      </c>
      <c r="E787" s="9" t="s">
        <v>512</v>
      </c>
      <c r="F787" s="11" t="e">
        <f t="shared" si="12"/>
        <v>#REF!</v>
      </c>
      <c r="G787" s="11">
        <f>VLOOKUP(A787, localcont!$A$10:$I$1764, 8)</f>
        <v>168536</v>
      </c>
      <c r="H787" s="115" t="e">
        <f>VLOOKUP(A787, localcont!$A$10:$I$1764, 9)*F787</f>
        <v>#REF!</v>
      </c>
    </row>
    <row r="788" spans="1:8">
      <c r="A788" s="9">
        <v>1234</v>
      </c>
      <c r="B788" s="9">
        <v>247</v>
      </c>
      <c r="C788" s="9" t="s">
        <v>836</v>
      </c>
      <c r="D788" s="9">
        <v>910</v>
      </c>
      <c r="E788" s="9" t="s">
        <v>512</v>
      </c>
      <c r="F788" s="11" t="e">
        <f t="shared" si="12"/>
        <v>#REF!</v>
      </c>
      <c r="G788" s="11">
        <f>VLOOKUP(A788, localcont!$A$10:$I$1764, 8)</f>
        <v>490287</v>
      </c>
      <c r="H788" s="115" t="e">
        <f>VLOOKUP(A788, localcont!$A$10:$I$1764, 9)*F788</f>
        <v>#REF!</v>
      </c>
    </row>
    <row r="789" spans="1:8">
      <c r="A789" s="9">
        <v>1323</v>
      </c>
      <c r="B789" s="9">
        <v>265</v>
      </c>
      <c r="C789" s="9" t="s">
        <v>854</v>
      </c>
      <c r="D789" s="9">
        <v>910</v>
      </c>
      <c r="E789" s="9" t="s">
        <v>512</v>
      </c>
      <c r="F789" s="11" t="e">
        <f t="shared" si="12"/>
        <v>#REF!</v>
      </c>
      <c r="G789" s="11">
        <f>VLOOKUP(A789, localcont!$A$10:$I$1764, 8)</f>
        <v>137893</v>
      </c>
      <c r="H789" s="115" t="e">
        <f>VLOOKUP(A789, localcont!$A$10:$I$1764, 9)*F789</f>
        <v>#REF!</v>
      </c>
    </row>
    <row r="790" spans="1:8">
      <c r="A790" s="9">
        <v>1364</v>
      </c>
      <c r="B790" s="9">
        <v>273</v>
      </c>
      <c r="C790" s="9" t="s">
        <v>862</v>
      </c>
      <c r="D790" s="9">
        <v>910</v>
      </c>
      <c r="E790" s="9" t="s">
        <v>512</v>
      </c>
      <c r="F790" s="11" t="e">
        <f t="shared" si="12"/>
        <v>#REF!</v>
      </c>
      <c r="G790" s="11">
        <f>VLOOKUP(A790, localcont!$A$10:$I$1764, 8)</f>
        <v>260465</v>
      </c>
      <c r="H790" s="115" t="e">
        <f>VLOOKUP(A790, localcont!$A$10:$I$1764, 9)*F790</f>
        <v>#REF!</v>
      </c>
    </row>
    <row r="791" spans="1:8">
      <c r="A791" s="9">
        <v>1458</v>
      </c>
      <c r="B791" s="9">
        <v>292</v>
      </c>
      <c r="C791" s="9" t="s">
        <v>883</v>
      </c>
      <c r="D791" s="9">
        <v>910</v>
      </c>
      <c r="E791" s="9" t="s">
        <v>512</v>
      </c>
      <c r="F791" s="11" t="e">
        <f t="shared" si="12"/>
        <v>#REF!</v>
      </c>
      <c r="G791" s="11">
        <f>VLOOKUP(A791, localcont!$A$10:$I$1764, 8)</f>
        <v>321751</v>
      </c>
      <c r="H791" s="115" t="e">
        <f>VLOOKUP(A791, localcont!$A$10:$I$1764, 9)*F791</f>
        <v>#REF!</v>
      </c>
    </row>
    <row r="792" spans="1:8">
      <c r="A792" s="9">
        <v>1463</v>
      </c>
      <c r="B792" s="9">
        <v>293</v>
      </c>
      <c r="C792" s="9" t="s">
        <v>884</v>
      </c>
      <c r="D792" s="9">
        <v>910</v>
      </c>
      <c r="E792" s="9" t="s">
        <v>512</v>
      </c>
      <c r="F792" s="11" t="e">
        <f t="shared" si="12"/>
        <v>#REF!</v>
      </c>
      <c r="G792" s="11">
        <f>VLOOKUP(A792, localcont!$A$10:$I$1764, 8)</f>
        <v>658824</v>
      </c>
      <c r="H792" s="115" t="e">
        <f>VLOOKUP(A792, localcont!$A$10:$I$1764, 9)*F792</f>
        <v>#REF!</v>
      </c>
    </row>
    <row r="793" spans="1:8">
      <c r="A793" s="9">
        <v>1653</v>
      </c>
      <c r="B793" s="9">
        <v>331</v>
      </c>
      <c r="C793" s="9" t="s">
        <v>923</v>
      </c>
      <c r="D793" s="9">
        <v>910</v>
      </c>
      <c r="E793" s="9" t="s">
        <v>512</v>
      </c>
      <c r="F793" s="11" t="e">
        <f t="shared" ref="F793:F820" si="13">VLOOKUP(D793, town351, 7)</f>
        <v>#REF!</v>
      </c>
      <c r="G793" s="11">
        <f>VLOOKUP(A793, localcont!$A$10:$I$1764, 8)</f>
        <v>474966</v>
      </c>
      <c r="H793" s="115" t="e">
        <f>VLOOKUP(A793, localcont!$A$10:$I$1764, 9)*F793</f>
        <v>#REF!</v>
      </c>
    </row>
    <row r="794" spans="1:8">
      <c r="A794" s="9">
        <v>88</v>
      </c>
      <c r="B794" s="9">
        <v>18</v>
      </c>
      <c r="C794" s="9" t="s">
        <v>22</v>
      </c>
      <c r="D794" s="9">
        <v>915</v>
      </c>
      <c r="E794" s="9" t="s">
        <v>513</v>
      </c>
      <c r="F794" s="11" t="e">
        <f t="shared" si="13"/>
        <v>#REF!</v>
      </c>
      <c r="G794" s="11">
        <f>VLOOKUP(A794, localcont!$A$10:$I$1764, 8)</f>
        <v>32275</v>
      </c>
      <c r="H794" s="115" t="e">
        <f>VLOOKUP(A794, localcont!$A$10:$I$1764, 9)*F794</f>
        <v>#REF!</v>
      </c>
    </row>
    <row r="795" spans="1:8">
      <c r="A795" s="9">
        <v>123</v>
      </c>
      <c r="B795" s="9">
        <v>25</v>
      </c>
      <c r="C795" s="9" t="s">
        <v>36</v>
      </c>
      <c r="D795" s="9">
        <v>915</v>
      </c>
      <c r="E795" s="9" t="s">
        <v>513</v>
      </c>
      <c r="F795" s="11" t="e">
        <f t="shared" si="13"/>
        <v>#REF!</v>
      </c>
      <c r="G795" s="11">
        <f>VLOOKUP(A795, localcont!$A$10:$I$1764, 8)</f>
        <v>209785</v>
      </c>
      <c r="H795" s="115" t="e">
        <f>VLOOKUP(A795, localcont!$A$10:$I$1764, 9)*F795</f>
        <v>#REF!</v>
      </c>
    </row>
    <row r="796" spans="1:8">
      <c r="A796" s="9">
        <v>198</v>
      </c>
      <c r="B796" s="9">
        <v>40</v>
      </c>
      <c r="C796" s="9" t="s">
        <v>564</v>
      </c>
      <c r="D796" s="9">
        <v>915</v>
      </c>
      <c r="E796" s="9" t="s">
        <v>513</v>
      </c>
      <c r="F796" s="11" t="e">
        <f t="shared" si="13"/>
        <v>#REF!</v>
      </c>
      <c r="G796" s="11">
        <f>VLOOKUP(A796, localcont!$A$10:$I$1764, 8)</f>
        <v>129099</v>
      </c>
      <c r="H796" s="115" t="e">
        <f>VLOOKUP(A796, localcont!$A$10:$I$1764, 9)*F796</f>
        <v>#REF!</v>
      </c>
    </row>
    <row r="797" spans="1:8">
      <c r="A797" s="9">
        <v>227</v>
      </c>
      <c r="B797" s="9">
        <v>46</v>
      </c>
      <c r="C797" s="9" t="s">
        <v>574</v>
      </c>
      <c r="D797" s="9">
        <v>915</v>
      </c>
      <c r="E797" s="9" t="s">
        <v>513</v>
      </c>
      <c r="F797" s="11" t="e">
        <f t="shared" si="13"/>
        <v>#REF!</v>
      </c>
      <c r="G797" s="11">
        <f>VLOOKUP(A797, localcont!$A$10:$I$1764, 8)</f>
        <v>0</v>
      </c>
      <c r="H797" s="115" t="e">
        <f>VLOOKUP(A797, localcont!$A$10:$I$1764, 9)*F797</f>
        <v>#REF!</v>
      </c>
    </row>
    <row r="798" spans="1:8">
      <c r="A798" s="9">
        <v>248</v>
      </c>
      <c r="B798" s="9">
        <v>50</v>
      </c>
      <c r="C798" s="9" t="s">
        <v>578</v>
      </c>
      <c r="D798" s="9">
        <v>915</v>
      </c>
      <c r="E798" s="9" t="s">
        <v>513</v>
      </c>
      <c r="F798" s="11" t="e">
        <f t="shared" si="13"/>
        <v>#REF!</v>
      </c>
      <c r="G798" s="11">
        <f>VLOOKUP(A798, localcont!$A$10:$I$1764, 8)</f>
        <v>80687</v>
      </c>
      <c r="H798" s="115" t="e">
        <f>VLOOKUP(A798, localcont!$A$10:$I$1764, 9)*F798</f>
        <v>#REF!</v>
      </c>
    </row>
    <row r="799" spans="1:8">
      <c r="A799" s="9">
        <v>323</v>
      </c>
      <c r="B799" s="9">
        <v>65</v>
      </c>
      <c r="C799" s="9" t="s">
        <v>602</v>
      </c>
      <c r="D799" s="9">
        <v>915</v>
      </c>
      <c r="E799" s="9" t="s">
        <v>513</v>
      </c>
      <c r="F799" s="11" t="e">
        <f t="shared" si="13"/>
        <v>#REF!</v>
      </c>
      <c r="G799" s="11">
        <f>VLOOKUP(A799, localcont!$A$10:$I$1764, 8)</f>
        <v>16137</v>
      </c>
      <c r="H799" s="115" t="e">
        <f>VLOOKUP(A799, localcont!$A$10:$I$1764, 9)*F799</f>
        <v>#REF!</v>
      </c>
    </row>
    <row r="800" spans="1:8">
      <c r="A800" s="9">
        <v>363</v>
      </c>
      <c r="B800" s="9">
        <v>73</v>
      </c>
      <c r="C800" s="9" t="s">
        <v>612</v>
      </c>
      <c r="D800" s="9">
        <v>915</v>
      </c>
      <c r="E800" s="9" t="s">
        <v>513</v>
      </c>
      <c r="F800" s="11" t="e">
        <f t="shared" si="13"/>
        <v>#REF!</v>
      </c>
      <c r="G800" s="11">
        <f>VLOOKUP(A800, localcont!$A$10:$I$1764, 8)</f>
        <v>500257</v>
      </c>
      <c r="H800" s="115" t="e">
        <f>VLOOKUP(A800, localcont!$A$10:$I$1764, 9)*F800</f>
        <v>#REF!</v>
      </c>
    </row>
    <row r="801" spans="1:8">
      <c r="A801" s="9">
        <v>389</v>
      </c>
      <c r="B801" s="9">
        <v>78</v>
      </c>
      <c r="C801" s="9" t="s">
        <v>623</v>
      </c>
      <c r="D801" s="9">
        <v>915</v>
      </c>
      <c r="E801" s="9" t="s">
        <v>513</v>
      </c>
      <c r="F801" s="11" t="e">
        <f t="shared" si="13"/>
        <v>#REF!</v>
      </c>
      <c r="G801" s="11">
        <f>VLOOKUP(A801, localcont!$A$10:$I$1764, 8)</f>
        <v>32275</v>
      </c>
      <c r="H801" s="115" t="e">
        <f>VLOOKUP(A801, localcont!$A$10:$I$1764, 9)*F801</f>
        <v>#REF!</v>
      </c>
    </row>
    <row r="802" spans="1:8">
      <c r="A802" s="9">
        <v>493</v>
      </c>
      <c r="B802" s="9">
        <v>99</v>
      </c>
      <c r="C802" s="9" t="s">
        <v>651</v>
      </c>
      <c r="D802" s="9">
        <v>915</v>
      </c>
      <c r="E802" s="9" t="s">
        <v>513</v>
      </c>
      <c r="F802" s="11" t="e">
        <f t="shared" si="13"/>
        <v>#REF!</v>
      </c>
      <c r="G802" s="11">
        <f>VLOOKUP(A802, localcont!$A$10:$I$1764, 8)</f>
        <v>242060</v>
      </c>
      <c r="H802" s="115" t="e">
        <f>VLOOKUP(A802, localcont!$A$10:$I$1764, 9)*F802</f>
        <v>#REF!</v>
      </c>
    </row>
    <row r="803" spans="1:8">
      <c r="A803" s="9">
        <v>503</v>
      </c>
      <c r="B803" s="9">
        <v>101</v>
      </c>
      <c r="C803" s="9" t="s">
        <v>653</v>
      </c>
      <c r="D803" s="9">
        <v>915</v>
      </c>
      <c r="E803" s="9" t="s">
        <v>513</v>
      </c>
      <c r="F803" s="11" t="e">
        <f t="shared" si="13"/>
        <v>#REF!</v>
      </c>
      <c r="G803" s="11">
        <f>VLOOKUP(A803, localcont!$A$10:$I$1764, 8)</f>
        <v>225922</v>
      </c>
      <c r="H803" s="115" t="e">
        <f>VLOOKUP(A803, localcont!$A$10:$I$1764, 9)*F803</f>
        <v>#REF!</v>
      </c>
    </row>
    <row r="804" spans="1:8">
      <c r="A804" s="9">
        <v>663</v>
      </c>
      <c r="B804" s="9">
        <v>133</v>
      </c>
      <c r="C804" s="9" t="s">
        <v>693</v>
      </c>
      <c r="D804" s="9">
        <v>915</v>
      </c>
      <c r="E804" s="9" t="s">
        <v>513</v>
      </c>
      <c r="F804" s="11" t="e">
        <f t="shared" si="13"/>
        <v>#REF!</v>
      </c>
      <c r="G804" s="11">
        <f>VLOOKUP(A804, localcont!$A$10:$I$1764, 8)</f>
        <v>290472</v>
      </c>
      <c r="H804" s="115" t="e">
        <f>VLOOKUP(A804, localcont!$A$10:$I$1764, 9)*F804</f>
        <v>#REF!</v>
      </c>
    </row>
    <row r="805" spans="1:8">
      <c r="A805" s="9">
        <v>873</v>
      </c>
      <c r="B805" s="9">
        <v>175</v>
      </c>
      <c r="C805" s="9" t="s">
        <v>749</v>
      </c>
      <c r="D805" s="9">
        <v>915</v>
      </c>
      <c r="E805" s="9" t="s">
        <v>513</v>
      </c>
      <c r="F805" s="11" t="e">
        <f t="shared" si="13"/>
        <v>#REF!</v>
      </c>
      <c r="G805" s="11">
        <f>VLOOKUP(A805, localcont!$A$10:$I$1764, 8)</f>
        <v>48412</v>
      </c>
      <c r="H805" s="115" t="e">
        <f>VLOOKUP(A805, localcont!$A$10:$I$1764, 9)*F805</f>
        <v>#REF!</v>
      </c>
    </row>
    <row r="806" spans="1:8">
      <c r="A806" s="9">
        <v>883</v>
      </c>
      <c r="B806" s="9">
        <v>177</v>
      </c>
      <c r="C806" s="9" t="s">
        <v>753</v>
      </c>
      <c r="D806" s="9">
        <v>915</v>
      </c>
      <c r="E806" s="9" t="s">
        <v>513</v>
      </c>
      <c r="F806" s="11" t="e">
        <f t="shared" si="13"/>
        <v>#REF!</v>
      </c>
      <c r="G806" s="11">
        <f>VLOOKUP(A806, localcont!$A$10:$I$1764, 8)</f>
        <v>112961</v>
      </c>
      <c r="H806" s="115" t="e">
        <f>VLOOKUP(A806, localcont!$A$10:$I$1764, 9)*F806</f>
        <v>#REF!</v>
      </c>
    </row>
    <row r="807" spans="1:8">
      <c r="A807" s="9">
        <v>933</v>
      </c>
      <c r="B807" s="9">
        <v>187</v>
      </c>
      <c r="C807" s="9" t="s">
        <v>764</v>
      </c>
      <c r="D807" s="9">
        <v>915</v>
      </c>
      <c r="E807" s="9" t="s">
        <v>513</v>
      </c>
      <c r="F807" s="11" t="e">
        <f t="shared" si="13"/>
        <v>#REF!</v>
      </c>
      <c r="G807" s="11">
        <f>VLOOKUP(A807, localcont!$A$10:$I$1764, 8)</f>
        <v>96824</v>
      </c>
      <c r="H807" s="115" t="e">
        <f>VLOOKUP(A807, localcont!$A$10:$I$1764, 9)*F807</f>
        <v>#REF!</v>
      </c>
    </row>
    <row r="808" spans="1:8">
      <c r="A808" s="9">
        <v>943</v>
      </c>
      <c r="B808" s="9">
        <v>189</v>
      </c>
      <c r="C808" s="9" t="s">
        <v>766</v>
      </c>
      <c r="D808" s="9">
        <v>915</v>
      </c>
      <c r="E808" s="9" t="s">
        <v>513</v>
      </c>
      <c r="F808" s="11" t="e">
        <f t="shared" si="13"/>
        <v>#REF!</v>
      </c>
      <c r="G808" s="11">
        <f>VLOOKUP(A808, localcont!$A$10:$I$1764, 8)</f>
        <v>80687</v>
      </c>
      <c r="H808" s="115" t="e">
        <f>VLOOKUP(A808, localcont!$A$10:$I$1764, 9)*F808</f>
        <v>#REF!</v>
      </c>
    </row>
    <row r="809" spans="1:8">
      <c r="A809" s="9">
        <v>993</v>
      </c>
      <c r="B809" s="9">
        <v>199</v>
      </c>
      <c r="C809" s="9" t="s">
        <v>776</v>
      </c>
      <c r="D809" s="9">
        <v>915</v>
      </c>
      <c r="E809" s="9" t="s">
        <v>513</v>
      </c>
      <c r="F809" s="11" t="e">
        <f t="shared" si="13"/>
        <v>#REF!</v>
      </c>
      <c r="G809" s="11">
        <f>VLOOKUP(A809, localcont!$A$10:$I$1764, 8)</f>
        <v>112961</v>
      </c>
      <c r="H809" s="115" t="e">
        <f>VLOOKUP(A809, localcont!$A$10:$I$1764, 9)*F809</f>
        <v>#REF!</v>
      </c>
    </row>
    <row r="810" spans="1:8">
      <c r="A810" s="9">
        <v>1039</v>
      </c>
      <c r="B810" s="9">
        <v>208</v>
      </c>
      <c r="C810" s="9" t="s">
        <v>788</v>
      </c>
      <c r="D810" s="9">
        <v>915</v>
      </c>
      <c r="E810" s="9" t="s">
        <v>513</v>
      </c>
      <c r="F810" s="11" t="e">
        <f t="shared" si="13"/>
        <v>#REF!</v>
      </c>
      <c r="G810" s="11">
        <f>VLOOKUP(A810, localcont!$A$10:$I$1764, 8)</f>
        <v>177510</v>
      </c>
      <c r="H810" s="115" t="e">
        <f>VLOOKUP(A810, localcont!$A$10:$I$1764, 9)*F810</f>
        <v>#REF!</v>
      </c>
    </row>
    <row r="811" spans="1:8">
      <c r="A811" s="9">
        <v>1098</v>
      </c>
      <c r="B811" s="9">
        <v>220</v>
      </c>
      <c r="C811" s="9" t="s">
        <v>804</v>
      </c>
      <c r="D811" s="9">
        <v>915</v>
      </c>
      <c r="E811" s="9" t="s">
        <v>513</v>
      </c>
      <c r="F811" s="11" t="e">
        <f t="shared" si="13"/>
        <v>#REF!</v>
      </c>
      <c r="G811" s="11">
        <f>VLOOKUP(A811, localcont!$A$10:$I$1764, 8)</f>
        <v>177510</v>
      </c>
      <c r="H811" s="115" t="e">
        <f>VLOOKUP(A811, localcont!$A$10:$I$1764, 9)*F811</f>
        <v>#REF!</v>
      </c>
    </row>
    <row r="812" spans="1:8">
      <c r="A812" s="9">
        <v>1189</v>
      </c>
      <c r="B812" s="9">
        <v>238</v>
      </c>
      <c r="C812" s="9" t="s">
        <v>827</v>
      </c>
      <c r="D812" s="9">
        <v>915</v>
      </c>
      <c r="E812" s="9" t="s">
        <v>513</v>
      </c>
      <c r="F812" s="11" t="e">
        <f t="shared" si="13"/>
        <v>#REF!</v>
      </c>
      <c r="G812" s="11">
        <f>VLOOKUP(A812, localcont!$A$10:$I$1764, 8)</f>
        <v>80687</v>
      </c>
      <c r="H812" s="115" t="e">
        <f>VLOOKUP(A812, localcont!$A$10:$I$1764, 9)*F812</f>
        <v>#REF!</v>
      </c>
    </row>
    <row r="813" spans="1:8">
      <c r="A813" s="9">
        <v>1212</v>
      </c>
      <c r="B813" s="9">
        <v>243</v>
      </c>
      <c r="C813" s="9" t="s">
        <v>832</v>
      </c>
      <c r="D813" s="9">
        <v>915</v>
      </c>
      <c r="E813" s="9" t="s">
        <v>513</v>
      </c>
      <c r="F813" s="11" t="e">
        <f t="shared" si="13"/>
        <v>#REF!</v>
      </c>
      <c r="G813" s="11">
        <f>VLOOKUP(A813, localcont!$A$10:$I$1764, 8)</f>
        <v>371158</v>
      </c>
      <c r="H813" s="115" t="e">
        <f>VLOOKUP(A813, localcont!$A$10:$I$1764, 9)*F813</f>
        <v>#REF!</v>
      </c>
    </row>
    <row r="814" spans="1:8">
      <c r="A814" s="9">
        <v>1218</v>
      </c>
      <c r="B814" s="9">
        <v>244</v>
      </c>
      <c r="C814" s="9" t="s">
        <v>833</v>
      </c>
      <c r="D814" s="9">
        <v>915</v>
      </c>
      <c r="E814" s="9" t="s">
        <v>513</v>
      </c>
      <c r="F814" s="11" t="e">
        <f t="shared" si="13"/>
        <v>#REF!</v>
      </c>
      <c r="G814" s="11">
        <f>VLOOKUP(A814, localcont!$A$10:$I$1764, 8)</f>
        <v>242060</v>
      </c>
      <c r="H814" s="115" t="e">
        <f>VLOOKUP(A814, localcont!$A$10:$I$1764, 9)*F814</f>
        <v>#REF!</v>
      </c>
    </row>
    <row r="815" spans="1:8">
      <c r="A815" s="9">
        <v>1328</v>
      </c>
      <c r="B815" s="9">
        <v>266</v>
      </c>
      <c r="C815" s="9" t="s">
        <v>855</v>
      </c>
      <c r="D815" s="9">
        <v>915</v>
      </c>
      <c r="E815" s="9" t="s">
        <v>513</v>
      </c>
      <c r="F815" s="11" t="e">
        <f t="shared" si="13"/>
        <v>#REF!</v>
      </c>
      <c r="G815" s="11">
        <f>VLOOKUP(A815, localcont!$A$10:$I$1764, 8)</f>
        <v>48412</v>
      </c>
      <c r="H815" s="115" t="e">
        <f>VLOOKUP(A815, localcont!$A$10:$I$1764, 9)*F815</f>
        <v>#REF!</v>
      </c>
    </row>
    <row r="816" spans="1:8">
      <c r="A816" s="9">
        <v>1423</v>
      </c>
      <c r="B816" s="9">
        <v>285</v>
      </c>
      <c r="C816" s="9" t="s">
        <v>876</v>
      </c>
      <c r="D816" s="9">
        <v>915</v>
      </c>
      <c r="E816" s="9" t="s">
        <v>513</v>
      </c>
      <c r="F816" s="11" t="e">
        <f t="shared" si="13"/>
        <v>#REF!</v>
      </c>
      <c r="G816" s="11">
        <f>VLOOKUP(A816, localcont!$A$10:$I$1764, 8)</f>
        <v>274334</v>
      </c>
      <c r="H816" s="115" t="e">
        <f>VLOOKUP(A816, localcont!$A$10:$I$1764, 9)*F816</f>
        <v>#REF!</v>
      </c>
    </row>
    <row r="817" spans="1:8">
      <c r="A817" s="9">
        <v>1533</v>
      </c>
      <c r="B817" s="9">
        <v>307</v>
      </c>
      <c r="C817" s="9" t="s">
        <v>898</v>
      </c>
      <c r="D817" s="9">
        <v>915</v>
      </c>
      <c r="E817" s="9" t="s">
        <v>513</v>
      </c>
      <c r="F817" s="11" t="e">
        <f t="shared" si="13"/>
        <v>#REF!</v>
      </c>
      <c r="G817" s="11">
        <f>VLOOKUP(A817, localcont!$A$10:$I$1764, 8)</f>
        <v>290472</v>
      </c>
      <c r="H817" s="115" t="e">
        <f>VLOOKUP(A817, localcont!$A$10:$I$1764, 9)*F817</f>
        <v>#REF!</v>
      </c>
    </row>
    <row r="818" spans="1:8">
      <c r="A818" s="9">
        <v>1582</v>
      </c>
      <c r="B818" s="9">
        <v>317</v>
      </c>
      <c r="C818" s="9" t="s">
        <v>909</v>
      </c>
      <c r="D818" s="9">
        <v>915</v>
      </c>
      <c r="E818" s="9" t="s">
        <v>513</v>
      </c>
      <c r="F818" s="11" t="e">
        <f t="shared" si="13"/>
        <v>#REF!</v>
      </c>
      <c r="G818" s="11">
        <f>VLOOKUP(A818, localcont!$A$10:$I$1764, 8)</f>
        <v>48412</v>
      </c>
      <c r="H818" s="115" t="e">
        <f>VLOOKUP(A818, localcont!$A$10:$I$1764, 9)*F818</f>
        <v>#REF!</v>
      </c>
    </row>
    <row r="819" spans="1:8">
      <c r="A819" s="9">
        <v>1673</v>
      </c>
      <c r="B819" s="9">
        <v>335</v>
      </c>
      <c r="C819" s="9" t="s">
        <v>927</v>
      </c>
      <c r="D819" s="9">
        <v>915</v>
      </c>
      <c r="E819" s="9" t="s">
        <v>513</v>
      </c>
      <c r="F819" s="11" t="e">
        <f t="shared" si="13"/>
        <v>#REF!</v>
      </c>
      <c r="G819" s="11">
        <f>VLOOKUP(A819, localcont!$A$10:$I$1764, 8)</f>
        <v>64549</v>
      </c>
      <c r="H819" s="115" t="e">
        <f>VLOOKUP(A819, localcont!$A$10:$I$1764, 9)*F819</f>
        <v>#REF!</v>
      </c>
    </row>
    <row r="820" spans="1:8">
      <c r="A820" s="9">
        <v>1677</v>
      </c>
      <c r="B820" s="9">
        <v>336</v>
      </c>
      <c r="C820" s="9" t="s">
        <v>928</v>
      </c>
      <c r="D820" s="9">
        <v>915</v>
      </c>
      <c r="E820" s="9" t="s">
        <v>513</v>
      </c>
      <c r="F820" s="11" t="e">
        <f t="shared" si="13"/>
        <v>#REF!</v>
      </c>
      <c r="G820" s="11">
        <f>VLOOKUP(A820, localcont!$A$10:$I$1764, 8)</f>
        <v>451845</v>
      </c>
      <c r="H820" s="115" t="e">
        <f>VLOOKUP(A820, localcont!$A$10:$I$1764, 9)*F820</f>
        <v>#REF!</v>
      </c>
    </row>
    <row r="821" spans="1:8">
      <c r="A821" s="9">
        <v>1749</v>
      </c>
      <c r="B821" s="9">
        <v>350</v>
      </c>
      <c r="C821" s="9" t="s">
        <v>942</v>
      </c>
      <c r="D821" s="9">
        <v>915</v>
      </c>
      <c r="E821" s="9" t="s">
        <v>513</v>
      </c>
      <c r="F821" s="11" t="e">
        <f t="shared" ref="F821" si="14">VLOOKUP(D821, town351, 7)</f>
        <v>#REF!</v>
      </c>
      <c r="G821" s="11">
        <f>VLOOKUP(A821, localcont!$A$10:$I$1764, 8)</f>
        <v>177510</v>
      </c>
      <c r="H821" s="115" t="e">
        <f>VLOOKUP(A821, localcont!$A$10:$I$1764, 9)*F821</f>
        <v>#REF!</v>
      </c>
    </row>
  </sheetData>
  <autoFilter ref="A9:H9"/>
  <sortState ref="A10:E821">
    <sortCondition ref="D10:D82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931"/>
  <sheetViews>
    <sheetView topLeftCell="C1" workbookViewId="0">
      <pane ySplit="9" topLeftCell="A10" activePane="bottomLeft" state="frozen"/>
      <selection pane="bottomLeft" activeCell="Q1" sqref="Q1:X1048576"/>
    </sheetView>
  </sheetViews>
  <sheetFormatPr defaultColWidth="9" defaultRowHeight="12.75"/>
  <cols>
    <col min="1" max="1" width="8.625" style="9" customWidth="1"/>
    <col min="2" max="2" width="6.875" style="9" customWidth="1"/>
    <col min="3" max="3" width="6.625" style="9" customWidth="1"/>
    <col min="4" max="4" width="19.375" style="9" customWidth="1"/>
    <col min="5" max="5" width="7.125" style="9" customWidth="1"/>
    <col min="6" max="6" width="9" style="9"/>
    <col min="7" max="8" width="10.625" style="9" customWidth="1"/>
    <col min="9" max="10" width="12.625" style="9" customWidth="1"/>
    <col min="11" max="11" width="9" style="9"/>
    <col min="12" max="12" width="3.125" style="9" customWidth="1"/>
    <col min="13" max="14" width="6.625" style="9" customWidth="1"/>
    <col min="15" max="15" width="2.875" style="9" customWidth="1"/>
    <col min="16" max="16384" width="9" style="9"/>
  </cols>
  <sheetData>
    <row r="1" spans="1:25">
      <c r="A1" s="71"/>
    </row>
    <row r="2" spans="1:25">
      <c r="A2" s="10"/>
      <c r="G2" s="9" t="s">
        <v>1024</v>
      </c>
    </row>
    <row r="3" spans="1:25">
      <c r="G3" s="68"/>
      <c r="H3" s="21">
        <v>42384</v>
      </c>
      <c r="I3" s="77" t="s">
        <v>1990</v>
      </c>
    </row>
    <row r="4" spans="1:25">
      <c r="B4" s="10"/>
      <c r="D4" s="10"/>
      <c r="E4" s="10"/>
      <c r="F4" s="10"/>
      <c r="G4" s="10"/>
      <c r="H4" s="72"/>
      <c r="I4" s="72"/>
      <c r="J4" s="72"/>
    </row>
    <row r="5" spans="1:25">
      <c r="A5" s="10">
        <v>1</v>
      </c>
      <c r="B5" s="10">
        <v>2</v>
      </c>
      <c r="C5" s="10">
        <v>3</v>
      </c>
      <c r="D5" s="10">
        <v>4</v>
      </c>
      <c r="E5" s="10">
        <v>5</v>
      </c>
      <c r="F5" s="10">
        <v>6</v>
      </c>
      <c r="G5" s="10">
        <v>7</v>
      </c>
      <c r="H5" s="10">
        <v>8</v>
      </c>
      <c r="I5" s="10">
        <v>9</v>
      </c>
      <c r="J5" s="10">
        <v>10</v>
      </c>
      <c r="K5" s="10">
        <v>11</v>
      </c>
      <c r="L5" s="10">
        <v>12</v>
      </c>
    </row>
    <row r="6" spans="1:25">
      <c r="B6" s="10"/>
      <c r="D6" s="10"/>
      <c r="E6" s="10"/>
      <c r="F6" s="10"/>
      <c r="G6" s="10"/>
      <c r="H6" s="72"/>
      <c r="I6" s="72"/>
      <c r="J6" s="72"/>
    </row>
    <row r="7" spans="1:25">
      <c r="D7" s="15"/>
      <c r="E7" s="15"/>
      <c r="F7" s="15"/>
      <c r="G7" s="15" t="str">
        <f>PYr</f>
        <v>FY16</v>
      </c>
      <c r="H7" s="70" t="str">
        <f>CYr</f>
        <v>FY17</v>
      </c>
      <c r="I7" s="15" t="str">
        <f>PYr</f>
        <v>FY16</v>
      </c>
      <c r="J7" s="70" t="str">
        <f>CYr</f>
        <v>FY17</v>
      </c>
    </row>
    <row r="8" spans="1:25">
      <c r="B8" s="15" t="s">
        <v>59</v>
      </c>
      <c r="D8" s="15"/>
      <c r="E8" s="15"/>
      <c r="F8" s="15"/>
      <c r="G8" s="15" t="s">
        <v>967</v>
      </c>
      <c r="H8" s="70" t="s">
        <v>967</v>
      </c>
      <c r="I8" s="70" t="s">
        <v>80</v>
      </c>
      <c r="J8" s="70" t="s">
        <v>80</v>
      </c>
    </row>
    <row r="9" spans="1:25">
      <c r="A9" s="15" t="s">
        <v>81</v>
      </c>
      <c r="B9" s="15" t="s">
        <v>60</v>
      </c>
      <c r="C9" s="15" t="s">
        <v>950</v>
      </c>
      <c r="D9" s="15" t="s">
        <v>947</v>
      </c>
      <c r="E9" s="15" t="s">
        <v>949</v>
      </c>
      <c r="F9" s="15" t="s">
        <v>57</v>
      </c>
      <c r="G9" s="73" t="s">
        <v>968</v>
      </c>
      <c r="H9" s="74" t="s">
        <v>968</v>
      </c>
      <c r="I9" s="74" t="s">
        <v>970</v>
      </c>
      <c r="J9" s="74" t="s">
        <v>970</v>
      </c>
      <c r="M9" s="17" t="s">
        <v>992</v>
      </c>
    </row>
    <row r="10" spans="1:25">
      <c r="A10" s="9">
        <f t="shared" ref="A10:A69" si="0">C10*100+B10</f>
        <v>40601</v>
      </c>
      <c r="B10" s="9">
        <v>1</v>
      </c>
      <c r="C10" s="9">
        <v>406</v>
      </c>
      <c r="D10" s="9" t="s">
        <v>437</v>
      </c>
      <c r="E10" s="9">
        <v>210</v>
      </c>
      <c r="F10" s="9" t="s">
        <v>791</v>
      </c>
      <c r="G10" s="66">
        <v>97</v>
      </c>
      <c r="H10" s="12">
        <v>103</v>
      </c>
      <c r="I10" s="12">
        <v>1655651</v>
      </c>
      <c r="J10" s="12">
        <v>1817816</v>
      </c>
      <c r="K10" s="9">
        <f t="shared" ref="K10:K72" si="1">C10*1000+E10</f>
        <v>406210</v>
      </c>
      <c r="M10" s="9">
        <v>406</v>
      </c>
      <c r="N10" s="9">
        <v>1</v>
      </c>
      <c r="U10" s="12"/>
      <c r="V10" s="12"/>
      <c r="W10" s="75"/>
      <c r="X10" s="12"/>
      <c r="Y10" s="12"/>
    </row>
    <row r="11" spans="1:25">
      <c r="A11" s="9">
        <f t="shared" si="0"/>
        <v>60001</v>
      </c>
      <c r="B11" s="9">
        <f t="shared" ref="B11:B73" si="2">IF(C11=C10, B10+1, 1)</f>
        <v>1</v>
      </c>
      <c r="C11" s="9">
        <v>600</v>
      </c>
      <c r="D11" s="9" t="s">
        <v>966</v>
      </c>
      <c r="E11" s="9">
        <v>2</v>
      </c>
      <c r="F11" s="9" t="s">
        <v>973</v>
      </c>
      <c r="G11" s="66">
        <v>4714</v>
      </c>
      <c r="H11" s="12">
        <v>4657</v>
      </c>
      <c r="I11" s="12">
        <v>34296868</v>
      </c>
      <c r="J11" s="12">
        <v>34190789</v>
      </c>
      <c r="K11" s="9">
        <f t="shared" si="1"/>
        <v>600002</v>
      </c>
      <c r="M11" s="9">
        <v>600</v>
      </c>
      <c r="N11" s="9">
        <v>2</v>
      </c>
      <c r="U11" s="12"/>
      <c r="V11" s="12"/>
      <c r="W11" s="75"/>
      <c r="X11" s="12"/>
      <c r="Y11" s="12"/>
    </row>
    <row r="12" spans="1:25">
      <c r="A12" s="9">
        <f t="shared" si="0"/>
        <v>60002</v>
      </c>
      <c r="B12" s="9">
        <f t="shared" si="2"/>
        <v>2</v>
      </c>
      <c r="C12" s="9">
        <v>600</v>
      </c>
      <c r="D12" s="9" t="s">
        <v>966</v>
      </c>
      <c r="E12" s="9">
        <v>37</v>
      </c>
      <c r="F12" s="9" t="s">
        <v>560</v>
      </c>
      <c r="G12" s="66">
        <v>830</v>
      </c>
      <c r="H12" s="12">
        <v>852</v>
      </c>
      <c r="I12" s="12">
        <v>7019084</v>
      </c>
      <c r="J12" s="12">
        <v>6859638</v>
      </c>
      <c r="K12" s="9">
        <f t="shared" si="1"/>
        <v>600037</v>
      </c>
      <c r="M12" s="9">
        <v>603</v>
      </c>
      <c r="N12" s="9">
        <v>2</v>
      </c>
      <c r="U12" s="12"/>
      <c r="V12" s="12"/>
      <c r="W12" s="75"/>
      <c r="X12" s="12"/>
      <c r="Y12" s="12"/>
    </row>
    <row r="13" spans="1:25">
      <c r="A13" s="9">
        <f t="shared" si="0"/>
        <v>60301</v>
      </c>
      <c r="B13" s="9">
        <f t="shared" si="2"/>
        <v>1</v>
      </c>
      <c r="C13" s="9">
        <v>603</v>
      </c>
      <c r="D13" s="9" t="s">
        <v>438</v>
      </c>
      <c r="E13" s="9">
        <v>4</v>
      </c>
      <c r="F13" s="9" t="s">
        <v>979</v>
      </c>
      <c r="G13" s="66">
        <v>1021</v>
      </c>
      <c r="H13" s="12">
        <v>1040</v>
      </c>
      <c r="I13" s="12">
        <v>3326750</v>
      </c>
      <c r="J13" s="12">
        <v>3515077</v>
      </c>
      <c r="K13" s="9">
        <f t="shared" si="1"/>
        <v>603004</v>
      </c>
      <c r="M13" s="9">
        <v>605</v>
      </c>
      <c r="N13" s="9">
        <v>4</v>
      </c>
      <c r="U13" s="12"/>
      <c r="V13" s="12"/>
      <c r="W13" s="75"/>
      <c r="X13" s="12"/>
      <c r="Y13" s="12"/>
    </row>
    <row r="14" spans="1:25">
      <c r="A14" s="9">
        <f t="shared" si="0"/>
        <v>60302</v>
      </c>
      <c r="B14" s="9">
        <f t="shared" si="2"/>
        <v>2</v>
      </c>
      <c r="C14" s="9">
        <v>603</v>
      </c>
      <c r="D14" s="9" t="s">
        <v>438</v>
      </c>
      <c r="E14" s="9">
        <v>58</v>
      </c>
      <c r="F14" s="9" t="s">
        <v>591</v>
      </c>
      <c r="G14" s="66">
        <v>377</v>
      </c>
      <c r="H14" s="12">
        <v>375</v>
      </c>
      <c r="I14" s="12">
        <v>1833866</v>
      </c>
      <c r="J14" s="12">
        <v>1987506</v>
      </c>
      <c r="K14" s="9">
        <f t="shared" si="1"/>
        <v>603058</v>
      </c>
      <c r="M14" s="9">
        <v>610</v>
      </c>
      <c r="N14" s="9">
        <v>2</v>
      </c>
      <c r="U14" s="12"/>
      <c r="V14" s="12"/>
      <c r="W14" s="75"/>
      <c r="X14" s="12"/>
      <c r="Y14" s="12"/>
    </row>
    <row r="15" spans="1:25">
      <c r="A15" s="9">
        <f t="shared" si="0"/>
        <v>60501</v>
      </c>
      <c r="B15" s="9">
        <f t="shared" si="2"/>
        <v>1</v>
      </c>
      <c r="C15" s="9">
        <v>605</v>
      </c>
      <c r="D15" s="9" t="s">
        <v>439</v>
      </c>
      <c r="E15" s="9">
        <v>8</v>
      </c>
      <c r="F15" s="9" t="s">
        <v>3</v>
      </c>
      <c r="G15" s="66">
        <v>1223</v>
      </c>
      <c r="H15" s="12">
        <v>1195</v>
      </c>
      <c r="I15" s="12">
        <v>9342698</v>
      </c>
      <c r="J15" s="12">
        <v>9308971</v>
      </c>
      <c r="K15" s="9">
        <f t="shared" si="1"/>
        <v>605008</v>
      </c>
      <c r="M15" s="9">
        <v>615</v>
      </c>
      <c r="N15" s="9">
        <v>2</v>
      </c>
      <c r="U15" s="12"/>
      <c r="V15" s="12"/>
      <c r="W15" s="75"/>
      <c r="X15" s="12"/>
      <c r="Y15" s="12"/>
    </row>
    <row r="16" spans="1:25">
      <c r="A16" s="9">
        <f t="shared" si="0"/>
        <v>60502</v>
      </c>
      <c r="B16" s="9">
        <f t="shared" si="2"/>
        <v>2</v>
      </c>
      <c r="C16" s="9">
        <v>605</v>
      </c>
      <c r="D16" s="9" t="s">
        <v>439</v>
      </c>
      <c r="E16" s="9">
        <v>154</v>
      </c>
      <c r="F16" s="9" t="s">
        <v>716</v>
      </c>
      <c r="G16" s="66">
        <v>113</v>
      </c>
      <c r="H16" s="12">
        <v>103</v>
      </c>
      <c r="I16" s="12">
        <v>1003259</v>
      </c>
      <c r="J16" s="12">
        <v>912956</v>
      </c>
      <c r="K16" s="9">
        <f t="shared" si="1"/>
        <v>605154</v>
      </c>
      <c r="M16" s="9">
        <v>616</v>
      </c>
      <c r="N16" s="9">
        <v>2</v>
      </c>
      <c r="U16" s="12"/>
      <c r="V16" s="12"/>
      <c r="W16" s="75"/>
      <c r="X16" s="12"/>
      <c r="Y16" s="12"/>
    </row>
    <row r="17" spans="1:25">
      <c r="A17" s="9">
        <f t="shared" si="0"/>
        <v>60503</v>
      </c>
      <c r="B17" s="9">
        <f t="shared" si="2"/>
        <v>3</v>
      </c>
      <c r="C17" s="9">
        <v>605</v>
      </c>
      <c r="D17" s="9" t="s">
        <v>439</v>
      </c>
      <c r="E17" s="9">
        <v>230</v>
      </c>
      <c r="F17" s="9" t="s">
        <v>818</v>
      </c>
      <c r="G17" s="66">
        <v>60</v>
      </c>
      <c r="H17" s="12">
        <v>56</v>
      </c>
      <c r="I17" s="12">
        <v>558118</v>
      </c>
      <c r="J17" s="12">
        <v>498388</v>
      </c>
      <c r="K17" s="9">
        <f t="shared" si="1"/>
        <v>605230</v>
      </c>
      <c r="M17" s="9">
        <v>618</v>
      </c>
      <c r="N17" s="9">
        <v>3</v>
      </c>
      <c r="U17" s="12"/>
      <c r="V17" s="12"/>
      <c r="W17" s="75"/>
      <c r="X17" s="12"/>
      <c r="Y17" s="12"/>
    </row>
    <row r="18" spans="1:25">
      <c r="A18" s="9">
        <f t="shared" si="0"/>
        <v>60504</v>
      </c>
      <c r="B18" s="9">
        <f t="shared" si="2"/>
        <v>4</v>
      </c>
      <c r="C18" s="9">
        <v>605</v>
      </c>
      <c r="D18" s="9" t="s">
        <v>439</v>
      </c>
      <c r="E18" s="9">
        <v>272</v>
      </c>
      <c r="F18" s="9" t="s">
        <v>861</v>
      </c>
      <c r="G18" s="66">
        <v>136</v>
      </c>
      <c r="H18" s="12">
        <v>142</v>
      </c>
      <c r="I18" s="12">
        <v>760651</v>
      </c>
      <c r="J18" s="12">
        <v>832796</v>
      </c>
      <c r="K18" s="9">
        <f t="shared" si="1"/>
        <v>605272</v>
      </c>
      <c r="M18" s="9">
        <v>620</v>
      </c>
      <c r="N18" s="9">
        <v>2</v>
      </c>
      <c r="U18" s="12"/>
      <c r="V18" s="12"/>
      <c r="W18" s="75"/>
      <c r="X18" s="12"/>
      <c r="Y18" s="12"/>
    </row>
    <row r="19" spans="1:25">
      <c r="A19" s="9">
        <f t="shared" si="0"/>
        <v>61001</v>
      </c>
      <c r="B19" s="9">
        <f t="shared" si="2"/>
        <v>1</v>
      </c>
      <c r="C19" s="9">
        <v>610</v>
      </c>
      <c r="D19" s="9" t="s">
        <v>440</v>
      </c>
      <c r="E19" s="9">
        <v>11</v>
      </c>
      <c r="F19" s="9" t="s">
        <v>8</v>
      </c>
      <c r="G19" s="66">
        <v>1061</v>
      </c>
      <c r="H19" s="12">
        <v>1068</v>
      </c>
      <c r="I19" s="12">
        <v>4645495</v>
      </c>
      <c r="J19" s="12">
        <v>4663399</v>
      </c>
      <c r="K19" s="9">
        <f t="shared" si="1"/>
        <v>610011</v>
      </c>
      <c r="M19" s="9">
        <v>622</v>
      </c>
      <c r="N19" s="9">
        <v>2</v>
      </c>
      <c r="U19" s="12"/>
      <c r="V19" s="12"/>
      <c r="W19" s="75"/>
      <c r="X19" s="12"/>
      <c r="Y19" s="12"/>
    </row>
    <row r="20" spans="1:25">
      <c r="A20" s="9">
        <f t="shared" si="0"/>
        <v>61002</v>
      </c>
      <c r="B20" s="9">
        <f t="shared" si="2"/>
        <v>2</v>
      </c>
      <c r="C20" s="9">
        <v>610</v>
      </c>
      <c r="D20" s="9" t="s">
        <v>440</v>
      </c>
      <c r="E20" s="9">
        <v>328</v>
      </c>
      <c r="F20" s="9" t="s">
        <v>920</v>
      </c>
      <c r="G20" s="66">
        <v>1192</v>
      </c>
      <c r="H20" s="12">
        <v>1138</v>
      </c>
      <c r="I20" s="12">
        <v>6451976</v>
      </c>
      <c r="J20" s="12">
        <v>6471892</v>
      </c>
      <c r="K20" s="9">
        <f t="shared" si="1"/>
        <v>610328</v>
      </c>
      <c r="M20" s="9">
        <v>625</v>
      </c>
      <c r="N20" s="9">
        <v>2</v>
      </c>
      <c r="U20" s="12"/>
      <c r="V20" s="12"/>
      <c r="W20" s="75"/>
      <c r="X20" s="12"/>
      <c r="Y20" s="12"/>
    </row>
    <row r="21" spans="1:25">
      <c r="A21" s="9">
        <f t="shared" si="0"/>
        <v>61501</v>
      </c>
      <c r="B21" s="9">
        <f t="shared" si="2"/>
        <v>1</v>
      </c>
      <c r="C21" s="9">
        <v>615</v>
      </c>
      <c r="D21" s="9" t="s">
        <v>441</v>
      </c>
      <c r="E21" s="9">
        <v>15</v>
      </c>
      <c r="F21" s="9" t="s">
        <v>17</v>
      </c>
      <c r="G21" s="66">
        <v>1610</v>
      </c>
      <c r="H21" s="12">
        <v>1595</v>
      </c>
      <c r="I21" s="12">
        <v>2314968</v>
      </c>
      <c r="J21" s="12">
        <v>2478380</v>
      </c>
      <c r="K21" s="9">
        <f t="shared" si="1"/>
        <v>615015</v>
      </c>
      <c r="M21" s="9">
        <v>632</v>
      </c>
      <c r="N21" s="9">
        <v>2</v>
      </c>
      <c r="U21" s="12"/>
      <c r="V21" s="12"/>
      <c r="W21" s="75"/>
      <c r="X21" s="12"/>
      <c r="Y21" s="12"/>
    </row>
    <row r="22" spans="1:25">
      <c r="A22" s="9">
        <f t="shared" si="0"/>
        <v>61502</v>
      </c>
      <c r="B22" s="9">
        <f t="shared" si="2"/>
        <v>2</v>
      </c>
      <c r="C22" s="9">
        <v>615</v>
      </c>
      <c r="D22" s="9" t="s">
        <v>441</v>
      </c>
      <c r="E22" s="9">
        <v>255</v>
      </c>
      <c r="F22" s="9" t="s">
        <v>844</v>
      </c>
      <c r="G22" s="66">
        <v>107</v>
      </c>
      <c r="H22" s="12">
        <v>131</v>
      </c>
      <c r="I22" s="12">
        <v>372514</v>
      </c>
      <c r="J22" s="12">
        <v>419140</v>
      </c>
      <c r="K22" s="9">
        <f t="shared" si="1"/>
        <v>615255</v>
      </c>
      <c r="M22" s="9">
        <v>635</v>
      </c>
      <c r="N22" s="9">
        <v>7</v>
      </c>
      <c r="U22" s="12"/>
      <c r="V22" s="12"/>
      <c r="W22" s="75"/>
      <c r="X22" s="12"/>
      <c r="Y22" s="12"/>
    </row>
    <row r="23" spans="1:25">
      <c r="A23" s="9">
        <f t="shared" si="0"/>
        <v>61601</v>
      </c>
      <c r="B23" s="9">
        <f t="shared" si="2"/>
        <v>1</v>
      </c>
      <c r="C23" s="9">
        <v>616</v>
      </c>
      <c r="D23" s="9" t="s">
        <v>557</v>
      </c>
      <c r="E23" s="9">
        <v>19</v>
      </c>
      <c r="F23" s="9" t="s">
        <v>25</v>
      </c>
      <c r="G23" s="66">
        <v>1015</v>
      </c>
      <c r="H23" s="12">
        <v>1000</v>
      </c>
      <c r="I23" s="12">
        <v>6752864</v>
      </c>
      <c r="J23" s="12">
        <v>6771591</v>
      </c>
      <c r="K23" s="9">
        <f t="shared" si="1"/>
        <v>616019</v>
      </c>
      <c r="M23" s="9">
        <v>640</v>
      </c>
      <c r="N23" s="9">
        <v>2</v>
      </c>
      <c r="U23" s="140"/>
      <c r="V23" s="12"/>
      <c r="W23" s="139"/>
      <c r="X23" s="12"/>
      <c r="Y23" s="12"/>
    </row>
    <row r="24" spans="1:25">
      <c r="A24" s="9">
        <f t="shared" si="0"/>
        <v>61602</v>
      </c>
      <c r="B24" s="9">
        <f t="shared" si="2"/>
        <v>2</v>
      </c>
      <c r="C24" s="9">
        <v>616</v>
      </c>
      <c r="D24" s="9" t="s">
        <v>557</v>
      </c>
      <c r="E24" s="9">
        <v>270</v>
      </c>
      <c r="F24" s="9" t="s">
        <v>859</v>
      </c>
      <c r="G24" s="66">
        <v>724</v>
      </c>
      <c r="H24" s="12">
        <v>758</v>
      </c>
      <c r="I24" s="12">
        <v>4088557</v>
      </c>
      <c r="J24" s="12">
        <v>4236390</v>
      </c>
      <c r="K24" s="9">
        <f t="shared" si="1"/>
        <v>616270</v>
      </c>
      <c r="M24" s="9">
        <v>645</v>
      </c>
      <c r="N24" s="9">
        <v>2</v>
      </c>
      <c r="U24" s="66"/>
      <c r="V24" s="12"/>
      <c r="W24" s="75"/>
      <c r="X24" s="12"/>
      <c r="Y24" s="12"/>
    </row>
    <row r="25" spans="1:25">
      <c r="A25" s="9">
        <f t="shared" si="0"/>
        <v>61801</v>
      </c>
      <c r="B25" s="9">
        <f t="shared" si="2"/>
        <v>1</v>
      </c>
      <c r="C25" s="9">
        <v>618</v>
      </c>
      <c r="D25" s="9" t="s">
        <v>442</v>
      </c>
      <c r="E25" s="9">
        <v>113</v>
      </c>
      <c r="F25" s="9" t="s">
        <v>667</v>
      </c>
      <c r="G25" s="66">
        <v>772</v>
      </c>
      <c r="H25" s="12">
        <v>759</v>
      </c>
      <c r="I25" s="12">
        <v>6597578</v>
      </c>
      <c r="J25" s="12">
        <v>6756779</v>
      </c>
      <c r="K25" s="9">
        <f t="shared" si="1"/>
        <v>618113</v>
      </c>
      <c r="M25" s="9">
        <v>650</v>
      </c>
      <c r="N25" s="9">
        <v>2</v>
      </c>
      <c r="U25" s="12"/>
      <c r="V25" s="12"/>
      <c r="W25" s="75"/>
      <c r="X25" s="12"/>
      <c r="Y25" s="12"/>
    </row>
    <row r="26" spans="1:25">
      <c r="A26" s="9">
        <f t="shared" si="0"/>
        <v>61802</v>
      </c>
      <c r="B26" s="9">
        <f t="shared" si="2"/>
        <v>2</v>
      </c>
      <c r="C26" s="9">
        <v>618</v>
      </c>
      <c r="D26" s="9" t="s">
        <v>442</v>
      </c>
      <c r="E26" s="9">
        <v>283</v>
      </c>
      <c r="F26" s="9" t="s">
        <v>874</v>
      </c>
      <c r="G26" s="66">
        <v>152</v>
      </c>
      <c r="H26" s="12">
        <v>149</v>
      </c>
      <c r="I26" s="12">
        <v>1332400</v>
      </c>
      <c r="J26" s="12">
        <v>1338211</v>
      </c>
      <c r="K26" s="9">
        <f t="shared" si="1"/>
        <v>618283</v>
      </c>
      <c r="M26" s="9">
        <v>655</v>
      </c>
      <c r="N26" s="9">
        <v>2</v>
      </c>
      <c r="U26" s="12"/>
      <c r="V26" s="12"/>
      <c r="W26" s="75"/>
      <c r="X26" s="12"/>
      <c r="Y26" s="12"/>
    </row>
    <row r="27" spans="1:25">
      <c r="A27" s="9">
        <f t="shared" si="0"/>
        <v>61803</v>
      </c>
      <c r="B27" s="9">
        <f t="shared" si="2"/>
        <v>3</v>
      </c>
      <c r="C27" s="9">
        <v>618</v>
      </c>
      <c r="D27" s="9" t="s">
        <v>442</v>
      </c>
      <c r="E27" s="9">
        <v>333</v>
      </c>
      <c r="F27" s="9" t="s">
        <v>925</v>
      </c>
      <c r="G27" s="66">
        <v>162</v>
      </c>
      <c r="H27" s="12">
        <v>155</v>
      </c>
      <c r="I27" s="12">
        <v>1419894</v>
      </c>
      <c r="J27" s="12">
        <v>1399875</v>
      </c>
      <c r="K27" s="9">
        <f t="shared" si="1"/>
        <v>618333</v>
      </c>
      <c r="M27" s="9">
        <v>658</v>
      </c>
      <c r="N27" s="9">
        <v>2</v>
      </c>
      <c r="U27" s="12"/>
      <c r="V27" s="12"/>
      <c r="W27" s="75"/>
      <c r="X27" s="12"/>
      <c r="Y27" s="12"/>
    </row>
    <row r="28" spans="1:25">
      <c r="A28" s="9">
        <f t="shared" si="0"/>
        <v>62001</v>
      </c>
      <c r="B28" s="9">
        <f t="shared" si="2"/>
        <v>1</v>
      </c>
      <c r="C28" s="9">
        <v>620</v>
      </c>
      <c r="D28" s="9" t="s">
        <v>443</v>
      </c>
      <c r="E28" s="9">
        <v>28</v>
      </c>
      <c r="F28" s="9" t="s">
        <v>41</v>
      </c>
      <c r="G28" s="66">
        <v>209</v>
      </c>
      <c r="H28" s="12">
        <v>201</v>
      </c>
      <c r="I28" s="12">
        <v>1679212</v>
      </c>
      <c r="J28" s="12">
        <v>1617682</v>
      </c>
      <c r="K28" s="9">
        <f t="shared" si="1"/>
        <v>620028</v>
      </c>
      <c r="M28" s="9">
        <v>660</v>
      </c>
      <c r="N28" s="9">
        <v>4</v>
      </c>
      <c r="U28" s="12"/>
      <c r="V28" s="12"/>
      <c r="W28" s="75"/>
      <c r="X28" s="12"/>
      <c r="Y28" s="12"/>
    </row>
    <row r="29" spans="1:25">
      <c r="A29" s="9">
        <f t="shared" si="0"/>
        <v>62002</v>
      </c>
      <c r="B29" s="9">
        <f t="shared" si="2"/>
        <v>2</v>
      </c>
      <c r="C29" s="9">
        <v>620</v>
      </c>
      <c r="D29" s="9" t="s">
        <v>443</v>
      </c>
      <c r="E29" s="9">
        <v>39</v>
      </c>
      <c r="F29" s="9" t="s">
        <v>563</v>
      </c>
      <c r="G29" s="66">
        <v>324</v>
      </c>
      <c r="H29" s="12">
        <v>327</v>
      </c>
      <c r="I29" s="12">
        <v>2655047</v>
      </c>
      <c r="J29" s="12">
        <v>2641864</v>
      </c>
      <c r="K29" s="9">
        <f t="shared" si="1"/>
        <v>620039</v>
      </c>
      <c r="M29" s="9">
        <v>662</v>
      </c>
      <c r="N29" s="9">
        <v>2</v>
      </c>
      <c r="U29" s="12"/>
      <c r="V29" s="12"/>
      <c r="W29" s="75"/>
      <c r="X29" s="12"/>
      <c r="Y29" s="12"/>
    </row>
    <row r="30" spans="1:25">
      <c r="A30" s="9">
        <f t="shared" si="0"/>
        <v>62201</v>
      </c>
      <c r="B30" s="9">
        <f t="shared" si="2"/>
        <v>1</v>
      </c>
      <c r="C30" s="9">
        <v>622</v>
      </c>
      <c r="D30" s="9" t="s">
        <v>444</v>
      </c>
      <c r="E30" s="9">
        <v>32</v>
      </c>
      <c r="F30" s="9" t="s">
        <v>49</v>
      </c>
      <c r="G30" s="66">
        <v>1285</v>
      </c>
      <c r="H30" s="12">
        <v>1271</v>
      </c>
      <c r="I30" s="12">
        <v>6297964</v>
      </c>
      <c r="J30" s="12">
        <v>6241740</v>
      </c>
      <c r="K30" s="9">
        <f t="shared" si="1"/>
        <v>622032</v>
      </c>
      <c r="M30" s="9">
        <v>665</v>
      </c>
      <c r="N30" s="9">
        <v>2</v>
      </c>
      <c r="U30" s="12"/>
      <c r="V30" s="12"/>
      <c r="W30" s="75"/>
      <c r="X30" s="12"/>
      <c r="Y30" s="12"/>
    </row>
    <row r="31" spans="1:25">
      <c r="A31" s="9">
        <f t="shared" si="0"/>
        <v>62202</v>
      </c>
      <c r="B31" s="9">
        <f t="shared" si="2"/>
        <v>2</v>
      </c>
      <c r="C31" s="9">
        <v>622</v>
      </c>
      <c r="D31" s="9" t="s">
        <v>444</v>
      </c>
      <c r="E31" s="9">
        <v>188</v>
      </c>
      <c r="F31" s="9" t="s">
        <v>765</v>
      </c>
      <c r="G31" s="66">
        <v>515</v>
      </c>
      <c r="H31" s="12">
        <v>496</v>
      </c>
      <c r="I31" s="12">
        <v>1936827</v>
      </c>
      <c r="J31" s="12">
        <v>1941114</v>
      </c>
      <c r="K31" s="9">
        <f t="shared" si="1"/>
        <v>622188</v>
      </c>
      <c r="M31" s="9">
        <v>670</v>
      </c>
      <c r="N31" s="9">
        <v>4</v>
      </c>
      <c r="U31" s="12"/>
      <c r="V31" s="12"/>
      <c r="W31" s="75"/>
      <c r="X31" s="12"/>
      <c r="Y31" s="12"/>
    </row>
    <row r="32" spans="1:25">
      <c r="A32" s="9">
        <f t="shared" si="0"/>
        <v>62501</v>
      </c>
      <c r="B32" s="9">
        <f t="shared" si="2"/>
        <v>1</v>
      </c>
      <c r="C32" s="9">
        <v>625</v>
      </c>
      <c r="D32" s="9" t="s">
        <v>445</v>
      </c>
      <c r="E32" s="9">
        <v>42</v>
      </c>
      <c r="F32" s="9" t="s">
        <v>567</v>
      </c>
      <c r="G32" s="66">
        <v>3300</v>
      </c>
      <c r="H32" s="12">
        <v>3299</v>
      </c>
      <c r="I32" s="12">
        <v>19421229</v>
      </c>
      <c r="J32" s="12">
        <v>19437327</v>
      </c>
      <c r="K32" s="9">
        <f t="shared" si="1"/>
        <v>625042</v>
      </c>
      <c r="M32" s="9">
        <v>672</v>
      </c>
      <c r="N32" s="9">
        <v>6</v>
      </c>
      <c r="U32" s="12"/>
      <c r="V32" s="12"/>
      <c r="W32" s="75"/>
      <c r="X32" s="12"/>
      <c r="Y32" s="12"/>
    </row>
    <row r="33" spans="1:25">
      <c r="A33" s="9">
        <f t="shared" si="0"/>
        <v>62502</v>
      </c>
      <c r="B33" s="9">
        <f t="shared" si="2"/>
        <v>2</v>
      </c>
      <c r="C33" s="9">
        <v>625</v>
      </c>
      <c r="D33" s="9" t="s">
        <v>445</v>
      </c>
      <c r="E33" s="9">
        <v>245</v>
      </c>
      <c r="F33" s="9" t="s">
        <v>834</v>
      </c>
      <c r="G33" s="66">
        <v>2107</v>
      </c>
      <c r="H33" s="12">
        <v>2099</v>
      </c>
      <c r="I33" s="12">
        <v>12425350</v>
      </c>
      <c r="J33" s="12">
        <v>12586177</v>
      </c>
      <c r="K33" s="9">
        <f t="shared" si="1"/>
        <v>625245</v>
      </c>
      <c r="M33" s="9">
        <v>673</v>
      </c>
      <c r="N33" s="9">
        <v>2</v>
      </c>
      <c r="U33" s="12"/>
      <c r="V33" s="12"/>
      <c r="W33" s="75"/>
      <c r="X33" s="12"/>
      <c r="Y33" s="12"/>
    </row>
    <row r="34" spans="1:25">
      <c r="A34" s="9">
        <f t="shared" si="0"/>
        <v>63201</v>
      </c>
      <c r="B34" s="9">
        <f t="shared" si="2"/>
        <v>1</v>
      </c>
      <c r="C34" s="9">
        <v>632</v>
      </c>
      <c r="D34" s="9" t="s">
        <v>594</v>
      </c>
      <c r="E34" s="9">
        <v>60</v>
      </c>
      <c r="F34" s="9" t="s">
        <v>593</v>
      </c>
      <c r="G34" s="66">
        <v>72</v>
      </c>
      <c r="H34" s="12">
        <v>63</v>
      </c>
      <c r="I34" s="12">
        <v>387114</v>
      </c>
      <c r="J34" s="12">
        <v>376144</v>
      </c>
      <c r="K34" s="9">
        <f t="shared" si="1"/>
        <v>632060</v>
      </c>
      <c r="M34" s="9">
        <v>674</v>
      </c>
      <c r="N34" s="9">
        <v>2</v>
      </c>
      <c r="U34" s="12"/>
      <c r="V34" s="12"/>
      <c r="W34" s="75"/>
      <c r="X34" s="12"/>
      <c r="Y34" s="12"/>
    </row>
    <row r="35" spans="1:25">
      <c r="A35" s="9">
        <f t="shared" si="0"/>
        <v>63202</v>
      </c>
      <c r="B35" s="9">
        <f t="shared" si="2"/>
        <v>2</v>
      </c>
      <c r="C35" s="9">
        <v>632</v>
      </c>
      <c r="D35" s="9" t="s">
        <v>594</v>
      </c>
      <c r="E35" s="9">
        <v>108</v>
      </c>
      <c r="F35" s="9" t="s">
        <v>662</v>
      </c>
      <c r="G35" s="66">
        <v>64</v>
      </c>
      <c r="H35" s="12">
        <v>61</v>
      </c>
      <c r="I35" s="12">
        <v>408797</v>
      </c>
      <c r="J35" s="12">
        <v>398086</v>
      </c>
      <c r="K35" s="9">
        <f t="shared" si="1"/>
        <v>632108</v>
      </c>
      <c r="M35" s="9">
        <v>675</v>
      </c>
      <c r="N35" s="9">
        <v>2</v>
      </c>
      <c r="U35" s="12"/>
      <c r="V35" s="12"/>
      <c r="W35" s="75"/>
      <c r="X35" s="12"/>
      <c r="Y35" s="12"/>
    </row>
    <row r="36" spans="1:25">
      <c r="A36" s="9">
        <f t="shared" si="0"/>
        <v>63501</v>
      </c>
      <c r="B36" s="9">
        <f t="shared" si="2"/>
        <v>1</v>
      </c>
      <c r="C36" s="9">
        <v>635</v>
      </c>
      <c r="D36" s="9" t="s">
        <v>446</v>
      </c>
      <c r="E36" s="9">
        <v>22</v>
      </c>
      <c r="F36" s="9" t="s">
        <v>30</v>
      </c>
      <c r="G36" s="66">
        <v>180</v>
      </c>
      <c r="H36" s="12">
        <v>183</v>
      </c>
      <c r="I36" s="12">
        <v>1572048</v>
      </c>
      <c r="J36" s="12">
        <v>1556192</v>
      </c>
      <c r="K36" s="9">
        <f t="shared" si="1"/>
        <v>635022</v>
      </c>
      <c r="M36" s="9">
        <v>680</v>
      </c>
      <c r="N36" s="9">
        <v>2</v>
      </c>
      <c r="U36" s="12"/>
      <c r="V36" s="12"/>
      <c r="W36" s="75"/>
      <c r="X36" s="12"/>
      <c r="Y36" s="12"/>
    </row>
    <row r="37" spans="1:25">
      <c r="A37" s="9">
        <f t="shared" si="0"/>
        <v>63502</v>
      </c>
      <c r="B37" s="9">
        <f t="shared" si="2"/>
        <v>2</v>
      </c>
      <c r="C37" s="9">
        <v>635</v>
      </c>
      <c r="D37" s="9" t="s">
        <v>446</v>
      </c>
      <c r="E37" s="9">
        <v>69</v>
      </c>
      <c r="F37" s="9" t="s">
        <v>607</v>
      </c>
      <c r="G37" s="66">
        <v>76</v>
      </c>
      <c r="H37" s="12">
        <v>70</v>
      </c>
      <c r="I37" s="12">
        <v>668749</v>
      </c>
      <c r="J37" s="12">
        <v>616907</v>
      </c>
      <c r="K37" s="9">
        <f t="shared" si="1"/>
        <v>635069</v>
      </c>
      <c r="M37" s="9">
        <v>683</v>
      </c>
      <c r="N37" s="9">
        <v>5</v>
      </c>
      <c r="U37" s="12"/>
      <c r="V37" s="12"/>
      <c r="W37" s="75"/>
      <c r="X37" s="12"/>
      <c r="Y37" s="12"/>
    </row>
    <row r="38" spans="1:25">
      <c r="A38" s="9">
        <f t="shared" si="0"/>
        <v>63503</v>
      </c>
      <c r="B38" s="9">
        <f t="shared" si="2"/>
        <v>3</v>
      </c>
      <c r="C38" s="9">
        <v>635</v>
      </c>
      <c r="D38" s="9" t="s">
        <v>446</v>
      </c>
      <c r="E38" s="9">
        <v>70</v>
      </c>
      <c r="F38" s="9" t="s">
        <v>608</v>
      </c>
      <c r="G38" s="66">
        <v>961</v>
      </c>
      <c r="H38" s="12">
        <v>911</v>
      </c>
      <c r="I38" s="12">
        <v>5068511</v>
      </c>
      <c r="J38" s="12">
        <v>5028306</v>
      </c>
      <c r="K38" s="9">
        <f t="shared" si="1"/>
        <v>635070</v>
      </c>
      <c r="M38" s="9">
        <v>685</v>
      </c>
      <c r="N38" s="9">
        <v>2</v>
      </c>
      <c r="U38" s="12"/>
      <c r="V38" s="12"/>
      <c r="W38" s="75"/>
      <c r="X38" s="12"/>
      <c r="Y38" s="12"/>
    </row>
    <row r="39" spans="1:25">
      <c r="A39" s="9">
        <f t="shared" si="0"/>
        <v>63504</v>
      </c>
      <c r="B39" s="9">
        <f t="shared" si="2"/>
        <v>4</v>
      </c>
      <c r="C39" s="9">
        <v>635</v>
      </c>
      <c r="D39" s="9" t="s">
        <v>446</v>
      </c>
      <c r="E39" s="9">
        <v>132</v>
      </c>
      <c r="F39" s="9" t="s">
        <v>692</v>
      </c>
      <c r="G39" s="66">
        <v>232</v>
      </c>
      <c r="H39" s="12">
        <v>209</v>
      </c>
      <c r="I39" s="12">
        <v>1770725</v>
      </c>
      <c r="J39" s="12">
        <v>1770155</v>
      </c>
      <c r="K39" s="9">
        <f t="shared" si="1"/>
        <v>635132</v>
      </c>
      <c r="M39" s="9">
        <v>690</v>
      </c>
      <c r="N39" s="9">
        <v>3</v>
      </c>
      <c r="U39" s="12"/>
      <c r="V39" s="12"/>
      <c r="W39" s="75"/>
      <c r="X39" s="12"/>
      <c r="Y39" s="12"/>
    </row>
    <row r="40" spans="1:25">
      <c r="A40" s="9">
        <f t="shared" si="0"/>
        <v>63505</v>
      </c>
      <c r="B40" s="9">
        <f t="shared" si="2"/>
        <v>5</v>
      </c>
      <c r="C40" s="9">
        <v>635</v>
      </c>
      <c r="D40" s="9" t="s">
        <v>446</v>
      </c>
      <c r="E40" s="9">
        <v>233</v>
      </c>
      <c r="F40" s="9" t="s">
        <v>821</v>
      </c>
      <c r="G40" s="66">
        <v>102</v>
      </c>
      <c r="H40" s="12">
        <v>102</v>
      </c>
      <c r="I40" s="12">
        <v>522609</v>
      </c>
      <c r="J40" s="12">
        <v>492115</v>
      </c>
      <c r="K40" s="9">
        <f t="shared" si="1"/>
        <v>635233</v>
      </c>
      <c r="M40" s="9">
        <v>695</v>
      </c>
      <c r="N40" s="9">
        <v>2</v>
      </c>
      <c r="U40" s="12"/>
      <c r="V40" s="12"/>
      <c r="W40" s="75"/>
      <c r="X40" s="12"/>
      <c r="Y40" s="12"/>
    </row>
    <row r="41" spans="1:25">
      <c r="A41" s="9">
        <f t="shared" si="0"/>
        <v>63506</v>
      </c>
      <c r="B41" s="9">
        <f t="shared" si="2"/>
        <v>6</v>
      </c>
      <c r="C41" s="9">
        <v>635</v>
      </c>
      <c r="D41" s="9" t="s">
        <v>446</v>
      </c>
      <c r="E41" s="9">
        <v>313</v>
      </c>
      <c r="F41" s="9" t="s">
        <v>905</v>
      </c>
      <c r="G41" s="66">
        <v>60</v>
      </c>
      <c r="H41" s="12">
        <v>56</v>
      </c>
      <c r="I41" s="12">
        <v>460235</v>
      </c>
      <c r="J41" s="12">
        <v>473030</v>
      </c>
      <c r="K41" s="9">
        <f t="shared" si="1"/>
        <v>635313</v>
      </c>
      <c r="M41" s="9">
        <v>698</v>
      </c>
      <c r="N41" s="9">
        <v>2</v>
      </c>
      <c r="U41" s="12"/>
      <c r="V41" s="12"/>
      <c r="W41" s="75"/>
      <c r="X41" s="12"/>
      <c r="Y41" s="12"/>
    </row>
    <row r="42" spans="1:25">
      <c r="A42" s="9">
        <f t="shared" si="0"/>
        <v>63507</v>
      </c>
      <c r="B42" s="9">
        <f t="shared" si="2"/>
        <v>7</v>
      </c>
      <c r="C42" s="9">
        <v>635</v>
      </c>
      <c r="D42" s="9" t="s">
        <v>446</v>
      </c>
      <c r="E42" s="9">
        <v>345</v>
      </c>
      <c r="F42" s="9" t="s">
        <v>937</v>
      </c>
      <c r="G42" s="66">
        <v>90</v>
      </c>
      <c r="H42" s="12">
        <v>81</v>
      </c>
      <c r="I42" s="12">
        <v>752434</v>
      </c>
      <c r="J42" s="12">
        <v>710483</v>
      </c>
      <c r="K42" s="9">
        <f t="shared" si="1"/>
        <v>635345</v>
      </c>
      <c r="M42" s="9">
        <v>700</v>
      </c>
      <c r="N42" s="9">
        <v>6</v>
      </c>
      <c r="U42" s="12"/>
      <c r="V42" s="12"/>
      <c r="W42" s="75"/>
      <c r="X42" s="12"/>
      <c r="Y42" s="12"/>
    </row>
    <row r="43" spans="1:25">
      <c r="A43" s="9">
        <f t="shared" si="0"/>
        <v>64001</v>
      </c>
      <c r="B43" s="9">
        <f t="shared" si="2"/>
        <v>1</v>
      </c>
      <c r="C43" s="9">
        <v>640</v>
      </c>
      <c r="D43" s="9" t="s">
        <v>447</v>
      </c>
      <c r="E43" s="9">
        <v>51</v>
      </c>
      <c r="F43" s="9" t="s">
        <v>579</v>
      </c>
      <c r="G43" s="66">
        <v>337</v>
      </c>
      <c r="H43" s="12">
        <v>352</v>
      </c>
      <c r="I43" s="12">
        <v>3077762</v>
      </c>
      <c r="J43" s="12">
        <v>3159153</v>
      </c>
      <c r="K43" s="9">
        <f t="shared" si="1"/>
        <v>640051</v>
      </c>
      <c r="M43" s="9">
        <v>705</v>
      </c>
      <c r="N43" s="9">
        <v>3</v>
      </c>
      <c r="U43" s="12"/>
      <c r="V43" s="12"/>
      <c r="W43" s="75"/>
      <c r="X43" s="12"/>
      <c r="Y43" s="12"/>
    </row>
    <row r="44" spans="1:25">
      <c r="A44" s="9">
        <f t="shared" si="0"/>
        <v>64002</v>
      </c>
      <c r="B44" s="9">
        <f t="shared" si="2"/>
        <v>2</v>
      </c>
      <c r="C44" s="9">
        <v>640</v>
      </c>
      <c r="D44" s="9" t="s">
        <v>447</v>
      </c>
      <c r="E44" s="9">
        <v>67</v>
      </c>
      <c r="F44" s="9" t="s">
        <v>604</v>
      </c>
      <c r="G44" s="66">
        <v>964</v>
      </c>
      <c r="H44" s="12">
        <v>988</v>
      </c>
      <c r="I44" s="12">
        <v>8641812</v>
      </c>
      <c r="J44" s="12">
        <v>8766775</v>
      </c>
      <c r="K44" s="9">
        <f t="shared" si="1"/>
        <v>640067</v>
      </c>
      <c r="M44" s="9">
        <v>710</v>
      </c>
      <c r="N44" s="9">
        <v>2</v>
      </c>
      <c r="U44" s="12"/>
      <c r="V44" s="12"/>
      <c r="W44" s="75"/>
      <c r="X44" s="12"/>
      <c r="Y44" s="12"/>
    </row>
    <row r="45" spans="1:25">
      <c r="A45" s="9">
        <f t="shared" si="0"/>
        <v>64501</v>
      </c>
      <c r="B45" s="9">
        <f t="shared" si="2"/>
        <v>1</v>
      </c>
      <c r="C45" s="9">
        <v>645</v>
      </c>
      <c r="D45" s="9" t="s">
        <v>448</v>
      </c>
      <c r="E45" s="9">
        <v>75</v>
      </c>
      <c r="F45" s="9" t="s">
        <v>618</v>
      </c>
      <c r="G45" s="66">
        <v>1218</v>
      </c>
      <c r="H45" s="12">
        <v>1212</v>
      </c>
      <c r="I45" s="12">
        <v>10948106</v>
      </c>
      <c r="J45" s="12">
        <v>10805568</v>
      </c>
      <c r="K45" s="9">
        <f t="shared" si="1"/>
        <v>645075</v>
      </c>
      <c r="M45" s="9">
        <v>712</v>
      </c>
      <c r="N45" s="9">
        <v>2</v>
      </c>
      <c r="U45" s="12"/>
      <c r="V45" s="12"/>
      <c r="W45" s="75"/>
      <c r="X45" s="12"/>
      <c r="Y45" s="12"/>
    </row>
    <row r="46" spans="1:25">
      <c r="A46" s="9">
        <f t="shared" si="0"/>
        <v>64502</v>
      </c>
      <c r="B46" s="9">
        <f t="shared" si="2"/>
        <v>2</v>
      </c>
      <c r="C46" s="9">
        <v>645</v>
      </c>
      <c r="D46" s="9" t="s">
        <v>448</v>
      </c>
      <c r="E46" s="9">
        <v>351</v>
      </c>
      <c r="F46" s="9" t="s">
        <v>943</v>
      </c>
      <c r="G46" s="66">
        <v>2191</v>
      </c>
      <c r="H46" s="12">
        <v>2253</v>
      </c>
      <c r="I46" s="12">
        <v>19336531</v>
      </c>
      <c r="J46" s="12">
        <v>19878062</v>
      </c>
      <c r="K46" s="9">
        <f t="shared" si="1"/>
        <v>645351</v>
      </c>
      <c r="M46" s="9">
        <v>715</v>
      </c>
      <c r="N46" s="9">
        <v>2</v>
      </c>
      <c r="U46" s="12"/>
      <c r="V46" s="12"/>
      <c r="W46" s="75"/>
      <c r="X46" s="12"/>
      <c r="Y46" s="12"/>
    </row>
    <row r="47" spans="1:25">
      <c r="A47" s="9">
        <f t="shared" si="0"/>
        <v>65001</v>
      </c>
      <c r="B47" s="9">
        <f t="shared" si="2"/>
        <v>1</v>
      </c>
      <c r="C47" s="9">
        <v>650</v>
      </c>
      <c r="D47" s="9" t="s">
        <v>449</v>
      </c>
      <c r="E47" s="9">
        <v>76</v>
      </c>
      <c r="F47" s="9" t="s">
        <v>620</v>
      </c>
      <c r="G47" s="66">
        <v>1189</v>
      </c>
      <c r="H47" s="12">
        <v>1193</v>
      </c>
      <c r="I47" s="12">
        <v>6057753</v>
      </c>
      <c r="J47" s="12">
        <v>5972348</v>
      </c>
      <c r="K47" s="9">
        <f t="shared" si="1"/>
        <v>650076</v>
      </c>
      <c r="M47" s="9">
        <v>717</v>
      </c>
      <c r="N47" s="9">
        <v>8</v>
      </c>
      <c r="U47" s="12"/>
      <c r="V47" s="12"/>
      <c r="W47" s="75"/>
      <c r="X47" s="12"/>
      <c r="Y47" s="12"/>
    </row>
    <row r="48" spans="1:25">
      <c r="A48" s="9">
        <f t="shared" si="0"/>
        <v>65002</v>
      </c>
      <c r="B48" s="9">
        <f t="shared" si="2"/>
        <v>2</v>
      </c>
      <c r="C48" s="9">
        <v>650</v>
      </c>
      <c r="D48" s="9" t="s">
        <v>449</v>
      </c>
      <c r="E48" s="9">
        <v>247</v>
      </c>
      <c r="F48" s="9" t="s">
        <v>836</v>
      </c>
      <c r="G48" s="66">
        <v>1740</v>
      </c>
      <c r="H48" s="12">
        <v>1729</v>
      </c>
      <c r="I48" s="12">
        <v>11971224</v>
      </c>
      <c r="J48" s="12">
        <v>11937445</v>
      </c>
      <c r="K48" s="9">
        <f t="shared" si="1"/>
        <v>650247</v>
      </c>
      <c r="M48" s="9">
        <v>720</v>
      </c>
      <c r="N48" s="9">
        <v>2</v>
      </c>
      <c r="U48" s="12"/>
      <c r="V48" s="12"/>
      <c r="W48" s="75"/>
      <c r="X48" s="12"/>
      <c r="Y48" s="12"/>
    </row>
    <row r="49" spans="1:25">
      <c r="A49" s="9">
        <f t="shared" si="0"/>
        <v>65501</v>
      </c>
      <c r="B49" s="9">
        <f t="shared" si="2"/>
        <v>1</v>
      </c>
      <c r="C49" s="9">
        <v>655</v>
      </c>
      <c r="D49" s="9" t="s">
        <v>450</v>
      </c>
      <c r="E49" s="9">
        <v>78</v>
      </c>
      <c r="F49" s="9" t="s">
        <v>623</v>
      </c>
      <c r="G49" s="66">
        <v>648</v>
      </c>
      <c r="H49" s="12">
        <v>670</v>
      </c>
      <c r="I49" s="12">
        <v>5479692</v>
      </c>
      <c r="J49" s="12">
        <v>5494222</v>
      </c>
      <c r="K49" s="9">
        <f t="shared" si="1"/>
        <v>655078</v>
      </c>
      <c r="M49" s="9">
        <v>725</v>
      </c>
      <c r="N49" s="9">
        <v>3</v>
      </c>
      <c r="U49" s="12"/>
      <c r="V49" s="12"/>
      <c r="W49" s="75"/>
      <c r="X49" s="12"/>
      <c r="Y49" s="12"/>
    </row>
    <row r="50" spans="1:25">
      <c r="A50" s="9">
        <f t="shared" si="0"/>
        <v>65502</v>
      </c>
      <c r="B50" s="9">
        <f t="shared" si="2"/>
        <v>2</v>
      </c>
      <c r="C50" s="9">
        <v>655</v>
      </c>
      <c r="D50" s="9" t="s">
        <v>450</v>
      </c>
      <c r="E50" s="9">
        <v>269</v>
      </c>
      <c r="F50" s="9" t="s">
        <v>858</v>
      </c>
      <c r="G50" s="66">
        <v>560</v>
      </c>
      <c r="H50" s="12">
        <v>543</v>
      </c>
      <c r="I50" s="12">
        <v>4635046</v>
      </c>
      <c r="J50" s="12">
        <v>4439802</v>
      </c>
      <c r="K50" s="9">
        <f t="shared" si="1"/>
        <v>655269</v>
      </c>
      <c r="M50" s="9">
        <v>728</v>
      </c>
      <c r="N50" s="9">
        <v>2</v>
      </c>
      <c r="U50" s="12"/>
      <c r="V50" s="12"/>
      <c r="W50" s="75"/>
      <c r="X50" s="12"/>
      <c r="Y50" s="12"/>
    </row>
    <row r="51" spans="1:25">
      <c r="A51" s="9">
        <f t="shared" si="0"/>
        <v>65801</v>
      </c>
      <c r="B51" s="9">
        <f t="shared" si="2"/>
        <v>1</v>
      </c>
      <c r="C51" s="9">
        <v>658</v>
      </c>
      <c r="D51" s="9" t="s">
        <v>451</v>
      </c>
      <c r="E51" s="9">
        <v>54</v>
      </c>
      <c r="F51" s="9" t="s">
        <v>584</v>
      </c>
      <c r="G51" s="66">
        <v>2071</v>
      </c>
      <c r="H51" s="12">
        <v>2047</v>
      </c>
      <c r="I51" s="12">
        <v>9476493</v>
      </c>
      <c r="J51" s="12">
        <v>10053024</v>
      </c>
      <c r="K51" s="9">
        <f t="shared" si="1"/>
        <v>658054</v>
      </c>
      <c r="M51" s="9">
        <v>730</v>
      </c>
      <c r="N51" s="9">
        <v>2</v>
      </c>
      <c r="U51" s="12"/>
      <c r="V51" s="12"/>
      <c r="W51" s="75"/>
      <c r="X51" s="12"/>
      <c r="Y51" s="12"/>
    </row>
    <row r="52" spans="1:25">
      <c r="A52" s="9">
        <f t="shared" si="0"/>
        <v>65802</v>
      </c>
      <c r="B52" s="9">
        <f t="shared" si="2"/>
        <v>2</v>
      </c>
      <c r="C52" s="9">
        <v>658</v>
      </c>
      <c r="D52" s="9" t="s">
        <v>451</v>
      </c>
      <c r="E52" s="9">
        <v>80</v>
      </c>
      <c r="F52" s="9" t="s">
        <v>628</v>
      </c>
      <c r="G52" s="66">
        <v>1799</v>
      </c>
      <c r="H52" s="12">
        <v>1815</v>
      </c>
      <c r="I52" s="12">
        <v>5152575</v>
      </c>
      <c r="J52" s="12">
        <v>5482143</v>
      </c>
      <c r="K52" s="9">
        <f t="shared" si="1"/>
        <v>658080</v>
      </c>
      <c r="M52" s="9">
        <v>735</v>
      </c>
      <c r="N52" s="9">
        <v>3</v>
      </c>
      <c r="U52" s="12"/>
      <c r="V52" s="12"/>
      <c r="W52" s="75"/>
      <c r="X52" s="12"/>
      <c r="Y52" s="12"/>
    </row>
    <row r="53" spans="1:25">
      <c r="A53" s="9">
        <f t="shared" si="0"/>
        <v>66001</v>
      </c>
      <c r="B53" s="9">
        <f t="shared" si="2"/>
        <v>1</v>
      </c>
      <c r="C53" s="9">
        <v>660</v>
      </c>
      <c r="D53" s="9" t="s">
        <v>452</v>
      </c>
      <c r="E53" s="9">
        <v>41</v>
      </c>
      <c r="F53" s="9" t="s">
        <v>565</v>
      </c>
      <c r="G53" s="66">
        <v>590</v>
      </c>
      <c r="H53" s="12">
        <v>555</v>
      </c>
      <c r="I53" s="12">
        <v>5189424</v>
      </c>
      <c r="J53" s="12">
        <v>4904122</v>
      </c>
      <c r="K53" s="9">
        <f t="shared" si="1"/>
        <v>660041</v>
      </c>
      <c r="M53" s="9">
        <v>740</v>
      </c>
      <c r="N53" s="9">
        <v>3</v>
      </c>
      <c r="U53" s="12"/>
      <c r="V53" s="12"/>
      <c r="W53" s="75"/>
      <c r="X53" s="12"/>
      <c r="Y53" s="12"/>
    </row>
    <row r="54" spans="1:25">
      <c r="A54" s="9">
        <f t="shared" si="0"/>
        <v>66002</v>
      </c>
      <c r="B54" s="9">
        <f t="shared" si="2"/>
        <v>2</v>
      </c>
      <c r="C54" s="9">
        <v>660</v>
      </c>
      <c r="D54" s="9" t="s">
        <v>452</v>
      </c>
      <c r="E54" s="9">
        <v>85</v>
      </c>
      <c r="F54" s="9" t="s">
        <v>635</v>
      </c>
      <c r="G54" s="66">
        <v>298</v>
      </c>
      <c r="H54" s="12">
        <v>279</v>
      </c>
      <c r="I54" s="12">
        <v>2609660</v>
      </c>
      <c r="J54" s="12">
        <v>2480189</v>
      </c>
      <c r="K54" s="9">
        <f t="shared" si="1"/>
        <v>660085</v>
      </c>
      <c r="M54" s="9">
        <v>745</v>
      </c>
      <c r="N54" s="9">
        <v>3</v>
      </c>
      <c r="U54" s="12"/>
      <c r="V54" s="12"/>
      <c r="W54" s="75"/>
      <c r="X54" s="12"/>
      <c r="Y54" s="12"/>
    </row>
    <row r="55" spans="1:25">
      <c r="A55" s="9">
        <f t="shared" si="0"/>
        <v>66003</v>
      </c>
      <c r="B55" s="9">
        <f t="shared" si="2"/>
        <v>3</v>
      </c>
      <c r="C55" s="9">
        <v>660</v>
      </c>
      <c r="D55" s="9" t="s">
        <v>452</v>
      </c>
      <c r="E55" s="9">
        <v>224</v>
      </c>
      <c r="F55" s="9" t="s">
        <v>809</v>
      </c>
      <c r="G55" s="66">
        <v>232</v>
      </c>
      <c r="H55" s="12">
        <v>244</v>
      </c>
      <c r="I55" s="12">
        <v>2053137</v>
      </c>
      <c r="J55" s="12">
        <v>2138109</v>
      </c>
      <c r="K55" s="9">
        <f t="shared" si="1"/>
        <v>660224</v>
      </c>
      <c r="M55" s="9">
        <v>750</v>
      </c>
      <c r="N55" s="9">
        <v>4</v>
      </c>
      <c r="U55" s="12"/>
      <c r="V55" s="12"/>
      <c r="W55" s="75"/>
      <c r="X55" s="12"/>
      <c r="Y55" s="12"/>
    </row>
    <row r="56" spans="1:25">
      <c r="A56" s="9">
        <f t="shared" si="0"/>
        <v>66004</v>
      </c>
      <c r="B56" s="9">
        <f t="shared" si="2"/>
        <v>4</v>
      </c>
      <c r="C56" s="9">
        <v>660</v>
      </c>
      <c r="D56" s="9" t="s">
        <v>452</v>
      </c>
      <c r="E56" s="9">
        <v>318</v>
      </c>
      <c r="F56" s="9" t="s">
        <v>910</v>
      </c>
      <c r="G56" s="66">
        <v>153</v>
      </c>
      <c r="H56" s="12">
        <v>157</v>
      </c>
      <c r="I56" s="12">
        <v>1336312</v>
      </c>
      <c r="J56" s="12">
        <v>1387846</v>
      </c>
      <c r="K56" s="9">
        <f t="shared" si="1"/>
        <v>660318</v>
      </c>
      <c r="M56" s="9">
        <v>753</v>
      </c>
      <c r="N56" s="9">
        <v>5</v>
      </c>
      <c r="U56" s="12"/>
      <c r="V56" s="12"/>
      <c r="W56" s="75"/>
      <c r="X56" s="12"/>
      <c r="Y56" s="12"/>
    </row>
    <row r="57" spans="1:25">
      <c r="A57" s="9">
        <f t="shared" si="0"/>
        <v>66201</v>
      </c>
      <c r="B57" s="9">
        <f t="shared" si="2"/>
        <v>1</v>
      </c>
      <c r="C57" s="9">
        <v>662</v>
      </c>
      <c r="D57" s="9" t="s">
        <v>811</v>
      </c>
      <c r="E57" s="9">
        <v>225</v>
      </c>
      <c r="F57" s="9" t="s">
        <v>810</v>
      </c>
      <c r="G57" s="66">
        <v>165</v>
      </c>
      <c r="H57" s="12">
        <v>156</v>
      </c>
      <c r="I57" s="12">
        <v>1338625</v>
      </c>
      <c r="J57" s="12">
        <v>1311524</v>
      </c>
      <c r="K57" s="9">
        <f t="shared" si="1"/>
        <v>662225</v>
      </c>
      <c r="M57" s="9">
        <v>755</v>
      </c>
      <c r="N57" s="9">
        <v>4</v>
      </c>
      <c r="U57" s="12"/>
      <c r="V57" s="12"/>
      <c r="W57" s="75"/>
      <c r="X57" s="12"/>
      <c r="Y57" s="12"/>
    </row>
    <row r="58" spans="1:25">
      <c r="A58" s="9">
        <f t="shared" si="0"/>
        <v>66202</v>
      </c>
      <c r="B58" s="9">
        <f t="shared" si="2"/>
        <v>2</v>
      </c>
      <c r="C58" s="9">
        <v>662</v>
      </c>
      <c r="D58" s="9" t="s">
        <v>811</v>
      </c>
      <c r="E58" s="9">
        <v>260</v>
      </c>
      <c r="F58" s="9" t="s">
        <v>849</v>
      </c>
      <c r="G58" s="66">
        <v>89</v>
      </c>
      <c r="H58" s="12">
        <v>92</v>
      </c>
      <c r="I58" s="12">
        <v>775786</v>
      </c>
      <c r="J58" s="12">
        <v>769930</v>
      </c>
      <c r="K58" s="9">
        <f t="shared" si="1"/>
        <v>662260</v>
      </c>
      <c r="M58" s="9">
        <v>760</v>
      </c>
      <c r="N58" s="9">
        <v>3</v>
      </c>
      <c r="U58" s="12"/>
      <c r="V58" s="12"/>
      <c r="W58" s="75"/>
      <c r="X58" s="12"/>
      <c r="Y58" s="12"/>
    </row>
    <row r="59" spans="1:25">
      <c r="A59" s="9">
        <f t="shared" si="0"/>
        <v>66501</v>
      </c>
      <c r="B59" s="9">
        <f t="shared" si="2"/>
        <v>1</v>
      </c>
      <c r="C59" s="9">
        <v>665</v>
      </c>
      <c r="D59" s="9" t="s">
        <v>453</v>
      </c>
      <c r="E59" s="9">
        <v>102</v>
      </c>
      <c r="F59" s="9" t="s">
        <v>655</v>
      </c>
      <c r="G59" s="66">
        <v>1183</v>
      </c>
      <c r="H59" s="12">
        <v>1223</v>
      </c>
      <c r="I59" s="12">
        <v>7805518</v>
      </c>
      <c r="J59" s="12">
        <v>7736127</v>
      </c>
      <c r="K59" s="9">
        <f t="shared" si="1"/>
        <v>665102</v>
      </c>
      <c r="M59" s="9">
        <v>763</v>
      </c>
      <c r="N59" s="9">
        <v>2</v>
      </c>
      <c r="U59" s="66"/>
      <c r="V59" s="12"/>
      <c r="W59" s="75"/>
      <c r="X59" s="12"/>
      <c r="Y59" s="12"/>
    </row>
    <row r="60" spans="1:25">
      <c r="A60" s="9">
        <f t="shared" si="0"/>
        <v>66502</v>
      </c>
      <c r="B60" s="9">
        <f t="shared" si="2"/>
        <v>2</v>
      </c>
      <c r="C60" s="9">
        <v>665</v>
      </c>
      <c r="D60" s="9" t="s">
        <v>453</v>
      </c>
      <c r="E60" s="9">
        <v>146</v>
      </c>
      <c r="F60" s="9" t="s">
        <v>707</v>
      </c>
      <c r="G60" s="66">
        <v>1577</v>
      </c>
      <c r="H60" s="12">
        <v>1632</v>
      </c>
      <c r="I60" s="12">
        <v>9842434</v>
      </c>
      <c r="J60" s="12">
        <v>10264108</v>
      </c>
      <c r="K60" s="9">
        <f t="shared" si="1"/>
        <v>665146</v>
      </c>
      <c r="M60" s="9">
        <v>765</v>
      </c>
      <c r="N60" s="9">
        <v>5</v>
      </c>
      <c r="U60" s="66"/>
      <c r="V60" s="12"/>
      <c r="W60" s="75"/>
      <c r="X60" s="12"/>
      <c r="Y60" s="12"/>
    </row>
    <row r="61" spans="1:25">
      <c r="A61" s="9">
        <f t="shared" si="0"/>
        <v>67001</v>
      </c>
      <c r="B61" s="9">
        <f t="shared" si="2"/>
        <v>1</v>
      </c>
      <c r="C61" s="9">
        <v>670</v>
      </c>
      <c r="D61" s="9" t="s">
        <v>454</v>
      </c>
      <c r="E61" s="9">
        <v>68</v>
      </c>
      <c r="F61" s="9" t="s">
        <v>605</v>
      </c>
      <c r="G61" s="66">
        <v>91</v>
      </c>
      <c r="H61" s="12">
        <v>97</v>
      </c>
      <c r="I61" s="12">
        <v>768157</v>
      </c>
      <c r="J61" s="12">
        <v>800763</v>
      </c>
      <c r="K61" s="9">
        <f t="shared" si="1"/>
        <v>670068</v>
      </c>
      <c r="M61" s="9">
        <v>766</v>
      </c>
      <c r="N61" s="9">
        <v>3</v>
      </c>
      <c r="U61" s="12"/>
      <c r="V61" s="12"/>
      <c r="W61" s="75"/>
      <c r="X61" s="12"/>
      <c r="Y61" s="12"/>
    </row>
    <row r="62" spans="1:25">
      <c r="A62" s="9">
        <f t="shared" si="0"/>
        <v>67002</v>
      </c>
      <c r="B62" s="9">
        <f t="shared" si="2"/>
        <v>2</v>
      </c>
      <c r="C62" s="9">
        <v>670</v>
      </c>
      <c r="D62" s="9" t="s">
        <v>454</v>
      </c>
      <c r="E62" s="9">
        <v>74</v>
      </c>
      <c r="F62" s="9" t="s">
        <v>617</v>
      </c>
      <c r="G62" s="66">
        <v>263</v>
      </c>
      <c r="H62" s="12">
        <v>277</v>
      </c>
      <c r="I62" s="12">
        <v>2247563</v>
      </c>
      <c r="J62" s="12">
        <v>2373080</v>
      </c>
      <c r="K62" s="9">
        <f t="shared" si="1"/>
        <v>670074</v>
      </c>
      <c r="M62" s="9">
        <v>767</v>
      </c>
      <c r="N62" s="9">
        <v>2</v>
      </c>
      <c r="U62" s="12"/>
      <c r="V62" s="12"/>
      <c r="W62" s="75"/>
      <c r="X62" s="12"/>
      <c r="Y62" s="12"/>
    </row>
    <row r="63" spans="1:25">
      <c r="A63" s="9">
        <f t="shared" si="0"/>
        <v>67003</v>
      </c>
      <c r="B63" s="9">
        <f t="shared" si="2"/>
        <v>3</v>
      </c>
      <c r="C63" s="9">
        <v>670</v>
      </c>
      <c r="D63" s="9" t="s">
        <v>454</v>
      </c>
      <c r="E63" s="9">
        <v>289</v>
      </c>
      <c r="F63" s="9" t="s">
        <v>880</v>
      </c>
      <c r="G63" s="66">
        <v>140</v>
      </c>
      <c r="H63" s="12">
        <v>139</v>
      </c>
      <c r="I63" s="12">
        <v>1156984</v>
      </c>
      <c r="J63" s="12">
        <v>1128644</v>
      </c>
      <c r="K63" s="9">
        <f t="shared" si="1"/>
        <v>670289</v>
      </c>
      <c r="M63" s="9">
        <v>770</v>
      </c>
      <c r="N63" s="9">
        <v>5</v>
      </c>
      <c r="U63" s="12"/>
      <c r="V63" s="12"/>
      <c r="W63" s="75"/>
      <c r="X63" s="12"/>
      <c r="Y63" s="12"/>
    </row>
    <row r="64" spans="1:25">
      <c r="A64" s="9">
        <f t="shared" si="0"/>
        <v>67004</v>
      </c>
      <c r="B64" s="9">
        <f t="shared" si="2"/>
        <v>4</v>
      </c>
      <c r="C64" s="9">
        <v>670</v>
      </c>
      <c r="D64" s="9" t="s">
        <v>454</v>
      </c>
      <c r="E64" s="9">
        <v>337</v>
      </c>
      <c r="F64" s="9" t="s">
        <v>929</v>
      </c>
      <c r="G64" s="66">
        <v>72</v>
      </c>
      <c r="H64" s="12">
        <v>71</v>
      </c>
      <c r="I64" s="12">
        <v>612313</v>
      </c>
      <c r="J64" s="12">
        <v>608626</v>
      </c>
      <c r="K64" s="9">
        <f t="shared" si="1"/>
        <v>670337</v>
      </c>
      <c r="M64" s="9">
        <v>773</v>
      </c>
      <c r="N64" s="9">
        <v>3</v>
      </c>
      <c r="U64" s="12"/>
      <c r="V64" s="12"/>
      <c r="W64" s="75"/>
      <c r="X64" s="12"/>
      <c r="Y64" s="12"/>
    </row>
    <row r="65" spans="1:25">
      <c r="A65" s="9">
        <f t="shared" si="0"/>
        <v>67201</v>
      </c>
      <c r="B65" s="9">
        <f t="shared" si="2"/>
        <v>1</v>
      </c>
      <c r="C65" s="9">
        <v>672</v>
      </c>
      <c r="D65" s="9" t="s">
        <v>455</v>
      </c>
      <c r="E65" s="9">
        <v>33</v>
      </c>
      <c r="F65" s="9" t="s">
        <v>53</v>
      </c>
      <c r="G65" s="66">
        <v>131</v>
      </c>
      <c r="H65" s="12">
        <v>124</v>
      </c>
      <c r="I65" s="12">
        <v>1107243</v>
      </c>
      <c r="J65" s="12">
        <v>1073397</v>
      </c>
      <c r="K65" s="9">
        <f t="shared" si="1"/>
        <v>672033</v>
      </c>
      <c r="M65" s="9">
        <v>774</v>
      </c>
      <c r="N65" s="9">
        <v>3</v>
      </c>
      <c r="U65" s="12"/>
      <c r="V65" s="12"/>
      <c r="W65" s="75"/>
      <c r="X65" s="12"/>
      <c r="Y65" s="12"/>
    </row>
    <row r="66" spans="1:25">
      <c r="A66" s="9">
        <f t="shared" si="0"/>
        <v>67202</v>
      </c>
      <c r="B66" s="9">
        <f t="shared" si="2"/>
        <v>2</v>
      </c>
      <c r="C66" s="9">
        <v>672</v>
      </c>
      <c r="D66" s="9" t="s">
        <v>455</v>
      </c>
      <c r="E66" s="9">
        <v>59</v>
      </c>
      <c r="F66" s="9" t="s">
        <v>592</v>
      </c>
      <c r="G66" s="66">
        <v>175</v>
      </c>
      <c r="H66" s="12">
        <v>161</v>
      </c>
      <c r="I66" s="12">
        <v>830684</v>
      </c>
      <c r="J66" s="12">
        <v>845365</v>
      </c>
      <c r="K66" s="9">
        <f t="shared" si="1"/>
        <v>672059</v>
      </c>
      <c r="M66" s="9">
        <v>775</v>
      </c>
      <c r="N66" s="9">
        <v>5</v>
      </c>
      <c r="U66" s="12"/>
      <c r="V66" s="12"/>
      <c r="W66" s="75"/>
      <c r="X66" s="12"/>
      <c r="Y66" s="12"/>
    </row>
    <row r="67" spans="1:25">
      <c r="A67" s="9">
        <f t="shared" si="0"/>
        <v>67203</v>
      </c>
      <c r="B67" s="9">
        <f t="shared" si="2"/>
        <v>3</v>
      </c>
      <c r="C67" s="9">
        <v>672</v>
      </c>
      <c r="D67" s="9" t="s">
        <v>455</v>
      </c>
      <c r="E67" s="9">
        <v>143</v>
      </c>
      <c r="F67" s="9" t="s">
        <v>704</v>
      </c>
      <c r="G67" s="66">
        <v>259</v>
      </c>
      <c r="H67" s="12">
        <v>250</v>
      </c>
      <c r="I67" s="12">
        <v>1484445</v>
      </c>
      <c r="J67" s="12">
        <v>1499552</v>
      </c>
      <c r="K67" s="9">
        <f t="shared" si="1"/>
        <v>672143</v>
      </c>
      <c r="M67" s="9">
        <v>778</v>
      </c>
      <c r="N67" s="9">
        <v>2</v>
      </c>
      <c r="U67" s="12"/>
      <c r="V67" s="12"/>
      <c r="W67" s="75"/>
      <c r="X67" s="12"/>
      <c r="Y67" s="12"/>
    </row>
    <row r="68" spans="1:25">
      <c r="A68" s="9">
        <f t="shared" si="0"/>
        <v>67204</v>
      </c>
      <c r="B68" s="9">
        <f t="shared" si="2"/>
        <v>4</v>
      </c>
      <c r="C68" s="9">
        <v>672</v>
      </c>
      <c r="D68" s="9" t="s">
        <v>455</v>
      </c>
      <c r="E68" s="9">
        <v>183</v>
      </c>
      <c r="F68" s="9" t="s">
        <v>760</v>
      </c>
      <c r="G68" s="66">
        <v>39</v>
      </c>
      <c r="H68" s="12">
        <v>40</v>
      </c>
      <c r="I68" s="12">
        <v>353575</v>
      </c>
      <c r="J68" s="12">
        <v>343868</v>
      </c>
      <c r="K68" s="9">
        <f t="shared" si="1"/>
        <v>672183</v>
      </c>
      <c r="M68" s="9">
        <v>780</v>
      </c>
      <c r="N68" s="9">
        <v>2</v>
      </c>
      <c r="U68" s="12"/>
      <c r="V68" s="12"/>
      <c r="W68" s="75"/>
      <c r="X68" s="12"/>
      <c r="Y68" s="12"/>
    </row>
    <row r="69" spans="1:25">
      <c r="A69" s="9">
        <f t="shared" si="0"/>
        <v>67205</v>
      </c>
      <c r="B69" s="9">
        <f t="shared" si="2"/>
        <v>5</v>
      </c>
      <c r="C69" s="9">
        <v>672</v>
      </c>
      <c r="D69" s="9" t="s">
        <v>455</v>
      </c>
      <c r="E69" s="9">
        <v>194</v>
      </c>
      <c r="F69" s="9" t="s">
        <v>771</v>
      </c>
      <c r="G69" s="66">
        <v>79</v>
      </c>
      <c r="H69" s="12">
        <v>74</v>
      </c>
      <c r="I69" s="12">
        <v>713926</v>
      </c>
      <c r="J69" s="12">
        <v>655602</v>
      </c>
      <c r="K69" s="9">
        <f t="shared" si="1"/>
        <v>672194</v>
      </c>
      <c r="M69" s="9">
        <v>801</v>
      </c>
      <c r="N69" s="9">
        <v>7</v>
      </c>
      <c r="U69" s="12"/>
      <c r="V69" s="12"/>
      <c r="W69" s="75"/>
      <c r="X69" s="12"/>
      <c r="Y69" s="12"/>
    </row>
    <row r="70" spans="1:25">
      <c r="A70" s="9">
        <f t="shared" ref="A70:A72" si="3">C70*100+B70</f>
        <v>67206</v>
      </c>
      <c r="B70" s="9">
        <f t="shared" ref="B70:B72" si="4">IF(C70=C69, B69+1, 1)</f>
        <v>6</v>
      </c>
      <c r="C70" s="9">
        <v>672</v>
      </c>
      <c r="D70" s="9" t="s">
        <v>455</v>
      </c>
      <c r="E70" s="9">
        <v>256</v>
      </c>
      <c r="F70" s="9" t="s">
        <v>845</v>
      </c>
      <c r="G70" s="66">
        <v>267</v>
      </c>
      <c r="H70" s="12">
        <v>244</v>
      </c>
      <c r="I70" s="12">
        <v>1076505</v>
      </c>
      <c r="J70" s="12">
        <v>1072954</v>
      </c>
      <c r="K70" s="9">
        <f t="shared" si="1"/>
        <v>672256</v>
      </c>
      <c r="M70" s="9">
        <v>805</v>
      </c>
      <c r="N70" s="9">
        <v>13</v>
      </c>
      <c r="U70" s="12"/>
      <c r="V70" s="12"/>
      <c r="W70" s="75"/>
      <c r="X70" s="12"/>
      <c r="Y70" s="12"/>
    </row>
    <row r="71" spans="1:25">
      <c r="A71" s="9">
        <f t="shared" si="3"/>
        <v>67301</v>
      </c>
      <c r="B71" s="9">
        <f t="shared" si="4"/>
        <v>1</v>
      </c>
      <c r="C71" s="9">
        <v>673</v>
      </c>
      <c r="D71" s="9" t="s">
        <v>456</v>
      </c>
      <c r="E71" s="9">
        <v>81</v>
      </c>
      <c r="F71" s="9" t="s">
        <v>629</v>
      </c>
      <c r="G71" s="66">
        <v>574</v>
      </c>
      <c r="H71" s="12">
        <v>533</v>
      </c>
      <c r="I71" s="12">
        <v>4168398</v>
      </c>
      <c r="J71" s="12">
        <v>4112836</v>
      </c>
      <c r="K71" s="9">
        <f t="shared" si="1"/>
        <v>673081</v>
      </c>
      <c r="M71" s="9">
        <v>806</v>
      </c>
      <c r="N71" s="9">
        <v>9</v>
      </c>
      <c r="U71" s="12"/>
      <c r="V71" s="12"/>
      <c r="W71" s="75"/>
      <c r="X71" s="12"/>
      <c r="Y71" s="12"/>
    </row>
    <row r="72" spans="1:25">
      <c r="A72" s="9">
        <f t="shared" si="3"/>
        <v>67302</v>
      </c>
      <c r="B72" s="9">
        <f t="shared" si="4"/>
        <v>2</v>
      </c>
      <c r="C72" s="9">
        <v>673</v>
      </c>
      <c r="D72" s="9" t="s">
        <v>456</v>
      </c>
      <c r="E72" s="9">
        <v>115</v>
      </c>
      <c r="F72" s="9" t="s">
        <v>670</v>
      </c>
      <c r="G72" s="66">
        <v>1922</v>
      </c>
      <c r="H72" s="12">
        <v>1847</v>
      </c>
      <c r="I72" s="12">
        <v>15120202</v>
      </c>
      <c r="J72" s="12">
        <v>14562676</v>
      </c>
      <c r="K72" s="9">
        <f t="shared" si="1"/>
        <v>673115</v>
      </c>
      <c r="M72" s="9">
        <v>810</v>
      </c>
      <c r="N72" s="9">
        <v>7</v>
      </c>
      <c r="U72" s="12"/>
      <c r="V72" s="12"/>
      <c r="W72" s="75"/>
      <c r="X72" s="12"/>
      <c r="Y72" s="12"/>
    </row>
    <row r="73" spans="1:25">
      <c r="A73" s="9">
        <f t="shared" ref="A73:A136" si="5">C73*100+B73</f>
        <v>67401</v>
      </c>
      <c r="B73" s="9">
        <f t="shared" si="2"/>
        <v>1</v>
      </c>
      <c r="C73" s="9">
        <v>674</v>
      </c>
      <c r="D73" s="9" t="s">
        <v>457</v>
      </c>
      <c r="E73" s="9">
        <v>106</v>
      </c>
      <c r="F73" s="9" t="s">
        <v>659</v>
      </c>
      <c r="G73" s="66">
        <v>159</v>
      </c>
      <c r="H73" s="12">
        <v>162</v>
      </c>
      <c r="I73" s="12">
        <v>1021751</v>
      </c>
      <c r="J73" s="12">
        <v>979702</v>
      </c>
      <c r="K73" s="9">
        <f t="shared" ref="K73:K136" si="6">C73*1000+E73</f>
        <v>674106</v>
      </c>
      <c r="M73" s="9">
        <v>815</v>
      </c>
      <c r="N73" s="9">
        <v>12</v>
      </c>
      <c r="U73" s="12"/>
      <c r="V73" s="12"/>
      <c r="W73" s="75"/>
      <c r="X73" s="12"/>
      <c r="Y73" s="12"/>
    </row>
    <row r="74" spans="1:25">
      <c r="A74" s="9">
        <f t="shared" si="5"/>
        <v>67402</v>
      </c>
      <c r="B74" s="9">
        <f t="shared" ref="B74:B137" si="7">IF(C74=C73, B73+1, 1)</f>
        <v>2</v>
      </c>
      <c r="C74" s="9">
        <v>674</v>
      </c>
      <c r="D74" s="9" t="s">
        <v>457</v>
      </c>
      <c r="E74" s="9">
        <v>192</v>
      </c>
      <c r="F74" s="9" t="s">
        <v>769</v>
      </c>
      <c r="G74" s="66">
        <v>930</v>
      </c>
      <c r="H74" s="12">
        <v>929</v>
      </c>
      <c r="I74" s="12">
        <v>5006608</v>
      </c>
      <c r="J74" s="12">
        <v>5110010</v>
      </c>
      <c r="K74" s="9">
        <f t="shared" si="6"/>
        <v>674192</v>
      </c>
      <c r="M74" s="9">
        <v>817</v>
      </c>
      <c r="N74" s="9">
        <v>17</v>
      </c>
      <c r="U74" s="12"/>
      <c r="V74" s="12"/>
      <c r="W74" s="75"/>
      <c r="X74" s="12"/>
      <c r="Y74" s="12"/>
    </row>
    <row r="75" spans="1:25">
      <c r="A75" s="9">
        <f t="shared" si="5"/>
        <v>67501</v>
      </c>
      <c r="B75" s="9">
        <f t="shared" si="7"/>
        <v>1</v>
      </c>
      <c r="C75" s="9">
        <v>675</v>
      </c>
      <c r="D75" s="9" t="s">
        <v>458</v>
      </c>
      <c r="E75" s="9">
        <v>119</v>
      </c>
      <c r="F75" s="9" t="s">
        <v>676</v>
      </c>
      <c r="G75" s="66">
        <v>1186</v>
      </c>
      <c r="H75" s="12">
        <v>1144</v>
      </c>
      <c r="I75" s="12">
        <v>9494240</v>
      </c>
      <c r="J75" s="12">
        <v>9189669</v>
      </c>
      <c r="K75" s="9">
        <f t="shared" si="6"/>
        <v>675119</v>
      </c>
      <c r="M75" s="9">
        <v>818</v>
      </c>
      <c r="N75" s="9">
        <v>19</v>
      </c>
      <c r="U75" s="12"/>
      <c r="V75" s="12"/>
      <c r="W75" s="75"/>
      <c r="X75" s="12"/>
      <c r="Y75" s="12"/>
    </row>
    <row r="76" spans="1:25">
      <c r="A76" s="9">
        <f t="shared" si="5"/>
        <v>67502</v>
      </c>
      <c r="B76" s="9">
        <f t="shared" si="7"/>
        <v>2</v>
      </c>
      <c r="C76" s="9">
        <v>675</v>
      </c>
      <c r="D76" s="9" t="s">
        <v>458</v>
      </c>
      <c r="E76" s="9">
        <v>320</v>
      </c>
      <c r="F76" s="9" t="s">
        <v>912</v>
      </c>
      <c r="G76" s="66">
        <v>599</v>
      </c>
      <c r="H76" s="12">
        <v>614</v>
      </c>
      <c r="I76" s="12">
        <v>4626218</v>
      </c>
      <c r="J76" s="12">
        <v>4761280</v>
      </c>
      <c r="K76" s="9">
        <f t="shared" si="6"/>
        <v>675320</v>
      </c>
      <c r="M76" s="9">
        <v>821</v>
      </c>
      <c r="N76" s="9">
        <v>4</v>
      </c>
      <c r="U76" s="12"/>
      <c r="V76" s="12"/>
      <c r="W76" s="75"/>
      <c r="X76" s="12"/>
      <c r="Y76" s="12"/>
    </row>
    <row r="77" spans="1:25">
      <c r="A77" s="9">
        <f t="shared" si="5"/>
        <v>68001</v>
      </c>
      <c r="B77" s="9">
        <f t="shared" si="7"/>
        <v>1</v>
      </c>
      <c r="C77" s="9">
        <v>680</v>
      </c>
      <c r="D77" s="9" t="s">
        <v>459</v>
      </c>
      <c r="E77" s="9">
        <v>120</v>
      </c>
      <c r="F77" s="9" t="s">
        <v>678</v>
      </c>
      <c r="G77" s="66">
        <v>746</v>
      </c>
      <c r="H77" s="12">
        <v>734</v>
      </c>
      <c r="I77" s="12">
        <v>5219703</v>
      </c>
      <c r="J77" s="12">
        <v>5214766</v>
      </c>
      <c r="K77" s="9">
        <f t="shared" si="6"/>
        <v>680120</v>
      </c>
      <c r="M77" s="9">
        <v>823</v>
      </c>
      <c r="N77" s="9">
        <v>4</v>
      </c>
      <c r="U77" s="12"/>
      <c r="V77" s="12"/>
      <c r="W77" s="75"/>
      <c r="X77" s="12"/>
      <c r="Y77" s="12"/>
    </row>
    <row r="78" spans="1:25">
      <c r="A78" s="9">
        <f t="shared" si="5"/>
        <v>68002</v>
      </c>
      <c r="B78" s="9">
        <f t="shared" si="7"/>
        <v>2</v>
      </c>
      <c r="C78" s="9">
        <v>680</v>
      </c>
      <c r="D78" s="9" t="s">
        <v>459</v>
      </c>
      <c r="E78" s="9">
        <v>339</v>
      </c>
      <c r="F78" s="9" t="s">
        <v>931</v>
      </c>
      <c r="G78" s="66">
        <v>2396</v>
      </c>
      <c r="H78" s="12">
        <v>2322</v>
      </c>
      <c r="I78" s="12">
        <v>15697319</v>
      </c>
      <c r="J78" s="12">
        <v>15495588</v>
      </c>
      <c r="K78" s="9">
        <f t="shared" si="6"/>
        <v>680339</v>
      </c>
      <c r="M78" s="9">
        <v>825</v>
      </c>
      <c r="N78" s="9">
        <v>3</v>
      </c>
      <c r="U78" s="12"/>
      <c r="V78" s="12"/>
      <c r="W78" s="75"/>
      <c r="X78" s="12"/>
      <c r="Y78" s="12"/>
    </row>
    <row r="79" spans="1:25">
      <c r="A79" s="9">
        <f t="shared" si="5"/>
        <v>68301</v>
      </c>
      <c r="B79" s="9">
        <f t="shared" si="7"/>
        <v>1</v>
      </c>
      <c r="C79" s="9">
        <v>683</v>
      </c>
      <c r="D79" s="9" t="s">
        <v>460</v>
      </c>
      <c r="E79" s="9">
        <v>60</v>
      </c>
      <c r="F79" s="9" t="s">
        <v>593</v>
      </c>
      <c r="G79" s="66">
        <v>72</v>
      </c>
      <c r="H79" s="12">
        <v>68</v>
      </c>
      <c r="I79" s="12">
        <v>401566</v>
      </c>
      <c r="J79" s="12">
        <v>405468</v>
      </c>
      <c r="K79" s="9">
        <f t="shared" si="6"/>
        <v>683060</v>
      </c>
      <c r="M79" s="9">
        <v>828</v>
      </c>
      <c r="N79" s="9">
        <v>4</v>
      </c>
      <c r="U79" s="12"/>
      <c r="V79" s="12"/>
      <c r="W79" s="75"/>
      <c r="X79" s="12"/>
      <c r="Y79" s="12"/>
    </row>
    <row r="80" spans="1:25">
      <c r="A80" s="9">
        <f t="shared" si="5"/>
        <v>68302</v>
      </c>
      <c r="B80" s="9">
        <f t="shared" si="7"/>
        <v>2</v>
      </c>
      <c r="C80" s="9">
        <v>683</v>
      </c>
      <c r="D80" s="9" t="s">
        <v>460</v>
      </c>
      <c r="E80" s="9">
        <v>108</v>
      </c>
      <c r="F80" s="9" t="s">
        <v>662</v>
      </c>
      <c r="G80" s="66">
        <v>42</v>
      </c>
      <c r="H80" s="12">
        <v>45</v>
      </c>
      <c r="I80" s="12">
        <v>278288</v>
      </c>
      <c r="J80" s="12">
        <v>293137</v>
      </c>
      <c r="K80" s="9">
        <f t="shared" si="6"/>
        <v>683108</v>
      </c>
      <c r="M80" s="9">
        <v>829</v>
      </c>
      <c r="N80" s="9">
        <v>5</v>
      </c>
      <c r="U80" s="12"/>
      <c r="V80" s="12"/>
      <c r="W80" s="75"/>
      <c r="X80" s="12"/>
      <c r="Y80" s="12"/>
    </row>
    <row r="81" spans="1:25">
      <c r="A81" s="9">
        <f t="shared" si="5"/>
        <v>68303</v>
      </c>
      <c r="B81" s="9">
        <f t="shared" si="7"/>
        <v>3</v>
      </c>
      <c r="C81" s="9">
        <v>683</v>
      </c>
      <c r="D81" s="9" t="s">
        <v>460</v>
      </c>
      <c r="E81" s="9">
        <v>275</v>
      </c>
      <c r="F81" s="9" t="s">
        <v>864</v>
      </c>
      <c r="G81" s="66">
        <v>431</v>
      </c>
      <c r="H81" s="12">
        <v>412</v>
      </c>
      <c r="I81" s="12">
        <v>2693999</v>
      </c>
      <c r="J81" s="12">
        <v>2706454</v>
      </c>
      <c r="K81" s="9">
        <f t="shared" si="6"/>
        <v>683275</v>
      </c>
      <c r="M81" s="9">
        <v>830</v>
      </c>
      <c r="N81" s="9">
        <v>16</v>
      </c>
      <c r="U81" s="12"/>
      <c r="V81" s="12"/>
      <c r="W81" s="75"/>
      <c r="X81" s="12"/>
      <c r="Y81" s="12"/>
    </row>
    <row r="82" spans="1:25">
      <c r="A82" s="9">
        <f t="shared" si="5"/>
        <v>68304</v>
      </c>
      <c r="B82" s="9">
        <f t="shared" si="7"/>
        <v>4</v>
      </c>
      <c r="C82" s="9">
        <v>683</v>
      </c>
      <c r="D82" s="9" t="s">
        <v>460</v>
      </c>
      <c r="E82" s="9">
        <v>327</v>
      </c>
      <c r="F82" s="9" t="s">
        <v>919</v>
      </c>
      <c r="G82" s="66">
        <v>93</v>
      </c>
      <c r="H82" s="12">
        <v>89</v>
      </c>
      <c r="I82" s="12">
        <v>682061</v>
      </c>
      <c r="J82" s="12">
        <v>640072</v>
      </c>
      <c r="K82" s="9">
        <f t="shared" si="6"/>
        <v>683327</v>
      </c>
      <c r="M82" s="9">
        <v>832</v>
      </c>
      <c r="N82" s="9">
        <v>18</v>
      </c>
      <c r="U82" s="12"/>
      <c r="V82" s="12"/>
      <c r="W82" s="75"/>
      <c r="X82" s="12"/>
      <c r="Y82" s="12"/>
    </row>
    <row r="83" spans="1:25">
      <c r="A83" s="9">
        <f t="shared" si="5"/>
        <v>68305</v>
      </c>
      <c r="B83" s="9">
        <f t="shared" si="7"/>
        <v>5</v>
      </c>
      <c r="C83" s="9">
        <v>683</v>
      </c>
      <c r="D83" s="9" t="s">
        <v>460</v>
      </c>
      <c r="E83" s="9">
        <v>340</v>
      </c>
      <c r="F83" s="9" t="s">
        <v>932</v>
      </c>
      <c r="G83" s="66">
        <v>96</v>
      </c>
      <c r="H83" s="12">
        <v>110</v>
      </c>
      <c r="I83" s="12">
        <v>766149</v>
      </c>
      <c r="J83" s="12">
        <v>861754</v>
      </c>
      <c r="K83" s="9">
        <f t="shared" si="6"/>
        <v>683340</v>
      </c>
      <c r="M83" s="9">
        <v>851</v>
      </c>
      <c r="N83" s="9">
        <v>9</v>
      </c>
      <c r="U83" s="12"/>
      <c r="V83" s="12"/>
      <c r="W83" s="75"/>
      <c r="X83" s="12"/>
      <c r="Y83" s="12"/>
    </row>
    <row r="84" spans="1:25">
      <c r="A84" s="9">
        <f t="shared" si="5"/>
        <v>68501</v>
      </c>
      <c r="B84" s="9">
        <f t="shared" si="7"/>
        <v>1</v>
      </c>
      <c r="C84" s="9">
        <v>685</v>
      </c>
      <c r="D84" s="9" t="s">
        <v>461</v>
      </c>
      <c r="E84" s="9">
        <v>53</v>
      </c>
      <c r="F84" s="9" t="s">
        <v>582</v>
      </c>
      <c r="G84" s="66">
        <v>69</v>
      </c>
      <c r="H84" s="12">
        <v>70</v>
      </c>
      <c r="I84" s="12">
        <v>403511</v>
      </c>
      <c r="J84" s="12">
        <v>404205</v>
      </c>
      <c r="K84" s="9">
        <f t="shared" si="6"/>
        <v>685053</v>
      </c>
      <c r="M84" s="9">
        <v>852</v>
      </c>
      <c r="N84" s="9">
        <v>8</v>
      </c>
      <c r="U84" s="12"/>
      <c r="V84" s="12"/>
      <c r="W84" s="75"/>
      <c r="X84" s="12"/>
      <c r="Y84" s="12"/>
    </row>
    <row r="85" spans="1:25">
      <c r="A85" s="9">
        <f t="shared" si="5"/>
        <v>68502</v>
      </c>
      <c r="B85" s="9">
        <f t="shared" si="7"/>
        <v>2</v>
      </c>
      <c r="C85" s="9">
        <v>685</v>
      </c>
      <c r="D85" s="9" t="s">
        <v>461</v>
      </c>
      <c r="E85" s="9">
        <v>129</v>
      </c>
      <c r="F85" s="9" t="s">
        <v>689</v>
      </c>
      <c r="G85" s="66">
        <v>24</v>
      </c>
      <c r="H85" s="12">
        <v>19</v>
      </c>
      <c r="I85" s="12">
        <v>128772</v>
      </c>
      <c r="J85" s="12">
        <v>138165</v>
      </c>
      <c r="K85" s="9">
        <f t="shared" si="6"/>
        <v>685129</v>
      </c>
      <c r="M85" s="9">
        <v>853</v>
      </c>
      <c r="N85" s="9">
        <v>12</v>
      </c>
      <c r="U85" s="12"/>
      <c r="V85" s="12"/>
      <c r="W85" s="75"/>
      <c r="X85" s="12"/>
      <c r="Y85" s="12"/>
    </row>
    <row r="86" spans="1:25">
      <c r="A86" s="9">
        <f t="shared" si="5"/>
        <v>69001</v>
      </c>
      <c r="B86" s="9">
        <f t="shared" si="7"/>
        <v>1</v>
      </c>
      <c r="C86" s="9">
        <v>690</v>
      </c>
      <c r="D86" s="9" t="s">
        <v>462</v>
      </c>
      <c r="E86" s="9">
        <v>208</v>
      </c>
      <c r="F86" s="9" t="s">
        <v>788</v>
      </c>
      <c r="G86" s="66">
        <v>746</v>
      </c>
      <c r="H86" s="12">
        <v>766</v>
      </c>
      <c r="I86" s="12">
        <v>6131197</v>
      </c>
      <c r="J86" s="12">
        <v>6229871</v>
      </c>
      <c r="K86" s="9">
        <f t="shared" si="6"/>
        <v>690208</v>
      </c>
      <c r="M86" s="9">
        <v>855</v>
      </c>
      <c r="N86" s="9">
        <v>5</v>
      </c>
      <c r="U86" s="12"/>
      <c r="V86" s="12"/>
      <c r="W86" s="75"/>
      <c r="X86" s="12"/>
      <c r="Y86" s="12"/>
    </row>
    <row r="87" spans="1:25">
      <c r="A87" s="9">
        <f t="shared" si="5"/>
        <v>69002</v>
      </c>
      <c r="B87" s="9">
        <f t="shared" si="7"/>
        <v>2</v>
      </c>
      <c r="C87" s="9">
        <v>690</v>
      </c>
      <c r="D87" s="9" t="s">
        <v>462</v>
      </c>
      <c r="E87" s="9">
        <v>238</v>
      </c>
      <c r="F87" s="9" t="s">
        <v>827</v>
      </c>
      <c r="G87" s="66">
        <v>564</v>
      </c>
      <c r="H87" s="12">
        <v>568</v>
      </c>
      <c r="I87" s="12">
        <v>3658965</v>
      </c>
      <c r="J87" s="12">
        <v>3840673</v>
      </c>
      <c r="K87" s="9">
        <f t="shared" si="6"/>
        <v>690238</v>
      </c>
      <c r="M87" s="9">
        <v>860</v>
      </c>
      <c r="N87" s="9">
        <v>9</v>
      </c>
      <c r="U87" s="12"/>
      <c r="V87" s="12"/>
      <c r="W87" s="75"/>
      <c r="X87" s="12"/>
      <c r="Y87" s="12"/>
    </row>
    <row r="88" spans="1:25">
      <c r="A88" s="9">
        <f t="shared" si="5"/>
        <v>69003</v>
      </c>
      <c r="B88" s="9">
        <f t="shared" si="7"/>
        <v>3</v>
      </c>
      <c r="C88" s="9">
        <v>690</v>
      </c>
      <c r="D88" s="9" t="s">
        <v>462</v>
      </c>
      <c r="E88" s="9">
        <v>350</v>
      </c>
      <c r="F88" s="9" t="s">
        <v>942</v>
      </c>
      <c r="G88" s="66">
        <v>864</v>
      </c>
      <c r="H88" s="12">
        <v>872</v>
      </c>
      <c r="I88" s="12">
        <v>6549478</v>
      </c>
      <c r="J88" s="12">
        <v>6773985</v>
      </c>
      <c r="K88" s="9">
        <f t="shared" si="6"/>
        <v>690350</v>
      </c>
      <c r="M88" s="9">
        <v>871</v>
      </c>
      <c r="N88" s="9">
        <v>5</v>
      </c>
      <c r="U88" s="12"/>
      <c r="V88" s="12"/>
      <c r="W88" s="75"/>
      <c r="X88" s="12"/>
      <c r="Y88" s="12"/>
    </row>
    <row r="89" spans="1:25">
      <c r="A89" s="9">
        <f t="shared" si="5"/>
        <v>69501</v>
      </c>
      <c r="B89" s="9">
        <f t="shared" si="7"/>
        <v>1</v>
      </c>
      <c r="C89" s="9">
        <v>695</v>
      </c>
      <c r="D89" s="9" t="s">
        <v>463</v>
      </c>
      <c r="E89" s="9">
        <v>157</v>
      </c>
      <c r="F89" s="9" t="s">
        <v>719</v>
      </c>
      <c r="G89" s="66">
        <v>264</v>
      </c>
      <c r="H89" s="12">
        <v>221</v>
      </c>
      <c r="I89" s="12">
        <v>2380952</v>
      </c>
      <c r="J89" s="12">
        <v>1953874</v>
      </c>
      <c r="K89" s="9">
        <f t="shared" si="6"/>
        <v>695157</v>
      </c>
      <c r="M89" s="9">
        <v>872</v>
      </c>
      <c r="N89" s="9">
        <v>9</v>
      </c>
      <c r="U89" s="12"/>
      <c r="V89" s="12"/>
      <c r="W89" s="75"/>
      <c r="X89" s="12"/>
      <c r="Y89" s="12"/>
    </row>
    <row r="90" spans="1:25">
      <c r="A90" s="9">
        <f t="shared" si="5"/>
        <v>69502</v>
      </c>
      <c r="B90" s="9">
        <f t="shared" si="7"/>
        <v>2</v>
      </c>
      <c r="C90" s="9">
        <v>695</v>
      </c>
      <c r="D90" s="9" t="s">
        <v>463</v>
      </c>
      <c r="E90" s="9">
        <v>288</v>
      </c>
      <c r="F90" s="9" t="s">
        <v>879</v>
      </c>
      <c r="G90" s="66">
        <v>1412</v>
      </c>
      <c r="H90" s="12">
        <v>1446</v>
      </c>
      <c r="I90" s="12">
        <v>12814987</v>
      </c>
      <c r="J90" s="12">
        <v>12756591</v>
      </c>
      <c r="K90" s="9">
        <f t="shared" si="6"/>
        <v>695288</v>
      </c>
      <c r="M90" s="9">
        <v>873</v>
      </c>
      <c r="N90" s="9">
        <v>8</v>
      </c>
      <c r="U90" s="12"/>
      <c r="V90" s="12"/>
      <c r="W90" s="75"/>
      <c r="X90" s="12"/>
      <c r="Y90" s="12"/>
    </row>
    <row r="91" spans="1:25">
      <c r="A91" s="9">
        <f t="shared" si="5"/>
        <v>69801</v>
      </c>
      <c r="B91" s="9">
        <f t="shared" si="7"/>
        <v>1</v>
      </c>
      <c r="C91" s="9">
        <v>698</v>
      </c>
      <c r="D91" s="9" t="s">
        <v>948</v>
      </c>
      <c r="E91" s="9">
        <v>92</v>
      </c>
      <c r="F91" s="9" t="s">
        <v>643</v>
      </c>
      <c r="G91" s="66">
        <v>564</v>
      </c>
      <c r="H91" s="12">
        <v>531</v>
      </c>
      <c r="I91" s="12">
        <v>4490279</v>
      </c>
      <c r="J91" s="12">
        <v>4276028</v>
      </c>
      <c r="K91" s="9">
        <f t="shared" si="6"/>
        <v>698092</v>
      </c>
      <c r="M91" s="9">
        <v>876</v>
      </c>
      <c r="N91" s="9">
        <v>10</v>
      </c>
      <c r="U91" s="12"/>
      <c r="V91" s="12"/>
      <c r="W91" s="75"/>
      <c r="X91" s="12"/>
      <c r="Y91" s="12"/>
    </row>
    <row r="92" spans="1:25">
      <c r="A92" s="9">
        <f t="shared" si="5"/>
        <v>69802</v>
      </c>
      <c r="B92" s="9">
        <f t="shared" si="7"/>
        <v>2</v>
      </c>
      <c r="C92" s="9">
        <v>698</v>
      </c>
      <c r="D92" s="9" t="s">
        <v>948</v>
      </c>
      <c r="E92" s="9">
        <v>166</v>
      </c>
      <c r="F92" s="9" t="s">
        <v>739</v>
      </c>
      <c r="G92" s="66">
        <v>894</v>
      </c>
      <c r="H92" s="12">
        <v>863</v>
      </c>
      <c r="I92" s="12">
        <v>6958936</v>
      </c>
      <c r="J92" s="12">
        <v>6901401</v>
      </c>
      <c r="K92" s="9">
        <f t="shared" si="6"/>
        <v>698166</v>
      </c>
      <c r="M92" s="9">
        <v>878</v>
      </c>
      <c r="N92" s="9">
        <v>11</v>
      </c>
      <c r="U92" s="12"/>
      <c r="V92" s="12"/>
      <c r="W92" s="75"/>
      <c r="X92" s="12"/>
      <c r="Y92" s="12"/>
    </row>
    <row r="93" spans="1:25">
      <c r="A93" s="9">
        <f t="shared" si="5"/>
        <v>70001</v>
      </c>
      <c r="B93" s="9">
        <f t="shared" si="7"/>
        <v>1</v>
      </c>
      <c r="C93" s="9">
        <v>700</v>
      </c>
      <c r="D93" s="9" t="s">
        <v>464</v>
      </c>
      <c r="E93" s="9">
        <v>62</v>
      </c>
      <c r="F93" s="9" t="s">
        <v>597</v>
      </c>
      <c r="G93" s="66">
        <v>31</v>
      </c>
      <c r="H93" s="12">
        <v>27</v>
      </c>
      <c r="I93" s="12">
        <v>304333</v>
      </c>
      <c r="J93" s="12">
        <v>274027</v>
      </c>
      <c r="K93" s="9">
        <f t="shared" si="6"/>
        <v>700062</v>
      </c>
      <c r="M93" s="9">
        <v>879</v>
      </c>
      <c r="N93" s="9">
        <v>5</v>
      </c>
      <c r="U93" s="12"/>
      <c r="V93" s="12"/>
      <c r="W93" s="75"/>
      <c r="X93" s="12"/>
      <c r="Y93" s="12"/>
    </row>
    <row r="94" spans="1:25">
      <c r="A94" s="9">
        <f t="shared" si="5"/>
        <v>70002</v>
      </c>
      <c r="B94" s="9">
        <f t="shared" si="7"/>
        <v>2</v>
      </c>
      <c r="C94" s="9">
        <v>700</v>
      </c>
      <c r="D94" s="9" t="s">
        <v>464</v>
      </c>
      <c r="E94" s="9">
        <v>89</v>
      </c>
      <c r="F94" s="9" t="s">
        <v>639</v>
      </c>
      <c r="G94" s="66">
        <v>187</v>
      </c>
      <c r="H94" s="12">
        <v>188</v>
      </c>
      <c r="I94" s="12">
        <v>1805838</v>
      </c>
      <c r="J94" s="12">
        <v>1860189</v>
      </c>
      <c r="K94" s="9">
        <f t="shared" si="6"/>
        <v>700089</v>
      </c>
      <c r="M94" s="9">
        <v>885</v>
      </c>
      <c r="N94" s="9">
        <v>11</v>
      </c>
      <c r="U94" s="12"/>
      <c r="V94" s="12"/>
      <c r="W94" s="75"/>
      <c r="X94" s="12"/>
      <c r="Y94" s="12"/>
    </row>
    <row r="95" spans="1:25">
      <c r="A95" s="9">
        <f t="shared" si="5"/>
        <v>70003</v>
      </c>
      <c r="B95" s="9">
        <f t="shared" si="7"/>
        <v>3</v>
      </c>
      <c r="C95" s="9">
        <v>700</v>
      </c>
      <c r="D95" s="9" t="s">
        <v>464</v>
      </c>
      <c r="E95" s="9">
        <v>104</v>
      </c>
      <c r="F95" s="9" t="s">
        <v>945</v>
      </c>
      <c r="G95" s="66">
        <v>15</v>
      </c>
      <c r="H95" s="12">
        <v>13</v>
      </c>
      <c r="I95" s="12">
        <v>125436</v>
      </c>
      <c r="J95" s="12">
        <v>108726</v>
      </c>
      <c r="K95" s="9">
        <f t="shared" si="6"/>
        <v>700104</v>
      </c>
      <c r="M95" s="9">
        <v>910</v>
      </c>
      <c r="N95" s="9">
        <v>20</v>
      </c>
      <c r="U95" s="12"/>
      <c r="V95" s="12"/>
      <c r="W95" s="75"/>
      <c r="X95" s="12"/>
      <c r="Y95" s="12"/>
    </row>
    <row r="96" spans="1:25">
      <c r="A96" s="9">
        <f t="shared" si="5"/>
        <v>70004</v>
      </c>
      <c r="B96" s="9">
        <f t="shared" si="7"/>
        <v>4</v>
      </c>
      <c r="C96" s="9">
        <v>700</v>
      </c>
      <c r="D96" s="9" t="s">
        <v>464</v>
      </c>
      <c r="E96" s="9">
        <v>221</v>
      </c>
      <c r="F96" s="9" t="s">
        <v>805</v>
      </c>
      <c r="G96" s="66">
        <v>218</v>
      </c>
      <c r="H96" s="12">
        <v>203</v>
      </c>
      <c r="I96" s="12">
        <v>1972487</v>
      </c>
      <c r="J96" s="12">
        <v>1936832</v>
      </c>
      <c r="K96" s="9">
        <f t="shared" si="6"/>
        <v>700221</v>
      </c>
      <c r="M96" s="9">
        <v>915</v>
      </c>
      <c r="N96" s="9">
        <v>28</v>
      </c>
      <c r="U96" s="12"/>
      <c r="V96" s="12"/>
      <c r="W96" s="75"/>
      <c r="X96" s="12"/>
      <c r="Y96" s="12"/>
    </row>
    <row r="97" spans="1:25">
      <c r="A97" s="9">
        <f t="shared" si="5"/>
        <v>70005</v>
      </c>
      <c r="B97" s="9">
        <f t="shared" si="7"/>
        <v>5</v>
      </c>
      <c r="C97" s="9">
        <v>700</v>
      </c>
      <c r="D97" s="9" t="s">
        <v>464</v>
      </c>
      <c r="E97" s="9">
        <v>296</v>
      </c>
      <c r="F97" s="9" t="s">
        <v>887</v>
      </c>
      <c r="G97" s="66">
        <v>164</v>
      </c>
      <c r="H97" s="12">
        <v>160</v>
      </c>
      <c r="I97" s="12">
        <v>1573229</v>
      </c>
      <c r="J97" s="12">
        <v>1590931</v>
      </c>
      <c r="K97" s="9">
        <f t="shared" si="6"/>
        <v>700296</v>
      </c>
      <c r="U97" s="12"/>
      <c r="V97" s="12"/>
      <c r="W97" s="75"/>
      <c r="X97" s="12"/>
      <c r="Y97" s="12"/>
    </row>
    <row r="98" spans="1:25">
      <c r="A98" s="9">
        <f t="shared" si="5"/>
        <v>70006</v>
      </c>
      <c r="B98" s="9">
        <f t="shared" si="7"/>
        <v>6</v>
      </c>
      <c r="C98" s="9">
        <v>700</v>
      </c>
      <c r="D98" s="9" t="s">
        <v>464</v>
      </c>
      <c r="E98" s="9">
        <v>334</v>
      </c>
      <c r="F98" s="9" t="s">
        <v>926</v>
      </c>
      <c r="G98" s="66">
        <v>115</v>
      </c>
      <c r="H98" s="12">
        <v>114</v>
      </c>
      <c r="I98" s="12">
        <v>1114541</v>
      </c>
      <c r="J98" s="12">
        <v>1122424</v>
      </c>
      <c r="K98" s="9">
        <f t="shared" si="6"/>
        <v>700334</v>
      </c>
      <c r="U98" s="12"/>
      <c r="V98" s="12"/>
      <c r="W98" s="75"/>
      <c r="X98" s="12"/>
      <c r="Y98" s="12"/>
    </row>
    <row r="99" spans="1:25">
      <c r="A99" s="9">
        <f t="shared" si="5"/>
        <v>70501</v>
      </c>
      <c r="B99" s="9">
        <f t="shared" si="7"/>
        <v>1</v>
      </c>
      <c r="C99" s="9">
        <v>705</v>
      </c>
      <c r="D99" s="9" t="s">
        <v>465</v>
      </c>
      <c r="E99" s="9">
        <v>38</v>
      </c>
      <c r="F99" s="9" t="s">
        <v>561</v>
      </c>
      <c r="G99" s="66">
        <v>768</v>
      </c>
      <c r="H99" s="12">
        <v>742</v>
      </c>
      <c r="I99" s="12">
        <v>6389632</v>
      </c>
      <c r="J99" s="12">
        <v>6158826</v>
      </c>
      <c r="K99" s="9">
        <f t="shared" si="6"/>
        <v>705038</v>
      </c>
      <c r="U99" s="12"/>
      <c r="V99" s="12"/>
      <c r="W99" s="75"/>
      <c r="X99" s="12"/>
      <c r="Y99" s="12"/>
    </row>
    <row r="100" spans="1:25">
      <c r="A100" s="9">
        <f t="shared" si="5"/>
        <v>70502</v>
      </c>
      <c r="B100" s="9">
        <f t="shared" si="7"/>
        <v>2</v>
      </c>
      <c r="C100" s="9">
        <v>705</v>
      </c>
      <c r="D100" s="9" t="s">
        <v>465</v>
      </c>
      <c r="E100" s="9">
        <v>184</v>
      </c>
      <c r="F100" s="9" t="s">
        <v>761</v>
      </c>
      <c r="G100" s="66">
        <v>707</v>
      </c>
      <c r="H100" s="12">
        <v>710</v>
      </c>
      <c r="I100" s="12">
        <v>5879846</v>
      </c>
      <c r="J100" s="12">
        <v>5903948</v>
      </c>
      <c r="K100" s="9">
        <f t="shared" si="6"/>
        <v>705184</v>
      </c>
      <c r="U100" s="12"/>
      <c r="V100" s="12"/>
      <c r="W100" s="75"/>
      <c r="X100" s="12"/>
      <c r="Y100" s="12"/>
    </row>
    <row r="101" spans="1:25">
      <c r="A101" s="9">
        <f t="shared" si="5"/>
        <v>70503</v>
      </c>
      <c r="B101" s="9">
        <f t="shared" si="7"/>
        <v>3</v>
      </c>
      <c r="C101" s="9">
        <v>705</v>
      </c>
      <c r="D101" s="9" t="s">
        <v>465</v>
      </c>
      <c r="E101" s="9">
        <v>298</v>
      </c>
      <c r="F101" s="9" t="s">
        <v>889</v>
      </c>
      <c r="G101" s="66">
        <v>538</v>
      </c>
      <c r="H101" s="12">
        <v>525</v>
      </c>
      <c r="I101" s="12">
        <v>4566832</v>
      </c>
      <c r="J101" s="12">
        <v>4368454</v>
      </c>
      <c r="K101" s="9">
        <f t="shared" si="6"/>
        <v>705298</v>
      </c>
      <c r="U101" s="12"/>
      <c r="V101" s="12"/>
      <c r="W101" s="75"/>
      <c r="X101" s="12"/>
      <c r="Y101" s="12"/>
    </row>
    <row r="102" spans="1:25">
      <c r="A102" s="9">
        <f t="shared" si="5"/>
        <v>71001</v>
      </c>
      <c r="B102" s="9">
        <f t="shared" si="7"/>
        <v>1</v>
      </c>
      <c r="C102" s="9">
        <v>710</v>
      </c>
      <c r="D102" s="9" t="s">
        <v>466</v>
      </c>
      <c r="E102" s="9">
        <v>179</v>
      </c>
      <c r="F102" s="9" t="s">
        <v>755</v>
      </c>
      <c r="G102" s="66">
        <v>1043</v>
      </c>
      <c r="H102" s="12">
        <v>994</v>
      </c>
      <c r="I102" s="12">
        <v>5971725</v>
      </c>
      <c r="J102" s="12">
        <v>6146129</v>
      </c>
      <c r="K102" s="9">
        <f t="shared" si="6"/>
        <v>710179</v>
      </c>
      <c r="U102" s="12"/>
      <c r="V102" s="12"/>
      <c r="W102" s="75"/>
      <c r="X102" s="12"/>
      <c r="Y102" s="12"/>
    </row>
    <row r="103" spans="1:25">
      <c r="A103" s="9">
        <f t="shared" si="5"/>
        <v>71002</v>
      </c>
      <c r="B103" s="9">
        <f t="shared" si="7"/>
        <v>2</v>
      </c>
      <c r="C103" s="9">
        <v>710</v>
      </c>
      <c r="D103" s="9" t="s">
        <v>466</v>
      </c>
      <c r="E103" s="9">
        <v>303</v>
      </c>
      <c r="F103" s="9" t="s">
        <v>894</v>
      </c>
      <c r="G103" s="66">
        <v>1252</v>
      </c>
      <c r="H103" s="12">
        <v>1217</v>
      </c>
      <c r="I103" s="12">
        <v>6935338</v>
      </c>
      <c r="J103" s="12">
        <v>7313580</v>
      </c>
      <c r="K103" s="9">
        <f t="shared" si="6"/>
        <v>710303</v>
      </c>
      <c r="U103" s="12"/>
      <c r="V103" s="12"/>
      <c r="W103" s="75"/>
      <c r="X103" s="12"/>
      <c r="Y103" s="12"/>
    </row>
    <row r="104" spans="1:25">
      <c r="A104" s="9">
        <f t="shared" si="5"/>
        <v>71201</v>
      </c>
      <c r="B104" s="9">
        <f t="shared" si="7"/>
        <v>1</v>
      </c>
      <c r="C104" s="9">
        <v>712</v>
      </c>
      <c r="D104" s="9" t="s">
        <v>85</v>
      </c>
      <c r="E104" s="9">
        <v>55</v>
      </c>
      <c r="F104" s="9" t="s">
        <v>586</v>
      </c>
      <c r="G104" s="66">
        <v>499</v>
      </c>
      <c r="H104" s="12">
        <v>511</v>
      </c>
      <c r="I104" s="12">
        <v>4175621</v>
      </c>
      <c r="J104" s="12">
        <v>4313986</v>
      </c>
      <c r="K104" s="9">
        <f t="shared" si="6"/>
        <v>712055</v>
      </c>
      <c r="U104" s="12"/>
      <c r="V104" s="12"/>
      <c r="W104" s="75"/>
      <c r="X104" s="12"/>
      <c r="Y104" s="12"/>
    </row>
    <row r="105" spans="1:25">
      <c r="A105" s="9">
        <f t="shared" si="5"/>
        <v>71202</v>
      </c>
      <c r="B105" s="9">
        <f t="shared" si="7"/>
        <v>2</v>
      </c>
      <c r="C105" s="9">
        <v>712</v>
      </c>
      <c r="D105" s="9" t="s">
        <v>85</v>
      </c>
      <c r="E105" s="9">
        <v>126</v>
      </c>
      <c r="F105" s="9" t="s">
        <v>686</v>
      </c>
      <c r="G105" s="66">
        <v>1375</v>
      </c>
      <c r="H105" s="12">
        <v>1370</v>
      </c>
      <c r="I105" s="12">
        <v>11544399</v>
      </c>
      <c r="J105" s="12">
        <v>11623687</v>
      </c>
      <c r="K105" s="9">
        <f t="shared" si="6"/>
        <v>712126</v>
      </c>
      <c r="U105" s="12"/>
      <c r="V105" s="12"/>
      <c r="W105" s="75"/>
      <c r="X105" s="12"/>
      <c r="Y105" s="12"/>
    </row>
    <row r="106" spans="1:25">
      <c r="A106" s="9">
        <f t="shared" si="5"/>
        <v>71501</v>
      </c>
      <c r="B106" s="9">
        <f t="shared" si="7"/>
        <v>1</v>
      </c>
      <c r="C106" s="9">
        <v>715</v>
      </c>
      <c r="D106" s="9" t="s">
        <v>467</v>
      </c>
      <c r="E106" s="9">
        <v>148</v>
      </c>
      <c r="F106" s="9" t="s">
        <v>709</v>
      </c>
      <c r="G106" s="66">
        <v>186</v>
      </c>
      <c r="H106" s="12">
        <v>180</v>
      </c>
      <c r="I106" s="12">
        <v>1267973</v>
      </c>
      <c r="J106" s="12">
        <v>1219161</v>
      </c>
      <c r="K106" s="9">
        <f t="shared" si="6"/>
        <v>715148</v>
      </c>
      <c r="U106" s="12"/>
      <c r="V106" s="12"/>
      <c r="W106" s="75"/>
      <c r="X106" s="12"/>
      <c r="Y106" s="12"/>
    </row>
    <row r="107" spans="1:25">
      <c r="A107" s="9">
        <f t="shared" si="5"/>
        <v>71502</v>
      </c>
      <c r="B107" s="9">
        <f t="shared" si="7"/>
        <v>2</v>
      </c>
      <c r="C107" s="9">
        <v>715</v>
      </c>
      <c r="D107" s="9" t="s">
        <v>467</v>
      </c>
      <c r="E107" s="9">
        <v>341</v>
      </c>
      <c r="F107" s="9" t="s">
        <v>933</v>
      </c>
      <c r="G107" s="66">
        <v>301</v>
      </c>
      <c r="H107" s="12">
        <v>314</v>
      </c>
      <c r="I107" s="12">
        <v>2556490</v>
      </c>
      <c r="J107" s="12">
        <v>2615389</v>
      </c>
      <c r="K107" s="9">
        <f t="shared" si="6"/>
        <v>715341</v>
      </c>
      <c r="U107" s="12"/>
      <c r="V107" s="12"/>
      <c r="W107" s="75"/>
      <c r="X107" s="12"/>
      <c r="Y107" s="12"/>
    </row>
    <row r="108" spans="1:25">
      <c r="A108" s="9">
        <f t="shared" si="5"/>
        <v>71701</v>
      </c>
      <c r="B108" s="9">
        <f t="shared" si="7"/>
        <v>1</v>
      </c>
      <c r="C108" s="9">
        <v>717</v>
      </c>
      <c r="D108" s="9" t="s">
        <v>468</v>
      </c>
      <c r="E108" s="9">
        <v>13</v>
      </c>
      <c r="F108" s="9" t="s">
        <v>13</v>
      </c>
      <c r="G108" s="66">
        <v>165</v>
      </c>
      <c r="H108" s="12">
        <v>165</v>
      </c>
      <c r="I108" s="12">
        <v>1353498</v>
      </c>
      <c r="J108" s="12">
        <v>1382607</v>
      </c>
      <c r="K108" s="9">
        <f t="shared" si="6"/>
        <v>717013</v>
      </c>
      <c r="U108" s="12"/>
      <c r="V108" s="12"/>
      <c r="W108" s="75"/>
      <c r="X108" s="12"/>
      <c r="Y108" s="12"/>
    </row>
    <row r="109" spans="1:25">
      <c r="A109" s="9">
        <f t="shared" si="5"/>
        <v>71702</v>
      </c>
      <c r="B109" s="9">
        <f t="shared" si="7"/>
        <v>2</v>
      </c>
      <c r="C109" s="9">
        <v>717</v>
      </c>
      <c r="D109" s="9" t="s">
        <v>468</v>
      </c>
      <c r="E109" s="9">
        <v>47</v>
      </c>
      <c r="F109" s="9" t="s">
        <v>575</v>
      </c>
      <c r="G109" s="66">
        <v>172</v>
      </c>
      <c r="H109" s="12">
        <v>183</v>
      </c>
      <c r="I109" s="12">
        <v>1265503</v>
      </c>
      <c r="J109" s="12">
        <v>1270173</v>
      </c>
      <c r="K109" s="9">
        <f t="shared" si="6"/>
        <v>717047</v>
      </c>
      <c r="U109" s="12"/>
      <c r="V109" s="12"/>
      <c r="W109" s="75"/>
      <c r="X109" s="12"/>
      <c r="Y109" s="12"/>
    </row>
    <row r="110" spans="1:25">
      <c r="A110" s="9">
        <f t="shared" si="5"/>
        <v>71703</v>
      </c>
      <c r="B110" s="9">
        <f t="shared" si="7"/>
        <v>3</v>
      </c>
      <c r="C110" s="9">
        <v>717</v>
      </c>
      <c r="D110" s="9" t="s">
        <v>468</v>
      </c>
      <c r="E110" s="9">
        <v>53</v>
      </c>
      <c r="F110" s="9" t="s">
        <v>582</v>
      </c>
      <c r="G110" s="66">
        <v>84</v>
      </c>
      <c r="H110" s="12">
        <v>78</v>
      </c>
      <c r="I110" s="12">
        <v>477100</v>
      </c>
      <c r="J110" s="12">
        <v>438061</v>
      </c>
      <c r="K110" s="9">
        <f t="shared" si="6"/>
        <v>717053</v>
      </c>
      <c r="U110" s="12"/>
      <c r="V110" s="12"/>
      <c r="W110" s="75"/>
      <c r="X110" s="12"/>
      <c r="Y110" s="12"/>
    </row>
    <row r="111" spans="1:25">
      <c r="A111" s="9">
        <f t="shared" si="5"/>
        <v>71704</v>
      </c>
      <c r="B111" s="9">
        <f t="shared" si="7"/>
        <v>4</v>
      </c>
      <c r="C111" s="9">
        <v>717</v>
      </c>
      <c r="D111" s="9" t="s">
        <v>468</v>
      </c>
      <c r="E111" s="9">
        <v>66</v>
      </c>
      <c r="F111" s="9" t="s">
        <v>603</v>
      </c>
      <c r="G111" s="66">
        <v>169</v>
      </c>
      <c r="H111" s="12">
        <v>169</v>
      </c>
      <c r="I111" s="12">
        <v>1047977</v>
      </c>
      <c r="J111" s="12">
        <v>1051459</v>
      </c>
      <c r="K111" s="9">
        <f t="shared" si="6"/>
        <v>717066</v>
      </c>
      <c r="U111" s="12"/>
      <c r="V111" s="12"/>
      <c r="W111" s="75"/>
      <c r="X111" s="12"/>
      <c r="Y111" s="12"/>
    </row>
    <row r="112" spans="1:25">
      <c r="A112" s="9">
        <f t="shared" si="5"/>
        <v>71705</v>
      </c>
      <c r="B112" s="9">
        <f t="shared" si="7"/>
        <v>5</v>
      </c>
      <c r="C112" s="9">
        <v>717</v>
      </c>
      <c r="D112" s="9" t="s">
        <v>468</v>
      </c>
      <c r="E112" s="9">
        <v>129</v>
      </c>
      <c r="F112" s="9" t="s">
        <v>689</v>
      </c>
      <c r="G112" s="66">
        <v>15</v>
      </c>
      <c r="H112" s="12">
        <v>12</v>
      </c>
      <c r="I112" s="12">
        <v>75631</v>
      </c>
      <c r="J112" s="12">
        <v>83760</v>
      </c>
      <c r="K112" s="9">
        <f t="shared" si="6"/>
        <v>717129</v>
      </c>
      <c r="U112" s="12"/>
      <c r="V112" s="12"/>
      <c r="W112" s="75"/>
      <c r="X112" s="12"/>
      <c r="Y112" s="12"/>
    </row>
    <row r="113" spans="1:25">
      <c r="A113" s="9">
        <f t="shared" si="5"/>
        <v>71706</v>
      </c>
      <c r="B113" s="9">
        <f t="shared" si="7"/>
        <v>6</v>
      </c>
      <c r="C113" s="9">
        <v>717</v>
      </c>
      <c r="D113" s="9" t="s">
        <v>468</v>
      </c>
      <c r="E113" s="9">
        <v>130</v>
      </c>
      <c r="F113" s="9" t="s">
        <v>690</v>
      </c>
      <c r="G113" s="66">
        <v>94</v>
      </c>
      <c r="H113" s="12">
        <v>95</v>
      </c>
      <c r="I113" s="12">
        <v>452390</v>
      </c>
      <c r="J113" s="12">
        <v>405411</v>
      </c>
      <c r="K113" s="9">
        <f t="shared" si="6"/>
        <v>717130</v>
      </c>
      <c r="U113" s="12"/>
      <c r="V113" s="12"/>
      <c r="W113" s="75"/>
      <c r="X113" s="12"/>
      <c r="Y113" s="12"/>
    </row>
    <row r="114" spans="1:25">
      <c r="A114" s="9">
        <f t="shared" si="5"/>
        <v>71707</v>
      </c>
      <c r="B114" s="9">
        <f t="shared" si="7"/>
        <v>7</v>
      </c>
      <c r="C114" s="9">
        <v>717</v>
      </c>
      <c r="D114" s="9" t="s">
        <v>468</v>
      </c>
      <c r="E114" s="9">
        <v>237</v>
      </c>
      <c r="F114" s="9" t="s">
        <v>826</v>
      </c>
      <c r="G114" s="66">
        <v>57</v>
      </c>
      <c r="H114" s="12">
        <v>62</v>
      </c>
      <c r="I114" s="12">
        <v>470598</v>
      </c>
      <c r="J114" s="12">
        <v>488841</v>
      </c>
      <c r="K114" s="9">
        <f t="shared" si="6"/>
        <v>717237</v>
      </c>
      <c r="U114" s="12"/>
      <c r="V114" s="12"/>
      <c r="W114" s="75"/>
      <c r="X114" s="12"/>
      <c r="Y114" s="12"/>
    </row>
    <row r="115" spans="1:25">
      <c r="A115" s="9">
        <f t="shared" si="5"/>
        <v>71708</v>
      </c>
      <c r="B115" s="9">
        <f t="shared" si="7"/>
        <v>8</v>
      </c>
      <c r="C115" s="9">
        <v>717</v>
      </c>
      <c r="D115" s="9" t="s">
        <v>468</v>
      </c>
      <c r="E115" s="9">
        <v>268</v>
      </c>
      <c r="F115" s="9" t="s">
        <v>857</v>
      </c>
      <c r="G115" s="66">
        <v>182</v>
      </c>
      <c r="H115" s="12">
        <v>184</v>
      </c>
      <c r="I115" s="12">
        <v>1380529</v>
      </c>
      <c r="J115" s="12">
        <v>1373397</v>
      </c>
      <c r="K115" s="9">
        <f t="shared" si="6"/>
        <v>717268</v>
      </c>
      <c r="U115" s="12"/>
      <c r="V115" s="12"/>
      <c r="W115" s="75"/>
      <c r="X115" s="12"/>
      <c r="Y115" s="12"/>
    </row>
    <row r="116" spans="1:25">
      <c r="A116" s="9">
        <f t="shared" si="5"/>
        <v>72001</v>
      </c>
      <c r="B116" s="9">
        <f t="shared" si="7"/>
        <v>1</v>
      </c>
      <c r="C116" s="9">
        <v>720</v>
      </c>
      <c r="D116" s="9" t="s">
        <v>471</v>
      </c>
      <c r="E116" s="9">
        <v>235</v>
      </c>
      <c r="F116" s="9" t="s">
        <v>823</v>
      </c>
      <c r="G116" s="66">
        <v>223</v>
      </c>
      <c r="H116" s="12">
        <v>216</v>
      </c>
      <c r="I116" s="12">
        <v>1222365</v>
      </c>
      <c r="J116" s="12">
        <v>1203025</v>
      </c>
      <c r="K116" s="9">
        <f t="shared" si="6"/>
        <v>720235</v>
      </c>
      <c r="U116" s="12"/>
      <c r="V116" s="12"/>
      <c r="W116" s="75"/>
      <c r="X116" s="12"/>
      <c r="Y116" s="12"/>
    </row>
    <row r="117" spans="1:25">
      <c r="A117" s="9">
        <f t="shared" si="5"/>
        <v>72002</v>
      </c>
      <c r="B117" s="9">
        <f t="shared" si="7"/>
        <v>2</v>
      </c>
      <c r="C117" s="9">
        <v>720</v>
      </c>
      <c r="D117" s="9" t="s">
        <v>471</v>
      </c>
      <c r="E117" s="9">
        <v>294</v>
      </c>
      <c r="F117" s="9" t="s">
        <v>885</v>
      </c>
      <c r="G117" s="66">
        <v>1088</v>
      </c>
      <c r="H117" s="12">
        <v>1070</v>
      </c>
      <c r="I117" s="12">
        <v>3947028</v>
      </c>
      <c r="J117" s="12">
        <v>4114704</v>
      </c>
      <c r="K117" s="9">
        <f t="shared" si="6"/>
        <v>720294</v>
      </c>
      <c r="U117" s="12"/>
      <c r="V117" s="12"/>
      <c r="W117" s="75"/>
      <c r="X117" s="12"/>
      <c r="Y117" s="12"/>
    </row>
    <row r="118" spans="1:25">
      <c r="A118" s="9">
        <f t="shared" si="5"/>
        <v>72501</v>
      </c>
      <c r="B118" s="9">
        <f t="shared" si="7"/>
        <v>1</v>
      </c>
      <c r="C118" s="9">
        <v>725</v>
      </c>
      <c r="D118" s="9" t="s">
        <v>472</v>
      </c>
      <c r="E118" s="9">
        <v>34</v>
      </c>
      <c r="F118" s="9" t="s">
        <v>55</v>
      </c>
      <c r="G118" s="66">
        <v>1010</v>
      </c>
      <c r="H118" s="12">
        <v>1030</v>
      </c>
      <c r="I118" s="12">
        <v>8159692</v>
      </c>
      <c r="J118" s="12">
        <v>8176490</v>
      </c>
      <c r="K118" s="9">
        <f t="shared" si="6"/>
        <v>725034</v>
      </c>
      <c r="U118" s="12"/>
      <c r="V118" s="12"/>
      <c r="W118" s="75"/>
      <c r="X118" s="12"/>
      <c r="Y118" s="12"/>
    </row>
    <row r="119" spans="1:25">
      <c r="A119" s="9">
        <f t="shared" si="5"/>
        <v>72502</v>
      </c>
      <c r="B119" s="9">
        <f t="shared" si="7"/>
        <v>2</v>
      </c>
      <c r="C119" s="9">
        <v>725</v>
      </c>
      <c r="D119" s="9" t="s">
        <v>472</v>
      </c>
      <c r="E119" s="9">
        <v>147</v>
      </c>
      <c r="F119" s="9" t="s">
        <v>708</v>
      </c>
      <c r="G119" s="66">
        <v>978</v>
      </c>
      <c r="H119" s="12">
        <v>1004</v>
      </c>
      <c r="I119" s="12">
        <v>6629995</v>
      </c>
      <c r="J119" s="12">
        <v>6520955</v>
      </c>
      <c r="K119" s="9">
        <f t="shared" si="6"/>
        <v>725147</v>
      </c>
      <c r="U119" s="12"/>
      <c r="V119" s="12"/>
      <c r="W119" s="75"/>
      <c r="X119" s="12"/>
      <c r="Y119" s="12"/>
    </row>
    <row r="120" spans="1:25">
      <c r="A120" s="9">
        <f t="shared" si="5"/>
        <v>72503</v>
      </c>
      <c r="B120" s="9">
        <f t="shared" si="7"/>
        <v>3</v>
      </c>
      <c r="C120" s="9">
        <v>725</v>
      </c>
      <c r="D120" s="9" t="s">
        <v>472</v>
      </c>
      <c r="E120" s="9">
        <v>286</v>
      </c>
      <c r="F120" s="9" t="s">
        <v>877</v>
      </c>
      <c r="G120" s="66">
        <v>1289</v>
      </c>
      <c r="H120" s="12">
        <v>1272</v>
      </c>
      <c r="I120" s="12">
        <v>10213304</v>
      </c>
      <c r="J120" s="12">
        <v>10158544</v>
      </c>
      <c r="K120" s="9">
        <f t="shared" si="6"/>
        <v>725286</v>
      </c>
      <c r="U120" s="12"/>
      <c r="V120" s="12"/>
      <c r="W120" s="75"/>
      <c r="X120" s="12"/>
      <c r="Y120" s="12"/>
    </row>
    <row r="121" spans="1:25">
      <c r="A121" s="9">
        <f t="shared" si="5"/>
        <v>72801</v>
      </c>
      <c r="B121" s="9">
        <f t="shared" si="7"/>
        <v>1</v>
      </c>
      <c r="C121" s="9">
        <v>728</v>
      </c>
      <c r="D121" s="9" t="s">
        <v>473</v>
      </c>
      <c r="E121" s="9">
        <v>206</v>
      </c>
      <c r="F121" s="9" t="s">
        <v>784</v>
      </c>
      <c r="G121" s="66">
        <v>66</v>
      </c>
      <c r="H121" s="12">
        <v>67</v>
      </c>
      <c r="I121" s="12">
        <v>358038</v>
      </c>
      <c r="J121" s="12">
        <v>372973</v>
      </c>
      <c r="K121" s="9">
        <f t="shared" si="6"/>
        <v>728206</v>
      </c>
      <c r="U121" s="12"/>
      <c r="V121" s="12"/>
      <c r="W121" s="75"/>
      <c r="X121" s="12"/>
      <c r="Y121" s="12"/>
    </row>
    <row r="122" spans="1:25">
      <c r="A122" s="9">
        <f t="shared" si="5"/>
        <v>72802</v>
      </c>
      <c r="B122" s="9">
        <f t="shared" si="7"/>
        <v>2</v>
      </c>
      <c r="C122" s="9">
        <v>728</v>
      </c>
      <c r="D122" s="9" t="s">
        <v>473</v>
      </c>
      <c r="E122" s="9">
        <v>319</v>
      </c>
      <c r="F122" s="9" t="s">
        <v>911</v>
      </c>
      <c r="G122" s="66">
        <v>55</v>
      </c>
      <c r="H122" s="12">
        <v>68</v>
      </c>
      <c r="I122" s="12">
        <v>353675</v>
      </c>
      <c r="J122" s="12">
        <v>372307</v>
      </c>
      <c r="K122" s="9">
        <f t="shared" si="6"/>
        <v>728319</v>
      </c>
      <c r="U122" s="12"/>
      <c r="V122" s="12"/>
      <c r="W122" s="75"/>
      <c r="X122" s="12"/>
      <c r="Y122" s="12"/>
    </row>
    <row r="123" spans="1:25">
      <c r="A123" s="9">
        <f t="shared" si="5"/>
        <v>73001</v>
      </c>
      <c r="B123" s="9">
        <f t="shared" si="7"/>
        <v>1</v>
      </c>
      <c r="C123" s="9">
        <v>730</v>
      </c>
      <c r="D123" s="9" t="s">
        <v>474</v>
      </c>
      <c r="E123" s="9">
        <v>213</v>
      </c>
      <c r="F123" s="9" t="s">
        <v>795</v>
      </c>
      <c r="G123" s="66">
        <v>862</v>
      </c>
      <c r="H123" s="12">
        <v>879</v>
      </c>
      <c r="I123" s="12">
        <v>7363380</v>
      </c>
      <c r="J123" s="12">
        <v>7565421</v>
      </c>
      <c r="K123" s="9">
        <f t="shared" si="6"/>
        <v>730213</v>
      </c>
      <c r="U123" s="12"/>
      <c r="V123" s="12"/>
      <c r="W123" s="75"/>
      <c r="X123" s="12"/>
      <c r="Y123" s="12"/>
    </row>
    <row r="124" spans="1:25">
      <c r="A124" s="9">
        <f t="shared" si="5"/>
        <v>73002</v>
      </c>
      <c r="B124" s="9">
        <f t="shared" si="7"/>
        <v>2</v>
      </c>
      <c r="C124" s="9">
        <v>730</v>
      </c>
      <c r="D124" s="9" t="s">
        <v>474</v>
      </c>
      <c r="E124" s="9">
        <v>276</v>
      </c>
      <c r="F124" s="9" t="s">
        <v>865</v>
      </c>
      <c r="G124" s="66">
        <v>630</v>
      </c>
      <c r="H124" s="12">
        <v>615</v>
      </c>
      <c r="I124" s="12">
        <v>5569488</v>
      </c>
      <c r="J124" s="12">
        <v>5369519</v>
      </c>
      <c r="K124" s="9">
        <f t="shared" si="6"/>
        <v>730276</v>
      </c>
      <c r="U124" s="12"/>
      <c r="V124" s="12"/>
      <c r="W124" s="75"/>
      <c r="X124" s="12"/>
      <c r="Y124" s="12"/>
    </row>
    <row r="125" spans="1:25">
      <c r="A125" s="9">
        <f t="shared" si="5"/>
        <v>73501</v>
      </c>
      <c r="B125" s="9">
        <f t="shared" si="7"/>
        <v>1</v>
      </c>
      <c r="C125" s="9">
        <v>735</v>
      </c>
      <c r="D125" s="9" t="s">
        <v>475</v>
      </c>
      <c r="E125" s="9">
        <v>12</v>
      </c>
      <c r="F125" s="9" t="s">
        <v>11</v>
      </c>
      <c r="G125" s="66">
        <v>420</v>
      </c>
      <c r="H125" s="12">
        <v>404</v>
      </c>
      <c r="I125" s="12">
        <v>2149785</v>
      </c>
      <c r="J125" s="12">
        <v>2136386</v>
      </c>
      <c r="K125" s="9">
        <f t="shared" si="6"/>
        <v>735012</v>
      </c>
      <c r="U125" s="12"/>
      <c r="V125" s="12"/>
      <c r="W125" s="75"/>
      <c r="X125" s="12"/>
      <c r="Y125" s="12"/>
    </row>
    <row r="126" spans="1:25">
      <c r="A126" s="9">
        <f t="shared" si="5"/>
        <v>73502</v>
      </c>
      <c r="B126" s="9">
        <f t="shared" si="7"/>
        <v>2</v>
      </c>
      <c r="C126" s="9">
        <v>735</v>
      </c>
      <c r="D126" s="9" t="s">
        <v>475</v>
      </c>
      <c r="E126" s="9">
        <v>232</v>
      </c>
      <c r="F126" s="9" t="s">
        <v>820</v>
      </c>
      <c r="G126" s="66">
        <v>1661</v>
      </c>
      <c r="H126" s="12">
        <v>1603</v>
      </c>
      <c r="I126" s="12">
        <v>8530691</v>
      </c>
      <c r="J126" s="12">
        <v>8780443</v>
      </c>
      <c r="K126" s="9">
        <f t="shared" si="6"/>
        <v>735232</v>
      </c>
      <c r="U126" s="12"/>
      <c r="V126" s="12"/>
      <c r="W126" s="75"/>
      <c r="X126" s="12"/>
      <c r="Y126" s="12"/>
    </row>
    <row r="127" spans="1:25">
      <c r="A127" s="9">
        <f t="shared" si="5"/>
        <v>73503</v>
      </c>
      <c r="B127" s="9">
        <f t="shared" si="7"/>
        <v>3</v>
      </c>
      <c r="C127" s="9">
        <v>735</v>
      </c>
      <c r="D127" s="9" t="s">
        <v>475</v>
      </c>
      <c r="E127" s="9">
        <v>299</v>
      </c>
      <c r="F127" s="9" t="s">
        <v>890</v>
      </c>
      <c r="G127" s="66">
        <v>1341</v>
      </c>
      <c r="H127" s="12">
        <v>1293</v>
      </c>
      <c r="I127" s="12">
        <v>6550655</v>
      </c>
      <c r="J127" s="12">
        <v>6350163</v>
      </c>
      <c r="K127" s="9">
        <f t="shared" si="6"/>
        <v>735299</v>
      </c>
      <c r="U127" s="12"/>
      <c r="V127" s="12"/>
      <c r="W127" s="75"/>
      <c r="X127" s="12"/>
      <c r="Y127" s="12"/>
    </row>
    <row r="128" spans="1:25">
      <c r="A128" s="9">
        <f t="shared" si="5"/>
        <v>74001</v>
      </c>
      <c r="B128" s="9">
        <f t="shared" si="7"/>
        <v>1</v>
      </c>
      <c r="C128" s="9">
        <v>740</v>
      </c>
      <c r="D128" s="9" t="s">
        <v>476</v>
      </c>
      <c r="E128" s="9">
        <v>169</v>
      </c>
      <c r="F128" s="9" t="s">
        <v>742</v>
      </c>
      <c r="G128" s="66">
        <v>344</v>
      </c>
      <c r="H128" s="12">
        <v>324</v>
      </c>
      <c r="I128" s="12">
        <v>2773295</v>
      </c>
      <c r="J128" s="12">
        <v>2634665</v>
      </c>
      <c r="K128" s="9">
        <f t="shared" si="6"/>
        <v>740169</v>
      </c>
      <c r="U128" s="12"/>
      <c r="V128" s="12"/>
      <c r="W128" s="75"/>
      <c r="X128" s="12"/>
      <c r="Y128" s="12"/>
    </row>
    <row r="129" spans="1:25">
      <c r="A129" s="9">
        <f t="shared" si="5"/>
        <v>74002</v>
      </c>
      <c r="B129" s="9">
        <f t="shared" si="7"/>
        <v>2</v>
      </c>
      <c r="C129" s="9">
        <v>740</v>
      </c>
      <c r="D129" s="9" t="s">
        <v>476</v>
      </c>
      <c r="E129" s="9">
        <v>173</v>
      </c>
      <c r="F129" s="9" t="s">
        <v>747</v>
      </c>
      <c r="G129" s="66">
        <v>397</v>
      </c>
      <c r="H129" s="12">
        <v>399</v>
      </c>
      <c r="I129" s="12">
        <v>3208709</v>
      </c>
      <c r="J129" s="12">
        <v>3254237</v>
      </c>
      <c r="K129" s="9">
        <f t="shared" si="6"/>
        <v>740173</v>
      </c>
      <c r="U129" s="12"/>
      <c r="V129" s="12"/>
      <c r="W129" s="75"/>
      <c r="X129" s="12"/>
      <c r="Y129" s="12"/>
    </row>
    <row r="130" spans="1:25">
      <c r="A130" s="9">
        <f t="shared" si="5"/>
        <v>74003</v>
      </c>
      <c r="B130" s="9">
        <f t="shared" si="7"/>
        <v>3</v>
      </c>
      <c r="C130" s="9">
        <v>740</v>
      </c>
      <c r="D130" s="9" t="s">
        <v>476</v>
      </c>
      <c r="E130" s="9">
        <v>250</v>
      </c>
      <c r="F130" s="9" t="s">
        <v>839</v>
      </c>
      <c r="G130" s="66">
        <v>439</v>
      </c>
      <c r="H130" s="12">
        <v>448</v>
      </c>
      <c r="I130" s="12">
        <v>2722094</v>
      </c>
      <c r="J130" s="12">
        <v>2735181</v>
      </c>
      <c r="K130" s="9">
        <f t="shared" si="6"/>
        <v>740250</v>
      </c>
      <c r="U130" s="12"/>
      <c r="V130" s="12"/>
      <c r="W130" s="75"/>
      <c r="X130" s="12"/>
      <c r="Y130" s="12"/>
    </row>
    <row r="131" spans="1:25">
      <c r="A131" s="9">
        <f t="shared" si="5"/>
        <v>74501</v>
      </c>
      <c r="B131" s="9">
        <f t="shared" si="7"/>
        <v>1</v>
      </c>
      <c r="C131" s="9">
        <v>745</v>
      </c>
      <c r="D131" s="9" t="s">
        <v>477</v>
      </c>
      <c r="E131" s="9">
        <v>116</v>
      </c>
      <c r="F131" s="9" t="s">
        <v>671</v>
      </c>
      <c r="G131" s="66">
        <v>995</v>
      </c>
      <c r="H131" s="12">
        <v>948</v>
      </c>
      <c r="I131" s="12">
        <v>5926373</v>
      </c>
      <c r="J131" s="12">
        <v>5791374</v>
      </c>
      <c r="K131" s="9">
        <f t="shared" si="6"/>
        <v>745116</v>
      </c>
      <c r="U131" s="12"/>
      <c r="V131" s="12"/>
      <c r="W131" s="75"/>
      <c r="X131" s="12"/>
      <c r="Y131" s="12"/>
    </row>
    <row r="132" spans="1:25">
      <c r="A132" s="9">
        <f t="shared" si="5"/>
        <v>74502</v>
      </c>
      <c r="B132" s="9">
        <f t="shared" si="7"/>
        <v>2</v>
      </c>
      <c r="C132" s="9">
        <v>745</v>
      </c>
      <c r="D132" s="9" t="s">
        <v>477</v>
      </c>
      <c r="E132" s="9">
        <v>180</v>
      </c>
      <c r="F132" s="9" t="s">
        <v>757</v>
      </c>
      <c r="G132" s="66">
        <v>912</v>
      </c>
      <c r="H132" s="12">
        <v>856</v>
      </c>
      <c r="I132" s="12">
        <v>5138821</v>
      </c>
      <c r="J132" s="12">
        <v>5075708</v>
      </c>
      <c r="K132" s="9">
        <f t="shared" si="6"/>
        <v>745180</v>
      </c>
      <c r="U132" s="12"/>
      <c r="V132" s="12"/>
      <c r="W132" s="75"/>
      <c r="X132" s="12"/>
      <c r="Y132" s="12"/>
    </row>
    <row r="133" spans="1:25">
      <c r="A133" s="9">
        <f t="shared" si="5"/>
        <v>74503</v>
      </c>
      <c r="B133" s="9">
        <f t="shared" si="7"/>
        <v>3</v>
      </c>
      <c r="C133" s="9">
        <v>745</v>
      </c>
      <c r="D133" s="9" t="s">
        <v>477</v>
      </c>
      <c r="E133" s="9">
        <v>329</v>
      </c>
      <c r="F133" s="9" t="s">
        <v>921</v>
      </c>
      <c r="G133" s="66">
        <v>666</v>
      </c>
      <c r="H133" s="12">
        <v>622</v>
      </c>
      <c r="I133" s="12">
        <v>5138230</v>
      </c>
      <c r="J133" s="12">
        <v>4917638</v>
      </c>
      <c r="K133" s="9">
        <f t="shared" si="6"/>
        <v>745329</v>
      </c>
      <c r="U133" s="12"/>
      <c r="V133" s="12"/>
      <c r="W133" s="75"/>
      <c r="X133" s="12"/>
      <c r="Y133" s="12"/>
    </row>
    <row r="134" spans="1:25">
      <c r="A134" s="9">
        <f t="shared" si="5"/>
        <v>75001</v>
      </c>
      <c r="B134" s="9">
        <f t="shared" si="7"/>
        <v>1</v>
      </c>
      <c r="C134" s="9">
        <v>750</v>
      </c>
      <c r="D134" s="9" t="s">
        <v>478</v>
      </c>
      <c r="E134" s="9">
        <v>29</v>
      </c>
      <c r="F134" s="9" t="s">
        <v>44</v>
      </c>
      <c r="G134" s="66">
        <v>262</v>
      </c>
      <c r="H134" s="12">
        <v>259</v>
      </c>
      <c r="I134" s="12">
        <v>1493322</v>
      </c>
      <c r="J134" s="12">
        <v>1490455</v>
      </c>
      <c r="K134" s="9">
        <f t="shared" si="6"/>
        <v>750029</v>
      </c>
      <c r="U134" s="12"/>
      <c r="V134" s="12"/>
      <c r="W134" s="75"/>
      <c r="X134" s="12"/>
      <c r="Y134" s="12"/>
    </row>
    <row r="135" spans="1:25">
      <c r="A135" s="9">
        <f t="shared" si="5"/>
        <v>75002</v>
      </c>
      <c r="B135" s="9">
        <f t="shared" si="7"/>
        <v>2</v>
      </c>
      <c r="C135" s="9">
        <v>750</v>
      </c>
      <c r="D135" s="9" t="s">
        <v>478</v>
      </c>
      <c r="E135" s="9">
        <v>156</v>
      </c>
      <c r="F135" s="9" t="s">
        <v>718</v>
      </c>
      <c r="G135" s="66">
        <v>53</v>
      </c>
      <c r="H135" s="12">
        <v>55</v>
      </c>
      <c r="I135" s="12">
        <v>442121</v>
      </c>
      <c r="J135" s="12">
        <v>466520</v>
      </c>
      <c r="K135" s="9">
        <f t="shared" si="6"/>
        <v>750156</v>
      </c>
      <c r="U135" s="12"/>
      <c r="V135" s="12"/>
      <c r="W135" s="75"/>
      <c r="X135" s="12"/>
      <c r="Y135" s="12"/>
    </row>
    <row r="136" spans="1:25">
      <c r="A136" s="9">
        <f t="shared" si="5"/>
        <v>75003</v>
      </c>
      <c r="B136" s="9">
        <f t="shared" si="7"/>
        <v>3</v>
      </c>
      <c r="C136" s="9">
        <v>750</v>
      </c>
      <c r="D136" s="9" t="s">
        <v>478</v>
      </c>
      <c r="E136" s="9">
        <v>216</v>
      </c>
      <c r="F136" s="9" t="s">
        <v>799</v>
      </c>
      <c r="G136" s="66">
        <v>368</v>
      </c>
      <c r="H136" s="12">
        <v>340</v>
      </c>
      <c r="I136" s="12">
        <v>2380408</v>
      </c>
      <c r="J136" s="12">
        <v>2364371</v>
      </c>
      <c r="K136" s="9">
        <f t="shared" si="6"/>
        <v>750216</v>
      </c>
      <c r="U136" s="12"/>
      <c r="V136" s="12"/>
      <c r="W136" s="75"/>
      <c r="X136" s="12"/>
      <c r="Y136" s="12"/>
    </row>
    <row r="137" spans="1:25">
      <c r="A137" s="9">
        <f t="shared" ref="A137:A200" si="8">C137*100+B137</f>
        <v>75004</v>
      </c>
      <c r="B137" s="9">
        <f t="shared" si="7"/>
        <v>4</v>
      </c>
      <c r="C137" s="9">
        <v>750</v>
      </c>
      <c r="D137" s="9" t="s">
        <v>478</v>
      </c>
      <c r="E137" s="9">
        <v>312</v>
      </c>
      <c r="F137" s="9" t="s">
        <v>904</v>
      </c>
      <c r="G137" s="66">
        <v>68</v>
      </c>
      <c r="H137" s="12">
        <v>66</v>
      </c>
      <c r="I137" s="12">
        <v>460404</v>
      </c>
      <c r="J137" s="12">
        <v>484645</v>
      </c>
      <c r="K137" s="9">
        <f t="shared" ref="K137:K200" si="9">C137*1000+E137</f>
        <v>750312</v>
      </c>
      <c r="U137" s="12"/>
      <c r="V137" s="12"/>
      <c r="W137" s="75"/>
      <c r="X137" s="12"/>
      <c r="Y137" s="12"/>
    </row>
    <row r="138" spans="1:25">
      <c r="A138" s="9">
        <f t="shared" si="8"/>
        <v>75301</v>
      </c>
      <c r="B138" s="9">
        <f t="shared" ref="B138:B201" si="10">IF(C138=C137, B137+1, 1)</f>
        <v>1</v>
      </c>
      <c r="C138" s="9">
        <v>753</v>
      </c>
      <c r="D138" s="9" t="s">
        <v>479</v>
      </c>
      <c r="E138" s="9">
        <v>21</v>
      </c>
      <c r="F138" s="9" t="s">
        <v>28</v>
      </c>
      <c r="G138" s="66">
        <v>823</v>
      </c>
      <c r="H138" s="12">
        <v>812</v>
      </c>
      <c r="I138" s="12">
        <v>3370990</v>
      </c>
      <c r="J138" s="12">
        <v>3282528</v>
      </c>
      <c r="K138" s="9">
        <f t="shared" si="9"/>
        <v>753021</v>
      </c>
      <c r="U138" s="12"/>
      <c r="V138" s="12"/>
      <c r="W138" s="75"/>
      <c r="X138" s="12"/>
      <c r="Y138" s="12"/>
    </row>
    <row r="139" spans="1:25">
      <c r="A139" s="9">
        <f t="shared" si="8"/>
        <v>75302</v>
      </c>
      <c r="B139" s="9">
        <f t="shared" si="10"/>
        <v>2</v>
      </c>
      <c r="C139" s="9">
        <v>753</v>
      </c>
      <c r="D139" s="9" t="s">
        <v>479</v>
      </c>
      <c r="E139" s="9">
        <v>124</v>
      </c>
      <c r="F139" s="9" t="s">
        <v>684</v>
      </c>
      <c r="G139" s="66">
        <v>390</v>
      </c>
      <c r="H139" s="12">
        <v>397</v>
      </c>
      <c r="I139" s="12">
        <v>1436561</v>
      </c>
      <c r="J139" s="12">
        <v>1453812</v>
      </c>
      <c r="K139" s="9">
        <f t="shared" si="9"/>
        <v>753124</v>
      </c>
      <c r="U139" s="12"/>
      <c r="V139" s="12"/>
      <c r="W139" s="75"/>
      <c r="X139" s="12"/>
      <c r="Y139" s="12"/>
    </row>
    <row r="140" spans="1:25">
      <c r="A140" s="9">
        <f t="shared" si="8"/>
        <v>75303</v>
      </c>
      <c r="B140" s="9">
        <f t="shared" si="10"/>
        <v>3</v>
      </c>
      <c r="C140" s="9">
        <v>753</v>
      </c>
      <c r="D140" s="9" t="s">
        <v>479</v>
      </c>
      <c r="E140" s="9">
        <v>140</v>
      </c>
      <c r="F140" s="9" t="s">
        <v>701</v>
      </c>
      <c r="G140" s="66">
        <v>601</v>
      </c>
      <c r="H140" s="12">
        <v>585</v>
      </c>
      <c r="I140" s="12">
        <v>3031818</v>
      </c>
      <c r="J140" s="12">
        <v>3053960</v>
      </c>
      <c r="K140" s="9">
        <f t="shared" si="9"/>
        <v>753140</v>
      </c>
      <c r="U140" s="12"/>
      <c r="V140" s="12"/>
      <c r="W140" s="75"/>
      <c r="X140" s="12"/>
      <c r="Y140" s="12"/>
    </row>
    <row r="141" spans="1:25">
      <c r="A141" s="9">
        <f t="shared" si="8"/>
        <v>75304</v>
      </c>
      <c r="B141" s="9">
        <f t="shared" si="10"/>
        <v>4</v>
      </c>
      <c r="C141" s="9">
        <v>753</v>
      </c>
      <c r="D141" s="9" t="s">
        <v>479</v>
      </c>
      <c r="E141" s="9">
        <v>202</v>
      </c>
      <c r="F141" s="9" t="s">
        <v>779</v>
      </c>
      <c r="G141" s="66">
        <v>150</v>
      </c>
      <c r="H141" s="12">
        <v>152</v>
      </c>
      <c r="I141" s="12">
        <v>844818</v>
      </c>
      <c r="J141" s="12">
        <v>867349</v>
      </c>
      <c r="K141" s="9">
        <f t="shared" si="9"/>
        <v>753202</v>
      </c>
      <c r="U141" s="12"/>
      <c r="V141" s="12"/>
      <c r="W141" s="75"/>
      <c r="X141" s="12"/>
      <c r="Y141" s="12"/>
    </row>
    <row r="142" spans="1:25">
      <c r="A142" s="9">
        <f t="shared" si="8"/>
        <v>75305</v>
      </c>
      <c r="B142" s="9">
        <f t="shared" si="10"/>
        <v>5</v>
      </c>
      <c r="C142" s="9">
        <v>753</v>
      </c>
      <c r="D142" s="9" t="s">
        <v>479</v>
      </c>
      <c r="E142" s="9">
        <v>222</v>
      </c>
      <c r="F142" s="9" t="s">
        <v>807</v>
      </c>
      <c r="G142" s="66">
        <v>255</v>
      </c>
      <c r="H142" s="12">
        <v>254</v>
      </c>
      <c r="I142" s="12">
        <v>1405849</v>
      </c>
      <c r="J142" s="12">
        <v>1473012</v>
      </c>
      <c r="K142" s="9">
        <f t="shared" si="9"/>
        <v>753222</v>
      </c>
      <c r="U142" s="66"/>
      <c r="V142" s="12"/>
      <c r="W142" s="75"/>
      <c r="X142" s="12"/>
      <c r="Y142" s="12"/>
    </row>
    <row r="143" spans="1:25">
      <c r="A143" s="9">
        <f t="shared" si="8"/>
        <v>75501</v>
      </c>
      <c r="B143" s="9">
        <f t="shared" si="10"/>
        <v>1</v>
      </c>
      <c r="C143" s="9">
        <v>755</v>
      </c>
      <c r="D143" s="9" t="s">
        <v>480</v>
      </c>
      <c r="E143" s="9">
        <v>206</v>
      </c>
      <c r="F143" s="9" t="s">
        <v>784</v>
      </c>
      <c r="G143" s="66">
        <v>66</v>
      </c>
      <c r="H143" s="12">
        <v>64</v>
      </c>
      <c r="I143" s="12">
        <v>376834</v>
      </c>
      <c r="J143" s="12">
        <v>386752</v>
      </c>
      <c r="K143" s="9">
        <f t="shared" si="9"/>
        <v>755206</v>
      </c>
      <c r="U143" s="12"/>
      <c r="V143" s="12"/>
      <c r="W143" s="75"/>
      <c r="X143" s="12"/>
      <c r="Y143" s="12"/>
    </row>
    <row r="144" spans="1:25">
      <c r="A144" s="9">
        <f t="shared" si="8"/>
        <v>75502</v>
      </c>
      <c r="B144" s="9">
        <f t="shared" si="10"/>
        <v>2</v>
      </c>
      <c r="C144" s="9">
        <v>755</v>
      </c>
      <c r="D144" s="9" t="s">
        <v>480</v>
      </c>
      <c r="E144" s="9">
        <v>223</v>
      </c>
      <c r="F144" s="9" t="s">
        <v>808</v>
      </c>
      <c r="G144" s="66">
        <v>539</v>
      </c>
      <c r="H144" s="12">
        <v>507</v>
      </c>
      <c r="I144" s="12">
        <v>1707721</v>
      </c>
      <c r="J144" s="12">
        <v>1677224</v>
      </c>
      <c r="K144" s="9">
        <f t="shared" si="9"/>
        <v>755223</v>
      </c>
      <c r="U144" s="12"/>
      <c r="V144" s="12"/>
      <c r="W144" s="75"/>
      <c r="X144" s="12"/>
      <c r="Y144" s="12"/>
    </row>
    <row r="145" spans="1:25">
      <c r="A145" s="9">
        <f t="shared" si="8"/>
        <v>75503</v>
      </c>
      <c r="B145" s="9">
        <f t="shared" si="10"/>
        <v>3</v>
      </c>
      <c r="C145" s="9">
        <v>755</v>
      </c>
      <c r="D145" s="9" t="s">
        <v>480</v>
      </c>
      <c r="E145" s="9">
        <v>234</v>
      </c>
      <c r="F145" s="9" t="s">
        <v>822</v>
      </c>
      <c r="G145" s="66">
        <v>67</v>
      </c>
      <c r="H145" s="12">
        <v>56</v>
      </c>
      <c r="I145" s="12">
        <v>574260</v>
      </c>
      <c r="J145" s="12">
        <v>524423</v>
      </c>
      <c r="K145" s="9">
        <f t="shared" si="9"/>
        <v>755234</v>
      </c>
      <c r="U145" s="12"/>
      <c r="V145" s="12"/>
      <c r="W145" s="75"/>
      <c r="X145" s="12"/>
      <c r="Y145" s="12"/>
    </row>
    <row r="146" spans="1:25">
      <c r="A146" s="9">
        <f t="shared" si="8"/>
        <v>75504</v>
      </c>
      <c r="B146" s="9">
        <f t="shared" si="10"/>
        <v>4</v>
      </c>
      <c r="C146" s="9">
        <v>755</v>
      </c>
      <c r="D146" s="9" t="s">
        <v>480</v>
      </c>
      <c r="E146" s="9">
        <v>319</v>
      </c>
      <c r="F146" s="9" t="s">
        <v>911</v>
      </c>
      <c r="G146" s="66">
        <v>27</v>
      </c>
      <c r="H146" s="12">
        <v>31</v>
      </c>
      <c r="I146" s="12">
        <v>183253</v>
      </c>
      <c r="J146" s="12">
        <v>182011</v>
      </c>
      <c r="K146" s="9">
        <f t="shared" si="9"/>
        <v>755319</v>
      </c>
      <c r="U146" s="12"/>
      <c r="V146" s="12"/>
      <c r="W146" s="75"/>
      <c r="X146" s="12"/>
      <c r="Y146" s="12"/>
    </row>
    <row r="147" spans="1:25">
      <c r="A147" s="9">
        <f t="shared" si="8"/>
        <v>76001</v>
      </c>
      <c r="B147" s="9">
        <f t="shared" si="10"/>
        <v>1</v>
      </c>
      <c r="C147" s="9">
        <v>760</v>
      </c>
      <c r="D147" s="9" t="s">
        <v>481</v>
      </c>
      <c r="E147" s="9">
        <v>118</v>
      </c>
      <c r="F147" s="9" t="s">
        <v>674</v>
      </c>
      <c r="G147" s="66">
        <v>623</v>
      </c>
      <c r="H147" s="12">
        <v>626</v>
      </c>
      <c r="I147" s="12">
        <v>3549412</v>
      </c>
      <c r="J147" s="12">
        <v>3588081</v>
      </c>
      <c r="K147" s="9">
        <f t="shared" si="9"/>
        <v>760118</v>
      </c>
      <c r="U147" s="12"/>
      <c r="V147" s="12"/>
      <c r="W147" s="75"/>
      <c r="X147" s="12"/>
      <c r="Y147" s="12"/>
    </row>
    <row r="148" spans="1:25">
      <c r="A148" s="9">
        <f t="shared" si="8"/>
        <v>76002</v>
      </c>
      <c r="B148" s="9">
        <f t="shared" si="10"/>
        <v>2</v>
      </c>
      <c r="C148" s="9">
        <v>760</v>
      </c>
      <c r="D148" s="9" t="s">
        <v>481</v>
      </c>
      <c r="E148" s="9">
        <v>145</v>
      </c>
      <c r="F148" s="9" t="s">
        <v>706</v>
      </c>
      <c r="G148" s="66">
        <v>1020</v>
      </c>
      <c r="H148" s="12">
        <v>1020</v>
      </c>
      <c r="I148" s="12">
        <v>7005150</v>
      </c>
      <c r="J148" s="12">
        <v>6890206</v>
      </c>
      <c r="K148" s="9">
        <f t="shared" si="9"/>
        <v>760145</v>
      </c>
      <c r="U148" s="12"/>
      <c r="V148" s="12"/>
      <c r="W148" s="75"/>
      <c r="X148" s="12"/>
      <c r="Y148" s="12"/>
    </row>
    <row r="149" spans="1:25">
      <c r="A149" s="9">
        <f t="shared" si="8"/>
        <v>76003</v>
      </c>
      <c r="B149" s="9">
        <f t="shared" si="10"/>
        <v>3</v>
      </c>
      <c r="C149" s="9">
        <v>760</v>
      </c>
      <c r="D149" s="9" t="s">
        <v>481</v>
      </c>
      <c r="E149" s="9">
        <v>240</v>
      </c>
      <c r="F149" s="9" t="s">
        <v>829</v>
      </c>
      <c r="G149" s="66">
        <v>215</v>
      </c>
      <c r="H149" s="12">
        <v>221</v>
      </c>
      <c r="I149" s="12">
        <v>1708586</v>
      </c>
      <c r="J149" s="12">
        <v>1742820</v>
      </c>
      <c r="K149" s="9">
        <f t="shared" si="9"/>
        <v>760240</v>
      </c>
      <c r="U149" s="12"/>
      <c r="V149" s="12"/>
      <c r="W149" s="75"/>
      <c r="X149" s="12"/>
      <c r="Y149" s="12"/>
    </row>
    <row r="150" spans="1:25">
      <c r="A150" s="9">
        <f t="shared" si="8"/>
        <v>76301</v>
      </c>
      <c r="B150" s="9">
        <f t="shared" si="10"/>
        <v>1</v>
      </c>
      <c r="C150" s="9">
        <v>763</v>
      </c>
      <c r="D150" s="9" t="s">
        <v>558</v>
      </c>
      <c r="E150" s="9">
        <v>27</v>
      </c>
      <c r="F150" s="9" t="s">
        <v>39</v>
      </c>
      <c r="G150" s="66">
        <v>273</v>
      </c>
      <c r="H150" s="12">
        <v>262</v>
      </c>
      <c r="I150" s="12">
        <v>1463849</v>
      </c>
      <c r="J150" s="12">
        <v>1465814</v>
      </c>
      <c r="K150" s="9">
        <f t="shared" si="9"/>
        <v>763027</v>
      </c>
      <c r="U150" s="66"/>
      <c r="V150" s="12"/>
      <c r="W150" s="75"/>
      <c r="X150" s="12"/>
      <c r="Y150" s="12"/>
    </row>
    <row r="151" spans="1:25">
      <c r="A151" s="9">
        <f t="shared" si="8"/>
        <v>76302</v>
      </c>
      <c r="B151" s="9">
        <f t="shared" si="10"/>
        <v>2</v>
      </c>
      <c r="C151" s="9">
        <v>763</v>
      </c>
      <c r="D151" s="9" t="s">
        <v>558</v>
      </c>
      <c r="E151" s="9">
        <v>273</v>
      </c>
      <c r="F151" s="9" t="s">
        <v>862</v>
      </c>
      <c r="G151" s="66">
        <v>649</v>
      </c>
      <c r="H151" s="12">
        <v>666</v>
      </c>
      <c r="I151" s="12">
        <v>4592682</v>
      </c>
      <c r="J151" s="12">
        <v>4480184</v>
      </c>
      <c r="K151" s="9">
        <f t="shared" si="9"/>
        <v>763273</v>
      </c>
      <c r="U151" s="66"/>
      <c r="V151" s="12"/>
      <c r="W151" s="75"/>
      <c r="X151" s="12"/>
      <c r="Y151" s="12"/>
    </row>
    <row r="152" spans="1:25">
      <c r="A152" s="9">
        <f t="shared" si="8"/>
        <v>76501</v>
      </c>
      <c r="B152" s="9">
        <f t="shared" si="10"/>
        <v>1</v>
      </c>
      <c r="C152" s="9">
        <v>765</v>
      </c>
      <c r="D152" s="9" t="s">
        <v>482</v>
      </c>
      <c r="E152" s="9">
        <v>6</v>
      </c>
      <c r="F152" s="9" t="s">
        <v>983</v>
      </c>
      <c r="G152" s="66">
        <v>26</v>
      </c>
      <c r="H152" s="12">
        <v>23</v>
      </c>
      <c r="I152" s="12">
        <v>217857</v>
      </c>
      <c r="J152" s="12">
        <v>206064</v>
      </c>
      <c r="K152" s="9">
        <f t="shared" si="9"/>
        <v>765006</v>
      </c>
      <c r="U152" s="12"/>
      <c r="V152" s="12"/>
      <c r="W152" s="75"/>
      <c r="X152" s="12"/>
      <c r="Y152" s="12"/>
    </row>
    <row r="153" spans="1:25">
      <c r="A153" s="9">
        <f t="shared" si="8"/>
        <v>76502</v>
      </c>
      <c r="B153" s="9">
        <f t="shared" si="10"/>
        <v>2</v>
      </c>
      <c r="C153" s="9">
        <v>765</v>
      </c>
      <c r="D153" s="9" t="s">
        <v>482</v>
      </c>
      <c r="E153" s="9">
        <v>90</v>
      </c>
      <c r="F153" s="9" t="s">
        <v>641</v>
      </c>
      <c r="G153" s="66">
        <v>101</v>
      </c>
      <c r="H153" s="12">
        <v>90</v>
      </c>
      <c r="I153" s="12">
        <v>772365</v>
      </c>
      <c r="J153" s="12">
        <v>779585</v>
      </c>
      <c r="K153" s="9">
        <f t="shared" si="9"/>
        <v>765090</v>
      </c>
      <c r="U153" s="12"/>
      <c r="V153" s="12"/>
      <c r="W153" s="75"/>
      <c r="X153" s="12"/>
      <c r="Y153" s="12"/>
    </row>
    <row r="154" spans="1:25">
      <c r="A154" s="9">
        <f t="shared" si="8"/>
        <v>76503</v>
      </c>
      <c r="B154" s="9">
        <f t="shared" si="10"/>
        <v>3</v>
      </c>
      <c r="C154" s="9">
        <v>765</v>
      </c>
      <c r="D154" s="9" t="s">
        <v>482</v>
      </c>
      <c r="E154" s="9">
        <v>193</v>
      </c>
      <c r="F154" s="9" t="s">
        <v>770</v>
      </c>
      <c r="G154" s="66">
        <v>90</v>
      </c>
      <c r="H154" s="12">
        <v>86</v>
      </c>
      <c r="I154" s="12">
        <v>700965</v>
      </c>
      <c r="J154" s="12">
        <v>718629</v>
      </c>
      <c r="K154" s="9">
        <f t="shared" si="9"/>
        <v>765193</v>
      </c>
      <c r="U154" s="12"/>
      <c r="V154" s="12"/>
      <c r="W154" s="75"/>
      <c r="X154" s="12"/>
      <c r="Y154" s="12"/>
    </row>
    <row r="155" spans="1:25">
      <c r="A155" s="9">
        <f t="shared" si="8"/>
        <v>76504</v>
      </c>
      <c r="B155" s="9">
        <f t="shared" si="10"/>
        <v>4</v>
      </c>
      <c r="C155" s="9">
        <v>765</v>
      </c>
      <c r="D155" s="9" t="s">
        <v>482</v>
      </c>
      <c r="E155" s="9">
        <v>205</v>
      </c>
      <c r="F155" s="9" t="s">
        <v>783</v>
      </c>
      <c r="G155" s="66">
        <v>156</v>
      </c>
      <c r="H155" s="12">
        <v>158</v>
      </c>
      <c r="I155" s="12">
        <v>1339282</v>
      </c>
      <c r="J155" s="12">
        <v>1352311</v>
      </c>
      <c r="K155" s="9">
        <f t="shared" si="9"/>
        <v>765205</v>
      </c>
      <c r="U155" s="12"/>
      <c r="V155" s="12"/>
      <c r="W155" s="75"/>
      <c r="X155" s="12"/>
      <c r="Y155" s="12"/>
    </row>
    <row r="156" spans="1:25">
      <c r="A156" s="9">
        <f t="shared" si="8"/>
        <v>76505</v>
      </c>
      <c r="B156" s="9">
        <f t="shared" si="10"/>
        <v>5</v>
      </c>
      <c r="C156" s="9">
        <v>765</v>
      </c>
      <c r="D156" s="9" t="s">
        <v>482</v>
      </c>
      <c r="E156" s="9">
        <v>267</v>
      </c>
      <c r="F156" s="9" t="s">
        <v>856</v>
      </c>
      <c r="G156" s="66">
        <v>381</v>
      </c>
      <c r="H156" s="12">
        <v>358</v>
      </c>
      <c r="I156" s="12">
        <v>3337701</v>
      </c>
      <c r="J156" s="12">
        <v>3170801</v>
      </c>
      <c r="K156" s="9">
        <f t="shared" si="9"/>
        <v>765267</v>
      </c>
      <c r="U156" s="12"/>
      <c r="V156" s="12"/>
      <c r="W156" s="75"/>
      <c r="X156" s="12"/>
      <c r="Y156" s="12"/>
    </row>
    <row r="157" spans="1:25">
      <c r="A157" s="9">
        <f t="shared" si="8"/>
        <v>76601</v>
      </c>
      <c r="B157" s="9">
        <f t="shared" si="10"/>
        <v>1</v>
      </c>
      <c r="C157" s="9">
        <v>766</v>
      </c>
      <c r="D157" s="9" t="s">
        <v>87</v>
      </c>
      <c r="E157" s="9">
        <v>112</v>
      </c>
      <c r="F157" s="9" t="s">
        <v>666</v>
      </c>
      <c r="G157" s="66">
        <v>215</v>
      </c>
      <c r="H157" s="12">
        <v>210</v>
      </c>
      <c r="I157" s="12">
        <v>1479651</v>
      </c>
      <c r="J157" s="12">
        <v>1491943</v>
      </c>
      <c r="K157" s="9">
        <f t="shared" si="9"/>
        <v>766112</v>
      </c>
      <c r="U157" s="12"/>
      <c r="V157" s="12"/>
      <c r="W157" s="75"/>
      <c r="X157" s="12"/>
      <c r="Y157" s="12"/>
    </row>
    <row r="158" spans="1:25">
      <c r="A158" s="9">
        <f t="shared" si="8"/>
        <v>76602</v>
      </c>
      <c r="B158" s="9">
        <f t="shared" si="10"/>
        <v>2</v>
      </c>
      <c r="C158" s="9">
        <v>766</v>
      </c>
      <c r="D158" s="9" t="s">
        <v>87</v>
      </c>
      <c r="E158" s="9">
        <v>279</v>
      </c>
      <c r="F158" s="9" t="s">
        <v>869</v>
      </c>
      <c r="G158" s="66">
        <v>1341</v>
      </c>
      <c r="H158" s="12">
        <v>1309</v>
      </c>
      <c r="I158" s="12">
        <v>8344603</v>
      </c>
      <c r="J158" s="12">
        <v>8491151</v>
      </c>
      <c r="K158" s="9">
        <f t="shared" si="9"/>
        <v>766279</v>
      </c>
      <c r="U158" s="12"/>
      <c r="V158" s="12"/>
      <c r="W158" s="75"/>
      <c r="X158" s="12"/>
      <c r="Y158" s="12"/>
    </row>
    <row r="159" spans="1:25">
      <c r="A159" s="9">
        <f t="shared" si="8"/>
        <v>76603</v>
      </c>
      <c r="B159" s="9">
        <f t="shared" si="10"/>
        <v>3</v>
      </c>
      <c r="C159" s="9">
        <v>766</v>
      </c>
      <c r="D159" s="9" t="s">
        <v>87</v>
      </c>
      <c r="E159" s="9">
        <v>297</v>
      </c>
      <c r="F159" s="9" t="s">
        <v>888</v>
      </c>
      <c r="G159" s="66">
        <v>55</v>
      </c>
      <c r="H159" s="12">
        <v>57</v>
      </c>
      <c r="I159" s="12">
        <v>411508</v>
      </c>
      <c r="J159" s="12">
        <v>434470</v>
      </c>
      <c r="K159" s="9">
        <f t="shared" si="9"/>
        <v>766297</v>
      </c>
      <c r="U159" s="12"/>
      <c r="V159" s="12"/>
      <c r="W159" s="75"/>
      <c r="X159" s="12"/>
      <c r="Y159" s="12"/>
    </row>
    <row r="160" spans="1:25">
      <c r="A160" s="9">
        <f t="shared" si="8"/>
        <v>76701</v>
      </c>
      <c r="B160" s="9">
        <f t="shared" si="10"/>
        <v>1</v>
      </c>
      <c r="C160" s="9">
        <v>767</v>
      </c>
      <c r="D160" s="9" t="s">
        <v>483</v>
      </c>
      <c r="E160" s="9">
        <v>84</v>
      </c>
      <c r="F160" s="9" t="s">
        <v>633</v>
      </c>
      <c r="G160" s="66">
        <v>322</v>
      </c>
      <c r="H160" s="12">
        <v>327</v>
      </c>
      <c r="I160" s="12">
        <v>1329724</v>
      </c>
      <c r="J160" s="12">
        <v>1399160</v>
      </c>
      <c r="K160" s="9">
        <f t="shared" si="9"/>
        <v>767084</v>
      </c>
      <c r="U160" s="12"/>
      <c r="V160" s="12"/>
      <c r="W160" s="75"/>
      <c r="X160" s="12"/>
      <c r="Y160" s="12"/>
    </row>
    <row r="161" spans="1:25">
      <c r="A161" s="9">
        <f t="shared" si="8"/>
        <v>76702</v>
      </c>
      <c r="B161" s="9">
        <f t="shared" si="10"/>
        <v>2</v>
      </c>
      <c r="C161" s="9">
        <v>767</v>
      </c>
      <c r="D161" s="9" t="s">
        <v>483</v>
      </c>
      <c r="E161" s="9">
        <v>280</v>
      </c>
      <c r="F161" s="9" t="s">
        <v>871</v>
      </c>
      <c r="G161" s="66">
        <v>1497</v>
      </c>
      <c r="H161" s="12">
        <v>1422</v>
      </c>
      <c r="I161" s="12">
        <v>5907839</v>
      </c>
      <c r="J161" s="12">
        <v>6141236</v>
      </c>
      <c r="K161" s="9">
        <f t="shared" si="9"/>
        <v>767280</v>
      </c>
      <c r="U161" s="12"/>
      <c r="V161" s="12"/>
      <c r="W161" s="75"/>
      <c r="X161" s="12"/>
      <c r="Y161" s="12"/>
    </row>
    <row r="162" spans="1:25">
      <c r="A162" s="9">
        <f t="shared" si="8"/>
        <v>77001</v>
      </c>
      <c r="B162" s="9">
        <f t="shared" si="10"/>
        <v>1</v>
      </c>
      <c r="C162" s="9">
        <v>770</v>
      </c>
      <c r="D162" s="9" t="s">
        <v>484</v>
      </c>
      <c r="E162" s="9">
        <v>43</v>
      </c>
      <c r="F162" s="9" t="s">
        <v>569</v>
      </c>
      <c r="G162" s="66">
        <v>285</v>
      </c>
      <c r="H162" s="12">
        <v>278</v>
      </c>
      <c r="I162" s="12">
        <v>1859793</v>
      </c>
      <c r="J162" s="12">
        <v>1897451</v>
      </c>
      <c r="K162" s="9">
        <f t="shared" si="9"/>
        <v>770043</v>
      </c>
      <c r="U162" s="12"/>
      <c r="V162" s="12"/>
      <c r="W162" s="75"/>
      <c r="X162" s="12"/>
      <c r="Y162" s="12"/>
    </row>
    <row r="163" spans="1:25">
      <c r="A163" s="9">
        <f t="shared" si="8"/>
        <v>77002</v>
      </c>
      <c r="B163" s="9">
        <f t="shared" si="10"/>
        <v>2</v>
      </c>
      <c r="C163" s="9">
        <v>770</v>
      </c>
      <c r="D163" s="9" t="s">
        <v>484</v>
      </c>
      <c r="E163" s="9">
        <v>45</v>
      </c>
      <c r="F163" s="9" t="s">
        <v>573</v>
      </c>
      <c r="G163" s="66">
        <v>248</v>
      </c>
      <c r="H163" s="12">
        <v>236</v>
      </c>
      <c r="I163" s="12">
        <v>1209946</v>
      </c>
      <c r="J163" s="12">
        <v>1181960</v>
      </c>
      <c r="K163" s="9">
        <f t="shared" si="9"/>
        <v>770045</v>
      </c>
      <c r="U163" s="12"/>
      <c r="V163" s="12"/>
      <c r="W163" s="75"/>
      <c r="X163" s="12"/>
      <c r="Y163" s="12"/>
    </row>
    <row r="164" spans="1:25">
      <c r="A164" s="9">
        <f t="shared" si="8"/>
        <v>77003</v>
      </c>
      <c r="B164" s="9">
        <f t="shared" si="10"/>
        <v>3</v>
      </c>
      <c r="C164" s="9">
        <v>770</v>
      </c>
      <c r="D164" s="9" t="s">
        <v>484</v>
      </c>
      <c r="E164" s="9">
        <v>135</v>
      </c>
      <c r="F164" s="9" t="s">
        <v>696</v>
      </c>
      <c r="G164" s="66">
        <v>190</v>
      </c>
      <c r="H164" s="12">
        <v>203</v>
      </c>
      <c r="I164" s="12">
        <v>1290133</v>
      </c>
      <c r="J164" s="12">
        <v>1364102</v>
      </c>
      <c r="K164" s="9">
        <f t="shared" si="9"/>
        <v>770135</v>
      </c>
      <c r="U164" s="12"/>
      <c r="V164" s="12"/>
      <c r="W164" s="75"/>
      <c r="X164" s="12"/>
      <c r="Y164" s="12"/>
    </row>
    <row r="165" spans="1:25">
      <c r="A165" s="9">
        <f t="shared" si="8"/>
        <v>77004</v>
      </c>
      <c r="B165" s="9">
        <f t="shared" si="10"/>
        <v>4</v>
      </c>
      <c r="C165" s="9">
        <v>770</v>
      </c>
      <c r="D165" s="9" t="s">
        <v>484</v>
      </c>
      <c r="E165" s="9">
        <v>287</v>
      </c>
      <c r="F165" s="9" t="s">
        <v>878</v>
      </c>
      <c r="G165" s="66">
        <v>772</v>
      </c>
      <c r="H165" s="12">
        <v>783</v>
      </c>
      <c r="I165" s="12">
        <v>5121571</v>
      </c>
      <c r="J165" s="12">
        <v>5066423</v>
      </c>
      <c r="K165" s="9">
        <f t="shared" si="9"/>
        <v>770287</v>
      </c>
      <c r="U165" s="12"/>
      <c r="V165" s="12"/>
      <c r="W165" s="75"/>
      <c r="X165" s="12"/>
      <c r="Y165" s="12"/>
    </row>
    <row r="166" spans="1:25">
      <c r="A166" s="9">
        <f t="shared" si="8"/>
        <v>77005</v>
      </c>
      <c r="B166" s="9">
        <f t="shared" si="10"/>
        <v>5</v>
      </c>
      <c r="C166" s="9">
        <v>770</v>
      </c>
      <c r="D166" s="9" t="s">
        <v>484</v>
      </c>
      <c r="E166" s="9">
        <v>306</v>
      </c>
      <c r="F166" s="9" t="s">
        <v>897</v>
      </c>
      <c r="G166" s="66">
        <v>115</v>
      </c>
      <c r="H166" s="12">
        <v>124</v>
      </c>
      <c r="I166" s="12">
        <v>585158</v>
      </c>
      <c r="J166" s="12">
        <v>581799</v>
      </c>
      <c r="K166" s="9">
        <f t="shared" si="9"/>
        <v>770306</v>
      </c>
      <c r="U166" s="12"/>
      <c r="V166" s="12"/>
      <c r="W166" s="75"/>
      <c r="X166" s="12"/>
      <c r="Y166" s="12"/>
    </row>
    <row r="167" spans="1:25">
      <c r="A167" s="9">
        <f t="shared" si="8"/>
        <v>77301</v>
      </c>
      <c r="B167" s="9">
        <f t="shared" si="10"/>
        <v>1</v>
      </c>
      <c r="C167" s="9">
        <v>773</v>
      </c>
      <c r="D167" s="9" t="s">
        <v>485</v>
      </c>
      <c r="E167" s="9">
        <v>203</v>
      </c>
      <c r="F167" s="9" t="s">
        <v>780</v>
      </c>
      <c r="G167" s="66">
        <v>820</v>
      </c>
      <c r="H167" s="12">
        <v>747</v>
      </c>
      <c r="I167" s="12">
        <v>7077872</v>
      </c>
      <c r="J167" s="12">
        <v>6483342</v>
      </c>
      <c r="K167" s="9">
        <f t="shared" si="9"/>
        <v>773203</v>
      </c>
      <c r="U167" s="12"/>
      <c r="V167" s="12"/>
      <c r="W167" s="75"/>
      <c r="X167" s="12"/>
      <c r="Y167" s="12"/>
    </row>
    <row r="168" spans="1:25">
      <c r="A168" s="9">
        <f t="shared" si="8"/>
        <v>77302</v>
      </c>
      <c r="B168" s="9">
        <f t="shared" si="10"/>
        <v>2</v>
      </c>
      <c r="C168" s="9">
        <v>773</v>
      </c>
      <c r="D168" s="9" t="s">
        <v>485</v>
      </c>
      <c r="E168" s="9">
        <v>254</v>
      </c>
      <c r="F168" s="9" t="s">
        <v>843</v>
      </c>
      <c r="G168" s="66">
        <v>857</v>
      </c>
      <c r="H168" s="12">
        <v>815</v>
      </c>
      <c r="I168" s="12">
        <v>6798125</v>
      </c>
      <c r="J168" s="12">
        <v>6808092</v>
      </c>
      <c r="K168" s="9">
        <f t="shared" si="9"/>
        <v>773254</v>
      </c>
      <c r="U168" s="12"/>
      <c r="V168" s="12"/>
      <c r="W168" s="75"/>
      <c r="X168" s="12"/>
      <c r="Y168" s="12"/>
    </row>
    <row r="169" spans="1:25">
      <c r="A169" s="9">
        <f t="shared" si="8"/>
        <v>77303</v>
      </c>
      <c r="B169" s="9">
        <f t="shared" si="10"/>
        <v>3</v>
      </c>
      <c r="C169" s="9">
        <v>773</v>
      </c>
      <c r="D169" s="9" t="s">
        <v>485</v>
      </c>
      <c r="E169" s="9">
        <v>259</v>
      </c>
      <c r="F169" s="9" t="s">
        <v>848</v>
      </c>
      <c r="G169" s="66">
        <v>950</v>
      </c>
      <c r="H169" s="12">
        <v>922</v>
      </c>
      <c r="I169" s="12">
        <v>7958991</v>
      </c>
      <c r="J169" s="12">
        <v>7805035</v>
      </c>
      <c r="K169" s="9">
        <f t="shared" si="9"/>
        <v>773259</v>
      </c>
      <c r="U169" s="12"/>
      <c r="V169" s="12"/>
      <c r="W169" s="75"/>
      <c r="X169" s="12"/>
      <c r="Y169" s="12"/>
    </row>
    <row r="170" spans="1:25">
      <c r="A170" s="9">
        <f t="shared" si="8"/>
        <v>77401</v>
      </c>
      <c r="B170" s="9">
        <f t="shared" si="10"/>
        <v>1</v>
      </c>
      <c r="C170" s="9">
        <v>774</v>
      </c>
      <c r="D170" s="9" t="s">
        <v>599</v>
      </c>
      <c r="E170" s="9">
        <v>62</v>
      </c>
      <c r="F170" s="9" t="s">
        <v>597</v>
      </c>
      <c r="G170" s="66">
        <v>79</v>
      </c>
      <c r="H170" s="12">
        <v>77</v>
      </c>
      <c r="I170" s="12">
        <v>635732</v>
      </c>
      <c r="J170" s="12">
        <v>630364</v>
      </c>
      <c r="K170" s="9">
        <f t="shared" si="9"/>
        <v>774062</v>
      </c>
      <c r="U170" s="12"/>
      <c r="V170" s="12"/>
      <c r="W170" s="75"/>
      <c r="X170" s="12"/>
      <c r="Y170" s="12"/>
    </row>
    <row r="171" spans="1:25">
      <c r="A171" s="9">
        <f t="shared" si="8"/>
        <v>77402</v>
      </c>
      <c r="B171" s="9">
        <f t="shared" si="10"/>
        <v>2</v>
      </c>
      <c r="C171" s="9">
        <v>774</v>
      </c>
      <c r="D171" s="9" t="s">
        <v>599</v>
      </c>
      <c r="E171" s="9">
        <v>104</v>
      </c>
      <c r="F171" s="9" t="s">
        <v>945</v>
      </c>
      <c r="G171" s="66">
        <v>35</v>
      </c>
      <c r="H171" s="12">
        <v>41</v>
      </c>
      <c r="I171" s="12">
        <v>236917</v>
      </c>
      <c r="J171" s="12">
        <v>273049</v>
      </c>
      <c r="K171" s="9">
        <f t="shared" si="9"/>
        <v>774104</v>
      </c>
      <c r="U171" s="12"/>
      <c r="V171" s="12"/>
      <c r="W171" s="75"/>
      <c r="X171" s="12"/>
      <c r="Y171" s="12"/>
    </row>
    <row r="172" spans="1:25">
      <c r="A172" s="9">
        <f t="shared" si="8"/>
        <v>77403</v>
      </c>
      <c r="B172" s="9">
        <f t="shared" si="10"/>
        <v>3</v>
      </c>
      <c r="C172" s="9">
        <v>774</v>
      </c>
      <c r="D172" s="9" t="s">
        <v>599</v>
      </c>
      <c r="E172" s="9">
        <v>334</v>
      </c>
      <c r="F172" s="9" t="s">
        <v>926</v>
      </c>
      <c r="G172" s="66">
        <v>251</v>
      </c>
      <c r="H172" s="12">
        <v>258</v>
      </c>
      <c r="I172" s="12">
        <v>1984795</v>
      </c>
      <c r="J172" s="12">
        <v>2046254</v>
      </c>
      <c r="K172" s="9">
        <f t="shared" si="9"/>
        <v>774334</v>
      </c>
      <c r="U172" s="12"/>
      <c r="V172" s="12"/>
      <c r="W172" s="75"/>
      <c r="X172" s="12"/>
      <c r="Y172" s="12"/>
    </row>
    <row r="173" spans="1:25">
      <c r="A173" s="9">
        <f t="shared" si="8"/>
        <v>77501</v>
      </c>
      <c r="B173" s="9">
        <f t="shared" si="10"/>
        <v>1</v>
      </c>
      <c r="C173" s="9">
        <v>775</v>
      </c>
      <c r="D173" s="9" t="s">
        <v>486</v>
      </c>
      <c r="E173" s="9">
        <v>134</v>
      </c>
      <c r="F173" s="9" t="s">
        <v>694</v>
      </c>
      <c r="G173" s="66">
        <v>3097</v>
      </c>
      <c r="H173" s="12">
        <v>3127</v>
      </c>
      <c r="I173" s="12">
        <v>17312246</v>
      </c>
      <c r="J173" s="12">
        <v>17578031</v>
      </c>
      <c r="K173" s="9">
        <f t="shared" si="9"/>
        <v>775134</v>
      </c>
      <c r="U173" s="12"/>
      <c r="V173" s="12"/>
      <c r="W173" s="75"/>
      <c r="X173" s="12"/>
      <c r="Y173" s="12"/>
    </row>
    <row r="174" spans="1:25">
      <c r="A174" s="9">
        <f t="shared" si="8"/>
        <v>77502</v>
      </c>
      <c r="B174" s="9">
        <f t="shared" si="10"/>
        <v>2</v>
      </c>
      <c r="C174" s="9">
        <v>775</v>
      </c>
      <c r="D174" s="9" t="s">
        <v>486</v>
      </c>
      <c r="E174" s="9">
        <v>228</v>
      </c>
      <c r="F174" s="9" t="s">
        <v>814</v>
      </c>
      <c r="G174" s="66">
        <v>709</v>
      </c>
      <c r="H174" s="12">
        <v>702</v>
      </c>
      <c r="I174" s="12">
        <v>4506979</v>
      </c>
      <c r="J174" s="12">
        <v>4265858</v>
      </c>
      <c r="K174" s="9">
        <f t="shared" si="9"/>
        <v>775228</v>
      </c>
      <c r="U174" s="12"/>
      <c r="V174" s="12"/>
      <c r="W174" s="75"/>
      <c r="X174" s="12"/>
      <c r="Y174" s="12"/>
    </row>
    <row r="175" spans="1:25">
      <c r="A175" s="9">
        <f t="shared" si="8"/>
        <v>77503</v>
      </c>
      <c r="B175" s="9">
        <f t="shared" si="10"/>
        <v>3</v>
      </c>
      <c r="C175" s="9">
        <v>775</v>
      </c>
      <c r="D175" s="9" t="s">
        <v>486</v>
      </c>
      <c r="E175" s="9">
        <v>241</v>
      </c>
      <c r="F175" s="9" t="s">
        <v>830</v>
      </c>
      <c r="G175" s="66">
        <v>435</v>
      </c>
      <c r="H175" s="12">
        <v>443</v>
      </c>
      <c r="I175" s="12">
        <v>3527209</v>
      </c>
      <c r="J175" s="12">
        <v>3456367</v>
      </c>
      <c r="K175" s="9">
        <f t="shared" si="9"/>
        <v>775241</v>
      </c>
      <c r="U175" s="12"/>
      <c r="V175" s="12"/>
      <c r="W175" s="75"/>
      <c r="X175" s="12"/>
      <c r="Y175" s="12"/>
    </row>
    <row r="176" spans="1:25">
      <c r="A176" s="9">
        <f t="shared" si="8"/>
        <v>77504</v>
      </c>
      <c r="B176" s="9">
        <f t="shared" si="10"/>
        <v>4</v>
      </c>
      <c r="C176" s="9">
        <v>775</v>
      </c>
      <c r="D176" s="9" t="s">
        <v>486</v>
      </c>
      <c r="E176" s="9">
        <v>257</v>
      </c>
      <c r="F176" s="9" t="s">
        <v>846</v>
      </c>
      <c r="G176" s="66">
        <v>1627</v>
      </c>
      <c r="H176" s="12">
        <v>1667</v>
      </c>
      <c r="I176" s="12">
        <v>6790981</v>
      </c>
      <c r="J176" s="12">
        <v>6873038</v>
      </c>
      <c r="K176" s="9">
        <f t="shared" si="9"/>
        <v>775257</v>
      </c>
      <c r="U176" s="12"/>
      <c r="V176" s="12"/>
      <c r="W176" s="75"/>
      <c r="X176" s="12"/>
      <c r="Y176" s="12"/>
    </row>
    <row r="177" spans="1:25">
      <c r="A177" s="9">
        <f t="shared" si="8"/>
        <v>77505</v>
      </c>
      <c r="B177" s="9">
        <f t="shared" si="10"/>
        <v>5</v>
      </c>
      <c r="C177" s="9">
        <v>775</v>
      </c>
      <c r="D177" s="9" t="s">
        <v>486</v>
      </c>
      <c r="E177" s="9">
        <v>282</v>
      </c>
      <c r="F177" s="9" t="s">
        <v>873</v>
      </c>
      <c r="G177" s="66">
        <v>1184</v>
      </c>
      <c r="H177" s="12">
        <v>1161</v>
      </c>
      <c r="I177" s="12">
        <v>8081045</v>
      </c>
      <c r="J177" s="12">
        <v>8042616</v>
      </c>
      <c r="K177" s="9">
        <f t="shared" si="9"/>
        <v>775282</v>
      </c>
      <c r="U177" s="12"/>
      <c r="V177" s="12"/>
      <c r="W177" s="75"/>
      <c r="X177" s="12"/>
      <c r="Y177" s="12"/>
    </row>
    <row r="178" spans="1:25">
      <c r="A178" s="9">
        <f t="shared" si="8"/>
        <v>77801</v>
      </c>
      <c r="B178" s="9">
        <f t="shared" si="10"/>
        <v>1</v>
      </c>
      <c r="C178" s="9">
        <v>778</v>
      </c>
      <c r="D178" s="9" t="s">
        <v>903</v>
      </c>
      <c r="E178" s="9">
        <v>311</v>
      </c>
      <c r="F178" s="9" t="s">
        <v>902</v>
      </c>
      <c r="G178" s="66">
        <v>789</v>
      </c>
      <c r="H178" s="12">
        <v>791</v>
      </c>
      <c r="I178" s="12">
        <v>2451777</v>
      </c>
      <c r="J178" s="12">
        <v>2376746</v>
      </c>
      <c r="K178" s="9">
        <f t="shared" si="9"/>
        <v>778311</v>
      </c>
      <c r="U178" s="12"/>
      <c r="V178" s="12"/>
      <c r="W178" s="75"/>
      <c r="X178" s="12"/>
      <c r="Y178" s="12"/>
    </row>
    <row r="179" spans="1:25">
      <c r="A179" s="9">
        <f t="shared" si="8"/>
        <v>77802</v>
      </c>
      <c r="B179" s="9">
        <f t="shared" si="10"/>
        <v>2</v>
      </c>
      <c r="C179" s="9">
        <v>778</v>
      </c>
      <c r="D179" s="9" t="s">
        <v>903</v>
      </c>
      <c r="E179" s="9">
        <v>324</v>
      </c>
      <c r="F179" s="9" t="s">
        <v>916</v>
      </c>
      <c r="G179" s="66">
        <v>488</v>
      </c>
      <c r="H179" s="12">
        <v>501</v>
      </c>
      <c r="I179" s="12">
        <v>2643979</v>
      </c>
      <c r="J179" s="12">
        <v>2766235</v>
      </c>
      <c r="K179" s="9">
        <f t="shared" si="9"/>
        <v>778324</v>
      </c>
      <c r="U179" s="12"/>
      <c r="V179" s="12"/>
      <c r="W179" s="75"/>
      <c r="X179" s="12"/>
      <c r="Y179" s="12"/>
    </row>
    <row r="180" spans="1:25">
      <c r="A180" s="9">
        <f t="shared" si="8"/>
        <v>78001</v>
      </c>
      <c r="B180" s="9">
        <f t="shared" si="10"/>
        <v>1</v>
      </c>
      <c r="C180" s="9">
        <v>780</v>
      </c>
      <c r="D180" s="9" t="s">
        <v>487</v>
      </c>
      <c r="E180" s="9">
        <v>123</v>
      </c>
      <c r="F180" s="9" t="s">
        <v>682</v>
      </c>
      <c r="G180" s="66">
        <v>1653</v>
      </c>
      <c r="H180" s="12">
        <v>1634</v>
      </c>
      <c r="I180" s="12">
        <v>7150999</v>
      </c>
      <c r="J180" s="12">
        <v>7525809</v>
      </c>
      <c r="K180" s="9">
        <f t="shared" si="9"/>
        <v>780123</v>
      </c>
      <c r="U180" s="12"/>
      <c r="V180" s="12"/>
      <c r="W180" s="75"/>
      <c r="X180" s="12"/>
      <c r="Y180" s="12"/>
    </row>
    <row r="181" spans="1:25">
      <c r="A181" s="9">
        <f t="shared" si="8"/>
        <v>78002</v>
      </c>
      <c r="B181" s="9">
        <f t="shared" si="10"/>
        <v>2</v>
      </c>
      <c r="C181" s="9">
        <v>780</v>
      </c>
      <c r="D181" s="9" t="s">
        <v>487</v>
      </c>
      <c r="E181" s="9">
        <v>338</v>
      </c>
      <c r="F181" s="9" t="s">
        <v>930</v>
      </c>
      <c r="G181" s="66">
        <v>2311</v>
      </c>
      <c r="H181" s="12">
        <v>2305</v>
      </c>
      <c r="I181" s="12">
        <v>8996371</v>
      </c>
      <c r="J181" s="12">
        <v>9249015</v>
      </c>
      <c r="K181" s="9">
        <f t="shared" si="9"/>
        <v>780338</v>
      </c>
      <c r="U181" s="12"/>
      <c r="V181" s="12"/>
      <c r="W181" s="75"/>
      <c r="X181" s="12"/>
      <c r="Y181" s="12"/>
    </row>
    <row r="182" spans="1:25">
      <c r="A182" s="9">
        <f t="shared" si="8"/>
        <v>80101</v>
      </c>
      <c r="B182" s="9">
        <f t="shared" si="10"/>
        <v>1</v>
      </c>
      <c r="C182" s="9">
        <v>801</v>
      </c>
      <c r="D182" s="9" t="s">
        <v>488</v>
      </c>
      <c r="E182" s="9">
        <v>28</v>
      </c>
      <c r="F182" s="9" t="s">
        <v>41</v>
      </c>
      <c r="G182" s="66">
        <v>31</v>
      </c>
      <c r="H182" s="12">
        <v>27</v>
      </c>
      <c r="I182" s="12">
        <v>441557</v>
      </c>
      <c r="J182" s="12">
        <v>385231</v>
      </c>
      <c r="K182" s="9">
        <f t="shared" si="9"/>
        <v>801028</v>
      </c>
      <c r="U182" s="12"/>
      <c r="V182" s="12"/>
      <c r="W182" s="75"/>
      <c r="X182" s="12"/>
      <c r="Y182" s="12"/>
    </row>
    <row r="183" spans="1:25">
      <c r="A183" s="9">
        <f t="shared" si="8"/>
        <v>80102</v>
      </c>
      <c r="B183" s="9">
        <f t="shared" si="10"/>
        <v>2</v>
      </c>
      <c r="C183" s="9">
        <v>801</v>
      </c>
      <c r="D183" s="9" t="s">
        <v>488</v>
      </c>
      <c r="E183" s="9">
        <v>141</v>
      </c>
      <c r="F183" s="9" t="s">
        <v>702</v>
      </c>
      <c r="G183" s="66">
        <v>180</v>
      </c>
      <c r="H183" s="12">
        <v>176</v>
      </c>
      <c r="I183" s="12">
        <v>1805897</v>
      </c>
      <c r="J183" s="12">
        <v>1798145</v>
      </c>
      <c r="K183" s="9">
        <f t="shared" si="9"/>
        <v>801141</v>
      </c>
      <c r="U183" s="12"/>
      <c r="V183" s="12"/>
      <c r="W183" s="75"/>
      <c r="X183" s="12"/>
      <c r="Y183" s="12"/>
    </row>
    <row r="184" spans="1:25">
      <c r="A184" s="9">
        <f t="shared" si="8"/>
        <v>80103</v>
      </c>
      <c r="B184" s="9">
        <f t="shared" si="10"/>
        <v>3</v>
      </c>
      <c r="C184" s="9">
        <v>801</v>
      </c>
      <c r="D184" s="9" t="s">
        <v>488</v>
      </c>
      <c r="E184" s="9">
        <v>170</v>
      </c>
      <c r="F184" s="9" t="s">
        <v>744</v>
      </c>
      <c r="G184" s="66">
        <v>361</v>
      </c>
      <c r="H184" s="12">
        <v>399</v>
      </c>
      <c r="I184" s="12">
        <v>3553914</v>
      </c>
      <c r="J184" s="12">
        <v>3930285</v>
      </c>
      <c r="K184" s="9">
        <f t="shared" si="9"/>
        <v>801170</v>
      </c>
      <c r="U184" s="12"/>
      <c r="V184" s="12"/>
      <c r="W184" s="75"/>
      <c r="X184" s="12"/>
      <c r="Y184" s="12"/>
    </row>
    <row r="185" spans="1:25">
      <c r="A185" s="9">
        <f t="shared" si="8"/>
        <v>80104</v>
      </c>
      <c r="B185" s="9">
        <f t="shared" si="10"/>
        <v>4</v>
      </c>
      <c r="C185" s="9">
        <v>801</v>
      </c>
      <c r="D185" s="9" t="s">
        <v>488</v>
      </c>
      <c r="E185" s="9">
        <v>174</v>
      </c>
      <c r="F185" s="9" t="s">
        <v>748</v>
      </c>
      <c r="G185" s="66">
        <v>62</v>
      </c>
      <c r="H185" s="12">
        <v>59</v>
      </c>
      <c r="I185" s="12">
        <v>707267</v>
      </c>
      <c r="J185" s="12">
        <v>667594</v>
      </c>
      <c r="K185" s="9">
        <f t="shared" si="9"/>
        <v>801174</v>
      </c>
      <c r="U185" s="12"/>
      <c r="V185" s="12"/>
      <c r="W185" s="75"/>
      <c r="X185" s="12"/>
      <c r="Y185" s="12"/>
    </row>
    <row r="186" spans="1:25">
      <c r="A186" s="9">
        <f t="shared" si="8"/>
        <v>80105</v>
      </c>
      <c r="B186" s="9">
        <f t="shared" si="10"/>
        <v>5</v>
      </c>
      <c r="C186" s="9">
        <v>801</v>
      </c>
      <c r="D186" s="9" t="s">
        <v>488</v>
      </c>
      <c r="E186" s="9">
        <v>213</v>
      </c>
      <c r="F186" s="9" t="s">
        <v>795</v>
      </c>
      <c r="G186" s="66">
        <v>58</v>
      </c>
      <c r="H186" s="12">
        <v>45</v>
      </c>
      <c r="I186" s="12">
        <v>824884</v>
      </c>
      <c r="J186" s="12">
        <v>642626</v>
      </c>
      <c r="K186" s="9">
        <f t="shared" si="9"/>
        <v>801213</v>
      </c>
      <c r="U186" s="12"/>
      <c r="V186" s="12"/>
      <c r="W186" s="75"/>
      <c r="X186" s="12"/>
      <c r="Y186" s="12"/>
    </row>
    <row r="187" spans="1:25">
      <c r="A187" s="9">
        <f t="shared" si="8"/>
        <v>80106</v>
      </c>
      <c r="B187" s="9">
        <f t="shared" si="10"/>
        <v>6</v>
      </c>
      <c r="C187" s="9">
        <v>801</v>
      </c>
      <c r="D187" s="9" t="s">
        <v>488</v>
      </c>
      <c r="E187" s="9">
        <v>276</v>
      </c>
      <c r="F187" s="9" t="s">
        <v>865</v>
      </c>
      <c r="G187" s="66">
        <v>13</v>
      </c>
      <c r="H187" s="12">
        <v>18</v>
      </c>
      <c r="I187" s="12">
        <v>191425</v>
      </c>
      <c r="J187" s="12">
        <v>261011</v>
      </c>
      <c r="K187" s="9">
        <f t="shared" si="9"/>
        <v>801276</v>
      </c>
      <c r="U187" s="12"/>
      <c r="V187" s="12"/>
      <c r="W187" s="75"/>
      <c r="X187" s="12"/>
      <c r="Y187" s="12"/>
    </row>
    <row r="188" spans="1:25">
      <c r="A188" s="9">
        <f t="shared" si="8"/>
        <v>80107</v>
      </c>
      <c r="B188" s="9">
        <f t="shared" si="10"/>
        <v>7</v>
      </c>
      <c r="C188" s="9">
        <v>801</v>
      </c>
      <c r="D188" s="9" t="s">
        <v>488</v>
      </c>
      <c r="E188" s="9">
        <v>321</v>
      </c>
      <c r="F188" s="9" t="s">
        <v>913</v>
      </c>
      <c r="G188" s="66">
        <v>38</v>
      </c>
      <c r="H188" s="12">
        <v>35</v>
      </c>
      <c r="I188" s="12">
        <v>546114</v>
      </c>
      <c r="J188" s="12">
        <v>493016</v>
      </c>
      <c r="K188" s="9">
        <f t="shared" si="9"/>
        <v>801321</v>
      </c>
      <c r="O188" s="12"/>
      <c r="U188" s="12"/>
      <c r="V188" s="12"/>
      <c r="W188" s="75"/>
      <c r="X188" s="12"/>
      <c r="Y188" s="12"/>
    </row>
    <row r="189" spans="1:25">
      <c r="A189" s="9">
        <f t="shared" si="8"/>
        <v>80501</v>
      </c>
      <c r="B189" s="9">
        <f t="shared" si="10"/>
        <v>1</v>
      </c>
      <c r="C189" s="9">
        <v>805</v>
      </c>
      <c r="D189" s="9" t="s">
        <v>489</v>
      </c>
      <c r="E189" s="9">
        <v>25</v>
      </c>
      <c r="F189" s="9" t="s">
        <v>36</v>
      </c>
      <c r="G189" s="66">
        <v>103</v>
      </c>
      <c r="H189" s="12">
        <v>89</v>
      </c>
      <c r="I189" s="12">
        <v>1017273</v>
      </c>
      <c r="J189" s="12">
        <v>907517</v>
      </c>
      <c r="K189" s="9">
        <f t="shared" si="9"/>
        <v>805025</v>
      </c>
      <c r="O189" s="12"/>
      <c r="U189" s="12"/>
      <c r="V189" s="12"/>
      <c r="W189" s="75"/>
      <c r="X189" s="12"/>
      <c r="Y189" s="12"/>
    </row>
    <row r="190" spans="1:25">
      <c r="A190" s="9">
        <f t="shared" si="8"/>
        <v>80502</v>
      </c>
      <c r="B190" s="9">
        <f t="shared" si="10"/>
        <v>2</v>
      </c>
      <c r="C190" s="9">
        <v>805</v>
      </c>
      <c r="D190" s="9" t="s">
        <v>489</v>
      </c>
      <c r="E190" s="9">
        <v>32</v>
      </c>
      <c r="F190" s="9" t="s">
        <v>49</v>
      </c>
      <c r="G190" s="66">
        <v>78</v>
      </c>
      <c r="H190" s="12">
        <v>84</v>
      </c>
      <c r="I190" s="12">
        <v>592465</v>
      </c>
      <c r="J190" s="12">
        <v>635038</v>
      </c>
      <c r="K190" s="9">
        <f t="shared" si="9"/>
        <v>805032</v>
      </c>
      <c r="O190" s="12"/>
      <c r="U190" s="12"/>
      <c r="V190" s="12"/>
      <c r="W190" s="75"/>
      <c r="X190" s="12"/>
      <c r="Y190" s="12"/>
    </row>
    <row r="191" spans="1:25">
      <c r="A191" s="9">
        <f t="shared" si="8"/>
        <v>80503</v>
      </c>
      <c r="B191" s="9">
        <f t="shared" si="10"/>
        <v>3</v>
      </c>
      <c r="C191" s="9">
        <v>805</v>
      </c>
      <c r="D191" s="9" t="s">
        <v>489</v>
      </c>
      <c r="E191" s="9">
        <v>77</v>
      </c>
      <c r="F191" s="9" t="s">
        <v>622</v>
      </c>
      <c r="G191" s="66">
        <v>81</v>
      </c>
      <c r="H191" s="12">
        <v>81</v>
      </c>
      <c r="I191" s="12">
        <v>580524</v>
      </c>
      <c r="J191" s="12">
        <v>601500</v>
      </c>
      <c r="K191" s="9">
        <f t="shared" si="9"/>
        <v>805077</v>
      </c>
      <c r="O191" s="12"/>
      <c r="U191" s="12"/>
      <c r="V191" s="12"/>
      <c r="W191" s="75"/>
      <c r="X191" s="12"/>
      <c r="Y191" s="12"/>
    </row>
    <row r="192" spans="1:25">
      <c r="A192" s="9">
        <f t="shared" si="8"/>
        <v>80504</v>
      </c>
      <c r="B192" s="9">
        <f t="shared" si="10"/>
        <v>4</v>
      </c>
      <c r="C192" s="9">
        <v>805</v>
      </c>
      <c r="D192" s="9" t="s">
        <v>489</v>
      </c>
      <c r="E192" s="9">
        <v>110</v>
      </c>
      <c r="F192" s="9" t="s">
        <v>664</v>
      </c>
      <c r="G192" s="66">
        <v>71</v>
      </c>
      <c r="H192" s="12">
        <v>62</v>
      </c>
      <c r="I192" s="12">
        <v>692333</v>
      </c>
      <c r="J192" s="12">
        <v>602575</v>
      </c>
      <c r="K192" s="9">
        <f t="shared" si="9"/>
        <v>805110</v>
      </c>
      <c r="O192" s="12"/>
      <c r="U192" s="12"/>
      <c r="V192" s="12"/>
      <c r="W192" s="75"/>
      <c r="X192" s="12"/>
      <c r="Y192" s="12"/>
    </row>
    <row r="193" spans="1:25">
      <c r="A193" s="9">
        <f t="shared" si="8"/>
        <v>80505</v>
      </c>
      <c r="B193" s="9">
        <f t="shared" si="10"/>
        <v>5</v>
      </c>
      <c r="C193" s="9">
        <v>805</v>
      </c>
      <c r="D193" s="9" t="s">
        <v>489</v>
      </c>
      <c r="E193" s="9">
        <v>138</v>
      </c>
      <c r="F193" s="9" t="s">
        <v>699</v>
      </c>
      <c r="G193" s="66">
        <v>23</v>
      </c>
      <c r="H193" s="12">
        <v>26</v>
      </c>
      <c r="I193" s="12">
        <v>186063</v>
      </c>
      <c r="J193" s="12">
        <v>212223</v>
      </c>
      <c r="K193" s="9">
        <f t="shared" si="9"/>
        <v>805138</v>
      </c>
      <c r="O193" s="12"/>
      <c r="U193" s="12"/>
      <c r="V193" s="12"/>
      <c r="W193" s="75"/>
      <c r="X193" s="12"/>
      <c r="Y193" s="12"/>
    </row>
    <row r="194" spans="1:25">
      <c r="A194" s="9">
        <f t="shared" si="8"/>
        <v>80506</v>
      </c>
      <c r="B194" s="9">
        <f t="shared" si="10"/>
        <v>6</v>
      </c>
      <c r="C194" s="9">
        <v>805</v>
      </c>
      <c r="D194" s="9" t="s">
        <v>489</v>
      </c>
      <c r="E194" s="9">
        <v>179</v>
      </c>
      <c r="F194" s="9" t="s">
        <v>755</v>
      </c>
      <c r="G194" s="66">
        <v>75</v>
      </c>
      <c r="H194" s="12">
        <v>80</v>
      </c>
      <c r="I194" s="12">
        <v>694376</v>
      </c>
      <c r="J194" s="12">
        <v>794690</v>
      </c>
      <c r="K194" s="9">
        <f t="shared" si="9"/>
        <v>805179</v>
      </c>
      <c r="O194" s="12"/>
      <c r="U194" s="12"/>
      <c r="V194" s="12"/>
      <c r="W194" s="75"/>
      <c r="X194" s="12"/>
      <c r="Y194" s="12"/>
    </row>
    <row r="195" spans="1:25">
      <c r="A195" s="9">
        <f t="shared" si="8"/>
        <v>80507</v>
      </c>
      <c r="B195" s="9">
        <f t="shared" si="10"/>
        <v>7</v>
      </c>
      <c r="C195" s="9">
        <v>805</v>
      </c>
      <c r="D195" s="9" t="s">
        <v>489</v>
      </c>
      <c r="E195" s="9">
        <v>185</v>
      </c>
      <c r="F195" s="9" t="s">
        <v>762</v>
      </c>
      <c r="G195" s="66">
        <v>150</v>
      </c>
      <c r="H195" s="12">
        <v>173</v>
      </c>
      <c r="I195" s="12">
        <v>1204608</v>
      </c>
      <c r="J195" s="12">
        <v>1318189</v>
      </c>
      <c r="K195" s="9">
        <f t="shared" si="9"/>
        <v>805185</v>
      </c>
      <c r="O195" s="12"/>
      <c r="U195" s="12"/>
      <c r="V195" s="12"/>
      <c r="W195" s="75"/>
      <c r="X195" s="12"/>
      <c r="Y195" s="12"/>
    </row>
    <row r="196" spans="1:25">
      <c r="A196" s="9">
        <f t="shared" si="8"/>
        <v>80508</v>
      </c>
      <c r="B196" s="9">
        <f t="shared" si="10"/>
        <v>8</v>
      </c>
      <c r="C196" s="9">
        <v>805</v>
      </c>
      <c r="D196" s="9" t="s">
        <v>489</v>
      </c>
      <c r="E196" s="9">
        <v>186</v>
      </c>
      <c r="F196" s="9" t="s">
        <v>763</v>
      </c>
      <c r="G196" s="66">
        <v>75</v>
      </c>
      <c r="H196" s="12">
        <v>65</v>
      </c>
      <c r="I196" s="12">
        <v>697683</v>
      </c>
      <c r="J196" s="12">
        <v>585984</v>
      </c>
      <c r="K196" s="9">
        <f t="shared" si="9"/>
        <v>805186</v>
      </c>
      <c r="O196" s="12"/>
      <c r="U196" s="12"/>
      <c r="V196" s="12"/>
      <c r="W196" s="75"/>
      <c r="X196" s="12"/>
      <c r="Y196" s="12"/>
    </row>
    <row r="197" spans="1:25">
      <c r="A197" s="9">
        <f t="shared" si="8"/>
        <v>80509</v>
      </c>
      <c r="B197" s="9">
        <f t="shared" si="10"/>
        <v>9</v>
      </c>
      <c r="C197" s="9">
        <v>805</v>
      </c>
      <c r="D197" s="9" t="s">
        <v>489</v>
      </c>
      <c r="E197" s="9">
        <v>188</v>
      </c>
      <c r="F197" s="9" t="s">
        <v>765</v>
      </c>
      <c r="G197" s="66">
        <v>36</v>
      </c>
      <c r="H197" s="12">
        <v>44</v>
      </c>
      <c r="I197" s="12">
        <v>209591</v>
      </c>
      <c r="J197" s="12">
        <v>265391</v>
      </c>
      <c r="K197" s="9">
        <f t="shared" si="9"/>
        <v>805188</v>
      </c>
      <c r="O197" s="12"/>
      <c r="U197" s="12"/>
      <c r="V197" s="12"/>
      <c r="W197" s="75"/>
      <c r="X197" s="12"/>
      <c r="Y197" s="12"/>
    </row>
    <row r="198" spans="1:25">
      <c r="A198" s="9">
        <f t="shared" si="8"/>
        <v>80510</v>
      </c>
      <c r="B198" s="9">
        <f t="shared" si="10"/>
        <v>10</v>
      </c>
      <c r="C198" s="9">
        <v>805</v>
      </c>
      <c r="D198" s="9" t="s">
        <v>489</v>
      </c>
      <c r="E198" s="9">
        <v>214</v>
      </c>
      <c r="F198" s="9" t="s">
        <v>797</v>
      </c>
      <c r="G198" s="66">
        <v>146</v>
      </c>
      <c r="H198" s="12">
        <v>152</v>
      </c>
      <c r="I198" s="12">
        <v>956954</v>
      </c>
      <c r="J198" s="12">
        <v>1046273</v>
      </c>
      <c r="K198" s="9">
        <f t="shared" si="9"/>
        <v>805214</v>
      </c>
      <c r="O198" s="12"/>
      <c r="U198" s="12"/>
      <c r="V198" s="12"/>
      <c r="W198" s="75"/>
      <c r="X198" s="12"/>
      <c r="Y198" s="12"/>
    </row>
    <row r="199" spans="1:25">
      <c r="A199" s="9">
        <f t="shared" si="8"/>
        <v>80511</v>
      </c>
      <c r="B199" s="9">
        <f t="shared" si="10"/>
        <v>11</v>
      </c>
      <c r="C199" s="9">
        <v>805</v>
      </c>
      <c r="D199" s="9" t="s">
        <v>489</v>
      </c>
      <c r="E199" s="9">
        <v>290</v>
      </c>
      <c r="F199" s="9" t="s">
        <v>881</v>
      </c>
      <c r="G199" s="66">
        <v>93</v>
      </c>
      <c r="H199" s="12">
        <v>102</v>
      </c>
      <c r="I199" s="12">
        <v>1010685</v>
      </c>
      <c r="J199" s="12">
        <v>1121872</v>
      </c>
      <c r="K199" s="9">
        <f t="shared" si="9"/>
        <v>805290</v>
      </c>
      <c r="O199" s="12"/>
      <c r="U199" s="12"/>
      <c r="V199" s="12"/>
      <c r="W199" s="75"/>
      <c r="X199" s="12"/>
      <c r="Y199" s="12"/>
    </row>
    <row r="200" spans="1:25">
      <c r="A200" s="9">
        <f t="shared" si="8"/>
        <v>80512</v>
      </c>
      <c r="B200" s="9">
        <f t="shared" si="10"/>
        <v>12</v>
      </c>
      <c r="C200" s="9">
        <v>805</v>
      </c>
      <c r="D200" s="9" t="s">
        <v>489</v>
      </c>
      <c r="E200" s="9">
        <v>303</v>
      </c>
      <c r="F200" s="9" t="s">
        <v>894</v>
      </c>
      <c r="G200" s="66">
        <v>119</v>
      </c>
      <c r="H200" s="12">
        <v>107</v>
      </c>
      <c r="I200" s="12">
        <v>1065932</v>
      </c>
      <c r="J200" s="12">
        <v>1033430</v>
      </c>
      <c r="K200" s="9">
        <f t="shared" si="9"/>
        <v>805303</v>
      </c>
      <c r="O200" s="12"/>
      <c r="U200" s="12"/>
      <c r="V200" s="12"/>
      <c r="W200" s="75"/>
      <c r="X200" s="12"/>
      <c r="Y200" s="12"/>
    </row>
    <row r="201" spans="1:25">
      <c r="A201" s="9">
        <f t="shared" ref="A201:A264" si="11">C201*100+B201</f>
        <v>80513</v>
      </c>
      <c r="B201" s="9">
        <f t="shared" si="10"/>
        <v>13</v>
      </c>
      <c r="C201" s="9">
        <v>805</v>
      </c>
      <c r="D201" s="9" t="s">
        <v>489</v>
      </c>
      <c r="E201" s="9">
        <v>304</v>
      </c>
      <c r="F201" s="9" t="s">
        <v>895</v>
      </c>
      <c r="G201" s="66">
        <v>154</v>
      </c>
      <c r="H201" s="12">
        <v>156</v>
      </c>
      <c r="I201" s="12">
        <v>1392055</v>
      </c>
      <c r="J201" s="12">
        <v>1374081</v>
      </c>
      <c r="K201" s="9">
        <f t="shared" ref="K201:K264" si="12">C201*1000+E201</f>
        <v>805304</v>
      </c>
      <c r="O201" s="12"/>
      <c r="U201" s="12"/>
      <c r="V201" s="12"/>
      <c r="W201" s="75"/>
      <c r="X201" s="12"/>
      <c r="Y201" s="12"/>
    </row>
    <row r="202" spans="1:25">
      <c r="A202" s="9">
        <f t="shared" si="11"/>
        <v>80601</v>
      </c>
      <c r="B202" s="9">
        <f t="shared" ref="B202:B265" si="13">IF(C202=C201, B201+1, 1)</f>
        <v>1</v>
      </c>
      <c r="C202" s="9">
        <v>806</v>
      </c>
      <c r="D202" s="9" t="s">
        <v>490</v>
      </c>
      <c r="E202" s="9">
        <v>18</v>
      </c>
      <c r="F202" s="9" t="s">
        <v>22</v>
      </c>
      <c r="G202" s="66">
        <v>51</v>
      </c>
      <c r="H202" s="12">
        <v>49</v>
      </c>
      <c r="I202" s="12">
        <v>672590</v>
      </c>
      <c r="J202" s="12">
        <v>608489</v>
      </c>
      <c r="K202" s="9">
        <f t="shared" si="12"/>
        <v>806018</v>
      </c>
      <c r="O202" s="12"/>
      <c r="U202" s="12"/>
      <c r="V202" s="12"/>
      <c r="W202" s="75"/>
      <c r="X202" s="12"/>
      <c r="Y202" s="12"/>
    </row>
    <row r="203" spans="1:25">
      <c r="A203" s="9">
        <f t="shared" si="11"/>
        <v>80602</v>
      </c>
      <c r="B203" s="9">
        <f t="shared" si="13"/>
        <v>2</v>
      </c>
      <c r="C203" s="9">
        <v>806</v>
      </c>
      <c r="D203" s="9" t="s">
        <v>490</v>
      </c>
      <c r="E203" s="9">
        <v>40</v>
      </c>
      <c r="F203" s="9" t="s">
        <v>564</v>
      </c>
      <c r="G203" s="66">
        <v>159</v>
      </c>
      <c r="H203" s="12">
        <v>164</v>
      </c>
      <c r="I203" s="12">
        <v>1858455</v>
      </c>
      <c r="J203" s="12">
        <v>1885752</v>
      </c>
      <c r="K203" s="9">
        <f t="shared" si="12"/>
        <v>806040</v>
      </c>
      <c r="O203" s="12"/>
      <c r="U203" s="12"/>
      <c r="V203" s="12"/>
      <c r="W203" s="75"/>
      <c r="X203" s="12"/>
      <c r="Y203" s="12"/>
    </row>
    <row r="204" spans="1:25">
      <c r="A204" s="9">
        <f t="shared" si="11"/>
        <v>80603</v>
      </c>
      <c r="B204" s="9">
        <f t="shared" si="13"/>
        <v>3</v>
      </c>
      <c r="C204" s="9">
        <v>806</v>
      </c>
      <c r="D204" s="9" t="s">
        <v>490</v>
      </c>
      <c r="E204" s="9">
        <v>50</v>
      </c>
      <c r="F204" s="9" t="s">
        <v>578</v>
      </c>
      <c r="G204" s="66">
        <v>63</v>
      </c>
      <c r="H204" s="12">
        <v>66</v>
      </c>
      <c r="I204" s="12">
        <v>853561</v>
      </c>
      <c r="J204" s="12">
        <v>896718</v>
      </c>
      <c r="K204" s="9">
        <f t="shared" si="12"/>
        <v>806050</v>
      </c>
      <c r="O204" s="12"/>
      <c r="U204" s="12"/>
      <c r="V204" s="12"/>
      <c r="W204" s="75"/>
      <c r="X204" s="12"/>
      <c r="Y204" s="12"/>
    </row>
    <row r="205" spans="1:25">
      <c r="A205" s="9">
        <f t="shared" si="11"/>
        <v>80604</v>
      </c>
      <c r="B205" s="9">
        <f t="shared" si="13"/>
        <v>4</v>
      </c>
      <c r="C205" s="9">
        <v>806</v>
      </c>
      <c r="D205" s="9" t="s">
        <v>490</v>
      </c>
      <c r="E205" s="9">
        <v>73</v>
      </c>
      <c r="F205" s="9" t="s">
        <v>612</v>
      </c>
      <c r="G205" s="66">
        <v>79</v>
      </c>
      <c r="H205" s="12">
        <v>80</v>
      </c>
      <c r="I205" s="12">
        <v>1126106</v>
      </c>
      <c r="J205" s="12">
        <v>1113432</v>
      </c>
      <c r="K205" s="9">
        <f t="shared" si="12"/>
        <v>806073</v>
      </c>
      <c r="O205" s="12"/>
      <c r="U205" s="12"/>
      <c r="V205" s="12"/>
      <c r="W205" s="75"/>
      <c r="X205" s="12"/>
      <c r="Y205" s="12"/>
    </row>
    <row r="206" spans="1:25">
      <c r="A206" s="9">
        <f t="shared" si="11"/>
        <v>80605</v>
      </c>
      <c r="B206" s="9">
        <f t="shared" si="13"/>
        <v>5</v>
      </c>
      <c r="C206" s="9">
        <v>806</v>
      </c>
      <c r="D206" s="9" t="s">
        <v>490</v>
      </c>
      <c r="E206" s="9">
        <v>133</v>
      </c>
      <c r="F206" s="9" t="s">
        <v>693</v>
      </c>
      <c r="G206" s="66">
        <v>150</v>
      </c>
      <c r="H206" s="12">
        <v>149</v>
      </c>
      <c r="I206" s="12">
        <v>1373030</v>
      </c>
      <c r="J206" s="12">
        <v>1348703</v>
      </c>
      <c r="K206" s="9">
        <f t="shared" si="12"/>
        <v>806133</v>
      </c>
      <c r="O206" s="12"/>
      <c r="U206" s="12"/>
      <c r="V206" s="12"/>
      <c r="W206" s="75"/>
      <c r="X206" s="12"/>
      <c r="Y206" s="12"/>
    </row>
    <row r="207" spans="1:25">
      <c r="A207" s="9">
        <f t="shared" si="11"/>
        <v>80606</v>
      </c>
      <c r="B207" s="9">
        <f t="shared" si="13"/>
        <v>6</v>
      </c>
      <c r="C207" s="9">
        <v>806</v>
      </c>
      <c r="D207" s="9" t="s">
        <v>490</v>
      </c>
      <c r="E207" s="9">
        <v>189</v>
      </c>
      <c r="F207" s="9" t="s">
        <v>766</v>
      </c>
      <c r="G207" s="66">
        <v>52</v>
      </c>
      <c r="H207" s="12">
        <v>51</v>
      </c>
      <c r="I207" s="12">
        <v>702330</v>
      </c>
      <c r="J207" s="12">
        <v>685715</v>
      </c>
      <c r="K207" s="9">
        <f t="shared" si="12"/>
        <v>806189</v>
      </c>
      <c r="O207" s="12"/>
      <c r="U207" s="12"/>
      <c r="V207" s="12"/>
      <c r="W207" s="75"/>
      <c r="X207" s="12"/>
      <c r="Y207" s="12"/>
    </row>
    <row r="208" spans="1:25">
      <c r="A208" s="9">
        <f t="shared" si="11"/>
        <v>80607</v>
      </c>
      <c r="B208" s="9">
        <f t="shared" si="13"/>
        <v>7</v>
      </c>
      <c r="C208" s="9">
        <v>806</v>
      </c>
      <c r="D208" s="9" t="s">
        <v>490</v>
      </c>
      <c r="E208" s="9">
        <v>220</v>
      </c>
      <c r="F208" s="9" t="s">
        <v>804</v>
      </c>
      <c r="G208" s="66">
        <v>50</v>
      </c>
      <c r="H208" s="12">
        <v>53</v>
      </c>
      <c r="I208" s="12">
        <v>700209</v>
      </c>
      <c r="J208" s="12">
        <v>729500</v>
      </c>
      <c r="K208" s="9">
        <f t="shared" si="12"/>
        <v>806220</v>
      </c>
      <c r="O208" s="12"/>
      <c r="U208" s="12"/>
      <c r="V208" s="12"/>
      <c r="W208" s="75"/>
      <c r="X208" s="12"/>
      <c r="Y208" s="12"/>
    </row>
    <row r="209" spans="1:25">
      <c r="A209" s="9">
        <f t="shared" si="11"/>
        <v>80608</v>
      </c>
      <c r="B209" s="9">
        <f t="shared" si="13"/>
        <v>8</v>
      </c>
      <c r="C209" s="9">
        <v>806</v>
      </c>
      <c r="D209" s="9" t="s">
        <v>490</v>
      </c>
      <c r="E209" s="9">
        <v>244</v>
      </c>
      <c r="F209" s="9" t="s">
        <v>833</v>
      </c>
      <c r="G209" s="66">
        <v>257</v>
      </c>
      <c r="H209" s="12">
        <v>277</v>
      </c>
      <c r="I209" s="12">
        <v>2413329</v>
      </c>
      <c r="J209" s="12">
        <v>2563746</v>
      </c>
      <c r="K209" s="9">
        <f t="shared" si="12"/>
        <v>806244</v>
      </c>
      <c r="O209" s="12"/>
      <c r="U209" s="12"/>
      <c r="V209" s="12"/>
      <c r="W209" s="75"/>
      <c r="X209" s="12"/>
      <c r="Y209" s="12"/>
    </row>
    <row r="210" spans="1:25">
      <c r="A210" s="9">
        <f t="shared" si="11"/>
        <v>80609</v>
      </c>
      <c r="B210" s="9">
        <f t="shared" si="13"/>
        <v>9</v>
      </c>
      <c r="C210" s="9">
        <v>806</v>
      </c>
      <c r="D210" s="9" t="s">
        <v>490</v>
      </c>
      <c r="E210" s="9">
        <v>335</v>
      </c>
      <c r="F210" s="9" t="s">
        <v>927</v>
      </c>
      <c r="G210" s="66">
        <v>9</v>
      </c>
      <c r="H210" s="12">
        <v>7</v>
      </c>
      <c r="I210" s="12">
        <v>123709</v>
      </c>
      <c r="J210" s="12">
        <v>95876</v>
      </c>
      <c r="K210" s="9">
        <f t="shared" si="12"/>
        <v>806335</v>
      </c>
      <c r="O210" s="12"/>
      <c r="U210" s="12"/>
      <c r="V210" s="12"/>
      <c r="W210" s="75"/>
      <c r="X210" s="12"/>
      <c r="Y210" s="12"/>
    </row>
    <row r="211" spans="1:25">
      <c r="A211" s="9">
        <f t="shared" si="11"/>
        <v>81001</v>
      </c>
      <c r="B211" s="9">
        <f t="shared" si="13"/>
        <v>1</v>
      </c>
      <c r="C211" s="9">
        <v>810</v>
      </c>
      <c r="D211" s="9" t="s">
        <v>491</v>
      </c>
      <c r="E211" s="9">
        <v>27</v>
      </c>
      <c r="F211" s="9" t="s">
        <v>39</v>
      </c>
      <c r="G211" s="66">
        <v>105</v>
      </c>
      <c r="H211" s="12">
        <v>111</v>
      </c>
      <c r="I211" s="12">
        <v>836385</v>
      </c>
      <c r="J211" s="12">
        <v>885806</v>
      </c>
      <c r="K211" s="9">
        <f t="shared" si="12"/>
        <v>810027</v>
      </c>
      <c r="O211" s="12"/>
      <c r="U211" s="66"/>
      <c r="V211" s="12"/>
      <c r="W211" s="75"/>
      <c r="X211" s="12"/>
      <c r="Y211" s="12"/>
    </row>
    <row r="212" spans="1:25">
      <c r="A212" s="9">
        <f t="shared" si="11"/>
        <v>81002</v>
      </c>
      <c r="B212" s="9">
        <f t="shared" si="13"/>
        <v>2</v>
      </c>
      <c r="C212" s="9">
        <v>810</v>
      </c>
      <c r="D212" s="9" t="s">
        <v>491</v>
      </c>
      <c r="E212" s="9">
        <v>42</v>
      </c>
      <c r="F212" s="9" t="s">
        <v>567</v>
      </c>
      <c r="G212" s="66">
        <v>110</v>
      </c>
      <c r="H212" s="12">
        <v>124</v>
      </c>
      <c r="I212" s="12">
        <v>1049274</v>
      </c>
      <c r="J212" s="12">
        <v>1188035</v>
      </c>
      <c r="K212" s="9">
        <f t="shared" si="12"/>
        <v>810042</v>
      </c>
      <c r="O212" s="12"/>
      <c r="U212" s="12"/>
      <c r="V212" s="12"/>
      <c r="W212" s="75"/>
      <c r="X212" s="12"/>
      <c r="Y212" s="12"/>
    </row>
    <row r="213" spans="1:25">
      <c r="A213" s="9">
        <f t="shared" si="11"/>
        <v>81003</v>
      </c>
      <c r="B213" s="9">
        <f t="shared" si="13"/>
        <v>3</v>
      </c>
      <c r="C213" s="9">
        <v>810</v>
      </c>
      <c r="D213" s="9" t="s">
        <v>491</v>
      </c>
      <c r="E213" s="9">
        <v>76</v>
      </c>
      <c r="F213" s="9" t="s">
        <v>620</v>
      </c>
      <c r="G213" s="66">
        <v>37</v>
      </c>
      <c r="H213" s="12">
        <v>43</v>
      </c>
      <c r="I213" s="12">
        <v>296779</v>
      </c>
      <c r="J213" s="12">
        <v>337065</v>
      </c>
      <c r="K213" s="9">
        <f t="shared" si="12"/>
        <v>810076</v>
      </c>
      <c r="O213" s="12"/>
      <c r="U213" s="12"/>
      <c r="V213" s="12"/>
      <c r="W213" s="75"/>
      <c r="X213" s="12"/>
      <c r="Y213" s="12"/>
    </row>
    <row r="214" spans="1:25">
      <c r="A214" s="9">
        <f t="shared" si="11"/>
        <v>81004</v>
      </c>
      <c r="B214" s="9">
        <f t="shared" si="13"/>
        <v>4</v>
      </c>
      <c r="C214" s="9">
        <v>810</v>
      </c>
      <c r="D214" s="9" t="s">
        <v>491</v>
      </c>
      <c r="E214" s="9">
        <v>182</v>
      </c>
      <c r="F214" s="9" t="s">
        <v>759</v>
      </c>
      <c r="G214" s="66">
        <v>289</v>
      </c>
      <c r="H214" s="12">
        <v>299</v>
      </c>
      <c r="I214" s="12">
        <v>2237902</v>
      </c>
      <c r="J214" s="12">
        <v>2359117</v>
      </c>
      <c r="K214" s="9">
        <f t="shared" si="12"/>
        <v>810182</v>
      </c>
      <c r="O214" s="12"/>
      <c r="U214" s="12"/>
      <c r="V214" s="12"/>
      <c r="W214" s="75"/>
      <c r="X214" s="12"/>
      <c r="Y214" s="12"/>
    </row>
    <row r="215" spans="1:25">
      <c r="A215" s="9">
        <f t="shared" si="11"/>
        <v>81005</v>
      </c>
      <c r="B215" s="9">
        <f t="shared" si="13"/>
        <v>5</v>
      </c>
      <c r="C215" s="9">
        <v>810</v>
      </c>
      <c r="D215" s="9" t="s">
        <v>491</v>
      </c>
      <c r="E215" s="9">
        <v>245</v>
      </c>
      <c r="F215" s="9" t="s">
        <v>834</v>
      </c>
      <c r="G215" s="66">
        <v>159</v>
      </c>
      <c r="H215" s="12">
        <v>158</v>
      </c>
      <c r="I215" s="12">
        <v>1519991</v>
      </c>
      <c r="J215" s="12">
        <v>1542770</v>
      </c>
      <c r="K215" s="9">
        <f t="shared" si="12"/>
        <v>810245</v>
      </c>
      <c r="O215" s="12"/>
      <c r="U215" s="12"/>
      <c r="V215" s="12"/>
      <c r="W215" s="75"/>
      <c r="X215" s="12"/>
      <c r="Y215" s="12"/>
    </row>
    <row r="216" spans="1:25">
      <c r="A216" s="9">
        <f t="shared" si="11"/>
        <v>81006</v>
      </c>
      <c r="B216" s="9">
        <f t="shared" si="13"/>
        <v>6</v>
      </c>
      <c r="C216" s="9">
        <v>810</v>
      </c>
      <c r="D216" s="9" t="s">
        <v>491</v>
      </c>
      <c r="E216" s="9">
        <v>247</v>
      </c>
      <c r="F216" s="9" t="s">
        <v>836</v>
      </c>
      <c r="G216" s="66">
        <v>41</v>
      </c>
      <c r="H216" s="66">
        <v>49</v>
      </c>
      <c r="I216" s="75">
        <v>443919</v>
      </c>
      <c r="J216" s="12">
        <v>529741</v>
      </c>
      <c r="K216" s="9">
        <f t="shared" si="12"/>
        <v>810247</v>
      </c>
      <c r="O216" s="12"/>
      <c r="U216" s="12"/>
      <c r="V216" s="12"/>
      <c r="W216" s="75"/>
      <c r="X216" s="12"/>
      <c r="Y216" s="12"/>
    </row>
    <row r="217" spans="1:25">
      <c r="A217" s="9">
        <f t="shared" si="11"/>
        <v>81007</v>
      </c>
      <c r="B217" s="9">
        <f t="shared" si="13"/>
        <v>7</v>
      </c>
      <c r="C217" s="9">
        <v>810</v>
      </c>
      <c r="D217" s="9" t="s">
        <v>491</v>
      </c>
      <c r="E217" s="9">
        <v>293</v>
      </c>
      <c r="F217" s="9" t="s">
        <v>884</v>
      </c>
      <c r="G217" s="66">
        <v>605</v>
      </c>
      <c r="H217" s="12">
        <v>551</v>
      </c>
      <c r="I217" s="12">
        <v>3617597</v>
      </c>
      <c r="J217" s="12">
        <v>3219904</v>
      </c>
      <c r="K217" s="9">
        <f t="shared" si="12"/>
        <v>810293</v>
      </c>
      <c r="O217" s="12"/>
      <c r="U217" s="12"/>
      <c r="V217" s="12"/>
      <c r="W217" s="75"/>
      <c r="X217" s="12"/>
      <c r="Y217" s="12"/>
    </row>
    <row r="218" spans="1:25">
      <c r="A218" s="9">
        <f t="shared" si="11"/>
        <v>81501</v>
      </c>
      <c r="B218" s="9">
        <f t="shared" si="13"/>
        <v>1</v>
      </c>
      <c r="C218" s="9">
        <v>815</v>
      </c>
      <c r="D218" s="9" t="s">
        <v>492</v>
      </c>
      <c r="E218" s="9">
        <v>20</v>
      </c>
      <c r="F218" s="9" t="s">
        <v>26</v>
      </c>
      <c r="G218" s="66">
        <v>177</v>
      </c>
      <c r="H218" s="12">
        <v>173</v>
      </c>
      <c r="I218" s="12">
        <v>2328948</v>
      </c>
      <c r="J218" s="12">
        <v>2296166</v>
      </c>
      <c r="K218" s="9">
        <f t="shared" si="12"/>
        <v>815020</v>
      </c>
      <c r="O218" s="12"/>
      <c r="U218" s="12"/>
      <c r="V218" s="12"/>
      <c r="W218" s="75"/>
      <c r="X218" s="12"/>
      <c r="Y218" s="12"/>
    </row>
    <row r="219" spans="1:25">
      <c r="A219" s="9">
        <f t="shared" si="11"/>
        <v>81502</v>
      </c>
      <c r="B219" s="9">
        <f t="shared" si="13"/>
        <v>2</v>
      </c>
      <c r="C219" s="9">
        <v>815</v>
      </c>
      <c r="D219" s="9" t="s">
        <v>492</v>
      </c>
      <c r="E219" s="9">
        <v>41</v>
      </c>
      <c r="F219" s="9" t="s">
        <v>565</v>
      </c>
      <c r="G219" s="66">
        <v>39</v>
      </c>
      <c r="H219" s="12">
        <v>43</v>
      </c>
      <c r="I219" s="12">
        <v>530409</v>
      </c>
      <c r="J219" s="12">
        <v>578947</v>
      </c>
      <c r="K219" s="9">
        <f t="shared" si="12"/>
        <v>815041</v>
      </c>
      <c r="O219" s="12"/>
      <c r="U219" s="12"/>
      <c r="V219" s="12"/>
      <c r="W219" s="75"/>
      <c r="X219" s="12"/>
      <c r="Y219" s="12"/>
    </row>
    <row r="220" spans="1:25">
      <c r="A220" s="9">
        <f t="shared" si="11"/>
        <v>81503</v>
      </c>
      <c r="B220" s="9">
        <f t="shared" si="13"/>
        <v>3</v>
      </c>
      <c r="C220" s="9">
        <v>815</v>
      </c>
      <c r="D220" s="9" t="s">
        <v>492</v>
      </c>
      <c r="E220" s="9">
        <v>55</v>
      </c>
      <c r="F220" s="9" t="s">
        <v>586</v>
      </c>
      <c r="G220" s="66">
        <v>17</v>
      </c>
      <c r="H220" s="12">
        <v>11</v>
      </c>
      <c r="I220" s="12">
        <v>225507</v>
      </c>
      <c r="J220" s="12">
        <v>146245</v>
      </c>
      <c r="K220" s="9">
        <f t="shared" si="12"/>
        <v>815055</v>
      </c>
      <c r="O220" s="12"/>
      <c r="U220" s="12"/>
      <c r="V220" s="12"/>
      <c r="W220" s="75"/>
      <c r="X220" s="12"/>
      <c r="Y220" s="12"/>
    </row>
    <row r="221" spans="1:25">
      <c r="A221" s="9">
        <f t="shared" si="11"/>
        <v>81504</v>
      </c>
      <c r="B221" s="9">
        <f t="shared" si="13"/>
        <v>4</v>
      </c>
      <c r="C221" s="9">
        <v>815</v>
      </c>
      <c r="D221" s="9" t="s">
        <v>492</v>
      </c>
      <c r="E221" s="9">
        <v>75</v>
      </c>
      <c r="F221" s="9" t="s">
        <v>618</v>
      </c>
      <c r="G221" s="66">
        <v>79</v>
      </c>
      <c r="H221" s="12">
        <v>76</v>
      </c>
      <c r="I221" s="12">
        <v>1066280</v>
      </c>
      <c r="J221" s="12">
        <v>1021178</v>
      </c>
      <c r="K221" s="9">
        <f t="shared" si="12"/>
        <v>815075</v>
      </c>
      <c r="O221" s="12"/>
      <c r="U221" s="12"/>
      <c r="V221" s="12"/>
      <c r="W221" s="75"/>
      <c r="X221" s="12"/>
      <c r="Y221" s="12"/>
    </row>
    <row r="222" spans="1:25">
      <c r="A222" s="9">
        <f t="shared" si="11"/>
        <v>81505</v>
      </c>
      <c r="B222" s="9">
        <f t="shared" si="13"/>
        <v>5</v>
      </c>
      <c r="C222" s="9">
        <v>815</v>
      </c>
      <c r="D222" s="9" t="s">
        <v>492</v>
      </c>
      <c r="E222" s="9">
        <v>85</v>
      </c>
      <c r="F222" s="9" t="s">
        <v>635</v>
      </c>
      <c r="G222" s="66">
        <v>12</v>
      </c>
      <c r="H222" s="12">
        <v>16</v>
      </c>
      <c r="I222" s="12">
        <v>162215</v>
      </c>
      <c r="J222" s="12">
        <v>216718</v>
      </c>
      <c r="K222" s="9">
        <f t="shared" si="12"/>
        <v>815085</v>
      </c>
      <c r="O222" s="12"/>
      <c r="U222" s="12"/>
      <c r="V222" s="12"/>
      <c r="W222" s="75"/>
      <c r="X222" s="12"/>
      <c r="Y222" s="12"/>
    </row>
    <row r="223" spans="1:25">
      <c r="A223" s="9">
        <f t="shared" si="11"/>
        <v>81506</v>
      </c>
      <c r="B223" s="9">
        <f t="shared" si="13"/>
        <v>6</v>
      </c>
      <c r="C223" s="9">
        <v>815</v>
      </c>
      <c r="D223" s="9" t="s">
        <v>492</v>
      </c>
      <c r="E223" s="9">
        <v>126</v>
      </c>
      <c r="F223" s="9" t="s">
        <v>686</v>
      </c>
      <c r="G223" s="66">
        <v>73</v>
      </c>
      <c r="H223" s="12">
        <v>75</v>
      </c>
      <c r="I223" s="12">
        <v>971264</v>
      </c>
      <c r="J223" s="12">
        <v>1000956</v>
      </c>
      <c r="K223" s="9">
        <f t="shared" si="12"/>
        <v>815126</v>
      </c>
      <c r="O223" s="12"/>
      <c r="U223" s="12"/>
      <c r="V223" s="12"/>
      <c r="W223" s="75"/>
      <c r="X223" s="12"/>
      <c r="Y223" s="12"/>
    </row>
    <row r="224" spans="1:25">
      <c r="A224" s="9">
        <f t="shared" si="11"/>
        <v>81507</v>
      </c>
      <c r="B224" s="9">
        <f t="shared" si="13"/>
        <v>7</v>
      </c>
      <c r="C224" s="9">
        <v>815</v>
      </c>
      <c r="D224" s="9" t="s">
        <v>492</v>
      </c>
      <c r="E224" s="9">
        <v>172</v>
      </c>
      <c r="F224" s="9" t="s">
        <v>746</v>
      </c>
      <c r="G224" s="66">
        <v>63</v>
      </c>
      <c r="H224" s="12">
        <v>59</v>
      </c>
      <c r="I224" s="12">
        <v>854627</v>
      </c>
      <c r="J224" s="12">
        <v>794112</v>
      </c>
      <c r="K224" s="9">
        <f t="shared" si="12"/>
        <v>815172</v>
      </c>
      <c r="O224" s="12"/>
      <c r="U224" s="12"/>
      <c r="V224" s="12"/>
      <c r="W224" s="75"/>
      <c r="X224" s="12"/>
      <c r="Y224" s="12"/>
    </row>
    <row r="225" spans="1:25">
      <c r="A225" s="9">
        <f t="shared" si="11"/>
        <v>81508</v>
      </c>
      <c r="B225" s="9">
        <f t="shared" si="13"/>
        <v>8</v>
      </c>
      <c r="C225" s="9">
        <v>815</v>
      </c>
      <c r="D225" s="9" t="s">
        <v>492</v>
      </c>
      <c r="E225" s="9">
        <v>224</v>
      </c>
      <c r="F225" s="9" t="s">
        <v>809</v>
      </c>
      <c r="G225" s="66">
        <v>14</v>
      </c>
      <c r="H225" s="12">
        <v>13</v>
      </c>
      <c r="I225" s="12">
        <v>191249</v>
      </c>
      <c r="J225" s="12">
        <v>173660</v>
      </c>
      <c r="K225" s="9">
        <f t="shared" si="12"/>
        <v>815224</v>
      </c>
      <c r="O225" s="12"/>
      <c r="U225" s="12"/>
      <c r="V225" s="12"/>
      <c r="W225" s="75"/>
      <c r="X225" s="12"/>
      <c r="Y225" s="12"/>
    </row>
    <row r="226" spans="1:25">
      <c r="A226" s="9">
        <f t="shared" si="11"/>
        <v>81509</v>
      </c>
      <c r="B226" s="9">
        <f t="shared" si="13"/>
        <v>9</v>
      </c>
      <c r="C226" s="9">
        <v>815</v>
      </c>
      <c r="D226" s="9" t="s">
        <v>492</v>
      </c>
      <c r="E226" s="9">
        <v>242</v>
      </c>
      <c r="F226" s="9" t="s">
        <v>831</v>
      </c>
      <c r="G226" s="66">
        <v>4</v>
      </c>
      <c r="H226" s="12">
        <v>3</v>
      </c>
      <c r="I226" s="12">
        <v>56214</v>
      </c>
      <c r="J226" s="12">
        <v>40045</v>
      </c>
      <c r="K226" s="9">
        <f t="shared" si="12"/>
        <v>815242</v>
      </c>
      <c r="O226" s="12"/>
      <c r="U226" s="12"/>
      <c r="V226" s="12"/>
      <c r="W226" s="75"/>
      <c r="X226" s="12"/>
      <c r="Y226" s="12"/>
    </row>
    <row r="227" spans="1:25">
      <c r="A227" s="9">
        <f t="shared" si="11"/>
        <v>81510</v>
      </c>
      <c r="B227" s="9">
        <f t="shared" si="13"/>
        <v>10</v>
      </c>
      <c r="C227" s="9">
        <v>815</v>
      </c>
      <c r="D227" s="9" t="s">
        <v>492</v>
      </c>
      <c r="E227" s="9">
        <v>300</v>
      </c>
      <c r="F227" s="9" t="s">
        <v>891</v>
      </c>
      <c r="G227" s="66">
        <v>2</v>
      </c>
      <c r="H227" s="12">
        <v>1</v>
      </c>
      <c r="I227" s="12">
        <v>26931</v>
      </c>
      <c r="J227" s="12">
        <v>13486</v>
      </c>
      <c r="K227" s="9">
        <f t="shared" si="12"/>
        <v>815300</v>
      </c>
      <c r="O227" s="12"/>
      <c r="U227" s="12"/>
      <c r="V227" s="12"/>
      <c r="W227" s="75"/>
      <c r="X227" s="12"/>
      <c r="Y227" s="12"/>
    </row>
    <row r="228" spans="1:25">
      <c r="A228" s="9">
        <f t="shared" si="11"/>
        <v>81511</v>
      </c>
      <c r="B228" s="9">
        <f t="shared" si="13"/>
        <v>11</v>
      </c>
      <c r="C228" s="9">
        <v>815</v>
      </c>
      <c r="D228" s="9" t="s">
        <v>492</v>
      </c>
      <c r="E228" s="9">
        <v>318</v>
      </c>
      <c r="F228" s="9" t="s">
        <v>910</v>
      </c>
      <c r="G228" s="66">
        <v>8</v>
      </c>
      <c r="H228" s="12">
        <v>7</v>
      </c>
      <c r="I228" s="12">
        <v>107857</v>
      </c>
      <c r="J228" s="12">
        <v>94547</v>
      </c>
      <c r="K228" s="9">
        <f t="shared" si="12"/>
        <v>815318</v>
      </c>
      <c r="O228" s="12"/>
      <c r="U228" s="12"/>
      <c r="V228" s="12"/>
      <c r="W228" s="75"/>
      <c r="X228" s="12"/>
      <c r="Y228" s="12"/>
    </row>
    <row r="229" spans="1:25">
      <c r="A229" s="9">
        <f t="shared" si="11"/>
        <v>81512</v>
      </c>
      <c r="B229" s="9">
        <f t="shared" si="13"/>
        <v>12</v>
      </c>
      <c r="C229" s="9">
        <v>815</v>
      </c>
      <c r="D229" s="9" t="s">
        <v>492</v>
      </c>
      <c r="E229" s="9">
        <v>351</v>
      </c>
      <c r="F229" s="9" t="s">
        <v>943</v>
      </c>
      <c r="G229" s="66">
        <v>164</v>
      </c>
      <c r="H229" s="12">
        <v>141</v>
      </c>
      <c r="I229" s="12">
        <v>2172371</v>
      </c>
      <c r="J229" s="12">
        <v>1875015</v>
      </c>
      <c r="K229" s="9">
        <f t="shared" si="12"/>
        <v>815351</v>
      </c>
      <c r="O229" s="12"/>
      <c r="U229" s="12"/>
      <c r="V229" s="12"/>
      <c r="W229" s="75"/>
      <c r="X229" s="12"/>
      <c r="Y229" s="12"/>
    </row>
    <row r="230" spans="1:25">
      <c r="A230" s="9">
        <f t="shared" si="11"/>
        <v>81701</v>
      </c>
      <c r="B230" s="9">
        <f t="shared" si="13"/>
        <v>1</v>
      </c>
      <c r="C230" s="9">
        <v>817</v>
      </c>
      <c r="D230" s="9" t="s">
        <v>1021</v>
      </c>
      <c r="E230" s="9">
        <v>30</v>
      </c>
      <c r="F230" s="9" t="s">
        <v>47</v>
      </c>
      <c r="G230" s="66">
        <v>110</v>
      </c>
      <c r="H230" s="12">
        <v>111</v>
      </c>
      <c r="I230" s="12">
        <v>1423095</v>
      </c>
      <c r="J230" s="12">
        <v>1464649</v>
      </c>
      <c r="K230" s="9">
        <f t="shared" si="12"/>
        <v>817030</v>
      </c>
      <c r="O230" s="12"/>
      <c r="U230" s="12"/>
      <c r="V230" s="12"/>
      <c r="W230" s="75"/>
      <c r="X230" s="12"/>
      <c r="Y230" s="12"/>
    </row>
    <row r="231" spans="1:25">
      <c r="A231" s="9">
        <f t="shared" si="11"/>
        <v>81702</v>
      </c>
      <c r="B231" s="9">
        <f t="shared" si="13"/>
        <v>2</v>
      </c>
      <c r="C231" s="9">
        <v>817</v>
      </c>
      <c r="D231" s="9" t="s">
        <v>1021</v>
      </c>
      <c r="E231" s="9">
        <v>38</v>
      </c>
      <c r="F231" s="9" t="s">
        <v>561</v>
      </c>
      <c r="G231" s="66">
        <v>16</v>
      </c>
      <c r="H231" s="12">
        <v>22</v>
      </c>
      <c r="I231" s="12">
        <v>214535</v>
      </c>
      <c r="J231" s="12">
        <v>292953</v>
      </c>
      <c r="K231" s="9">
        <f t="shared" si="12"/>
        <v>817038</v>
      </c>
      <c r="O231" s="12"/>
      <c r="U231" s="12"/>
      <c r="V231" s="12"/>
      <c r="W231" s="75"/>
      <c r="X231" s="12"/>
      <c r="Y231" s="12"/>
    </row>
    <row r="232" spans="1:25">
      <c r="A232" s="9">
        <f t="shared" si="11"/>
        <v>81703</v>
      </c>
      <c r="B232" s="9">
        <f t="shared" si="13"/>
        <v>3</v>
      </c>
      <c r="C232" s="9">
        <v>817</v>
      </c>
      <c r="D232" s="9" t="s">
        <v>1021</v>
      </c>
      <c r="E232" s="9">
        <v>71</v>
      </c>
      <c r="F232" s="9" t="s">
        <v>609</v>
      </c>
      <c r="G232" s="66">
        <v>107</v>
      </c>
      <c r="H232" s="12">
        <v>112</v>
      </c>
      <c r="I232" s="12">
        <v>1400528</v>
      </c>
      <c r="J232" s="12">
        <v>1472829</v>
      </c>
      <c r="K232" s="9">
        <f t="shared" si="12"/>
        <v>817071</v>
      </c>
      <c r="O232" s="12"/>
      <c r="U232" s="12"/>
      <c r="V232" s="12"/>
      <c r="W232" s="75"/>
      <c r="X232" s="12"/>
      <c r="Y232" s="12"/>
    </row>
    <row r="233" spans="1:25">
      <c r="A233" s="9">
        <f t="shared" si="11"/>
        <v>81704</v>
      </c>
      <c r="B233" s="9">
        <f t="shared" si="13"/>
        <v>4</v>
      </c>
      <c r="C233" s="9">
        <v>817</v>
      </c>
      <c r="D233" s="9" t="s">
        <v>1021</v>
      </c>
      <c r="E233" s="9">
        <v>92</v>
      </c>
      <c r="F233" s="9" t="s">
        <v>643</v>
      </c>
      <c r="G233" s="66">
        <v>11</v>
      </c>
      <c r="H233" s="12">
        <v>19</v>
      </c>
      <c r="I233" s="12">
        <v>145548</v>
      </c>
      <c r="J233" s="12">
        <v>254359</v>
      </c>
      <c r="K233" s="9">
        <f t="shared" si="12"/>
        <v>817092</v>
      </c>
      <c r="O233" s="12"/>
      <c r="U233" s="12"/>
      <c r="V233" s="12"/>
      <c r="W233" s="75"/>
      <c r="X233" s="12"/>
      <c r="Y233" s="12"/>
    </row>
    <row r="234" spans="1:25">
      <c r="A234" s="9">
        <f t="shared" si="11"/>
        <v>81705</v>
      </c>
      <c r="B234" s="9">
        <f t="shared" si="13"/>
        <v>5</v>
      </c>
      <c r="C234" s="9">
        <v>817</v>
      </c>
      <c r="D234" s="9" t="s">
        <v>1021</v>
      </c>
      <c r="E234" s="9">
        <v>107</v>
      </c>
      <c r="F234" s="9" t="s">
        <v>661</v>
      </c>
      <c r="G234" s="66">
        <v>80</v>
      </c>
      <c r="H234" s="12">
        <v>89</v>
      </c>
      <c r="I234" s="12">
        <v>1080171</v>
      </c>
      <c r="J234" s="12">
        <v>1188413</v>
      </c>
      <c r="K234" s="9">
        <f t="shared" si="12"/>
        <v>817107</v>
      </c>
      <c r="O234" s="12"/>
      <c r="U234" s="12"/>
      <c r="V234" s="12"/>
      <c r="W234" s="75"/>
      <c r="X234" s="12"/>
      <c r="Y234" s="12"/>
    </row>
    <row r="235" spans="1:25">
      <c r="A235" s="9">
        <f t="shared" si="11"/>
        <v>81706</v>
      </c>
      <c r="B235" s="9">
        <f t="shared" si="13"/>
        <v>6</v>
      </c>
      <c r="C235" s="9">
        <v>817</v>
      </c>
      <c r="D235" s="9" t="s">
        <v>1021</v>
      </c>
      <c r="E235" s="9">
        <v>119</v>
      </c>
      <c r="F235" s="9" t="s">
        <v>676</v>
      </c>
      <c r="G235" s="66">
        <v>12</v>
      </c>
      <c r="H235" s="12">
        <v>15</v>
      </c>
      <c r="I235" s="12">
        <v>159396</v>
      </c>
      <c r="J235" s="12">
        <v>200505</v>
      </c>
      <c r="K235" s="9">
        <f t="shared" si="12"/>
        <v>817119</v>
      </c>
      <c r="O235" s="12"/>
      <c r="U235" s="12"/>
      <c r="V235" s="12"/>
      <c r="W235" s="75"/>
      <c r="X235" s="12"/>
      <c r="Y235" s="12"/>
    </row>
    <row r="236" spans="1:25">
      <c r="A236" s="9">
        <f t="shared" si="11"/>
        <v>81707</v>
      </c>
      <c r="B236" s="9">
        <f t="shared" si="13"/>
        <v>7</v>
      </c>
      <c r="C236" s="9">
        <v>817</v>
      </c>
      <c r="D236" s="9" t="s">
        <v>1021</v>
      </c>
      <c r="E236" s="9">
        <v>164</v>
      </c>
      <c r="F236" s="9" t="s">
        <v>737</v>
      </c>
      <c r="G236" s="66">
        <v>19</v>
      </c>
      <c r="H236" s="12">
        <v>20</v>
      </c>
      <c r="I236" s="12">
        <v>255096</v>
      </c>
      <c r="J236" s="12">
        <v>268616</v>
      </c>
      <c r="K236" s="9">
        <f t="shared" si="12"/>
        <v>817164</v>
      </c>
      <c r="O236" s="12"/>
      <c r="U236" s="12"/>
      <c r="V236" s="12"/>
      <c r="W236" s="75"/>
      <c r="X236" s="12"/>
      <c r="Y236" s="12"/>
    </row>
    <row r="237" spans="1:25">
      <c r="A237" s="9">
        <f t="shared" si="11"/>
        <v>81708</v>
      </c>
      <c r="B237" s="9">
        <f t="shared" si="13"/>
        <v>8</v>
      </c>
      <c r="C237" s="9">
        <v>817</v>
      </c>
      <c r="D237" s="9" t="s">
        <v>1021</v>
      </c>
      <c r="E237" s="9">
        <v>166</v>
      </c>
      <c r="F237" s="9" t="s">
        <v>739</v>
      </c>
      <c r="G237" s="66">
        <v>4</v>
      </c>
      <c r="H237" s="12">
        <v>5</v>
      </c>
      <c r="I237" s="12">
        <v>51675</v>
      </c>
      <c r="J237" s="12">
        <v>66464</v>
      </c>
      <c r="K237" s="9">
        <f t="shared" si="12"/>
        <v>817166</v>
      </c>
      <c r="O237" s="12"/>
      <c r="U237" s="12"/>
      <c r="V237" s="12"/>
      <c r="W237" s="75"/>
      <c r="X237" s="12"/>
      <c r="Y237" s="12"/>
    </row>
    <row r="238" spans="1:25">
      <c r="A238" s="9">
        <f t="shared" si="11"/>
        <v>81709</v>
      </c>
      <c r="B238" s="9">
        <f t="shared" si="13"/>
        <v>9</v>
      </c>
      <c r="C238" s="9">
        <v>817</v>
      </c>
      <c r="D238" s="9" t="s">
        <v>1021</v>
      </c>
      <c r="E238" s="9">
        <v>168</v>
      </c>
      <c r="F238" s="9" t="s">
        <v>741</v>
      </c>
      <c r="G238" s="66">
        <v>12</v>
      </c>
      <c r="H238" s="12">
        <v>16</v>
      </c>
      <c r="I238" s="12">
        <v>157652</v>
      </c>
      <c r="J238" s="12">
        <v>211850</v>
      </c>
      <c r="K238" s="9">
        <f t="shared" si="12"/>
        <v>817168</v>
      </c>
      <c r="O238" s="12"/>
      <c r="U238" s="12"/>
      <c r="V238" s="12"/>
      <c r="W238" s="75"/>
      <c r="X238" s="12"/>
      <c r="Y238" s="12"/>
    </row>
    <row r="239" spans="1:25">
      <c r="A239" s="9">
        <f t="shared" si="11"/>
        <v>81710</v>
      </c>
      <c r="B239" s="9">
        <f t="shared" si="13"/>
        <v>10</v>
      </c>
      <c r="C239" s="9">
        <v>817</v>
      </c>
      <c r="D239" s="9" t="s">
        <v>1021</v>
      </c>
      <c r="E239" s="9">
        <v>184</v>
      </c>
      <c r="F239" s="9" t="s">
        <v>761</v>
      </c>
      <c r="G239" s="66">
        <v>25</v>
      </c>
      <c r="H239" s="12">
        <v>36</v>
      </c>
      <c r="I239" s="12">
        <v>335080</v>
      </c>
      <c r="J239" s="12">
        <v>480250</v>
      </c>
      <c r="K239" s="9">
        <f t="shared" si="12"/>
        <v>817184</v>
      </c>
      <c r="O239" s="12"/>
      <c r="U239" s="12"/>
      <c r="V239" s="12"/>
      <c r="W239" s="75"/>
      <c r="X239" s="12"/>
      <c r="Y239" s="12"/>
    </row>
    <row r="240" spans="1:25">
      <c r="A240" s="9">
        <f t="shared" si="11"/>
        <v>81711</v>
      </c>
      <c r="B240" s="9">
        <f t="shared" si="13"/>
        <v>11</v>
      </c>
      <c r="C240" s="9">
        <v>817</v>
      </c>
      <c r="D240" s="9" t="s">
        <v>1021</v>
      </c>
      <c r="E240" s="9">
        <v>196</v>
      </c>
      <c r="F240" s="9" t="s">
        <v>773</v>
      </c>
      <c r="G240" s="66">
        <v>4</v>
      </c>
      <c r="H240" s="12">
        <v>4</v>
      </c>
      <c r="I240" s="12">
        <v>55777</v>
      </c>
      <c r="J240" s="12">
        <v>54101</v>
      </c>
      <c r="K240" s="9">
        <f t="shared" si="12"/>
        <v>817196</v>
      </c>
      <c r="O240" s="12"/>
      <c r="U240" s="12"/>
      <c r="V240" s="12"/>
      <c r="W240" s="75"/>
      <c r="X240" s="12"/>
      <c r="Y240" s="12"/>
    </row>
    <row r="241" spans="1:25">
      <c r="A241" s="9">
        <f t="shared" si="11"/>
        <v>81712</v>
      </c>
      <c r="B241" s="9">
        <f t="shared" si="13"/>
        <v>12</v>
      </c>
      <c r="C241" s="9">
        <v>817</v>
      </c>
      <c r="D241" s="9" t="s">
        <v>1021</v>
      </c>
      <c r="E241" s="9">
        <v>229</v>
      </c>
      <c r="F241" s="9" t="s">
        <v>310</v>
      </c>
      <c r="G241" s="66">
        <v>159</v>
      </c>
      <c r="H241" s="12">
        <v>226</v>
      </c>
      <c r="I241" s="12">
        <v>1810787</v>
      </c>
      <c r="J241" s="12">
        <v>2575363</v>
      </c>
      <c r="K241" s="9">
        <f t="shared" si="12"/>
        <v>817229</v>
      </c>
      <c r="O241" s="12"/>
      <c r="U241" s="12"/>
      <c r="V241" s="12"/>
      <c r="W241" s="75"/>
      <c r="X241" s="12"/>
      <c r="Y241" s="12"/>
    </row>
    <row r="242" spans="1:25">
      <c r="A242" s="9">
        <f t="shared" si="11"/>
        <v>81713</v>
      </c>
      <c r="B242" s="9">
        <f t="shared" si="13"/>
        <v>13</v>
      </c>
      <c r="C242" s="9">
        <v>817</v>
      </c>
      <c r="D242" s="9" t="s">
        <v>1021</v>
      </c>
      <c r="E242" s="9">
        <v>252</v>
      </c>
      <c r="F242" s="9" t="s">
        <v>841</v>
      </c>
      <c r="G242" s="66">
        <v>17</v>
      </c>
      <c r="H242" s="12">
        <v>19</v>
      </c>
      <c r="I242" s="12">
        <v>228606</v>
      </c>
      <c r="J242" s="12">
        <v>253301</v>
      </c>
      <c r="K242" s="9">
        <f t="shared" si="12"/>
        <v>817252</v>
      </c>
      <c r="O242" s="12"/>
      <c r="U242" s="12"/>
      <c r="V242" s="12"/>
      <c r="W242" s="75"/>
      <c r="X242" s="12"/>
      <c r="Y242" s="12"/>
    </row>
    <row r="243" spans="1:25">
      <c r="A243" s="9">
        <f t="shared" si="11"/>
        <v>81714</v>
      </c>
      <c r="B243" s="9">
        <f t="shared" si="13"/>
        <v>14</v>
      </c>
      <c r="C243" s="9">
        <v>817</v>
      </c>
      <c r="D243" s="9" t="s">
        <v>1021</v>
      </c>
      <c r="E243" s="9">
        <v>258</v>
      </c>
      <c r="F243" s="9" t="s">
        <v>847</v>
      </c>
      <c r="G243" s="66">
        <v>170</v>
      </c>
      <c r="H243" s="12">
        <v>172</v>
      </c>
      <c r="I243" s="12">
        <v>1591390</v>
      </c>
      <c r="J243" s="12">
        <v>1633281</v>
      </c>
      <c r="K243" s="9">
        <f t="shared" si="12"/>
        <v>817258</v>
      </c>
      <c r="O243" s="12"/>
      <c r="U243" s="12"/>
      <c r="V243" s="12"/>
      <c r="W243" s="75"/>
      <c r="X243" s="12"/>
      <c r="Y243" s="12"/>
    </row>
    <row r="244" spans="1:25">
      <c r="A244" s="9">
        <f t="shared" si="11"/>
        <v>81715</v>
      </c>
      <c r="B244" s="9">
        <f t="shared" si="13"/>
        <v>15</v>
      </c>
      <c r="C244" s="9">
        <v>817</v>
      </c>
      <c r="D244" s="9" t="s">
        <v>1021</v>
      </c>
      <c r="E244" s="9">
        <v>291</v>
      </c>
      <c r="F244" s="9" t="s">
        <v>882</v>
      </c>
      <c r="G244" s="66">
        <v>26</v>
      </c>
      <c r="H244" s="12">
        <v>25</v>
      </c>
      <c r="I244" s="12">
        <v>343767</v>
      </c>
      <c r="J244" s="12">
        <v>331847</v>
      </c>
      <c r="K244" s="9">
        <f t="shared" si="12"/>
        <v>817291</v>
      </c>
      <c r="O244" s="12"/>
      <c r="U244" s="12"/>
      <c r="V244" s="12"/>
      <c r="W244" s="75"/>
      <c r="X244" s="12"/>
      <c r="Y244" s="12"/>
    </row>
    <row r="245" spans="1:25">
      <c r="A245" s="9">
        <f t="shared" si="11"/>
        <v>81716</v>
      </c>
      <c r="B245" s="9">
        <f t="shared" si="13"/>
        <v>16</v>
      </c>
      <c r="C245" s="9">
        <v>817</v>
      </c>
      <c r="D245" s="9" t="s">
        <v>1021</v>
      </c>
      <c r="E245" s="9">
        <v>298</v>
      </c>
      <c r="F245" s="9" t="s">
        <v>889</v>
      </c>
      <c r="G245" s="66">
        <v>9</v>
      </c>
      <c r="H245" s="12">
        <v>11</v>
      </c>
      <c r="I245" s="12">
        <v>123123</v>
      </c>
      <c r="J245" s="12">
        <v>146839</v>
      </c>
      <c r="K245" s="9">
        <f t="shared" si="12"/>
        <v>817298</v>
      </c>
      <c r="O245" s="12"/>
      <c r="U245" s="12"/>
      <c r="V245" s="12"/>
      <c r="W245" s="75"/>
      <c r="X245" s="12"/>
      <c r="Y245" s="12"/>
    </row>
    <row r="246" spans="1:25">
      <c r="A246" s="9">
        <f t="shared" si="11"/>
        <v>81717</v>
      </c>
      <c r="B246" s="9">
        <f t="shared" si="13"/>
        <v>17</v>
      </c>
      <c r="C246" s="9">
        <v>817</v>
      </c>
      <c r="D246" s="9" t="s">
        <v>1021</v>
      </c>
      <c r="E246" s="9">
        <v>320</v>
      </c>
      <c r="F246" s="9" t="s">
        <v>912</v>
      </c>
      <c r="G246" s="66">
        <v>8</v>
      </c>
      <c r="H246" s="12">
        <v>10</v>
      </c>
      <c r="I246" s="12">
        <v>102519</v>
      </c>
      <c r="J246" s="12">
        <v>129180</v>
      </c>
      <c r="K246" s="9">
        <f t="shared" si="12"/>
        <v>817320</v>
      </c>
      <c r="O246" s="12"/>
      <c r="U246" s="12"/>
      <c r="V246" s="12"/>
      <c r="W246" s="75"/>
      <c r="X246" s="12"/>
      <c r="Y246" s="12"/>
    </row>
    <row r="247" spans="1:25">
      <c r="A247" s="9">
        <f t="shared" si="11"/>
        <v>81801</v>
      </c>
      <c r="B247" s="9">
        <f t="shared" si="13"/>
        <v>1</v>
      </c>
      <c r="C247" s="9">
        <v>818</v>
      </c>
      <c r="D247" s="9" t="s">
        <v>493</v>
      </c>
      <c r="E247" s="9">
        <v>29</v>
      </c>
      <c r="F247" s="9" t="s">
        <v>44</v>
      </c>
      <c r="G247" s="66">
        <v>21</v>
      </c>
      <c r="H247" s="12">
        <v>20</v>
      </c>
      <c r="I247" s="12">
        <v>191175</v>
      </c>
      <c r="J247" s="12">
        <v>186185</v>
      </c>
      <c r="K247" s="9">
        <f t="shared" si="12"/>
        <v>818029</v>
      </c>
      <c r="O247" s="12"/>
      <c r="U247" s="12"/>
      <c r="V247" s="12"/>
      <c r="W247" s="75"/>
      <c r="X247" s="12"/>
      <c r="Y247" s="12"/>
    </row>
    <row r="248" spans="1:25">
      <c r="A248" s="9">
        <f t="shared" si="11"/>
        <v>81802</v>
      </c>
      <c r="B248" s="9">
        <f t="shared" si="13"/>
        <v>2</v>
      </c>
      <c r="C248" s="9">
        <v>818</v>
      </c>
      <c r="D248" s="9" t="s">
        <v>493</v>
      </c>
      <c r="E248" s="9">
        <v>47</v>
      </c>
      <c r="F248" s="9" t="s">
        <v>575</v>
      </c>
      <c r="G248" s="66">
        <v>10</v>
      </c>
      <c r="H248" s="12">
        <v>10</v>
      </c>
      <c r="I248" s="12">
        <v>117769</v>
      </c>
      <c r="J248" s="12">
        <v>107749</v>
      </c>
      <c r="K248" s="9">
        <f t="shared" si="12"/>
        <v>818047</v>
      </c>
      <c r="O248" s="12"/>
      <c r="U248" s="12"/>
      <c r="V248" s="12"/>
      <c r="W248" s="75"/>
      <c r="X248" s="12"/>
      <c r="Y248" s="12"/>
    </row>
    <row r="249" spans="1:25">
      <c r="A249" s="9">
        <f t="shared" si="11"/>
        <v>81803</v>
      </c>
      <c r="B249" s="9">
        <f t="shared" si="13"/>
        <v>3</v>
      </c>
      <c r="C249" s="9">
        <v>818</v>
      </c>
      <c r="D249" s="9" t="s">
        <v>493</v>
      </c>
      <c r="E249" s="9">
        <v>66</v>
      </c>
      <c r="F249" s="9" t="s">
        <v>603</v>
      </c>
      <c r="G249" s="66">
        <v>23</v>
      </c>
      <c r="H249" s="12">
        <v>24</v>
      </c>
      <c r="I249" s="12">
        <v>228221</v>
      </c>
      <c r="J249" s="12">
        <v>232008</v>
      </c>
      <c r="K249" s="9">
        <f t="shared" si="12"/>
        <v>818066</v>
      </c>
      <c r="O249" s="12"/>
      <c r="U249" s="12"/>
      <c r="V249" s="12"/>
      <c r="W249" s="75"/>
      <c r="X249" s="12"/>
      <c r="Y249" s="12"/>
    </row>
    <row r="250" spans="1:25">
      <c r="A250" s="9">
        <f t="shared" si="11"/>
        <v>81804</v>
      </c>
      <c r="B250" s="9">
        <f t="shared" si="13"/>
        <v>4</v>
      </c>
      <c r="C250" s="9">
        <v>818</v>
      </c>
      <c r="D250" s="9" t="s">
        <v>493</v>
      </c>
      <c r="E250" s="9">
        <v>68</v>
      </c>
      <c r="F250" s="9" t="s">
        <v>605</v>
      </c>
      <c r="G250" s="66">
        <v>5</v>
      </c>
      <c r="H250" s="12">
        <v>8</v>
      </c>
      <c r="I250" s="12">
        <v>67047</v>
      </c>
      <c r="J250" s="12">
        <v>106274</v>
      </c>
      <c r="K250" s="9">
        <f t="shared" si="12"/>
        <v>818068</v>
      </c>
      <c r="O250" s="12"/>
      <c r="U250" s="12"/>
      <c r="V250" s="12"/>
      <c r="W250" s="75"/>
      <c r="X250" s="12"/>
      <c r="Y250" s="12"/>
    </row>
    <row r="251" spans="1:25">
      <c r="A251" s="9">
        <f t="shared" si="11"/>
        <v>81805</v>
      </c>
      <c r="B251" s="9">
        <f t="shared" si="13"/>
        <v>5</v>
      </c>
      <c r="C251" s="9">
        <v>818</v>
      </c>
      <c r="D251" s="9" t="s">
        <v>493</v>
      </c>
      <c r="E251" s="9">
        <v>74</v>
      </c>
      <c r="F251" s="9" t="s">
        <v>617</v>
      </c>
      <c r="G251" s="66">
        <v>16</v>
      </c>
      <c r="H251" s="12">
        <v>14</v>
      </c>
      <c r="I251" s="12">
        <v>217209</v>
      </c>
      <c r="J251" s="12">
        <v>193003</v>
      </c>
      <c r="K251" s="9">
        <f t="shared" si="12"/>
        <v>818074</v>
      </c>
      <c r="O251" s="12"/>
      <c r="U251" s="12"/>
      <c r="V251" s="12"/>
      <c r="W251" s="75"/>
      <c r="X251" s="12"/>
      <c r="Y251" s="12"/>
    </row>
    <row r="252" spans="1:25">
      <c r="A252" s="9">
        <f t="shared" si="11"/>
        <v>81806</v>
      </c>
      <c r="B252" s="9">
        <f t="shared" si="13"/>
        <v>6</v>
      </c>
      <c r="C252" s="9">
        <v>818</v>
      </c>
      <c r="D252" s="9" t="s">
        <v>493</v>
      </c>
      <c r="E252" s="9">
        <v>91</v>
      </c>
      <c r="F252" s="9" t="s">
        <v>642</v>
      </c>
      <c r="G252" s="66">
        <v>31</v>
      </c>
      <c r="H252" s="12">
        <v>32</v>
      </c>
      <c r="I252" s="12">
        <v>412390</v>
      </c>
      <c r="J252" s="12">
        <v>441444</v>
      </c>
      <c r="K252" s="9">
        <f t="shared" si="12"/>
        <v>818091</v>
      </c>
      <c r="O252" s="12"/>
      <c r="U252" s="12"/>
      <c r="V252" s="12"/>
      <c r="W252" s="75"/>
      <c r="X252" s="12"/>
      <c r="Y252" s="12"/>
    </row>
    <row r="253" spans="1:25">
      <c r="A253" s="9">
        <f t="shared" si="11"/>
        <v>81807</v>
      </c>
      <c r="B253" s="9">
        <f t="shared" si="13"/>
        <v>7</v>
      </c>
      <c r="C253" s="9">
        <v>818</v>
      </c>
      <c r="D253" s="9" t="s">
        <v>493</v>
      </c>
      <c r="E253" s="9">
        <v>106</v>
      </c>
      <c r="F253" s="9" t="s">
        <v>659</v>
      </c>
      <c r="G253" s="66">
        <v>5</v>
      </c>
      <c r="H253" s="12">
        <v>10</v>
      </c>
      <c r="I253" s="12">
        <v>48920</v>
      </c>
      <c r="J253" s="12">
        <v>93844</v>
      </c>
      <c r="K253" s="9">
        <f t="shared" si="12"/>
        <v>818106</v>
      </c>
      <c r="O253" s="12"/>
      <c r="U253" s="12"/>
      <c r="V253" s="12"/>
      <c r="W253" s="75"/>
      <c r="X253" s="12"/>
      <c r="Y253" s="12"/>
    </row>
    <row r="254" spans="1:25">
      <c r="A254" s="9">
        <f t="shared" si="11"/>
        <v>81808</v>
      </c>
      <c r="B254" s="9">
        <f t="shared" si="13"/>
        <v>8</v>
      </c>
      <c r="C254" s="9">
        <v>818</v>
      </c>
      <c r="D254" s="9" t="s">
        <v>493</v>
      </c>
      <c r="E254" s="9">
        <v>114</v>
      </c>
      <c r="F254" s="9" t="s">
        <v>669</v>
      </c>
      <c r="G254" s="66">
        <v>113</v>
      </c>
      <c r="H254" s="12">
        <v>115</v>
      </c>
      <c r="I254" s="12">
        <v>829975</v>
      </c>
      <c r="J254" s="12">
        <v>886634</v>
      </c>
      <c r="K254" s="9">
        <f t="shared" si="12"/>
        <v>818114</v>
      </c>
      <c r="O254" s="12"/>
      <c r="U254" s="12"/>
      <c r="V254" s="12"/>
      <c r="W254" s="75"/>
      <c r="X254" s="12"/>
      <c r="Y254" s="12"/>
    </row>
    <row r="255" spans="1:25">
      <c r="A255" s="9">
        <f t="shared" si="11"/>
        <v>81809</v>
      </c>
      <c r="B255" s="9">
        <f t="shared" si="13"/>
        <v>9</v>
      </c>
      <c r="C255" s="9">
        <v>818</v>
      </c>
      <c r="D255" s="9" t="s">
        <v>493</v>
      </c>
      <c r="E255" s="9">
        <v>130</v>
      </c>
      <c r="F255" s="9" t="s">
        <v>690</v>
      </c>
      <c r="G255" s="66">
        <v>7</v>
      </c>
      <c r="H255" s="12">
        <v>11</v>
      </c>
      <c r="I255" s="12">
        <v>53721</v>
      </c>
      <c r="J255" s="12">
        <v>72664</v>
      </c>
      <c r="K255" s="9">
        <f t="shared" si="12"/>
        <v>818130</v>
      </c>
      <c r="O255" s="12"/>
      <c r="U255" s="12"/>
      <c r="V255" s="12"/>
      <c r="W255" s="75"/>
      <c r="X255" s="12"/>
      <c r="Y255" s="12"/>
    </row>
    <row r="256" spans="1:25">
      <c r="A256" s="9">
        <f t="shared" si="11"/>
        <v>81810</v>
      </c>
      <c r="B256" s="9">
        <f t="shared" si="13"/>
        <v>10</v>
      </c>
      <c r="C256" s="9">
        <v>818</v>
      </c>
      <c r="D256" s="9" t="s">
        <v>493</v>
      </c>
      <c r="E256" s="9">
        <v>156</v>
      </c>
      <c r="F256" s="9" t="s">
        <v>718</v>
      </c>
      <c r="G256" s="66">
        <v>12</v>
      </c>
      <c r="H256" s="12">
        <v>9</v>
      </c>
      <c r="I256" s="12">
        <v>160518</v>
      </c>
      <c r="J256" s="12">
        <v>123494</v>
      </c>
      <c r="K256" s="9">
        <f t="shared" si="12"/>
        <v>818156</v>
      </c>
      <c r="O256" s="12"/>
      <c r="U256" s="12"/>
      <c r="V256" s="12"/>
      <c r="W256" s="75"/>
      <c r="X256" s="12"/>
      <c r="Y256" s="12"/>
    </row>
    <row r="257" spans="1:25">
      <c r="A257" s="9">
        <f t="shared" si="11"/>
        <v>81811</v>
      </c>
      <c r="B257" s="9">
        <f t="shared" si="13"/>
        <v>11</v>
      </c>
      <c r="C257" s="9">
        <v>818</v>
      </c>
      <c r="D257" s="9" t="s">
        <v>493</v>
      </c>
      <c r="E257" s="9">
        <v>192</v>
      </c>
      <c r="F257" s="9" t="s">
        <v>769</v>
      </c>
      <c r="G257" s="66">
        <v>70</v>
      </c>
      <c r="H257" s="12">
        <v>56</v>
      </c>
      <c r="I257" s="12">
        <v>572357</v>
      </c>
      <c r="J257" s="12">
        <v>478742</v>
      </c>
      <c r="K257" s="9">
        <f t="shared" si="12"/>
        <v>818192</v>
      </c>
      <c r="O257" s="12"/>
      <c r="U257" s="12"/>
      <c r="V257" s="12"/>
      <c r="W257" s="75"/>
      <c r="X257" s="12"/>
      <c r="Y257" s="12"/>
    </row>
    <row r="258" spans="1:25">
      <c r="A258" s="9">
        <f t="shared" si="11"/>
        <v>81812</v>
      </c>
      <c r="B258" s="9">
        <f t="shared" si="13"/>
        <v>12</v>
      </c>
      <c r="C258" s="9">
        <v>818</v>
      </c>
      <c r="D258" s="9" t="s">
        <v>493</v>
      </c>
      <c r="E258" s="9">
        <v>206</v>
      </c>
      <c r="F258" s="9" t="s">
        <v>784</v>
      </c>
      <c r="G258" s="66">
        <v>8</v>
      </c>
      <c r="H258" s="12">
        <v>3</v>
      </c>
      <c r="I258" s="12">
        <v>66415</v>
      </c>
      <c r="J258" s="12">
        <v>25972</v>
      </c>
      <c r="K258" s="9">
        <f t="shared" si="12"/>
        <v>818206</v>
      </c>
      <c r="O258" s="12"/>
      <c r="U258" s="12"/>
      <c r="V258" s="12"/>
      <c r="W258" s="75"/>
      <c r="X258" s="12"/>
      <c r="Y258" s="12"/>
    </row>
    <row r="259" spans="1:25">
      <c r="A259" s="9">
        <f t="shared" si="11"/>
        <v>81813</v>
      </c>
      <c r="B259" s="9">
        <f t="shared" si="13"/>
        <v>13</v>
      </c>
      <c r="C259" s="9">
        <v>818</v>
      </c>
      <c r="D259" s="9" t="s">
        <v>493</v>
      </c>
      <c r="E259" s="9">
        <v>216</v>
      </c>
      <c r="F259" s="9" t="s">
        <v>799</v>
      </c>
      <c r="G259" s="66">
        <v>39</v>
      </c>
      <c r="H259" s="12">
        <v>42</v>
      </c>
      <c r="I259" s="12">
        <v>402317</v>
      </c>
      <c r="J259" s="12">
        <v>472478</v>
      </c>
      <c r="K259" s="9">
        <f t="shared" si="12"/>
        <v>818216</v>
      </c>
      <c r="O259" s="12"/>
      <c r="U259" s="12"/>
      <c r="V259" s="12"/>
      <c r="W259" s="75"/>
      <c r="X259" s="12"/>
      <c r="Y259" s="12"/>
    </row>
    <row r="260" spans="1:25">
      <c r="A260" s="9">
        <f t="shared" si="11"/>
        <v>81814</v>
      </c>
      <c r="B260" s="9">
        <f t="shared" si="13"/>
        <v>14</v>
      </c>
      <c r="C260" s="9">
        <v>818</v>
      </c>
      <c r="D260" s="9" t="s">
        <v>493</v>
      </c>
      <c r="E260" s="9">
        <v>223</v>
      </c>
      <c r="F260" s="9" t="s">
        <v>808</v>
      </c>
      <c r="G260" s="66">
        <v>79</v>
      </c>
      <c r="H260" s="12">
        <v>76</v>
      </c>
      <c r="I260" s="12">
        <v>363939</v>
      </c>
      <c r="J260" s="12">
        <v>361610</v>
      </c>
      <c r="K260" s="9">
        <f t="shared" si="12"/>
        <v>818223</v>
      </c>
      <c r="O260" s="12"/>
      <c r="U260" s="12"/>
      <c r="V260" s="12"/>
      <c r="W260" s="75"/>
      <c r="X260" s="12"/>
      <c r="Y260" s="12"/>
    </row>
    <row r="261" spans="1:25">
      <c r="A261" s="9">
        <f t="shared" si="11"/>
        <v>81815</v>
      </c>
      <c r="B261" s="9">
        <f t="shared" si="13"/>
        <v>15</v>
      </c>
      <c r="C261" s="9">
        <v>818</v>
      </c>
      <c r="D261" s="9" t="s">
        <v>493</v>
      </c>
      <c r="E261" s="9">
        <v>268</v>
      </c>
      <c r="F261" s="9" t="s">
        <v>857</v>
      </c>
      <c r="G261" s="66">
        <v>5</v>
      </c>
      <c r="H261" s="12">
        <v>7</v>
      </c>
      <c r="I261" s="12">
        <v>60764</v>
      </c>
      <c r="J261" s="12">
        <v>81136</v>
      </c>
      <c r="K261" s="9">
        <f t="shared" si="12"/>
        <v>818268</v>
      </c>
      <c r="O261" s="12"/>
      <c r="U261" s="12"/>
      <c r="V261" s="12"/>
      <c r="W261" s="75"/>
      <c r="X261" s="12"/>
      <c r="Y261" s="12"/>
    </row>
    <row r="262" spans="1:25">
      <c r="A262" s="9">
        <f t="shared" si="11"/>
        <v>81816</v>
      </c>
      <c r="B262" s="9">
        <f t="shared" si="13"/>
        <v>16</v>
      </c>
      <c r="C262" s="9">
        <v>818</v>
      </c>
      <c r="D262" s="9" t="s">
        <v>493</v>
      </c>
      <c r="E262" s="9">
        <v>289</v>
      </c>
      <c r="F262" s="9" t="s">
        <v>880</v>
      </c>
      <c r="G262" s="66">
        <v>10</v>
      </c>
      <c r="H262" s="12">
        <v>6</v>
      </c>
      <c r="I262" s="12">
        <v>131281</v>
      </c>
      <c r="J262" s="12">
        <v>78397</v>
      </c>
      <c r="K262" s="9">
        <f t="shared" si="12"/>
        <v>818289</v>
      </c>
      <c r="O262" s="12"/>
      <c r="U262" s="12"/>
      <c r="V262" s="12"/>
      <c r="W262" s="75"/>
      <c r="X262" s="12"/>
      <c r="Y262" s="12"/>
    </row>
    <row r="263" spans="1:25">
      <c r="A263" s="9">
        <f t="shared" si="11"/>
        <v>81817</v>
      </c>
      <c r="B263" s="9">
        <f t="shared" si="13"/>
        <v>17</v>
      </c>
      <c r="C263" s="9">
        <v>818</v>
      </c>
      <c r="D263" s="9" t="s">
        <v>493</v>
      </c>
      <c r="E263" s="9">
        <v>312</v>
      </c>
      <c r="F263" s="9" t="s">
        <v>904</v>
      </c>
      <c r="G263" s="66">
        <v>7</v>
      </c>
      <c r="H263" s="12">
        <v>4</v>
      </c>
      <c r="I263" s="12">
        <v>75220</v>
      </c>
      <c r="J263" s="12">
        <v>47516</v>
      </c>
      <c r="K263" s="9">
        <f t="shared" si="12"/>
        <v>818312</v>
      </c>
      <c r="O263" s="12"/>
      <c r="U263" s="12"/>
      <c r="V263" s="12"/>
      <c r="W263" s="75"/>
      <c r="X263" s="12"/>
      <c r="Y263" s="12"/>
    </row>
    <row r="264" spans="1:25">
      <c r="A264" s="9">
        <f t="shared" si="11"/>
        <v>81818</v>
      </c>
      <c r="B264" s="9">
        <f t="shared" si="13"/>
        <v>18</v>
      </c>
      <c r="C264" s="9">
        <v>818</v>
      </c>
      <c r="D264" s="9" t="s">
        <v>493</v>
      </c>
      <c r="E264" s="9">
        <v>319</v>
      </c>
      <c r="F264" s="9" t="s">
        <v>911</v>
      </c>
      <c r="G264" s="66">
        <v>9</v>
      </c>
      <c r="H264" s="12">
        <v>9</v>
      </c>
      <c r="I264" s="12">
        <v>88819</v>
      </c>
      <c r="J264" s="12">
        <v>75702</v>
      </c>
      <c r="K264" s="9">
        <f t="shared" si="12"/>
        <v>818319</v>
      </c>
      <c r="O264" s="12"/>
      <c r="U264" s="12"/>
      <c r="V264" s="12"/>
      <c r="W264" s="75"/>
      <c r="X264" s="12"/>
      <c r="Y264" s="12"/>
    </row>
    <row r="265" spans="1:25">
      <c r="A265" s="9">
        <f t="shared" ref="A265:A328" si="14">C265*100+B265</f>
        <v>81819</v>
      </c>
      <c r="B265" s="9">
        <f t="shared" si="13"/>
        <v>19</v>
      </c>
      <c r="C265" s="9">
        <v>818</v>
      </c>
      <c r="D265" s="9" t="s">
        <v>493</v>
      </c>
      <c r="E265" s="9">
        <v>337</v>
      </c>
      <c r="F265" s="9" t="s">
        <v>929</v>
      </c>
      <c r="G265" s="66">
        <v>8</v>
      </c>
      <c r="H265" s="12">
        <v>7</v>
      </c>
      <c r="I265" s="12">
        <v>108077</v>
      </c>
      <c r="J265" s="12">
        <v>96559</v>
      </c>
      <c r="K265" s="9">
        <f t="shared" ref="K265:K328" si="15">C265*1000+E265</f>
        <v>818337</v>
      </c>
      <c r="O265" s="12"/>
      <c r="U265" s="12"/>
      <c r="V265" s="12"/>
      <c r="W265" s="75"/>
      <c r="X265" s="12"/>
      <c r="Y265" s="12"/>
    </row>
    <row r="266" spans="1:25">
      <c r="A266" s="9">
        <f t="shared" si="14"/>
        <v>82101</v>
      </c>
      <c r="B266" s="9">
        <f t="shared" ref="B266:B329" si="16">IF(C266=C265, B265+1, 1)</f>
        <v>1</v>
      </c>
      <c r="C266" s="9">
        <v>821</v>
      </c>
      <c r="D266" s="9" t="s">
        <v>494</v>
      </c>
      <c r="E266" s="9">
        <v>95</v>
      </c>
      <c r="F266" s="9" t="s">
        <v>646</v>
      </c>
      <c r="G266" s="66">
        <v>1108</v>
      </c>
      <c r="H266" s="12">
        <v>1118</v>
      </c>
      <c r="I266" s="12">
        <v>3369028</v>
      </c>
      <c r="J266" s="12">
        <v>3461275</v>
      </c>
      <c r="K266" s="9">
        <f t="shared" si="15"/>
        <v>821095</v>
      </c>
      <c r="O266" s="12"/>
      <c r="U266" s="12"/>
      <c r="V266" s="12"/>
      <c r="W266" s="75"/>
      <c r="X266" s="12"/>
      <c r="Y266" s="12"/>
    </row>
    <row r="267" spans="1:25">
      <c r="A267" s="9">
        <f t="shared" si="14"/>
        <v>82102</v>
      </c>
      <c r="B267" s="9">
        <f t="shared" si="16"/>
        <v>2</v>
      </c>
      <c r="C267" s="9">
        <v>821</v>
      </c>
      <c r="D267" s="9" t="s">
        <v>494</v>
      </c>
      <c r="E267" s="9">
        <v>273</v>
      </c>
      <c r="F267" s="9" t="s">
        <v>862</v>
      </c>
      <c r="G267" s="66">
        <v>130</v>
      </c>
      <c r="H267" s="12">
        <v>121</v>
      </c>
      <c r="I267" s="12">
        <v>1395090</v>
      </c>
      <c r="J267" s="12">
        <v>1188538</v>
      </c>
      <c r="K267" s="9">
        <f t="shared" si="15"/>
        <v>821273</v>
      </c>
      <c r="O267" s="12"/>
      <c r="U267" s="66"/>
      <c r="V267" s="12"/>
      <c r="W267" s="75"/>
      <c r="X267" s="12"/>
      <c r="Y267" s="12"/>
    </row>
    <row r="268" spans="1:25">
      <c r="A268" s="9">
        <f t="shared" si="14"/>
        <v>82103</v>
      </c>
      <c r="B268" s="9">
        <f t="shared" si="16"/>
        <v>3</v>
      </c>
      <c r="C268" s="9">
        <v>821</v>
      </c>
      <c r="D268" s="9" t="s">
        <v>494</v>
      </c>
      <c r="E268" s="9">
        <v>292</v>
      </c>
      <c r="F268" s="9" t="s">
        <v>883</v>
      </c>
      <c r="G268" s="66">
        <v>121</v>
      </c>
      <c r="H268" s="12">
        <v>126</v>
      </c>
      <c r="I268" s="12">
        <v>1255993</v>
      </c>
      <c r="J268" s="12">
        <v>1302111</v>
      </c>
      <c r="K268" s="9">
        <f t="shared" si="15"/>
        <v>821292</v>
      </c>
      <c r="O268" s="12"/>
      <c r="U268" s="12"/>
      <c r="V268" s="12"/>
      <c r="W268" s="75"/>
      <c r="X268" s="12"/>
      <c r="Y268" s="12"/>
    </row>
    <row r="269" spans="1:25">
      <c r="A269" s="9">
        <f t="shared" si="14"/>
        <v>82104</v>
      </c>
      <c r="B269" s="9">
        <f t="shared" si="16"/>
        <v>4</v>
      </c>
      <c r="C269" s="9">
        <v>821</v>
      </c>
      <c r="D269" s="9" t="s">
        <v>494</v>
      </c>
      <c r="E269" s="9">
        <v>331</v>
      </c>
      <c r="F269" s="9" t="s">
        <v>923</v>
      </c>
      <c r="G269" s="66">
        <v>115</v>
      </c>
      <c r="H269" s="12">
        <v>115</v>
      </c>
      <c r="I269" s="12">
        <v>1559318</v>
      </c>
      <c r="J269" s="12">
        <v>1536105</v>
      </c>
      <c r="K269" s="9">
        <f t="shared" si="15"/>
        <v>821331</v>
      </c>
      <c r="O269" s="12"/>
      <c r="U269" s="12"/>
      <c r="V269" s="12"/>
      <c r="W269" s="75"/>
      <c r="X269" s="12"/>
      <c r="Y269" s="12"/>
    </row>
    <row r="270" spans="1:25">
      <c r="A270" s="9">
        <f t="shared" si="14"/>
        <v>82301</v>
      </c>
      <c r="B270" s="9">
        <f t="shared" si="16"/>
        <v>1</v>
      </c>
      <c r="C270" s="9">
        <v>823</v>
      </c>
      <c r="D270" s="9" t="s">
        <v>495</v>
      </c>
      <c r="E270" s="9">
        <v>9</v>
      </c>
      <c r="F270" s="9" t="s">
        <v>5</v>
      </c>
      <c r="G270" s="66">
        <v>24</v>
      </c>
      <c r="H270" s="12">
        <v>27</v>
      </c>
      <c r="I270" s="12">
        <v>358973</v>
      </c>
      <c r="J270" s="12">
        <v>405921</v>
      </c>
      <c r="K270" s="9">
        <f t="shared" si="15"/>
        <v>823009</v>
      </c>
      <c r="O270" s="12"/>
      <c r="U270" s="12"/>
      <c r="V270" s="12"/>
      <c r="W270" s="75"/>
      <c r="X270" s="12"/>
      <c r="Y270" s="12"/>
    </row>
    <row r="271" spans="1:25">
      <c r="A271" s="9">
        <f t="shared" si="14"/>
        <v>82302</v>
      </c>
      <c r="B271" s="9">
        <f t="shared" si="16"/>
        <v>2</v>
      </c>
      <c r="C271" s="9">
        <v>823</v>
      </c>
      <c r="D271" s="9" t="s">
        <v>495</v>
      </c>
      <c r="E271" s="9">
        <v>149</v>
      </c>
      <c r="F271" s="9" t="s">
        <v>711</v>
      </c>
      <c r="G271" s="66">
        <v>1067</v>
      </c>
      <c r="H271" s="12">
        <v>1105</v>
      </c>
      <c r="I271" s="12">
        <v>849498</v>
      </c>
      <c r="J271" s="12">
        <v>936413</v>
      </c>
      <c r="K271" s="9">
        <f t="shared" si="15"/>
        <v>823149</v>
      </c>
      <c r="O271" s="12"/>
      <c r="U271" s="12"/>
      <c r="V271" s="12"/>
      <c r="W271" s="75"/>
      <c r="X271" s="12"/>
      <c r="Y271" s="12"/>
    </row>
    <row r="272" spans="1:25">
      <c r="A272" s="9">
        <f t="shared" si="14"/>
        <v>82303</v>
      </c>
      <c r="B272" s="9">
        <f t="shared" si="16"/>
        <v>3</v>
      </c>
      <c r="C272" s="9">
        <v>823</v>
      </c>
      <c r="D272" s="9" t="s">
        <v>495</v>
      </c>
      <c r="E272" s="9">
        <v>181</v>
      </c>
      <c r="F272" s="9" t="s">
        <v>758</v>
      </c>
      <c r="G272" s="66">
        <v>377</v>
      </c>
      <c r="H272" s="12">
        <v>360</v>
      </c>
      <c r="I272" s="12">
        <v>2989263</v>
      </c>
      <c r="J272" s="12">
        <v>2909773</v>
      </c>
      <c r="K272" s="9">
        <f t="shared" si="15"/>
        <v>823181</v>
      </c>
      <c r="O272" s="12"/>
      <c r="U272" s="12"/>
      <c r="V272" s="12"/>
      <c r="W272" s="75"/>
      <c r="X272" s="12"/>
      <c r="Y272" s="12"/>
    </row>
    <row r="273" spans="1:25">
      <c r="A273" s="9">
        <f t="shared" si="14"/>
        <v>82304</v>
      </c>
      <c r="B273" s="9">
        <f t="shared" si="16"/>
        <v>4</v>
      </c>
      <c r="C273" s="9">
        <v>823</v>
      </c>
      <c r="D273" s="9" t="s">
        <v>495</v>
      </c>
      <c r="E273" s="9">
        <v>211</v>
      </c>
      <c r="F273" s="9" t="s">
        <v>793</v>
      </c>
      <c r="G273" s="66">
        <v>22</v>
      </c>
      <c r="H273" s="12">
        <v>26</v>
      </c>
      <c r="I273" s="12">
        <v>316441</v>
      </c>
      <c r="J273" s="12">
        <v>389381</v>
      </c>
      <c r="K273" s="9">
        <f t="shared" si="15"/>
        <v>823211</v>
      </c>
      <c r="O273" s="12"/>
      <c r="U273" s="12"/>
      <c r="V273" s="12"/>
      <c r="W273" s="75"/>
      <c r="X273" s="12"/>
      <c r="Y273" s="12"/>
    </row>
    <row r="274" spans="1:25">
      <c r="A274" s="9">
        <f t="shared" si="14"/>
        <v>82501</v>
      </c>
      <c r="B274" s="9">
        <f t="shared" si="16"/>
        <v>1</v>
      </c>
      <c r="C274" s="9">
        <v>825</v>
      </c>
      <c r="D274" s="9" t="s">
        <v>496</v>
      </c>
      <c r="E274" s="9">
        <v>72</v>
      </c>
      <c r="F274" s="9" t="s">
        <v>610</v>
      </c>
      <c r="G274" s="66">
        <v>248</v>
      </c>
      <c r="H274" s="12">
        <v>280</v>
      </c>
      <c r="I274" s="12">
        <v>3331371</v>
      </c>
      <c r="J274" s="12">
        <v>3752464</v>
      </c>
      <c r="K274" s="9">
        <f t="shared" si="15"/>
        <v>825072</v>
      </c>
      <c r="O274" s="12"/>
      <c r="U274" s="12"/>
      <c r="V274" s="12"/>
      <c r="W274" s="75"/>
      <c r="X274" s="12"/>
      <c r="Y274" s="12"/>
    </row>
    <row r="275" spans="1:25">
      <c r="A275" s="9">
        <f t="shared" si="14"/>
        <v>82502</v>
      </c>
      <c r="B275" s="9">
        <f t="shared" si="16"/>
        <v>2</v>
      </c>
      <c r="C275" s="9">
        <v>825</v>
      </c>
      <c r="D275" s="9" t="s">
        <v>496</v>
      </c>
      <c r="E275" s="9">
        <v>94</v>
      </c>
      <c r="F275" s="9" t="s">
        <v>645</v>
      </c>
      <c r="G275" s="66">
        <v>200</v>
      </c>
      <c r="H275" s="12">
        <v>198</v>
      </c>
      <c r="I275" s="12">
        <v>2097917</v>
      </c>
      <c r="J275" s="12">
        <v>2008649</v>
      </c>
      <c r="K275" s="9">
        <f t="shared" si="15"/>
        <v>825094</v>
      </c>
      <c r="O275" s="12"/>
      <c r="U275" s="12"/>
      <c r="V275" s="12"/>
      <c r="W275" s="75"/>
      <c r="X275" s="12"/>
      <c r="Y275" s="12"/>
    </row>
    <row r="276" spans="1:25">
      <c r="A276" s="9">
        <f t="shared" si="14"/>
        <v>82503</v>
      </c>
      <c r="B276" s="9">
        <f t="shared" si="16"/>
        <v>3</v>
      </c>
      <c r="C276" s="9">
        <v>825</v>
      </c>
      <c r="D276" s="9" t="s">
        <v>496</v>
      </c>
      <c r="E276" s="9">
        <v>201</v>
      </c>
      <c r="F276" s="9" t="s">
        <v>778</v>
      </c>
      <c r="G276" s="66">
        <v>1695</v>
      </c>
      <c r="H276" s="12">
        <v>1697</v>
      </c>
      <c r="I276" s="12">
        <v>4425014</v>
      </c>
      <c r="J276" s="12">
        <v>4378881</v>
      </c>
      <c r="K276" s="9">
        <f t="shared" si="15"/>
        <v>825201</v>
      </c>
      <c r="O276" s="12"/>
      <c r="U276" s="12"/>
      <c r="V276" s="12"/>
      <c r="W276" s="75"/>
      <c r="X276" s="12"/>
      <c r="Y276" s="12"/>
    </row>
    <row r="277" spans="1:25">
      <c r="A277" s="9">
        <f t="shared" si="14"/>
        <v>82801</v>
      </c>
      <c r="B277" s="9">
        <f t="shared" si="16"/>
        <v>1</v>
      </c>
      <c r="C277" s="9">
        <v>828</v>
      </c>
      <c r="D277" s="9" t="s">
        <v>497</v>
      </c>
      <c r="E277" s="9">
        <v>79</v>
      </c>
      <c r="F277" s="9" t="s">
        <v>625</v>
      </c>
      <c r="G277" s="66">
        <v>453</v>
      </c>
      <c r="H277" s="12">
        <v>462</v>
      </c>
      <c r="I277" s="12">
        <v>3869112</v>
      </c>
      <c r="J277" s="12">
        <v>4150187</v>
      </c>
      <c r="K277" s="9">
        <f t="shared" si="15"/>
        <v>828079</v>
      </c>
      <c r="O277" s="12"/>
      <c r="U277" s="12"/>
      <c r="V277" s="12"/>
      <c r="W277" s="75"/>
      <c r="X277" s="12"/>
      <c r="Y277" s="12"/>
    </row>
    <row r="278" spans="1:25">
      <c r="A278" s="9">
        <f t="shared" si="14"/>
        <v>82802</v>
      </c>
      <c r="B278" s="9">
        <f t="shared" si="16"/>
        <v>2</v>
      </c>
      <c r="C278" s="9">
        <v>828</v>
      </c>
      <c r="D278" s="9" t="s">
        <v>497</v>
      </c>
      <c r="E278" s="9">
        <v>81</v>
      </c>
      <c r="F278" s="9" t="s">
        <v>629</v>
      </c>
      <c r="G278" s="66">
        <v>11</v>
      </c>
      <c r="H278" s="12">
        <v>14</v>
      </c>
      <c r="I278" s="12">
        <v>136019</v>
      </c>
      <c r="J278" s="12">
        <v>190547</v>
      </c>
      <c r="K278" s="9">
        <f t="shared" si="15"/>
        <v>828081</v>
      </c>
      <c r="O278" s="12"/>
      <c r="U278" s="12"/>
      <c r="V278" s="12"/>
      <c r="W278" s="75"/>
      <c r="X278" s="12"/>
      <c r="Y278" s="12"/>
    </row>
    <row r="279" spans="1:25">
      <c r="A279" s="9">
        <f t="shared" si="14"/>
        <v>82803</v>
      </c>
      <c r="B279" s="9">
        <f t="shared" si="16"/>
        <v>3</v>
      </c>
      <c r="C279" s="9">
        <v>828</v>
      </c>
      <c r="D279" s="9" t="s">
        <v>497</v>
      </c>
      <c r="E279" s="9">
        <v>160</v>
      </c>
      <c r="F279" s="9" t="s">
        <v>723</v>
      </c>
      <c r="G279" s="66">
        <v>1626</v>
      </c>
      <c r="H279" s="12">
        <v>1603</v>
      </c>
      <c r="I279" s="12">
        <v>6291388</v>
      </c>
      <c r="J279" s="12">
        <v>6346117</v>
      </c>
      <c r="K279" s="9">
        <f t="shared" si="15"/>
        <v>828160</v>
      </c>
      <c r="O279" s="12"/>
      <c r="U279" s="12"/>
      <c r="V279" s="12"/>
      <c r="W279" s="75"/>
      <c r="X279" s="12"/>
      <c r="Y279" s="12"/>
    </row>
    <row r="280" spans="1:25">
      <c r="A280" s="9">
        <f t="shared" si="14"/>
        <v>82804</v>
      </c>
      <c r="B280" s="9">
        <f t="shared" si="16"/>
        <v>4</v>
      </c>
      <c r="C280" s="9">
        <v>828</v>
      </c>
      <c r="D280" s="9" t="s">
        <v>497</v>
      </c>
      <c r="E280" s="9">
        <v>301</v>
      </c>
      <c r="F280" s="9" t="s">
        <v>892</v>
      </c>
      <c r="G280" s="66">
        <v>105</v>
      </c>
      <c r="H280" s="12">
        <v>108</v>
      </c>
      <c r="I280" s="12">
        <v>1137885</v>
      </c>
      <c r="J280" s="12">
        <v>1214665</v>
      </c>
      <c r="K280" s="9">
        <f t="shared" si="15"/>
        <v>828301</v>
      </c>
      <c r="O280" s="12"/>
      <c r="U280" s="12"/>
      <c r="V280" s="12"/>
      <c r="W280" s="75"/>
      <c r="X280" s="12"/>
      <c r="Y280" s="12"/>
    </row>
    <row r="281" spans="1:25">
      <c r="A281" s="9">
        <f t="shared" si="14"/>
        <v>82901</v>
      </c>
      <c r="B281" s="9">
        <f t="shared" si="16"/>
        <v>1</v>
      </c>
      <c r="C281" s="9">
        <v>829</v>
      </c>
      <c r="D281" s="9" t="s">
        <v>498</v>
      </c>
      <c r="E281" s="9">
        <v>14</v>
      </c>
      <c r="F281" s="9" t="s">
        <v>15</v>
      </c>
      <c r="G281" s="66">
        <v>74</v>
      </c>
      <c r="H281" s="12">
        <v>68</v>
      </c>
      <c r="I281" s="12">
        <v>980070</v>
      </c>
      <c r="J281" s="12">
        <v>880155</v>
      </c>
      <c r="K281" s="9">
        <f t="shared" si="15"/>
        <v>829014</v>
      </c>
      <c r="O281" s="12"/>
      <c r="U281" s="12"/>
      <c r="V281" s="12"/>
      <c r="W281" s="75"/>
      <c r="X281" s="12"/>
      <c r="Y281" s="12"/>
    </row>
    <row r="282" spans="1:25">
      <c r="A282" s="9">
        <f t="shared" si="14"/>
        <v>82902</v>
      </c>
      <c r="B282" s="9">
        <f t="shared" si="16"/>
        <v>2</v>
      </c>
      <c r="C282" s="9">
        <v>829</v>
      </c>
      <c r="D282" s="9" t="s">
        <v>498</v>
      </c>
      <c r="E282" s="9">
        <v>100</v>
      </c>
      <c r="F282" s="9" t="s">
        <v>652</v>
      </c>
      <c r="G282" s="66">
        <v>514</v>
      </c>
      <c r="H282" s="12">
        <v>511</v>
      </c>
      <c r="I282" s="12">
        <v>5258856</v>
      </c>
      <c r="J282" s="12">
        <v>5052353</v>
      </c>
      <c r="K282" s="9">
        <f t="shared" si="15"/>
        <v>829100</v>
      </c>
      <c r="O282" s="12"/>
      <c r="U282" s="12"/>
      <c r="V282" s="12"/>
      <c r="W282" s="75"/>
      <c r="X282" s="12"/>
      <c r="Y282" s="12"/>
    </row>
    <row r="283" spans="1:25">
      <c r="A283" s="9">
        <f t="shared" si="14"/>
        <v>82903</v>
      </c>
      <c r="B283" s="9">
        <f t="shared" si="16"/>
        <v>3</v>
      </c>
      <c r="C283" s="9">
        <v>829</v>
      </c>
      <c r="D283" s="9" t="s">
        <v>498</v>
      </c>
      <c r="E283" s="9">
        <v>136</v>
      </c>
      <c r="F283" s="9" t="s">
        <v>697</v>
      </c>
      <c r="G283" s="66">
        <v>40</v>
      </c>
      <c r="H283" s="12">
        <v>42</v>
      </c>
      <c r="I283" s="12">
        <v>498587</v>
      </c>
      <c r="J283" s="12">
        <v>516338</v>
      </c>
      <c r="K283" s="9">
        <f t="shared" si="15"/>
        <v>829136</v>
      </c>
      <c r="O283" s="12"/>
      <c r="U283" s="12"/>
      <c r="V283" s="12"/>
      <c r="W283" s="75"/>
      <c r="X283" s="12"/>
      <c r="Y283" s="12"/>
    </row>
    <row r="284" spans="1:25">
      <c r="A284" s="9">
        <f t="shared" si="14"/>
        <v>82904</v>
      </c>
      <c r="B284" s="9">
        <f t="shared" si="16"/>
        <v>4</v>
      </c>
      <c r="C284" s="9">
        <v>829</v>
      </c>
      <c r="D284" s="9" t="s">
        <v>498</v>
      </c>
      <c r="E284" s="9">
        <v>139</v>
      </c>
      <c r="F284" s="9" t="s">
        <v>700</v>
      </c>
      <c r="G284" s="66">
        <v>18</v>
      </c>
      <c r="H284" s="12">
        <v>16</v>
      </c>
      <c r="I284" s="12">
        <v>257680</v>
      </c>
      <c r="J284" s="12">
        <v>228839</v>
      </c>
      <c r="K284" s="9">
        <f t="shared" si="15"/>
        <v>829139</v>
      </c>
      <c r="O284" s="12"/>
      <c r="U284" s="12"/>
      <c r="V284" s="12"/>
      <c r="W284" s="75"/>
      <c r="X284" s="12"/>
      <c r="Y284" s="12"/>
    </row>
    <row r="285" spans="1:25">
      <c r="A285" s="9">
        <f t="shared" si="14"/>
        <v>82905</v>
      </c>
      <c r="B285" s="9">
        <f t="shared" si="16"/>
        <v>5</v>
      </c>
      <c r="C285" s="9">
        <v>829</v>
      </c>
      <c r="D285" s="9" t="s">
        <v>498</v>
      </c>
      <c r="E285" s="9">
        <v>198</v>
      </c>
      <c r="F285" s="9" t="s">
        <v>775</v>
      </c>
      <c r="G285" s="66">
        <v>59</v>
      </c>
      <c r="H285" s="12">
        <v>70</v>
      </c>
      <c r="I285" s="12">
        <v>828079</v>
      </c>
      <c r="J285" s="12">
        <v>982537</v>
      </c>
      <c r="K285" s="9">
        <f t="shared" si="15"/>
        <v>829198</v>
      </c>
      <c r="O285" s="12"/>
      <c r="U285" s="12"/>
      <c r="V285" s="12"/>
      <c r="W285" s="75"/>
      <c r="X285" s="12"/>
      <c r="Y285" s="12"/>
    </row>
    <row r="286" spans="1:25">
      <c r="A286" s="9">
        <f t="shared" si="14"/>
        <v>83001</v>
      </c>
      <c r="B286" s="9">
        <f t="shared" si="16"/>
        <v>1</v>
      </c>
      <c r="C286" s="9">
        <v>830</v>
      </c>
      <c r="D286" s="9" t="s">
        <v>499</v>
      </c>
      <c r="E286" s="9">
        <v>2</v>
      </c>
      <c r="F286" s="9" t="s">
        <v>973</v>
      </c>
      <c r="G286" s="66">
        <v>28</v>
      </c>
      <c r="H286" s="12">
        <v>34</v>
      </c>
      <c r="I286" s="12">
        <v>363639</v>
      </c>
      <c r="J286" s="12">
        <v>457288</v>
      </c>
      <c r="K286" s="9">
        <f t="shared" si="15"/>
        <v>830002</v>
      </c>
      <c r="O286" s="12"/>
      <c r="U286" s="12"/>
      <c r="V286" s="12"/>
      <c r="W286" s="75"/>
      <c r="X286" s="12"/>
      <c r="Y286" s="12"/>
    </row>
    <row r="287" spans="1:25">
      <c r="A287" s="9">
        <f t="shared" si="14"/>
        <v>83002</v>
      </c>
      <c r="B287" s="9">
        <f t="shared" si="16"/>
        <v>2</v>
      </c>
      <c r="C287" s="9">
        <v>830</v>
      </c>
      <c r="D287" s="9" t="s">
        <v>499</v>
      </c>
      <c r="E287" s="9">
        <v>10</v>
      </c>
      <c r="F287" s="9" t="s">
        <v>7</v>
      </c>
      <c r="G287" s="66">
        <v>158</v>
      </c>
      <c r="H287" s="12">
        <v>120</v>
      </c>
      <c r="I287" s="12">
        <v>2105921</v>
      </c>
      <c r="J287" s="12">
        <v>1711783</v>
      </c>
      <c r="K287" s="9">
        <f t="shared" si="15"/>
        <v>830010</v>
      </c>
      <c r="O287" s="12"/>
      <c r="U287" s="12"/>
      <c r="V287" s="12"/>
      <c r="W287" s="75"/>
      <c r="X287" s="12"/>
      <c r="Y287" s="12"/>
    </row>
    <row r="288" spans="1:25">
      <c r="A288" s="9">
        <f t="shared" si="14"/>
        <v>83003</v>
      </c>
      <c r="B288" s="9">
        <f t="shared" si="16"/>
        <v>3</v>
      </c>
      <c r="C288" s="9">
        <v>830</v>
      </c>
      <c r="D288" s="9" t="s">
        <v>499</v>
      </c>
      <c r="E288" s="9">
        <v>26</v>
      </c>
      <c r="F288" s="9" t="s">
        <v>38</v>
      </c>
      <c r="G288" s="66">
        <v>30</v>
      </c>
      <c r="H288" s="12">
        <v>26</v>
      </c>
      <c r="I288" s="12">
        <v>420377</v>
      </c>
      <c r="J288" s="12">
        <v>375169</v>
      </c>
      <c r="K288" s="9">
        <f t="shared" si="15"/>
        <v>830026</v>
      </c>
      <c r="O288" s="12"/>
      <c r="U288" s="12"/>
      <c r="V288" s="12"/>
      <c r="W288" s="75"/>
      <c r="X288" s="12"/>
      <c r="Y288" s="12"/>
    </row>
    <row r="289" spans="1:25">
      <c r="A289" s="9">
        <f t="shared" si="14"/>
        <v>83004</v>
      </c>
      <c r="B289" s="9">
        <f t="shared" si="16"/>
        <v>4</v>
      </c>
      <c r="C289" s="9">
        <v>830</v>
      </c>
      <c r="D289" s="9" t="s">
        <v>499</v>
      </c>
      <c r="E289" s="9">
        <v>34</v>
      </c>
      <c r="F289" s="9" t="s">
        <v>55</v>
      </c>
      <c r="G289" s="66">
        <v>10</v>
      </c>
      <c r="H289" s="12">
        <v>9</v>
      </c>
      <c r="I289" s="12">
        <v>145052</v>
      </c>
      <c r="J289" s="12">
        <v>132072</v>
      </c>
      <c r="K289" s="9">
        <f t="shared" si="15"/>
        <v>830034</v>
      </c>
      <c r="O289" s="12"/>
      <c r="U289" s="12"/>
      <c r="V289" s="12"/>
      <c r="W289" s="75"/>
      <c r="X289" s="12"/>
      <c r="Y289" s="12"/>
    </row>
    <row r="290" spans="1:25">
      <c r="A290" s="9">
        <f t="shared" si="14"/>
        <v>83005</v>
      </c>
      <c r="B290" s="9">
        <f t="shared" si="16"/>
        <v>5</v>
      </c>
      <c r="C290" s="9">
        <v>830</v>
      </c>
      <c r="D290" s="9" t="s">
        <v>499</v>
      </c>
      <c r="E290" s="9">
        <v>37</v>
      </c>
      <c r="F290" s="9" t="s">
        <v>560</v>
      </c>
      <c r="G290" s="66">
        <v>5</v>
      </c>
      <c r="H290" s="12">
        <v>7</v>
      </c>
      <c r="I290" s="12">
        <v>75526</v>
      </c>
      <c r="J290" s="12">
        <v>103251</v>
      </c>
      <c r="K290" s="9">
        <f t="shared" si="15"/>
        <v>830037</v>
      </c>
      <c r="O290" s="12"/>
      <c r="U290" s="12"/>
      <c r="V290" s="12"/>
      <c r="W290" s="75"/>
      <c r="X290" s="12"/>
      <c r="Y290" s="12"/>
    </row>
    <row r="291" spans="1:25">
      <c r="A291" s="9">
        <f t="shared" si="14"/>
        <v>83006</v>
      </c>
      <c r="B291" s="9">
        <f t="shared" si="16"/>
        <v>6</v>
      </c>
      <c r="C291" s="9">
        <v>830</v>
      </c>
      <c r="D291" s="9" t="s">
        <v>499</v>
      </c>
      <c r="E291" s="9">
        <v>51</v>
      </c>
      <c r="F291" s="9" t="s">
        <v>579</v>
      </c>
      <c r="G291" s="66">
        <v>8</v>
      </c>
      <c r="H291" s="12">
        <v>5</v>
      </c>
      <c r="I291" s="12">
        <v>118006</v>
      </c>
      <c r="J291" s="12">
        <v>74554</v>
      </c>
      <c r="K291" s="9">
        <f t="shared" si="15"/>
        <v>830051</v>
      </c>
      <c r="O291" s="12"/>
      <c r="U291" s="12"/>
      <c r="V291" s="12"/>
      <c r="W291" s="75"/>
      <c r="X291" s="12"/>
      <c r="Y291" s="12"/>
    </row>
    <row r="292" spans="1:25">
      <c r="A292" s="9">
        <f t="shared" si="14"/>
        <v>83007</v>
      </c>
      <c r="B292" s="9">
        <f t="shared" si="16"/>
        <v>7</v>
      </c>
      <c r="C292" s="9">
        <v>830</v>
      </c>
      <c r="D292" s="9" t="s">
        <v>499</v>
      </c>
      <c r="E292" s="9">
        <v>67</v>
      </c>
      <c r="F292" s="9" t="s">
        <v>604</v>
      </c>
      <c r="G292" s="66">
        <v>12</v>
      </c>
      <c r="H292" s="12">
        <v>17</v>
      </c>
      <c r="I292" s="12">
        <v>173463</v>
      </c>
      <c r="J292" s="12">
        <v>250424</v>
      </c>
      <c r="K292" s="9">
        <f t="shared" si="15"/>
        <v>830067</v>
      </c>
      <c r="O292" s="12"/>
      <c r="U292" s="12"/>
      <c r="V292" s="12"/>
      <c r="W292" s="75"/>
      <c r="X292" s="12"/>
      <c r="Y292" s="12"/>
    </row>
    <row r="293" spans="1:25">
      <c r="A293" s="9">
        <f t="shared" si="14"/>
        <v>83008</v>
      </c>
      <c r="B293" s="9">
        <f t="shared" si="16"/>
        <v>8</v>
      </c>
      <c r="C293" s="9">
        <v>830</v>
      </c>
      <c r="D293" s="9" t="s">
        <v>499</v>
      </c>
      <c r="E293" s="9">
        <v>78</v>
      </c>
      <c r="F293" s="9" t="s">
        <v>623</v>
      </c>
      <c r="G293" s="66">
        <v>3</v>
      </c>
      <c r="H293" s="12">
        <v>2</v>
      </c>
      <c r="I293" s="12">
        <v>44838</v>
      </c>
      <c r="J293" s="12">
        <v>29698</v>
      </c>
      <c r="K293" s="9">
        <f t="shared" si="15"/>
        <v>830078</v>
      </c>
      <c r="O293" s="12"/>
      <c r="U293" s="12"/>
      <c r="V293" s="12"/>
      <c r="W293" s="75"/>
      <c r="X293" s="12"/>
      <c r="Y293" s="12"/>
    </row>
    <row r="294" spans="1:25">
      <c r="A294" s="9">
        <f t="shared" si="14"/>
        <v>83009</v>
      </c>
      <c r="B294" s="9">
        <f t="shared" si="16"/>
        <v>9</v>
      </c>
      <c r="C294" s="9">
        <v>830</v>
      </c>
      <c r="D294" s="9" t="s">
        <v>499</v>
      </c>
      <c r="E294" s="9">
        <v>147</v>
      </c>
      <c r="F294" s="9" t="s">
        <v>708</v>
      </c>
      <c r="G294" s="66">
        <v>34</v>
      </c>
      <c r="H294" s="12">
        <v>39</v>
      </c>
      <c r="I294" s="12">
        <v>413523</v>
      </c>
      <c r="J294" s="12">
        <v>467876</v>
      </c>
      <c r="K294" s="9">
        <f t="shared" si="15"/>
        <v>830147</v>
      </c>
      <c r="O294" s="12"/>
      <c r="U294" s="12"/>
      <c r="V294" s="12"/>
      <c r="W294" s="75"/>
      <c r="X294" s="12"/>
      <c r="Y294" s="12"/>
    </row>
    <row r="295" spans="1:25">
      <c r="A295" s="9">
        <f t="shared" si="14"/>
        <v>83010</v>
      </c>
      <c r="B295" s="9">
        <f t="shared" si="16"/>
        <v>10</v>
      </c>
      <c r="C295" s="9">
        <v>830</v>
      </c>
      <c r="D295" s="9" t="s">
        <v>499</v>
      </c>
      <c r="E295" s="9">
        <v>155</v>
      </c>
      <c r="F295" s="9" t="s">
        <v>717</v>
      </c>
      <c r="G295" s="66">
        <v>45</v>
      </c>
      <c r="H295" s="12">
        <v>46</v>
      </c>
      <c r="I295" s="12">
        <v>648897</v>
      </c>
      <c r="J295" s="12">
        <v>673939</v>
      </c>
      <c r="K295" s="9">
        <f t="shared" si="15"/>
        <v>830155</v>
      </c>
      <c r="O295" s="12"/>
      <c r="U295" s="12"/>
      <c r="V295" s="12"/>
      <c r="W295" s="75"/>
      <c r="X295" s="12"/>
      <c r="Y295" s="12"/>
    </row>
    <row r="296" spans="1:25">
      <c r="A296" s="9">
        <f t="shared" si="14"/>
        <v>83011</v>
      </c>
      <c r="B296" s="9">
        <f t="shared" si="16"/>
        <v>11</v>
      </c>
      <c r="C296" s="9">
        <v>830</v>
      </c>
      <c r="D296" s="9" t="s">
        <v>499</v>
      </c>
      <c r="E296" s="9">
        <v>157</v>
      </c>
      <c r="F296" s="9" t="s">
        <v>719</v>
      </c>
      <c r="G296" s="66">
        <v>5</v>
      </c>
      <c r="H296" s="12">
        <v>11</v>
      </c>
      <c r="I296" s="12">
        <v>72693</v>
      </c>
      <c r="J296" s="12">
        <v>161433</v>
      </c>
      <c r="K296" s="9">
        <f t="shared" si="15"/>
        <v>830157</v>
      </c>
      <c r="O296" s="12"/>
      <c r="U296" s="12"/>
      <c r="V296" s="12"/>
      <c r="W296" s="75"/>
      <c r="X296" s="12"/>
      <c r="Y296" s="12"/>
    </row>
    <row r="297" spans="1:25">
      <c r="A297" s="9">
        <f t="shared" si="14"/>
        <v>83012</v>
      </c>
      <c r="B297" s="9">
        <f t="shared" si="16"/>
        <v>12</v>
      </c>
      <c r="C297" s="9">
        <v>830</v>
      </c>
      <c r="D297" s="9" t="s">
        <v>499</v>
      </c>
      <c r="E297" s="9">
        <v>199</v>
      </c>
      <c r="F297" s="9" t="s">
        <v>776</v>
      </c>
      <c r="G297" s="66">
        <v>23</v>
      </c>
      <c r="H297" s="12">
        <v>25</v>
      </c>
      <c r="I297" s="12">
        <v>331704</v>
      </c>
      <c r="J297" s="12">
        <v>369989</v>
      </c>
      <c r="K297" s="9">
        <f t="shared" si="15"/>
        <v>830199</v>
      </c>
      <c r="O297" s="12"/>
      <c r="U297" s="12"/>
      <c r="V297" s="12"/>
      <c r="W297" s="75"/>
      <c r="X297" s="12"/>
      <c r="Y297" s="12"/>
    </row>
    <row r="298" spans="1:25">
      <c r="A298" s="9">
        <f t="shared" si="14"/>
        <v>83013</v>
      </c>
      <c r="B298" s="9">
        <f t="shared" si="16"/>
        <v>13</v>
      </c>
      <c r="C298" s="9">
        <v>830</v>
      </c>
      <c r="D298" s="9" t="s">
        <v>499</v>
      </c>
      <c r="E298" s="9">
        <v>286</v>
      </c>
      <c r="F298" s="9" t="s">
        <v>877</v>
      </c>
      <c r="G298" s="66">
        <v>18</v>
      </c>
      <c r="H298" s="12">
        <v>13</v>
      </c>
      <c r="I298" s="12">
        <v>255969</v>
      </c>
      <c r="J298" s="12">
        <v>191886</v>
      </c>
      <c r="K298" s="9">
        <f t="shared" si="15"/>
        <v>830286</v>
      </c>
      <c r="O298" s="12"/>
      <c r="U298" s="12"/>
      <c r="V298" s="12"/>
      <c r="W298" s="75"/>
      <c r="X298" s="12"/>
      <c r="Y298" s="12"/>
    </row>
    <row r="299" spans="1:25">
      <c r="A299" s="9">
        <f t="shared" si="14"/>
        <v>83014</v>
      </c>
      <c r="B299" s="9">
        <f t="shared" si="16"/>
        <v>14</v>
      </c>
      <c r="C299" s="9">
        <v>830</v>
      </c>
      <c r="D299" s="9" t="s">
        <v>499</v>
      </c>
      <c r="E299" s="9">
        <v>288</v>
      </c>
      <c r="F299" s="9" t="s">
        <v>879</v>
      </c>
      <c r="G299" s="66">
        <v>27</v>
      </c>
      <c r="H299" s="12">
        <v>25</v>
      </c>
      <c r="I299" s="12">
        <v>395643</v>
      </c>
      <c r="J299" s="12">
        <v>366606</v>
      </c>
      <c r="K299" s="9">
        <f t="shared" si="15"/>
        <v>830288</v>
      </c>
      <c r="O299" s="12"/>
      <c r="U299" s="12"/>
      <c r="V299" s="12"/>
      <c r="W299" s="75"/>
      <c r="X299" s="12"/>
      <c r="Y299" s="12"/>
    </row>
    <row r="300" spans="1:25">
      <c r="A300" s="9">
        <f t="shared" si="14"/>
        <v>83015</v>
      </c>
      <c r="B300" s="9">
        <f t="shared" si="16"/>
        <v>15</v>
      </c>
      <c r="C300" s="9">
        <v>830</v>
      </c>
      <c r="D300" s="9" t="s">
        <v>499</v>
      </c>
      <c r="E300" s="9">
        <v>315</v>
      </c>
      <c r="F300" s="9" t="s">
        <v>907</v>
      </c>
      <c r="G300" s="66">
        <v>5</v>
      </c>
      <c r="H300" s="12">
        <v>2</v>
      </c>
      <c r="I300" s="12">
        <v>74150</v>
      </c>
      <c r="J300" s="12">
        <v>29727</v>
      </c>
      <c r="K300" s="9">
        <f t="shared" si="15"/>
        <v>830315</v>
      </c>
      <c r="O300" s="12"/>
      <c r="U300" s="12"/>
      <c r="V300" s="12"/>
      <c r="W300" s="75"/>
      <c r="X300" s="12"/>
      <c r="Y300" s="12"/>
    </row>
    <row r="301" spans="1:25">
      <c r="A301" s="9">
        <f t="shared" si="14"/>
        <v>83016</v>
      </c>
      <c r="B301" s="9">
        <f t="shared" si="16"/>
        <v>16</v>
      </c>
      <c r="C301" s="9">
        <v>830</v>
      </c>
      <c r="D301" s="9" t="s">
        <v>499</v>
      </c>
      <c r="E301" s="9">
        <v>330</v>
      </c>
      <c r="F301" s="9" t="s">
        <v>922</v>
      </c>
      <c r="G301" s="66">
        <v>3</v>
      </c>
      <c r="H301" s="12">
        <v>5</v>
      </c>
      <c r="I301" s="12">
        <v>45155</v>
      </c>
      <c r="J301" s="12">
        <v>75071</v>
      </c>
      <c r="K301" s="9">
        <f t="shared" si="15"/>
        <v>830330</v>
      </c>
      <c r="O301" s="12"/>
      <c r="U301" s="12"/>
      <c r="V301" s="12"/>
      <c r="W301" s="75"/>
      <c r="X301" s="12"/>
      <c r="Y301" s="12"/>
    </row>
    <row r="302" spans="1:25">
      <c r="A302" s="9">
        <f t="shared" si="14"/>
        <v>83201</v>
      </c>
      <c r="B302" s="9">
        <f t="shared" si="16"/>
        <v>1</v>
      </c>
      <c r="C302" s="9">
        <v>832</v>
      </c>
      <c r="D302" s="9" t="s">
        <v>500</v>
      </c>
      <c r="E302" s="9">
        <v>11</v>
      </c>
      <c r="F302" s="9" t="s">
        <v>8</v>
      </c>
      <c r="G302" s="66">
        <v>60</v>
      </c>
      <c r="H302" s="12">
        <v>58</v>
      </c>
      <c r="I302" s="12">
        <v>417743</v>
      </c>
      <c r="J302" s="12">
        <v>403971</v>
      </c>
      <c r="K302" s="9">
        <f t="shared" si="15"/>
        <v>832011</v>
      </c>
      <c r="O302" s="12"/>
      <c r="U302" s="12"/>
      <c r="V302" s="12"/>
      <c r="W302" s="75"/>
      <c r="X302" s="12"/>
      <c r="Y302" s="12"/>
    </row>
    <row r="303" spans="1:25">
      <c r="A303" s="9">
        <f t="shared" si="14"/>
        <v>83202</v>
      </c>
      <c r="B303" s="9">
        <f t="shared" si="16"/>
        <v>2</v>
      </c>
      <c r="C303" s="9">
        <v>832</v>
      </c>
      <c r="D303" s="9" t="s">
        <v>500</v>
      </c>
      <c r="E303" s="9">
        <v>12</v>
      </c>
      <c r="F303" s="9" t="s">
        <v>11</v>
      </c>
      <c r="G303" s="66">
        <v>40</v>
      </c>
      <c r="H303" s="12">
        <v>37</v>
      </c>
      <c r="I303" s="12">
        <v>330632</v>
      </c>
      <c r="J303" s="12">
        <v>312360</v>
      </c>
      <c r="K303" s="9">
        <f t="shared" si="15"/>
        <v>832012</v>
      </c>
      <c r="O303" s="12"/>
      <c r="U303" s="12"/>
      <c r="V303" s="12"/>
      <c r="W303" s="75"/>
      <c r="X303" s="12"/>
      <c r="Y303" s="12"/>
    </row>
    <row r="304" spans="1:25">
      <c r="A304" s="9">
        <f t="shared" si="14"/>
        <v>83203</v>
      </c>
      <c r="B304" s="9">
        <f t="shared" si="16"/>
        <v>3</v>
      </c>
      <c r="C304" s="9">
        <v>832</v>
      </c>
      <c r="D304" s="9" t="s">
        <v>500</v>
      </c>
      <c r="E304" s="9">
        <v>15</v>
      </c>
      <c r="F304" s="9" t="s">
        <v>17</v>
      </c>
      <c r="G304" s="66">
        <v>92</v>
      </c>
      <c r="H304" s="12">
        <v>85</v>
      </c>
      <c r="I304" s="12">
        <v>194163</v>
      </c>
      <c r="J304" s="12">
        <v>191478</v>
      </c>
      <c r="K304" s="9">
        <f t="shared" si="15"/>
        <v>832015</v>
      </c>
      <c r="O304" s="12"/>
      <c r="U304" s="12"/>
      <c r="V304" s="12"/>
      <c r="W304" s="75"/>
      <c r="X304" s="12"/>
      <c r="Y304" s="12"/>
    </row>
    <row r="305" spans="1:25">
      <c r="A305" s="9">
        <f t="shared" si="14"/>
        <v>83204</v>
      </c>
      <c r="B305" s="9">
        <f t="shared" si="16"/>
        <v>4</v>
      </c>
      <c r="C305" s="9">
        <v>832</v>
      </c>
      <c r="D305" s="9" t="s">
        <v>500</v>
      </c>
      <c r="E305" s="9">
        <v>21</v>
      </c>
      <c r="F305" s="9" t="s">
        <v>28</v>
      </c>
      <c r="G305" s="66">
        <v>38</v>
      </c>
      <c r="H305" s="12">
        <v>37</v>
      </c>
      <c r="I305" s="12">
        <v>239207</v>
      </c>
      <c r="J305" s="12">
        <v>229127</v>
      </c>
      <c r="K305" s="9">
        <f t="shared" si="15"/>
        <v>832021</v>
      </c>
      <c r="O305" s="12"/>
      <c r="U305" s="12"/>
      <c r="V305" s="12"/>
      <c r="W305" s="75"/>
      <c r="X305" s="12"/>
      <c r="Y305" s="12"/>
    </row>
    <row r="306" spans="1:25">
      <c r="A306" s="9">
        <f t="shared" si="14"/>
        <v>83205</v>
      </c>
      <c r="B306" s="9">
        <f t="shared" si="16"/>
        <v>5</v>
      </c>
      <c r="C306" s="9">
        <v>832</v>
      </c>
      <c r="D306" s="9" t="s">
        <v>500</v>
      </c>
      <c r="E306" s="9">
        <v>97</v>
      </c>
      <c r="F306" s="9" t="s">
        <v>649</v>
      </c>
      <c r="G306" s="66">
        <v>412</v>
      </c>
      <c r="H306" s="12">
        <v>418</v>
      </c>
      <c r="I306" s="12">
        <v>1682053</v>
      </c>
      <c r="J306" s="12">
        <v>1692034</v>
      </c>
      <c r="K306" s="9">
        <f t="shared" si="15"/>
        <v>832097</v>
      </c>
      <c r="O306" s="12"/>
      <c r="U306" s="12"/>
      <c r="V306" s="12"/>
      <c r="W306" s="75"/>
      <c r="X306" s="12"/>
      <c r="Y306" s="12"/>
    </row>
    <row r="307" spans="1:25">
      <c r="A307" s="9">
        <f t="shared" si="14"/>
        <v>83206</v>
      </c>
      <c r="B307" s="9">
        <f t="shared" si="16"/>
        <v>6</v>
      </c>
      <c r="C307" s="9">
        <v>832</v>
      </c>
      <c r="D307" s="9" t="s">
        <v>500</v>
      </c>
      <c r="E307" s="9">
        <v>103</v>
      </c>
      <c r="F307" s="9" t="s">
        <v>657</v>
      </c>
      <c r="G307" s="66">
        <v>157</v>
      </c>
      <c r="H307" s="12">
        <v>153</v>
      </c>
      <c r="I307" s="12">
        <v>717159</v>
      </c>
      <c r="J307" s="12">
        <v>718012</v>
      </c>
      <c r="K307" s="9">
        <f t="shared" si="15"/>
        <v>832103</v>
      </c>
      <c r="O307" s="12"/>
      <c r="U307" s="12"/>
      <c r="V307" s="12"/>
      <c r="W307" s="75"/>
      <c r="X307" s="12"/>
      <c r="Y307" s="12"/>
    </row>
    <row r="308" spans="1:25">
      <c r="A308" s="9">
        <f t="shared" si="14"/>
        <v>83207</v>
      </c>
      <c r="B308" s="9">
        <f t="shared" si="16"/>
        <v>7</v>
      </c>
      <c r="C308" s="9">
        <v>832</v>
      </c>
      <c r="D308" s="9" t="s">
        <v>500</v>
      </c>
      <c r="E308" s="9">
        <v>125</v>
      </c>
      <c r="F308" s="9" t="s">
        <v>685</v>
      </c>
      <c r="G308" s="66">
        <v>8</v>
      </c>
      <c r="H308" s="12">
        <v>6</v>
      </c>
      <c r="I308" s="12">
        <v>105952</v>
      </c>
      <c r="J308" s="12">
        <v>79613</v>
      </c>
      <c r="K308" s="9">
        <f t="shared" si="15"/>
        <v>832125</v>
      </c>
      <c r="O308" s="12"/>
      <c r="U308" s="12"/>
      <c r="V308" s="12"/>
      <c r="W308" s="75"/>
      <c r="X308" s="12"/>
      <c r="Y308" s="12"/>
    </row>
    <row r="309" spans="1:25">
      <c r="A309" s="9">
        <f t="shared" si="14"/>
        <v>83208</v>
      </c>
      <c r="B309" s="9">
        <f t="shared" si="16"/>
        <v>8</v>
      </c>
      <c r="C309" s="9">
        <v>832</v>
      </c>
      <c r="D309" s="9" t="s">
        <v>500</v>
      </c>
      <c r="E309" s="9">
        <v>134</v>
      </c>
      <c r="F309" s="9" t="s">
        <v>694</v>
      </c>
      <c r="G309" s="66">
        <v>77</v>
      </c>
      <c r="H309" s="12">
        <v>65</v>
      </c>
      <c r="I309" s="12">
        <v>706376</v>
      </c>
      <c r="J309" s="12">
        <v>602600</v>
      </c>
      <c r="K309" s="9">
        <f t="shared" si="15"/>
        <v>832134</v>
      </c>
      <c r="O309" s="12"/>
      <c r="U309" s="12"/>
      <c r="V309" s="12"/>
      <c r="W309" s="75"/>
      <c r="X309" s="12"/>
      <c r="Y309" s="12"/>
    </row>
    <row r="310" spans="1:25">
      <c r="A310" s="9">
        <f t="shared" si="14"/>
        <v>83209</v>
      </c>
      <c r="B310" s="9">
        <f t="shared" si="16"/>
        <v>9</v>
      </c>
      <c r="C310" s="9">
        <v>832</v>
      </c>
      <c r="D310" s="9" t="s">
        <v>500</v>
      </c>
      <c r="E310" s="9">
        <v>140</v>
      </c>
      <c r="F310" s="9" t="s">
        <v>701</v>
      </c>
      <c r="G310" s="66">
        <v>61</v>
      </c>
      <c r="H310" s="12">
        <v>71</v>
      </c>
      <c r="I310" s="12">
        <v>473306</v>
      </c>
      <c r="J310" s="12">
        <v>567184</v>
      </c>
      <c r="K310" s="9">
        <f t="shared" si="15"/>
        <v>832140</v>
      </c>
      <c r="O310" s="12"/>
      <c r="U310" s="12"/>
      <c r="V310" s="12"/>
      <c r="W310" s="75"/>
      <c r="X310" s="12"/>
      <c r="Y310" s="12"/>
    </row>
    <row r="311" spans="1:25">
      <c r="A311" s="9">
        <f t="shared" si="14"/>
        <v>83210</v>
      </c>
      <c r="B311" s="9">
        <f t="shared" si="16"/>
        <v>10</v>
      </c>
      <c r="C311" s="9">
        <v>832</v>
      </c>
      <c r="D311" s="9" t="s">
        <v>500</v>
      </c>
      <c r="E311" s="9">
        <v>162</v>
      </c>
      <c r="F311" s="9" t="s">
        <v>735</v>
      </c>
      <c r="G311" s="66">
        <v>78</v>
      </c>
      <c r="H311" s="12">
        <v>91</v>
      </c>
      <c r="I311" s="12">
        <v>738561</v>
      </c>
      <c r="J311" s="12">
        <v>833619</v>
      </c>
      <c r="K311" s="9">
        <f t="shared" si="15"/>
        <v>832162</v>
      </c>
      <c r="O311" s="12"/>
      <c r="U311" s="12"/>
      <c r="V311" s="12"/>
      <c r="W311" s="75"/>
      <c r="X311" s="12"/>
      <c r="Y311" s="12"/>
    </row>
    <row r="312" spans="1:25">
      <c r="A312" s="9">
        <f t="shared" si="14"/>
        <v>83211</v>
      </c>
      <c r="B312" s="9">
        <f t="shared" si="16"/>
        <v>11</v>
      </c>
      <c r="C312" s="9">
        <v>832</v>
      </c>
      <c r="D312" s="9" t="s">
        <v>500</v>
      </c>
      <c r="E312" s="9">
        <v>234</v>
      </c>
      <c r="F312" s="9" t="s">
        <v>822</v>
      </c>
      <c r="G312" s="66">
        <v>5</v>
      </c>
      <c r="H312" s="12">
        <v>4</v>
      </c>
      <c r="I312" s="12">
        <v>59905</v>
      </c>
      <c r="J312" s="12">
        <v>50692</v>
      </c>
      <c r="K312" s="9">
        <f t="shared" si="15"/>
        <v>832234</v>
      </c>
      <c r="O312" s="12"/>
      <c r="U312" s="12"/>
      <c r="V312" s="12"/>
      <c r="W312" s="75"/>
      <c r="X312" s="12"/>
      <c r="Y312" s="12"/>
    </row>
    <row r="313" spans="1:25">
      <c r="A313" s="9">
        <f t="shared" si="14"/>
        <v>83212</v>
      </c>
      <c r="B313" s="9">
        <f t="shared" si="16"/>
        <v>12</v>
      </c>
      <c r="C313" s="9">
        <v>832</v>
      </c>
      <c r="D313" s="9" t="s">
        <v>500</v>
      </c>
      <c r="E313" s="9">
        <v>235</v>
      </c>
      <c r="F313" s="9" t="s">
        <v>823</v>
      </c>
      <c r="G313" s="66">
        <v>19</v>
      </c>
      <c r="H313" s="12">
        <v>19</v>
      </c>
      <c r="I313" s="12">
        <v>158673</v>
      </c>
      <c r="J313" s="12">
        <v>157058</v>
      </c>
      <c r="K313" s="9">
        <f t="shared" si="15"/>
        <v>832235</v>
      </c>
      <c r="O313" s="12"/>
      <c r="U313" s="12"/>
      <c r="V313" s="12"/>
      <c r="W313" s="75"/>
      <c r="X313" s="12"/>
      <c r="Y313" s="12"/>
    </row>
    <row r="314" spans="1:25">
      <c r="A314" s="9">
        <f t="shared" si="14"/>
        <v>83213</v>
      </c>
      <c r="B314" s="9">
        <f t="shared" si="16"/>
        <v>13</v>
      </c>
      <c r="C314" s="9">
        <v>832</v>
      </c>
      <c r="D314" s="9" t="s">
        <v>500</v>
      </c>
      <c r="E314" s="9">
        <v>241</v>
      </c>
      <c r="F314" s="9" t="s">
        <v>830</v>
      </c>
      <c r="G314" s="66">
        <v>21</v>
      </c>
      <c r="H314" s="12">
        <v>23</v>
      </c>
      <c r="I314" s="12">
        <v>279658</v>
      </c>
      <c r="J314" s="12">
        <v>295879</v>
      </c>
      <c r="K314" s="9">
        <f t="shared" si="15"/>
        <v>832241</v>
      </c>
      <c r="O314" s="12"/>
      <c r="U314" s="12"/>
      <c r="V314" s="12"/>
      <c r="W314" s="75"/>
      <c r="X314" s="12"/>
      <c r="Y314" s="12"/>
    </row>
    <row r="315" spans="1:25">
      <c r="A315" s="9">
        <f t="shared" si="14"/>
        <v>83214</v>
      </c>
      <c r="B315" s="9">
        <f t="shared" si="16"/>
        <v>14</v>
      </c>
      <c r="C315" s="9">
        <v>832</v>
      </c>
      <c r="D315" s="9" t="s">
        <v>500</v>
      </c>
      <c r="E315" s="9">
        <v>255</v>
      </c>
      <c r="F315" s="9" t="s">
        <v>844</v>
      </c>
      <c r="G315" s="66">
        <v>20</v>
      </c>
      <c r="H315" s="12">
        <v>19</v>
      </c>
      <c r="I315" s="12">
        <v>101757</v>
      </c>
      <c r="J315" s="12">
        <v>87950</v>
      </c>
      <c r="K315" s="9">
        <f t="shared" si="15"/>
        <v>832255</v>
      </c>
      <c r="O315" s="12"/>
      <c r="U315" s="12"/>
      <c r="V315" s="12"/>
      <c r="W315" s="75"/>
      <c r="X315" s="12"/>
      <c r="Y315" s="12"/>
    </row>
    <row r="316" spans="1:25">
      <c r="A316" s="9">
        <f t="shared" si="14"/>
        <v>83215</v>
      </c>
      <c r="B316" s="9">
        <f t="shared" si="16"/>
        <v>15</v>
      </c>
      <c r="C316" s="9">
        <v>832</v>
      </c>
      <c r="D316" s="9" t="s">
        <v>500</v>
      </c>
      <c r="E316" s="9">
        <v>282</v>
      </c>
      <c r="F316" s="9" t="s">
        <v>873</v>
      </c>
      <c r="G316" s="66">
        <v>64</v>
      </c>
      <c r="H316" s="12">
        <v>65</v>
      </c>
      <c r="I316" s="12">
        <v>717038</v>
      </c>
      <c r="J316" s="12">
        <v>742462</v>
      </c>
      <c r="K316" s="9">
        <f t="shared" si="15"/>
        <v>832282</v>
      </c>
      <c r="O316" s="12"/>
      <c r="U316" s="12"/>
      <c r="V316" s="12"/>
      <c r="W316" s="75"/>
      <c r="X316" s="12"/>
      <c r="Y316" s="12"/>
    </row>
    <row r="317" spans="1:25">
      <c r="A317" s="9">
        <f t="shared" si="14"/>
        <v>83216</v>
      </c>
      <c r="B317" s="9">
        <f t="shared" si="16"/>
        <v>16</v>
      </c>
      <c r="C317" s="9">
        <v>832</v>
      </c>
      <c r="D317" s="9" t="s">
        <v>500</v>
      </c>
      <c r="E317" s="9">
        <v>294</v>
      </c>
      <c r="F317" s="9" t="s">
        <v>885</v>
      </c>
      <c r="G317" s="66">
        <v>99</v>
      </c>
      <c r="H317" s="12">
        <v>112</v>
      </c>
      <c r="I317" s="12">
        <v>546063</v>
      </c>
      <c r="J317" s="12">
        <v>640362</v>
      </c>
      <c r="K317" s="9">
        <f t="shared" si="15"/>
        <v>832294</v>
      </c>
      <c r="O317" s="12"/>
      <c r="U317" s="12"/>
      <c r="V317" s="12"/>
      <c r="W317" s="75"/>
      <c r="X317" s="12"/>
      <c r="Y317" s="12"/>
    </row>
    <row r="318" spans="1:25">
      <c r="A318" s="9">
        <f t="shared" si="14"/>
        <v>83217</v>
      </c>
      <c r="B318" s="9">
        <f t="shared" si="16"/>
        <v>17</v>
      </c>
      <c r="C318" s="9">
        <v>832</v>
      </c>
      <c r="D318" s="9" t="s">
        <v>500</v>
      </c>
      <c r="E318" s="9">
        <v>328</v>
      </c>
      <c r="F318" s="9" t="s">
        <v>920</v>
      </c>
      <c r="G318" s="66">
        <v>83</v>
      </c>
      <c r="H318" s="12">
        <v>82</v>
      </c>
      <c r="I318" s="12">
        <v>714231</v>
      </c>
      <c r="J318" s="12">
        <v>743854</v>
      </c>
      <c r="K318" s="9">
        <f t="shared" si="15"/>
        <v>832328</v>
      </c>
      <c r="O318" s="12"/>
      <c r="U318" s="12"/>
      <c r="V318" s="12"/>
      <c r="W318" s="75"/>
      <c r="X318" s="12"/>
      <c r="Y318" s="12"/>
    </row>
    <row r="319" spans="1:25">
      <c r="A319" s="9">
        <f t="shared" si="14"/>
        <v>83218</v>
      </c>
      <c r="B319" s="9">
        <f t="shared" si="16"/>
        <v>18</v>
      </c>
      <c r="C319" s="9">
        <v>832</v>
      </c>
      <c r="D319" s="9" t="s">
        <v>500</v>
      </c>
      <c r="E319" s="9">
        <v>343</v>
      </c>
      <c r="F319" s="9" t="s">
        <v>935</v>
      </c>
      <c r="G319" s="66">
        <v>152</v>
      </c>
      <c r="H319" s="12">
        <v>155</v>
      </c>
      <c r="I319" s="12">
        <v>770391</v>
      </c>
      <c r="J319" s="12">
        <v>782365</v>
      </c>
      <c r="K319" s="9">
        <f t="shared" si="15"/>
        <v>832343</v>
      </c>
      <c r="O319" s="12"/>
      <c r="U319" s="12"/>
      <c r="V319" s="12"/>
      <c r="W319" s="75"/>
      <c r="X319" s="12"/>
      <c r="Y319" s="12"/>
    </row>
    <row r="320" spans="1:25">
      <c r="A320" s="9">
        <f t="shared" si="14"/>
        <v>85101</v>
      </c>
      <c r="B320" s="9">
        <f t="shared" si="16"/>
        <v>1</v>
      </c>
      <c r="C320" s="9">
        <v>851</v>
      </c>
      <c r="D320" s="9" t="s">
        <v>501</v>
      </c>
      <c r="E320" s="9">
        <v>4</v>
      </c>
      <c r="F320" s="9" t="s">
        <v>979</v>
      </c>
      <c r="G320" s="66">
        <v>138</v>
      </c>
      <c r="H320" s="12">
        <v>130</v>
      </c>
      <c r="I320" s="12">
        <v>672499</v>
      </c>
      <c r="J320" s="12">
        <v>643742</v>
      </c>
      <c r="K320" s="9">
        <f t="shared" si="15"/>
        <v>851004</v>
      </c>
      <c r="O320" s="12"/>
      <c r="U320" s="12"/>
      <c r="V320" s="12"/>
      <c r="W320" s="75"/>
      <c r="X320" s="12"/>
      <c r="Y320" s="12"/>
    </row>
    <row r="321" spans="1:25">
      <c r="A321" s="9">
        <f t="shared" si="14"/>
        <v>85102</v>
      </c>
      <c r="B321" s="9">
        <f t="shared" si="16"/>
        <v>2</v>
      </c>
      <c r="C321" s="9">
        <v>851</v>
      </c>
      <c r="D321" s="9" t="s">
        <v>501</v>
      </c>
      <c r="E321" s="9">
        <v>58</v>
      </c>
      <c r="F321" s="9" t="s">
        <v>990</v>
      </c>
      <c r="G321" s="66">
        <v>50</v>
      </c>
      <c r="H321" s="66">
        <v>38</v>
      </c>
      <c r="I321" s="75">
        <v>363321</v>
      </c>
      <c r="J321" s="12">
        <v>294957</v>
      </c>
      <c r="K321" s="9">
        <f t="shared" si="15"/>
        <v>851058</v>
      </c>
      <c r="O321" s="12"/>
      <c r="U321" s="12"/>
      <c r="V321" s="12"/>
      <c r="W321" s="75"/>
      <c r="X321" s="12"/>
      <c r="Y321" s="12"/>
    </row>
    <row r="322" spans="1:25">
      <c r="A322" s="9">
        <f t="shared" si="14"/>
        <v>85103</v>
      </c>
      <c r="B322" s="9">
        <f t="shared" si="16"/>
        <v>3</v>
      </c>
      <c r="C322" s="9">
        <v>851</v>
      </c>
      <c r="D322" s="9" t="s">
        <v>501</v>
      </c>
      <c r="E322" s="9">
        <v>63</v>
      </c>
      <c r="F322" s="9" t="s">
        <v>600</v>
      </c>
      <c r="G322" s="66">
        <v>50</v>
      </c>
      <c r="H322" s="12">
        <v>48</v>
      </c>
      <c r="I322" s="12">
        <v>256740</v>
      </c>
      <c r="J322" s="12">
        <v>261057</v>
      </c>
      <c r="K322" s="9">
        <f t="shared" si="15"/>
        <v>851063</v>
      </c>
      <c r="O322" s="12"/>
      <c r="U322" s="12"/>
      <c r="V322" s="12"/>
      <c r="W322" s="75"/>
      <c r="X322" s="12"/>
      <c r="Y322" s="12"/>
    </row>
    <row r="323" spans="1:25">
      <c r="A323" s="9">
        <f t="shared" si="14"/>
        <v>85104</v>
      </c>
      <c r="B323" s="9">
        <f t="shared" si="16"/>
        <v>4</v>
      </c>
      <c r="C323" s="9">
        <v>851</v>
      </c>
      <c r="D323" s="9" t="s">
        <v>501</v>
      </c>
      <c r="E323" s="9">
        <v>98</v>
      </c>
      <c r="F323" s="9" t="s">
        <v>650</v>
      </c>
      <c r="G323" s="66">
        <v>20</v>
      </c>
      <c r="H323" s="12">
        <v>17</v>
      </c>
      <c r="I323" s="12">
        <v>167113</v>
      </c>
      <c r="J323" s="12">
        <v>147670</v>
      </c>
      <c r="K323" s="9">
        <f t="shared" si="15"/>
        <v>851098</v>
      </c>
      <c r="O323" s="12"/>
      <c r="U323" s="12"/>
      <c r="V323" s="12"/>
      <c r="W323" s="75"/>
      <c r="X323" s="12"/>
      <c r="Y323" s="12"/>
    </row>
    <row r="324" spans="1:25">
      <c r="A324" s="9">
        <f t="shared" si="14"/>
        <v>85105</v>
      </c>
      <c r="B324" s="9">
        <f t="shared" si="16"/>
        <v>5</v>
      </c>
      <c r="C324" s="9">
        <v>851</v>
      </c>
      <c r="D324" s="9" t="s">
        <v>501</v>
      </c>
      <c r="E324" s="9">
        <v>148</v>
      </c>
      <c r="F324" s="9" t="s">
        <v>709</v>
      </c>
      <c r="G324" s="66">
        <v>18</v>
      </c>
      <c r="H324" s="66">
        <v>22</v>
      </c>
      <c r="I324" s="75">
        <v>189904</v>
      </c>
      <c r="J324" s="12">
        <v>235009</v>
      </c>
      <c r="K324" s="9">
        <f t="shared" si="15"/>
        <v>851148</v>
      </c>
      <c r="O324" s="12"/>
      <c r="U324" s="12"/>
      <c r="V324" s="12"/>
      <c r="W324" s="75"/>
      <c r="X324" s="12"/>
      <c r="Y324" s="12"/>
    </row>
    <row r="325" spans="1:25">
      <c r="A325" s="9">
        <f t="shared" si="14"/>
        <v>85106</v>
      </c>
      <c r="B325" s="9">
        <f t="shared" si="16"/>
        <v>6</v>
      </c>
      <c r="C325" s="9">
        <v>851</v>
      </c>
      <c r="D325" s="9" t="s">
        <v>501</v>
      </c>
      <c r="E325" s="9">
        <v>190</v>
      </c>
      <c r="F325" s="9" t="s">
        <v>767</v>
      </c>
      <c r="G325" s="66">
        <v>4</v>
      </c>
      <c r="H325" s="12">
        <v>4</v>
      </c>
      <c r="I325" s="12">
        <v>42519</v>
      </c>
      <c r="J325" s="12">
        <v>42848</v>
      </c>
      <c r="K325" s="9">
        <f t="shared" si="15"/>
        <v>851190</v>
      </c>
      <c r="O325" s="12"/>
      <c r="U325" s="12"/>
      <c r="V325" s="12"/>
      <c r="W325" s="75"/>
      <c r="X325" s="12"/>
      <c r="Y325" s="12"/>
    </row>
    <row r="326" spans="1:25">
      <c r="A326" s="9">
        <f t="shared" si="14"/>
        <v>85107</v>
      </c>
      <c r="B326" s="9">
        <f t="shared" si="16"/>
        <v>7</v>
      </c>
      <c r="C326" s="9">
        <v>851</v>
      </c>
      <c r="D326" s="9" t="s">
        <v>501</v>
      </c>
      <c r="E326" s="9">
        <v>209</v>
      </c>
      <c r="F326" s="9" t="s">
        <v>790</v>
      </c>
      <c r="G326" s="66">
        <v>162</v>
      </c>
      <c r="H326" s="12">
        <v>160</v>
      </c>
      <c r="I326" s="12">
        <v>766160</v>
      </c>
      <c r="J326" s="12">
        <v>784567</v>
      </c>
      <c r="K326" s="9">
        <f t="shared" si="15"/>
        <v>851209</v>
      </c>
      <c r="O326" s="12"/>
      <c r="U326" s="12"/>
      <c r="V326" s="12"/>
      <c r="W326" s="75"/>
      <c r="X326" s="12"/>
      <c r="Y326" s="12"/>
    </row>
    <row r="327" spans="1:25">
      <c r="A327" s="9">
        <f t="shared" si="14"/>
        <v>85108</v>
      </c>
      <c r="B327" s="9">
        <f t="shared" si="16"/>
        <v>8</v>
      </c>
      <c r="C327" s="9">
        <v>851</v>
      </c>
      <c r="D327" s="9" t="s">
        <v>501</v>
      </c>
      <c r="E327" s="9">
        <v>263</v>
      </c>
      <c r="F327" s="9" t="s">
        <v>852</v>
      </c>
      <c r="G327" s="66">
        <v>20</v>
      </c>
      <c r="H327" s="12">
        <v>22</v>
      </c>
      <c r="I327" s="12">
        <v>168265</v>
      </c>
      <c r="J327" s="12">
        <v>171420</v>
      </c>
      <c r="K327" s="9">
        <f t="shared" si="15"/>
        <v>851263</v>
      </c>
      <c r="O327" s="12"/>
      <c r="U327" s="12"/>
      <c r="V327" s="12"/>
      <c r="W327" s="75"/>
      <c r="X327" s="12"/>
      <c r="Y327" s="12"/>
    </row>
    <row r="328" spans="1:25">
      <c r="A328" s="9">
        <f t="shared" si="14"/>
        <v>85109</v>
      </c>
      <c r="B328" s="9">
        <f t="shared" si="16"/>
        <v>9</v>
      </c>
      <c r="C328" s="9">
        <v>851</v>
      </c>
      <c r="D328" s="9" t="s">
        <v>501</v>
      </c>
      <c r="E328" s="9">
        <v>341</v>
      </c>
      <c r="F328" s="9" t="s">
        <v>933</v>
      </c>
      <c r="G328" s="66">
        <v>13</v>
      </c>
      <c r="H328" s="12">
        <v>15</v>
      </c>
      <c r="I328" s="12">
        <v>170878</v>
      </c>
      <c r="J328" s="12">
        <v>197047</v>
      </c>
      <c r="K328" s="9">
        <f t="shared" si="15"/>
        <v>851341</v>
      </c>
      <c r="O328" s="12"/>
      <c r="U328" s="12"/>
      <c r="V328" s="12"/>
      <c r="W328" s="75"/>
      <c r="X328" s="12"/>
      <c r="Y328" s="12"/>
    </row>
    <row r="329" spans="1:25">
      <c r="A329" s="9">
        <f t="shared" ref="A329:A392" si="17">C329*100+B329</f>
        <v>85201</v>
      </c>
      <c r="B329" s="9">
        <f t="shared" si="16"/>
        <v>1</v>
      </c>
      <c r="C329" s="9">
        <v>852</v>
      </c>
      <c r="D329" s="9" t="s">
        <v>502</v>
      </c>
      <c r="E329" s="9">
        <v>19</v>
      </c>
      <c r="F329" s="9" t="s">
        <v>107</v>
      </c>
      <c r="G329" s="66">
        <v>57</v>
      </c>
      <c r="H329" s="66">
        <v>56</v>
      </c>
      <c r="I329" s="75">
        <v>572848</v>
      </c>
      <c r="J329" s="12">
        <v>593846</v>
      </c>
      <c r="K329" s="9">
        <f t="shared" ref="K329:K392" si="18">C329*1000+E329</f>
        <v>852019</v>
      </c>
      <c r="O329" s="12"/>
      <c r="U329" s="140"/>
      <c r="V329" s="12"/>
      <c r="W329" s="139"/>
      <c r="X329" s="12"/>
      <c r="Y329" s="12"/>
    </row>
    <row r="330" spans="1:25">
      <c r="A330" s="9">
        <f t="shared" si="17"/>
        <v>85202</v>
      </c>
      <c r="B330" s="9">
        <f t="shared" ref="B330:B393" si="19">IF(C330=C329, B329+1, 1)</f>
        <v>2</v>
      </c>
      <c r="C330" s="9">
        <v>852</v>
      </c>
      <c r="D330" s="9" t="s">
        <v>502</v>
      </c>
      <c r="E330" s="9">
        <v>56</v>
      </c>
      <c r="F330" s="9" t="s">
        <v>587</v>
      </c>
      <c r="G330" s="66">
        <v>185</v>
      </c>
      <c r="H330" s="12">
        <v>184</v>
      </c>
      <c r="I330" s="12">
        <v>2384887</v>
      </c>
      <c r="J330" s="12">
        <v>2377046</v>
      </c>
      <c r="K330" s="9">
        <f t="shared" si="18"/>
        <v>852056</v>
      </c>
      <c r="O330" s="12"/>
      <c r="U330" s="12"/>
      <c r="V330" s="12"/>
      <c r="W330" s="75"/>
      <c r="X330" s="12"/>
      <c r="Y330" s="12"/>
    </row>
    <row r="331" spans="1:25">
      <c r="A331" s="9">
        <f t="shared" si="17"/>
        <v>85203</v>
      </c>
      <c r="B331" s="9">
        <f t="shared" si="19"/>
        <v>3</v>
      </c>
      <c r="C331" s="9">
        <v>852</v>
      </c>
      <c r="D331" s="9" t="s">
        <v>502</v>
      </c>
      <c r="E331" s="9">
        <v>115</v>
      </c>
      <c r="F331" s="9" t="s">
        <v>670</v>
      </c>
      <c r="G331" s="66">
        <v>39</v>
      </c>
      <c r="H331" s="12">
        <v>36</v>
      </c>
      <c r="I331" s="12">
        <v>506159</v>
      </c>
      <c r="J331" s="12">
        <v>481794</v>
      </c>
      <c r="K331" s="9">
        <f t="shared" si="18"/>
        <v>852115</v>
      </c>
      <c r="O331" s="12"/>
      <c r="U331" s="12"/>
      <c r="V331" s="12"/>
      <c r="W331" s="75"/>
      <c r="X331" s="12"/>
      <c r="Y331" s="12"/>
    </row>
    <row r="332" spans="1:25">
      <c r="A332" s="9">
        <f t="shared" si="17"/>
        <v>85204</v>
      </c>
      <c r="B332" s="9">
        <f t="shared" si="19"/>
        <v>4</v>
      </c>
      <c r="C332" s="9">
        <v>852</v>
      </c>
      <c r="D332" s="9" t="s">
        <v>502</v>
      </c>
      <c r="E332" s="9">
        <v>158</v>
      </c>
      <c r="F332" s="9" t="s">
        <v>721</v>
      </c>
      <c r="G332" s="66">
        <v>33</v>
      </c>
      <c r="H332" s="12">
        <v>34</v>
      </c>
      <c r="I332" s="12">
        <v>397469</v>
      </c>
      <c r="J332" s="12">
        <v>423830</v>
      </c>
      <c r="K332" s="9">
        <f t="shared" si="18"/>
        <v>852158</v>
      </c>
      <c r="O332" s="12"/>
      <c r="U332" s="12"/>
      <c r="V332" s="12"/>
      <c r="W332" s="75"/>
      <c r="X332" s="12"/>
      <c r="Y332" s="12"/>
    </row>
    <row r="333" spans="1:25">
      <c r="A333" s="9">
        <f t="shared" si="17"/>
        <v>85205</v>
      </c>
      <c r="B333" s="9">
        <f t="shared" si="19"/>
        <v>5</v>
      </c>
      <c r="C333" s="9">
        <v>852</v>
      </c>
      <c r="D333" s="9" t="s">
        <v>502</v>
      </c>
      <c r="E333" s="9">
        <v>232</v>
      </c>
      <c r="F333" s="9" t="s">
        <v>820</v>
      </c>
      <c r="G333" s="66">
        <v>159</v>
      </c>
      <c r="H333" s="12">
        <v>152</v>
      </c>
      <c r="I333" s="12">
        <v>1333463</v>
      </c>
      <c r="J333" s="12">
        <v>1354265</v>
      </c>
      <c r="K333" s="9">
        <f t="shared" si="18"/>
        <v>852232</v>
      </c>
      <c r="O333" s="12"/>
      <c r="U333" s="12"/>
      <c r="V333" s="12"/>
      <c r="W333" s="75"/>
      <c r="X333" s="12"/>
      <c r="Y333" s="12"/>
    </row>
    <row r="334" spans="1:25">
      <c r="A334" s="9">
        <f t="shared" si="17"/>
        <v>85206</v>
      </c>
      <c r="B334" s="9">
        <f t="shared" si="19"/>
        <v>6</v>
      </c>
      <c r="C334" s="9">
        <v>852</v>
      </c>
      <c r="D334" s="9" t="s">
        <v>502</v>
      </c>
      <c r="E334" s="9">
        <v>270</v>
      </c>
      <c r="F334" s="9" t="s">
        <v>859</v>
      </c>
      <c r="G334" s="66">
        <v>85</v>
      </c>
      <c r="H334" s="12">
        <v>72</v>
      </c>
      <c r="I334" s="12">
        <v>725362</v>
      </c>
      <c r="J334" s="12">
        <v>630019</v>
      </c>
      <c r="K334" s="9">
        <f t="shared" si="18"/>
        <v>852270</v>
      </c>
      <c r="O334" s="12"/>
      <c r="U334" s="66"/>
      <c r="V334" s="12"/>
      <c r="W334" s="75"/>
      <c r="X334" s="12"/>
      <c r="Y334" s="12"/>
    </row>
    <row r="335" spans="1:25">
      <c r="A335" s="9">
        <f t="shared" si="17"/>
        <v>85207</v>
      </c>
      <c r="B335" s="9">
        <f t="shared" si="19"/>
        <v>7</v>
      </c>
      <c r="C335" s="9">
        <v>852</v>
      </c>
      <c r="D335" s="9" t="s">
        <v>502</v>
      </c>
      <c r="E335" s="9">
        <v>299</v>
      </c>
      <c r="F335" s="9" t="s">
        <v>890</v>
      </c>
      <c r="G335" s="66">
        <v>94</v>
      </c>
      <c r="H335" s="12">
        <v>103</v>
      </c>
      <c r="I335" s="12">
        <v>749448</v>
      </c>
      <c r="J335" s="12">
        <v>823261</v>
      </c>
      <c r="K335" s="9">
        <f t="shared" si="18"/>
        <v>852299</v>
      </c>
      <c r="O335" s="12"/>
      <c r="U335" s="12"/>
      <c r="V335" s="12"/>
      <c r="W335" s="75"/>
      <c r="X335" s="12"/>
      <c r="Y335" s="12"/>
    </row>
    <row r="336" spans="1:25">
      <c r="A336" s="9">
        <f t="shared" si="17"/>
        <v>85208</v>
      </c>
      <c r="B336" s="9">
        <f t="shared" si="19"/>
        <v>8</v>
      </c>
      <c r="C336" s="9">
        <v>852</v>
      </c>
      <c r="D336" s="9" t="s">
        <v>502</v>
      </c>
      <c r="E336" s="9">
        <v>326</v>
      </c>
      <c r="F336" s="9" t="s">
        <v>918</v>
      </c>
      <c r="G336" s="66">
        <v>52</v>
      </c>
      <c r="H336" s="12">
        <v>49</v>
      </c>
      <c r="I336" s="12">
        <v>597915</v>
      </c>
      <c r="J336" s="12">
        <v>574514</v>
      </c>
      <c r="K336" s="9">
        <f t="shared" si="18"/>
        <v>852326</v>
      </c>
      <c r="O336" s="12"/>
      <c r="U336" s="12"/>
      <c r="V336" s="12"/>
      <c r="W336" s="75"/>
      <c r="X336" s="12"/>
      <c r="Y336" s="12"/>
    </row>
    <row r="337" spans="1:25">
      <c r="A337" s="9">
        <f t="shared" si="17"/>
        <v>85301</v>
      </c>
      <c r="B337" s="9">
        <f t="shared" si="19"/>
        <v>1</v>
      </c>
      <c r="C337" s="9">
        <v>853</v>
      </c>
      <c r="D337" s="9" t="s">
        <v>503</v>
      </c>
      <c r="E337" s="9">
        <v>57</v>
      </c>
      <c r="F337" s="9" t="s">
        <v>589</v>
      </c>
      <c r="G337" s="66">
        <v>208</v>
      </c>
      <c r="H337" s="12">
        <v>218</v>
      </c>
      <c r="I337" s="12">
        <v>569669</v>
      </c>
      <c r="J337" s="12">
        <v>638214</v>
      </c>
      <c r="K337" s="9">
        <f t="shared" si="18"/>
        <v>853057</v>
      </c>
      <c r="O337" s="12"/>
      <c r="U337" s="12"/>
      <c r="V337" s="12"/>
      <c r="W337" s="75"/>
      <c r="X337" s="12"/>
      <c r="Y337" s="12"/>
    </row>
    <row r="338" spans="1:25">
      <c r="A338" s="9">
        <f t="shared" si="17"/>
        <v>85302</v>
      </c>
      <c r="B338" s="9">
        <f t="shared" si="19"/>
        <v>2</v>
      </c>
      <c r="C338" s="9">
        <v>853</v>
      </c>
      <c r="D338" s="9" t="s">
        <v>503</v>
      </c>
      <c r="E338" s="9">
        <v>165</v>
      </c>
      <c r="F338" s="9" t="s">
        <v>738</v>
      </c>
      <c r="G338" s="66">
        <v>170</v>
      </c>
      <c r="H338" s="12">
        <v>165</v>
      </c>
      <c r="I338" s="12">
        <v>1191109</v>
      </c>
      <c r="J338" s="12">
        <v>1220427</v>
      </c>
      <c r="K338" s="9">
        <f t="shared" si="18"/>
        <v>853165</v>
      </c>
      <c r="O338" s="12"/>
      <c r="U338" s="12"/>
      <c r="V338" s="12"/>
      <c r="W338" s="75"/>
      <c r="X338" s="12"/>
      <c r="Y338" s="12"/>
    </row>
    <row r="339" spans="1:25">
      <c r="A339" s="9">
        <f t="shared" si="17"/>
        <v>85303</v>
      </c>
      <c r="B339" s="9">
        <f t="shared" si="19"/>
        <v>3</v>
      </c>
      <c r="C339" s="9">
        <v>853</v>
      </c>
      <c r="D339" s="9" t="s">
        <v>503</v>
      </c>
      <c r="E339" s="9">
        <v>178</v>
      </c>
      <c r="F339" s="9" t="s">
        <v>754</v>
      </c>
      <c r="G339" s="66">
        <v>62</v>
      </c>
      <c r="H339" s="12">
        <v>60</v>
      </c>
      <c r="I339" s="12">
        <v>826753</v>
      </c>
      <c r="J339" s="12">
        <v>828071</v>
      </c>
      <c r="K339" s="9">
        <f t="shared" si="18"/>
        <v>853178</v>
      </c>
      <c r="O339" s="12"/>
      <c r="U339" s="12"/>
      <c r="V339" s="12"/>
      <c r="W339" s="75"/>
      <c r="X339" s="12"/>
      <c r="Y339" s="12"/>
    </row>
    <row r="340" spans="1:25">
      <c r="A340" s="9">
        <f t="shared" si="17"/>
        <v>85304</v>
      </c>
      <c r="B340" s="9">
        <f t="shared" si="19"/>
        <v>4</v>
      </c>
      <c r="C340" s="9">
        <v>853</v>
      </c>
      <c r="D340" s="9" t="s">
        <v>503</v>
      </c>
      <c r="E340" s="9">
        <v>217</v>
      </c>
      <c r="F340" s="9" t="s">
        <v>800</v>
      </c>
      <c r="G340" s="66">
        <v>34</v>
      </c>
      <c r="H340" s="12">
        <v>38</v>
      </c>
      <c r="I340" s="12">
        <v>472865</v>
      </c>
      <c r="J340" s="12">
        <v>531362</v>
      </c>
      <c r="K340" s="9">
        <f t="shared" si="18"/>
        <v>853217</v>
      </c>
      <c r="O340" s="12"/>
      <c r="U340" s="12"/>
      <c r="V340" s="12"/>
      <c r="W340" s="75"/>
      <c r="X340" s="12"/>
      <c r="Y340" s="12"/>
    </row>
    <row r="341" spans="1:25">
      <c r="A341" s="9">
        <f t="shared" si="17"/>
        <v>85305</v>
      </c>
      <c r="B341" s="9">
        <f t="shared" si="19"/>
        <v>5</v>
      </c>
      <c r="C341" s="9">
        <v>853</v>
      </c>
      <c r="D341" s="9" t="s">
        <v>503</v>
      </c>
      <c r="E341" s="9">
        <v>246</v>
      </c>
      <c r="F341" s="9" t="s">
        <v>835</v>
      </c>
      <c r="G341" s="66">
        <v>17</v>
      </c>
      <c r="H341" s="12">
        <v>16</v>
      </c>
      <c r="I341" s="12">
        <v>225555</v>
      </c>
      <c r="J341" s="12">
        <v>219897</v>
      </c>
      <c r="K341" s="9">
        <f t="shared" si="18"/>
        <v>853246</v>
      </c>
      <c r="O341" s="12"/>
      <c r="U341" s="12"/>
      <c r="V341" s="12"/>
      <c r="W341" s="75"/>
      <c r="X341" s="12"/>
      <c r="Y341" s="12"/>
    </row>
    <row r="342" spans="1:25">
      <c r="A342" s="9">
        <f t="shared" si="17"/>
        <v>85306</v>
      </c>
      <c r="B342" s="9">
        <f t="shared" si="19"/>
        <v>6</v>
      </c>
      <c r="C342" s="9">
        <v>853</v>
      </c>
      <c r="D342" s="9" t="s">
        <v>503</v>
      </c>
      <c r="E342" s="9">
        <v>248</v>
      </c>
      <c r="F342" s="9" t="s">
        <v>837</v>
      </c>
      <c r="G342" s="66">
        <v>216</v>
      </c>
      <c r="H342" s="12">
        <v>234</v>
      </c>
      <c r="I342" s="12">
        <v>1274030</v>
      </c>
      <c r="J342" s="12">
        <v>1438750</v>
      </c>
      <c r="K342" s="9">
        <f t="shared" si="18"/>
        <v>853248</v>
      </c>
      <c r="O342" s="12"/>
      <c r="U342" s="12"/>
      <c r="V342" s="12"/>
      <c r="W342" s="75"/>
      <c r="X342" s="12"/>
      <c r="Y342" s="12"/>
    </row>
    <row r="343" spans="1:25">
      <c r="A343" s="9">
        <f t="shared" si="17"/>
        <v>85307</v>
      </c>
      <c r="B343" s="9">
        <f t="shared" si="19"/>
        <v>7</v>
      </c>
      <c r="C343" s="9">
        <v>853</v>
      </c>
      <c r="D343" s="9" t="s">
        <v>503</v>
      </c>
      <c r="E343" s="9">
        <v>262</v>
      </c>
      <c r="F343" s="9" t="s">
        <v>851</v>
      </c>
      <c r="G343" s="66">
        <v>199</v>
      </c>
      <c r="H343" s="12">
        <v>188</v>
      </c>
      <c r="I343" s="12">
        <v>2763820</v>
      </c>
      <c r="J343" s="12">
        <v>2651876</v>
      </c>
      <c r="K343" s="9">
        <f t="shared" si="18"/>
        <v>853262</v>
      </c>
      <c r="O343" s="12"/>
      <c r="U343" s="12"/>
      <c r="V343" s="12"/>
      <c r="W343" s="75"/>
      <c r="X343" s="12"/>
      <c r="Y343" s="12"/>
    </row>
    <row r="344" spans="1:25">
      <c r="A344" s="9">
        <f t="shared" si="17"/>
        <v>85308</v>
      </c>
      <c r="B344" s="9">
        <f t="shared" si="19"/>
        <v>8</v>
      </c>
      <c r="C344" s="9">
        <v>853</v>
      </c>
      <c r="D344" s="9" t="s">
        <v>503</v>
      </c>
      <c r="E344" s="9">
        <v>284</v>
      </c>
      <c r="F344" s="9" t="s">
        <v>875</v>
      </c>
      <c r="G344" s="66">
        <v>71</v>
      </c>
      <c r="H344" s="12">
        <v>62</v>
      </c>
      <c r="I344" s="12">
        <v>993190</v>
      </c>
      <c r="J344" s="12">
        <v>864686</v>
      </c>
      <c r="K344" s="9">
        <f t="shared" si="18"/>
        <v>853284</v>
      </c>
      <c r="O344" s="12"/>
      <c r="U344" s="12"/>
      <c r="V344" s="12"/>
      <c r="W344" s="75"/>
      <c r="X344" s="12"/>
      <c r="Y344" s="12"/>
    </row>
    <row r="345" spans="1:25">
      <c r="A345" s="9">
        <f t="shared" si="17"/>
        <v>85309</v>
      </c>
      <c r="B345" s="9">
        <f t="shared" si="19"/>
        <v>9</v>
      </c>
      <c r="C345" s="9">
        <v>853</v>
      </c>
      <c r="D345" s="9" t="s">
        <v>503</v>
      </c>
      <c r="E345" s="9">
        <v>305</v>
      </c>
      <c r="F345" s="9" t="s">
        <v>896</v>
      </c>
      <c r="G345" s="66">
        <v>64</v>
      </c>
      <c r="H345" s="12">
        <v>63</v>
      </c>
      <c r="I345" s="12">
        <v>905577</v>
      </c>
      <c r="J345" s="12">
        <v>872728</v>
      </c>
      <c r="K345" s="9">
        <f t="shared" si="18"/>
        <v>853305</v>
      </c>
      <c r="O345" s="12"/>
      <c r="U345" s="12"/>
      <c r="V345" s="12"/>
      <c r="W345" s="75"/>
      <c r="X345" s="12"/>
      <c r="Y345" s="12"/>
    </row>
    <row r="346" spans="1:25">
      <c r="A346" s="9">
        <f t="shared" si="17"/>
        <v>85310</v>
      </c>
      <c r="B346" s="9">
        <f t="shared" si="19"/>
        <v>10</v>
      </c>
      <c r="C346" s="9">
        <v>853</v>
      </c>
      <c r="D346" s="9" t="s">
        <v>503</v>
      </c>
      <c r="E346" s="9">
        <v>344</v>
      </c>
      <c r="F346" s="9" t="s">
        <v>936</v>
      </c>
      <c r="G346" s="66">
        <v>9</v>
      </c>
      <c r="H346" s="12">
        <v>13</v>
      </c>
      <c r="I346" s="12">
        <v>122878</v>
      </c>
      <c r="J346" s="12">
        <v>179033</v>
      </c>
      <c r="K346" s="9">
        <f t="shared" si="18"/>
        <v>853344</v>
      </c>
      <c r="O346" s="12"/>
      <c r="U346" s="12"/>
      <c r="V346" s="12"/>
      <c r="W346" s="75"/>
      <c r="X346" s="12"/>
      <c r="Y346" s="12"/>
    </row>
    <row r="347" spans="1:25">
      <c r="A347" s="9">
        <f t="shared" si="17"/>
        <v>85311</v>
      </c>
      <c r="B347" s="9">
        <f t="shared" si="19"/>
        <v>11</v>
      </c>
      <c r="C347" s="9">
        <v>853</v>
      </c>
      <c r="D347" s="9" t="s">
        <v>503</v>
      </c>
      <c r="E347" s="9">
        <v>346</v>
      </c>
      <c r="F347" s="9" t="s">
        <v>938</v>
      </c>
      <c r="G347" s="66">
        <v>68</v>
      </c>
      <c r="H347" s="12">
        <v>60</v>
      </c>
      <c r="I347" s="12">
        <v>793199</v>
      </c>
      <c r="J347" s="12">
        <v>714384</v>
      </c>
      <c r="K347" s="9">
        <f t="shared" si="18"/>
        <v>853346</v>
      </c>
      <c r="O347" s="12"/>
      <c r="U347" s="12"/>
      <c r="V347" s="12"/>
      <c r="W347" s="75"/>
      <c r="X347" s="12"/>
      <c r="Y347" s="12"/>
    </row>
    <row r="348" spans="1:25">
      <c r="A348" s="9">
        <f t="shared" si="17"/>
        <v>85312</v>
      </c>
      <c r="B348" s="9">
        <f t="shared" si="19"/>
        <v>12</v>
      </c>
      <c r="C348" s="9">
        <v>853</v>
      </c>
      <c r="D348" s="9" t="s">
        <v>503</v>
      </c>
      <c r="E348" s="9">
        <v>347</v>
      </c>
      <c r="F348" s="9" t="s">
        <v>939</v>
      </c>
      <c r="G348" s="66">
        <v>115</v>
      </c>
      <c r="H348" s="12">
        <v>114</v>
      </c>
      <c r="I348" s="12">
        <v>1607947</v>
      </c>
      <c r="J348" s="12">
        <v>1591527</v>
      </c>
      <c r="K348" s="9">
        <f t="shared" si="18"/>
        <v>853347</v>
      </c>
      <c r="O348" s="12"/>
      <c r="U348" s="12"/>
      <c r="V348" s="12"/>
      <c r="W348" s="75"/>
      <c r="X348" s="12"/>
      <c r="Y348" s="12"/>
    </row>
    <row r="349" spans="1:25">
      <c r="A349" s="9">
        <f t="shared" si="17"/>
        <v>85501</v>
      </c>
      <c r="B349" s="9">
        <f t="shared" si="19"/>
        <v>1</v>
      </c>
      <c r="C349" s="9">
        <v>855</v>
      </c>
      <c r="D349" s="9" t="s">
        <v>504</v>
      </c>
      <c r="E349" s="9">
        <v>3</v>
      </c>
      <c r="F349" s="9" t="s">
        <v>976</v>
      </c>
      <c r="G349" s="66">
        <v>154</v>
      </c>
      <c r="H349" s="12">
        <v>141</v>
      </c>
      <c r="I349" s="12">
        <v>1353327</v>
      </c>
      <c r="J349" s="12">
        <v>1260275</v>
      </c>
      <c r="K349" s="9">
        <f t="shared" si="18"/>
        <v>855003</v>
      </c>
      <c r="O349" s="12"/>
      <c r="U349" s="12"/>
      <c r="V349" s="12"/>
      <c r="W349" s="75"/>
      <c r="X349" s="12"/>
      <c r="Y349" s="12"/>
    </row>
    <row r="350" spans="1:25">
      <c r="A350" s="9">
        <f t="shared" si="17"/>
        <v>85502</v>
      </c>
      <c r="B350" s="9">
        <f t="shared" si="19"/>
        <v>2</v>
      </c>
      <c r="C350" s="9">
        <v>855</v>
      </c>
      <c r="D350" s="9" t="s">
        <v>504</v>
      </c>
      <c r="E350" s="9">
        <v>52</v>
      </c>
      <c r="F350" s="9" t="s">
        <v>581</v>
      </c>
      <c r="G350" s="66">
        <v>95</v>
      </c>
      <c r="H350" s="12">
        <v>93</v>
      </c>
      <c r="I350" s="12">
        <v>768938</v>
      </c>
      <c r="J350" s="12">
        <v>741352</v>
      </c>
      <c r="K350" s="9">
        <f t="shared" si="18"/>
        <v>855052</v>
      </c>
      <c r="O350" s="12"/>
      <c r="U350" s="12"/>
      <c r="V350" s="12"/>
      <c r="W350" s="75"/>
      <c r="X350" s="12"/>
      <c r="Y350" s="12"/>
    </row>
    <row r="351" spans="1:25">
      <c r="A351" s="9">
        <f t="shared" si="17"/>
        <v>85503</v>
      </c>
      <c r="B351" s="9">
        <f t="shared" si="19"/>
        <v>3</v>
      </c>
      <c r="C351" s="9">
        <v>855</v>
      </c>
      <c r="D351" s="9" t="s">
        <v>504</v>
      </c>
      <c r="E351" s="9">
        <v>146</v>
      </c>
      <c r="F351" s="9" t="s">
        <v>707</v>
      </c>
      <c r="G351" s="66">
        <v>132</v>
      </c>
      <c r="H351" s="12">
        <v>122</v>
      </c>
      <c r="I351" s="12">
        <v>1346923</v>
      </c>
      <c r="J351" s="12">
        <v>1242848</v>
      </c>
      <c r="K351" s="9">
        <f t="shared" si="18"/>
        <v>855146</v>
      </c>
      <c r="O351" s="12"/>
      <c r="U351" s="66"/>
      <c r="V351" s="12"/>
      <c r="W351" s="75"/>
      <c r="X351" s="12"/>
      <c r="Y351" s="12"/>
    </row>
    <row r="352" spans="1:25">
      <c r="A352" s="9">
        <f t="shared" si="17"/>
        <v>85504</v>
      </c>
      <c r="B352" s="9">
        <f t="shared" si="19"/>
        <v>4</v>
      </c>
      <c r="C352" s="9">
        <v>855</v>
      </c>
      <c r="D352" s="9" t="s">
        <v>504</v>
      </c>
      <c r="E352" s="9">
        <v>173</v>
      </c>
      <c r="F352" s="9" t="s">
        <v>747</v>
      </c>
      <c r="G352" s="66">
        <v>31</v>
      </c>
      <c r="H352" s="12">
        <v>34</v>
      </c>
      <c r="I352" s="12">
        <v>396159</v>
      </c>
      <c r="J352" s="12">
        <v>439668</v>
      </c>
      <c r="K352" s="9">
        <f t="shared" si="18"/>
        <v>855173</v>
      </c>
      <c r="O352" s="12"/>
      <c r="U352" s="12"/>
      <c r="V352" s="12"/>
      <c r="W352" s="75"/>
      <c r="X352" s="12"/>
      <c r="Y352" s="12"/>
    </row>
    <row r="353" spans="1:25">
      <c r="A353" s="9">
        <f t="shared" si="17"/>
        <v>85505</v>
      </c>
      <c r="B353" s="9">
        <f t="shared" si="19"/>
        <v>5</v>
      </c>
      <c r="C353" s="9">
        <v>855</v>
      </c>
      <c r="D353" s="9" t="s">
        <v>504</v>
      </c>
      <c r="E353" s="9">
        <v>250</v>
      </c>
      <c r="F353" s="9" t="s">
        <v>839</v>
      </c>
      <c r="G353" s="66">
        <v>67</v>
      </c>
      <c r="H353" s="12">
        <v>69</v>
      </c>
      <c r="I353" s="12">
        <v>656873</v>
      </c>
      <c r="J353" s="12">
        <v>667925</v>
      </c>
      <c r="K353" s="9">
        <f t="shared" si="18"/>
        <v>855250</v>
      </c>
      <c r="O353" s="12"/>
      <c r="U353" s="12"/>
      <c r="V353" s="12"/>
      <c r="W353" s="75"/>
      <c r="X353" s="12"/>
      <c r="Y353" s="12"/>
    </row>
    <row r="354" spans="1:25">
      <c r="A354" s="9">
        <f t="shared" si="17"/>
        <v>86001</v>
      </c>
      <c r="B354" s="9">
        <f t="shared" si="19"/>
        <v>1</v>
      </c>
      <c r="C354" s="9">
        <v>860</v>
      </c>
      <c r="D354" s="9" t="s">
        <v>954</v>
      </c>
      <c r="E354" s="9">
        <v>24</v>
      </c>
      <c r="F354" s="9" t="s">
        <v>34</v>
      </c>
      <c r="G354" s="66">
        <v>89</v>
      </c>
      <c r="H354" s="12">
        <v>102</v>
      </c>
      <c r="I354" s="12">
        <v>699790</v>
      </c>
      <c r="J354" s="12">
        <v>808558</v>
      </c>
      <c r="K354" s="9">
        <f t="shared" si="18"/>
        <v>860024</v>
      </c>
      <c r="O354" s="12"/>
      <c r="U354" s="12"/>
      <c r="V354" s="12"/>
      <c r="W354" s="75"/>
      <c r="X354" s="12"/>
      <c r="Y354" s="12"/>
    </row>
    <row r="355" spans="1:25">
      <c r="A355" s="9">
        <f t="shared" si="17"/>
        <v>86002</v>
      </c>
      <c r="B355" s="9">
        <f t="shared" si="19"/>
        <v>2</v>
      </c>
      <c r="C355" s="9">
        <v>860</v>
      </c>
      <c r="D355" s="9" t="s">
        <v>954</v>
      </c>
      <c r="E355" s="9">
        <v>111</v>
      </c>
      <c r="F355" s="9" t="s">
        <v>665</v>
      </c>
      <c r="G355" s="66">
        <v>21</v>
      </c>
      <c r="H355" s="12">
        <v>24</v>
      </c>
      <c r="I355" s="12">
        <v>199715</v>
      </c>
      <c r="J355" s="12">
        <v>238131</v>
      </c>
      <c r="K355" s="9">
        <f t="shared" si="18"/>
        <v>860111</v>
      </c>
      <c r="O355" s="12"/>
      <c r="U355" s="12"/>
      <c r="V355" s="12"/>
      <c r="W355" s="75"/>
      <c r="X355" s="12"/>
      <c r="Y355" s="12"/>
    </row>
    <row r="356" spans="1:25">
      <c r="A356" s="9">
        <f t="shared" si="17"/>
        <v>86003</v>
      </c>
      <c r="B356" s="9">
        <f t="shared" si="19"/>
        <v>3</v>
      </c>
      <c r="C356" s="9">
        <v>860</v>
      </c>
      <c r="D356" s="9" t="s">
        <v>954</v>
      </c>
      <c r="E356" s="9">
        <v>124</v>
      </c>
      <c r="F356" s="9" t="s">
        <v>684</v>
      </c>
      <c r="G356" s="66">
        <v>25</v>
      </c>
      <c r="H356" s="12">
        <v>24</v>
      </c>
      <c r="I356" s="12">
        <v>147033</v>
      </c>
      <c r="J356" s="12">
        <v>141838</v>
      </c>
      <c r="K356" s="9">
        <f t="shared" si="18"/>
        <v>860124</v>
      </c>
      <c r="O356" s="12"/>
      <c r="U356" s="12"/>
      <c r="V356" s="12"/>
      <c r="W356" s="75"/>
      <c r="X356" s="12"/>
      <c r="Y356" s="12"/>
    </row>
    <row r="357" spans="1:25">
      <c r="A357" s="9">
        <f t="shared" si="17"/>
        <v>86004</v>
      </c>
      <c r="B357" s="9">
        <f t="shared" si="19"/>
        <v>4</v>
      </c>
      <c r="C357" s="9">
        <v>860</v>
      </c>
      <c r="D357" s="9" t="s">
        <v>954</v>
      </c>
      <c r="E357" s="9">
        <v>191</v>
      </c>
      <c r="F357" s="9" t="s">
        <v>768</v>
      </c>
      <c r="G357" s="66">
        <v>110</v>
      </c>
      <c r="H357" s="12">
        <v>102</v>
      </c>
      <c r="I357" s="12">
        <v>888180</v>
      </c>
      <c r="J357" s="12">
        <v>889118</v>
      </c>
      <c r="K357" s="9">
        <f t="shared" si="18"/>
        <v>860191</v>
      </c>
      <c r="O357" s="12"/>
      <c r="U357" s="12"/>
      <c r="V357" s="12"/>
      <c r="W357" s="75"/>
      <c r="X357" s="12"/>
      <c r="Y357" s="12"/>
    </row>
    <row r="358" spans="1:25">
      <c r="A358" s="9">
        <f t="shared" si="17"/>
        <v>86005</v>
      </c>
      <c r="B358" s="9">
        <f t="shared" si="19"/>
        <v>5</v>
      </c>
      <c r="C358" s="9">
        <v>860</v>
      </c>
      <c r="D358" s="9" t="s">
        <v>954</v>
      </c>
      <c r="E358" s="9">
        <v>202</v>
      </c>
      <c r="F358" s="9" t="s">
        <v>779</v>
      </c>
      <c r="G358" s="66">
        <v>11</v>
      </c>
      <c r="H358" s="12">
        <v>11</v>
      </c>
      <c r="I358" s="12">
        <v>99119</v>
      </c>
      <c r="J358" s="12">
        <v>101495</v>
      </c>
      <c r="K358" s="9">
        <f t="shared" si="18"/>
        <v>860202</v>
      </c>
      <c r="O358" s="12"/>
      <c r="U358" s="12"/>
      <c r="V358" s="12"/>
      <c r="W358" s="75"/>
      <c r="X358" s="12"/>
      <c r="Y358" s="12"/>
    </row>
    <row r="359" spans="1:25">
      <c r="A359" s="9">
        <f t="shared" si="17"/>
        <v>86006</v>
      </c>
      <c r="B359" s="9">
        <f t="shared" si="19"/>
        <v>6</v>
      </c>
      <c r="C359" s="9">
        <v>860</v>
      </c>
      <c r="D359" s="9" t="s">
        <v>954</v>
      </c>
      <c r="E359" s="9">
        <v>222</v>
      </c>
      <c r="F359" s="9" t="s">
        <v>807</v>
      </c>
      <c r="G359" s="66">
        <v>14</v>
      </c>
      <c r="H359" s="12">
        <v>11</v>
      </c>
      <c r="I359" s="12">
        <v>123200</v>
      </c>
      <c r="J359" s="12">
        <v>102886</v>
      </c>
      <c r="K359" s="9">
        <f t="shared" si="18"/>
        <v>860222</v>
      </c>
      <c r="O359" s="12"/>
      <c r="U359" s="66"/>
      <c r="V359" s="12"/>
      <c r="W359" s="75"/>
      <c r="X359" s="12"/>
      <c r="Y359" s="12"/>
    </row>
    <row r="360" spans="1:25">
      <c r="A360" s="9">
        <f t="shared" si="17"/>
        <v>86007</v>
      </c>
      <c r="B360" s="9">
        <f t="shared" si="19"/>
        <v>7</v>
      </c>
      <c r="C360" s="9">
        <v>860</v>
      </c>
      <c r="D360" s="9" t="s">
        <v>954</v>
      </c>
      <c r="E360" s="9">
        <v>227</v>
      </c>
      <c r="F360" s="9" t="s">
        <v>813</v>
      </c>
      <c r="G360" s="66">
        <v>161</v>
      </c>
      <c r="H360" s="12">
        <v>157</v>
      </c>
      <c r="I360" s="12">
        <v>1125729</v>
      </c>
      <c r="J360" s="12">
        <v>1085374</v>
      </c>
      <c r="K360" s="9">
        <f t="shared" si="18"/>
        <v>860227</v>
      </c>
      <c r="O360" s="12"/>
      <c r="U360" s="12"/>
      <c r="V360" s="12"/>
      <c r="W360" s="75"/>
      <c r="X360" s="12"/>
      <c r="Y360" s="12"/>
    </row>
    <row r="361" spans="1:25">
      <c r="A361" s="9">
        <f t="shared" si="17"/>
        <v>86008</v>
      </c>
      <c r="B361" s="9">
        <f t="shared" si="19"/>
        <v>8</v>
      </c>
      <c r="C361" s="9">
        <v>860</v>
      </c>
      <c r="D361" s="9" t="s">
        <v>954</v>
      </c>
      <c r="E361" s="9">
        <v>309</v>
      </c>
      <c r="F361" s="9" t="s">
        <v>900</v>
      </c>
      <c r="G361" s="66">
        <v>110</v>
      </c>
      <c r="H361" s="12">
        <v>95</v>
      </c>
      <c r="I361" s="12">
        <v>668596</v>
      </c>
      <c r="J361" s="12">
        <v>570761</v>
      </c>
      <c r="K361" s="9">
        <f t="shared" si="18"/>
        <v>860309</v>
      </c>
      <c r="O361" s="12"/>
      <c r="U361" s="12"/>
      <c r="V361" s="12"/>
      <c r="W361" s="75"/>
      <c r="X361" s="12"/>
      <c r="Y361" s="12"/>
    </row>
    <row r="362" spans="1:25">
      <c r="A362" s="9">
        <f t="shared" si="17"/>
        <v>86009</v>
      </c>
      <c r="B362" s="9">
        <f t="shared" si="19"/>
        <v>9</v>
      </c>
      <c r="C362" s="9">
        <v>860</v>
      </c>
      <c r="D362" s="9" t="s">
        <v>954</v>
      </c>
      <c r="E362" s="9">
        <v>311</v>
      </c>
      <c r="F362" s="9" t="s">
        <v>902</v>
      </c>
      <c r="G362" s="66">
        <v>47</v>
      </c>
      <c r="H362" s="12">
        <v>51</v>
      </c>
      <c r="I362" s="12">
        <v>221477</v>
      </c>
      <c r="J362" s="12">
        <v>234731</v>
      </c>
      <c r="K362" s="9">
        <f t="shared" si="18"/>
        <v>860311</v>
      </c>
      <c r="O362" s="12"/>
      <c r="U362" s="12"/>
      <c r="V362" s="12"/>
      <c r="W362" s="75"/>
      <c r="X362" s="12"/>
      <c r="Y362" s="12"/>
    </row>
    <row r="363" spans="1:25">
      <c r="A363" s="9">
        <f t="shared" si="17"/>
        <v>87101</v>
      </c>
      <c r="B363" s="9">
        <f t="shared" si="19"/>
        <v>1</v>
      </c>
      <c r="C363" s="9">
        <v>871</v>
      </c>
      <c r="D363" s="9" t="s">
        <v>505</v>
      </c>
      <c r="E363" s="9">
        <v>23</v>
      </c>
      <c r="F363" s="9" t="s">
        <v>32</v>
      </c>
      <c r="G363" s="66">
        <v>18</v>
      </c>
      <c r="H363" s="12">
        <v>17</v>
      </c>
      <c r="I363" s="12">
        <v>230723</v>
      </c>
      <c r="J363" s="12">
        <v>218043</v>
      </c>
      <c r="K363" s="9">
        <f t="shared" si="18"/>
        <v>871023</v>
      </c>
      <c r="O363" s="12"/>
      <c r="U363" s="12"/>
      <c r="V363" s="12"/>
      <c r="W363" s="75"/>
      <c r="X363" s="12"/>
      <c r="Y363" s="12"/>
    </row>
    <row r="364" spans="1:25">
      <c r="A364" s="9">
        <f t="shared" si="17"/>
        <v>87102</v>
      </c>
      <c r="B364" s="9">
        <f t="shared" si="19"/>
        <v>2</v>
      </c>
      <c r="C364" s="9">
        <v>871</v>
      </c>
      <c r="D364" s="9" t="s">
        <v>505</v>
      </c>
      <c r="E364" s="9">
        <v>31</v>
      </c>
      <c r="F364" s="9" t="s">
        <v>48</v>
      </c>
      <c r="G364" s="66">
        <v>647</v>
      </c>
      <c r="H364" s="12">
        <v>655</v>
      </c>
      <c r="I364" s="12">
        <v>6717670</v>
      </c>
      <c r="J364" s="12">
        <v>7064342</v>
      </c>
      <c r="K364" s="9">
        <f t="shared" si="18"/>
        <v>871031</v>
      </c>
      <c r="O364" s="12"/>
      <c r="U364" s="12"/>
      <c r="V364" s="12"/>
      <c r="W364" s="75"/>
      <c r="X364" s="12"/>
      <c r="Y364" s="12"/>
    </row>
    <row r="365" spans="1:25">
      <c r="A365" s="9">
        <f t="shared" si="17"/>
        <v>87103</v>
      </c>
      <c r="B365" s="9">
        <f t="shared" si="19"/>
        <v>3</v>
      </c>
      <c r="C365" s="9">
        <v>871</v>
      </c>
      <c r="D365" s="9" t="s">
        <v>505</v>
      </c>
      <c r="E365" s="9">
        <v>48</v>
      </c>
      <c r="F365" s="9" t="s">
        <v>576</v>
      </c>
      <c r="G365" s="66">
        <v>110</v>
      </c>
      <c r="H365" s="12">
        <v>114</v>
      </c>
      <c r="I365" s="12">
        <v>1457865</v>
      </c>
      <c r="J365" s="12">
        <v>1473210</v>
      </c>
      <c r="K365" s="9">
        <f t="shared" si="18"/>
        <v>871048</v>
      </c>
      <c r="O365" s="12"/>
      <c r="U365" s="12"/>
      <c r="V365" s="12"/>
      <c r="W365" s="75"/>
      <c r="X365" s="12"/>
      <c r="Y365" s="12"/>
    </row>
    <row r="366" spans="1:25">
      <c r="A366" s="9">
        <f t="shared" si="17"/>
        <v>87104</v>
      </c>
      <c r="B366" s="9">
        <f t="shared" si="19"/>
        <v>4</v>
      </c>
      <c r="C366" s="9">
        <v>871</v>
      </c>
      <c r="D366" s="9" t="s">
        <v>505</v>
      </c>
      <c r="E366" s="9">
        <v>295</v>
      </c>
      <c r="F366" s="9" t="s">
        <v>886</v>
      </c>
      <c r="G366" s="66">
        <v>365</v>
      </c>
      <c r="H366" s="12">
        <v>334</v>
      </c>
      <c r="I366" s="12">
        <v>4257568</v>
      </c>
      <c r="J366" s="12">
        <v>4087464</v>
      </c>
      <c r="K366" s="9">
        <f t="shared" si="18"/>
        <v>871295</v>
      </c>
      <c r="O366" s="12"/>
      <c r="U366" s="12"/>
      <c r="V366" s="12"/>
      <c r="W366" s="75"/>
      <c r="X366" s="12"/>
      <c r="Y366" s="12"/>
    </row>
    <row r="367" spans="1:25">
      <c r="A367" s="9">
        <f t="shared" si="17"/>
        <v>87105</v>
      </c>
      <c r="B367" s="9">
        <f t="shared" si="19"/>
        <v>5</v>
      </c>
      <c r="C367" s="9">
        <v>871</v>
      </c>
      <c r="D367" s="9" t="s">
        <v>505</v>
      </c>
      <c r="E367" s="9">
        <v>342</v>
      </c>
      <c r="F367" s="9" t="s">
        <v>934</v>
      </c>
      <c r="G367" s="66">
        <v>249</v>
      </c>
      <c r="H367" s="12">
        <v>241</v>
      </c>
      <c r="I367" s="12">
        <v>2746546</v>
      </c>
      <c r="J367" s="12">
        <v>2730101</v>
      </c>
      <c r="K367" s="9">
        <f t="shared" si="18"/>
        <v>871342</v>
      </c>
      <c r="O367" s="12"/>
      <c r="U367" s="12"/>
      <c r="V367" s="12"/>
      <c r="W367" s="75"/>
      <c r="X367" s="12"/>
      <c r="Y367" s="12"/>
    </row>
    <row r="368" spans="1:25">
      <c r="A368" s="9">
        <f t="shared" si="17"/>
        <v>87201</v>
      </c>
      <c r="B368" s="9">
        <f t="shared" si="19"/>
        <v>1</v>
      </c>
      <c r="C368" s="9">
        <v>872</v>
      </c>
      <c r="D368" s="9" t="s">
        <v>506</v>
      </c>
      <c r="E368" s="9">
        <v>44</v>
      </c>
      <c r="F368" s="9" t="s">
        <v>571</v>
      </c>
      <c r="G368" s="66">
        <v>866</v>
      </c>
      <c r="H368" s="12">
        <v>926</v>
      </c>
      <c r="I368" s="12">
        <v>2598214</v>
      </c>
      <c r="J368" s="12">
        <v>2957848</v>
      </c>
      <c r="K368" s="9">
        <f t="shared" si="18"/>
        <v>872044</v>
      </c>
      <c r="O368" s="12"/>
      <c r="U368" s="12"/>
      <c r="V368" s="12"/>
      <c r="W368" s="75"/>
      <c r="X368" s="12"/>
      <c r="Y368" s="12"/>
    </row>
    <row r="369" spans="1:25">
      <c r="A369" s="9">
        <f t="shared" si="17"/>
        <v>87202</v>
      </c>
      <c r="B369" s="9">
        <f t="shared" si="19"/>
        <v>2</v>
      </c>
      <c r="C369" s="9">
        <v>872</v>
      </c>
      <c r="D369" s="9" t="s">
        <v>506</v>
      </c>
      <c r="E369" s="9">
        <v>83</v>
      </c>
      <c r="F369" s="9" t="s">
        <v>632</v>
      </c>
      <c r="G369" s="66">
        <v>94</v>
      </c>
      <c r="H369" s="12">
        <v>82</v>
      </c>
      <c r="I369" s="12">
        <v>801227</v>
      </c>
      <c r="J369" s="12">
        <v>726645</v>
      </c>
      <c r="K369" s="9">
        <f t="shared" si="18"/>
        <v>872083</v>
      </c>
      <c r="O369" s="12"/>
      <c r="U369" s="12"/>
      <c r="V369" s="12"/>
      <c r="W369" s="75"/>
      <c r="X369" s="12"/>
      <c r="Y369" s="12"/>
    </row>
    <row r="370" spans="1:25">
      <c r="A370" s="9">
        <f t="shared" si="17"/>
        <v>87203</v>
      </c>
      <c r="B370" s="9">
        <f t="shared" si="19"/>
        <v>3</v>
      </c>
      <c r="C370" s="9">
        <v>872</v>
      </c>
      <c r="D370" s="9" t="s">
        <v>506</v>
      </c>
      <c r="E370" s="9">
        <v>88</v>
      </c>
      <c r="F370" s="9" t="s">
        <v>638</v>
      </c>
      <c r="G370" s="66">
        <v>55</v>
      </c>
      <c r="H370" s="12">
        <v>64</v>
      </c>
      <c r="I370" s="12">
        <v>671897</v>
      </c>
      <c r="J370" s="12">
        <v>783125</v>
      </c>
      <c r="K370" s="9">
        <f t="shared" si="18"/>
        <v>872088</v>
      </c>
      <c r="O370" s="12"/>
      <c r="U370" s="12"/>
      <c r="V370" s="12"/>
      <c r="W370" s="75"/>
      <c r="X370" s="12"/>
      <c r="Y370" s="12"/>
    </row>
    <row r="371" spans="1:25">
      <c r="A371" s="9">
        <f t="shared" si="17"/>
        <v>87204</v>
      </c>
      <c r="B371" s="9">
        <f t="shared" si="19"/>
        <v>4</v>
      </c>
      <c r="C371" s="9">
        <v>872</v>
      </c>
      <c r="D371" s="9" t="s">
        <v>506</v>
      </c>
      <c r="E371" s="9">
        <v>99</v>
      </c>
      <c r="F371" s="9" t="s">
        <v>651</v>
      </c>
      <c r="G371" s="66">
        <v>23</v>
      </c>
      <c r="H371" s="12">
        <v>27</v>
      </c>
      <c r="I371" s="12">
        <v>294516</v>
      </c>
      <c r="J371" s="12">
        <v>353528</v>
      </c>
      <c r="K371" s="9">
        <f t="shared" si="18"/>
        <v>872099</v>
      </c>
      <c r="O371" s="12"/>
      <c r="U371" s="12"/>
      <c r="V371" s="12"/>
      <c r="W371" s="75"/>
      <c r="X371" s="12"/>
      <c r="Y371" s="12"/>
    </row>
    <row r="372" spans="1:25">
      <c r="A372" s="9">
        <f t="shared" si="17"/>
        <v>87205</v>
      </c>
      <c r="B372" s="9">
        <f t="shared" si="19"/>
        <v>5</v>
      </c>
      <c r="C372" s="9">
        <v>872</v>
      </c>
      <c r="D372" s="9" t="s">
        <v>506</v>
      </c>
      <c r="E372" s="9">
        <v>167</v>
      </c>
      <c r="F372" s="9" t="s">
        <v>740</v>
      </c>
      <c r="G372" s="66">
        <v>77</v>
      </c>
      <c r="H372" s="12">
        <v>69</v>
      </c>
      <c r="I372" s="12">
        <v>803727</v>
      </c>
      <c r="J372" s="12">
        <v>739713</v>
      </c>
      <c r="K372" s="9">
        <f t="shared" si="18"/>
        <v>872167</v>
      </c>
      <c r="O372" s="12"/>
      <c r="U372" s="12"/>
      <c r="V372" s="12"/>
      <c r="W372" s="75"/>
      <c r="X372" s="12"/>
      <c r="Y372" s="12"/>
    </row>
    <row r="373" spans="1:25">
      <c r="A373" s="9">
        <f t="shared" si="17"/>
        <v>87206</v>
      </c>
      <c r="B373" s="9">
        <f t="shared" si="19"/>
        <v>6</v>
      </c>
      <c r="C373" s="9">
        <v>872</v>
      </c>
      <c r="D373" s="9" t="s">
        <v>506</v>
      </c>
      <c r="E373" s="9">
        <v>218</v>
      </c>
      <c r="F373" s="9" t="s">
        <v>801</v>
      </c>
      <c r="G373" s="66">
        <v>105</v>
      </c>
      <c r="H373" s="12">
        <v>89</v>
      </c>
      <c r="I373" s="12">
        <v>1075372</v>
      </c>
      <c r="J373" s="12">
        <v>925076</v>
      </c>
      <c r="K373" s="9">
        <f t="shared" si="18"/>
        <v>872218</v>
      </c>
      <c r="O373" s="12"/>
      <c r="U373" s="12"/>
      <c r="V373" s="12"/>
      <c r="W373" s="75"/>
      <c r="X373" s="12"/>
      <c r="Y373" s="12"/>
    </row>
    <row r="374" spans="1:25">
      <c r="A374" s="9">
        <f t="shared" si="17"/>
        <v>87207</v>
      </c>
      <c r="B374" s="9">
        <f t="shared" si="19"/>
        <v>7</v>
      </c>
      <c r="C374" s="9">
        <v>872</v>
      </c>
      <c r="D374" s="9" t="s">
        <v>506</v>
      </c>
      <c r="E374" s="9">
        <v>266</v>
      </c>
      <c r="F374" s="9" t="s">
        <v>855</v>
      </c>
      <c r="G374" s="66">
        <v>21</v>
      </c>
      <c r="H374" s="12">
        <v>20</v>
      </c>
      <c r="I374" s="12">
        <v>275531</v>
      </c>
      <c r="J374" s="12">
        <v>261998</v>
      </c>
      <c r="K374" s="9">
        <f t="shared" si="18"/>
        <v>872266</v>
      </c>
      <c r="O374" s="12"/>
      <c r="U374" s="12"/>
      <c r="V374" s="12"/>
      <c r="W374" s="75"/>
      <c r="X374" s="12"/>
      <c r="Y374" s="12"/>
    </row>
    <row r="375" spans="1:25">
      <c r="A375" s="9">
        <f t="shared" si="17"/>
        <v>87208</v>
      </c>
      <c r="B375" s="9">
        <f t="shared" si="19"/>
        <v>8</v>
      </c>
      <c r="C375" s="9">
        <v>872</v>
      </c>
      <c r="D375" s="9" t="s">
        <v>506</v>
      </c>
      <c r="E375" s="9">
        <v>285</v>
      </c>
      <c r="F375" s="9" t="s">
        <v>876</v>
      </c>
      <c r="G375" s="66">
        <v>137</v>
      </c>
      <c r="H375" s="12">
        <v>146</v>
      </c>
      <c r="I375" s="12">
        <v>1342626</v>
      </c>
      <c r="J375" s="12">
        <v>1417493</v>
      </c>
      <c r="K375" s="9">
        <f t="shared" si="18"/>
        <v>872285</v>
      </c>
      <c r="O375" s="12"/>
      <c r="U375" s="12"/>
      <c r="V375" s="12"/>
      <c r="W375" s="75"/>
      <c r="X375" s="12"/>
      <c r="Y375" s="12"/>
    </row>
    <row r="376" spans="1:25">
      <c r="A376" s="9">
        <f t="shared" si="17"/>
        <v>87209</v>
      </c>
      <c r="B376" s="9">
        <f t="shared" si="19"/>
        <v>9</v>
      </c>
      <c r="C376" s="9">
        <v>872</v>
      </c>
      <c r="D376" s="9" t="s">
        <v>506</v>
      </c>
      <c r="E376" s="9">
        <v>323</v>
      </c>
      <c r="F376" s="9" t="s">
        <v>915</v>
      </c>
      <c r="G376" s="66">
        <v>38</v>
      </c>
      <c r="H376" s="12">
        <v>45</v>
      </c>
      <c r="I376" s="12">
        <v>420486</v>
      </c>
      <c r="J376" s="12">
        <v>472404</v>
      </c>
      <c r="K376" s="9">
        <f t="shared" si="18"/>
        <v>872323</v>
      </c>
      <c r="O376" s="12"/>
      <c r="U376" s="12"/>
      <c r="V376" s="12"/>
      <c r="W376" s="75"/>
      <c r="X376" s="12"/>
      <c r="Y376" s="12"/>
    </row>
    <row r="377" spans="1:25">
      <c r="A377" s="9">
        <f t="shared" si="17"/>
        <v>87301</v>
      </c>
      <c r="B377" s="9">
        <f t="shared" si="19"/>
        <v>1</v>
      </c>
      <c r="C377" s="9">
        <v>873</v>
      </c>
      <c r="D377" s="9" t="s">
        <v>507</v>
      </c>
      <c r="E377" s="9">
        <v>1</v>
      </c>
      <c r="F377" s="9" t="s">
        <v>971</v>
      </c>
      <c r="G377" s="66">
        <v>149</v>
      </c>
      <c r="H377" s="12">
        <v>148</v>
      </c>
      <c r="I377" s="12">
        <v>1617681</v>
      </c>
      <c r="J377" s="12">
        <v>1556199</v>
      </c>
      <c r="K377" s="9">
        <f t="shared" si="18"/>
        <v>873001</v>
      </c>
      <c r="O377" s="12"/>
      <c r="U377" s="12"/>
      <c r="V377" s="12"/>
      <c r="W377" s="75"/>
      <c r="X377" s="12"/>
      <c r="Y377" s="12"/>
    </row>
    <row r="378" spans="1:25">
      <c r="A378" s="9">
        <f t="shared" si="17"/>
        <v>87302</v>
      </c>
      <c r="B378" s="9">
        <f t="shared" si="19"/>
        <v>2</v>
      </c>
      <c r="C378" s="9">
        <v>873</v>
      </c>
      <c r="D378" s="9" t="s">
        <v>507</v>
      </c>
      <c r="E378" s="9">
        <v>65</v>
      </c>
      <c r="F378" s="9" t="s">
        <v>602</v>
      </c>
      <c r="G378" s="66">
        <v>4</v>
      </c>
      <c r="H378" s="12">
        <v>6</v>
      </c>
      <c r="I378" s="12">
        <v>53589</v>
      </c>
      <c r="J378" s="12">
        <v>79047</v>
      </c>
      <c r="K378" s="9">
        <f t="shared" si="18"/>
        <v>873065</v>
      </c>
      <c r="O378" s="12"/>
      <c r="U378" s="12"/>
      <c r="V378" s="12"/>
      <c r="W378" s="75"/>
      <c r="X378" s="12"/>
      <c r="Y378" s="12"/>
    </row>
    <row r="379" spans="1:25">
      <c r="A379" s="9">
        <f t="shared" si="17"/>
        <v>87303</v>
      </c>
      <c r="B379" s="9">
        <f t="shared" si="19"/>
        <v>3</v>
      </c>
      <c r="C379" s="9">
        <v>873</v>
      </c>
      <c r="D379" s="9" t="s">
        <v>507</v>
      </c>
      <c r="E379" s="9">
        <v>122</v>
      </c>
      <c r="F379" s="9" t="s">
        <v>681</v>
      </c>
      <c r="G379" s="66">
        <v>46</v>
      </c>
      <c r="H379" s="12">
        <v>46</v>
      </c>
      <c r="I379" s="12">
        <v>555586</v>
      </c>
      <c r="J379" s="12">
        <v>559639</v>
      </c>
      <c r="K379" s="9">
        <f t="shared" si="18"/>
        <v>873122</v>
      </c>
      <c r="O379" s="12"/>
      <c r="U379" s="12"/>
      <c r="V379" s="12"/>
      <c r="W379" s="75"/>
      <c r="X379" s="12"/>
      <c r="Y379" s="12"/>
    </row>
    <row r="380" spans="1:25">
      <c r="A380" s="9">
        <f t="shared" si="17"/>
        <v>87304</v>
      </c>
      <c r="B380" s="9">
        <f t="shared" si="19"/>
        <v>4</v>
      </c>
      <c r="C380" s="9">
        <v>873</v>
      </c>
      <c r="D380" s="9" t="s">
        <v>507</v>
      </c>
      <c r="E380" s="9">
        <v>123</v>
      </c>
      <c r="F380" s="9" t="s">
        <v>682</v>
      </c>
      <c r="G380" s="66">
        <v>75</v>
      </c>
      <c r="H380" s="12">
        <v>75</v>
      </c>
      <c r="I380" s="12">
        <v>527749</v>
      </c>
      <c r="J380" s="12">
        <v>561348</v>
      </c>
      <c r="K380" s="9">
        <f t="shared" si="18"/>
        <v>873123</v>
      </c>
      <c r="O380" s="12"/>
      <c r="U380" s="12"/>
      <c r="V380" s="12"/>
      <c r="W380" s="75"/>
      <c r="X380" s="12"/>
      <c r="Y380" s="12"/>
    </row>
    <row r="381" spans="1:25">
      <c r="A381" s="9">
        <f t="shared" si="17"/>
        <v>87305</v>
      </c>
      <c r="B381" s="9">
        <f t="shared" si="19"/>
        <v>5</v>
      </c>
      <c r="C381" s="9">
        <v>873</v>
      </c>
      <c r="D381" s="9" t="s">
        <v>507</v>
      </c>
      <c r="E381" s="9">
        <v>219</v>
      </c>
      <c r="F381" s="9" t="s">
        <v>803</v>
      </c>
      <c r="G381" s="66">
        <v>7</v>
      </c>
      <c r="H381" s="12">
        <v>15</v>
      </c>
      <c r="I381" s="12">
        <v>93513</v>
      </c>
      <c r="J381" s="12">
        <v>200580</v>
      </c>
      <c r="K381" s="9">
        <f t="shared" si="18"/>
        <v>873219</v>
      </c>
      <c r="O381" s="12"/>
      <c r="U381" s="12"/>
      <c r="V381" s="12"/>
      <c r="W381" s="75"/>
      <c r="X381" s="12"/>
      <c r="Y381" s="12"/>
    </row>
    <row r="382" spans="1:25">
      <c r="A382" s="9">
        <f t="shared" si="17"/>
        <v>87306</v>
      </c>
      <c r="B382" s="9">
        <f t="shared" si="19"/>
        <v>6</v>
      </c>
      <c r="C382" s="9">
        <v>873</v>
      </c>
      <c r="D382" s="9" t="s">
        <v>507</v>
      </c>
      <c r="E382" s="9">
        <v>251</v>
      </c>
      <c r="F382" s="9" t="s">
        <v>840</v>
      </c>
      <c r="G382" s="66">
        <v>161</v>
      </c>
      <c r="H382" s="12">
        <v>152</v>
      </c>
      <c r="I382" s="12">
        <v>1265361</v>
      </c>
      <c r="J382" s="12">
        <v>1170455</v>
      </c>
      <c r="K382" s="9">
        <f t="shared" si="18"/>
        <v>873251</v>
      </c>
      <c r="O382" s="12"/>
      <c r="U382" s="12"/>
      <c r="V382" s="12"/>
      <c r="W382" s="75"/>
      <c r="X382" s="12"/>
      <c r="Y382" s="12"/>
    </row>
    <row r="383" spans="1:25">
      <c r="A383" s="9">
        <f t="shared" si="17"/>
        <v>87307</v>
      </c>
      <c r="B383" s="9">
        <f t="shared" si="19"/>
        <v>7</v>
      </c>
      <c r="C383" s="9">
        <v>873</v>
      </c>
      <c r="D383" s="9" t="s">
        <v>507</v>
      </c>
      <c r="E383" s="9">
        <v>264</v>
      </c>
      <c r="F383" s="9" t="s">
        <v>853</v>
      </c>
      <c r="G383" s="66">
        <v>32</v>
      </c>
      <c r="H383" s="12">
        <v>42</v>
      </c>
      <c r="I383" s="12">
        <v>429311</v>
      </c>
      <c r="J383" s="12">
        <v>561681</v>
      </c>
      <c r="K383" s="9">
        <f t="shared" si="18"/>
        <v>873264</v>
      </c>
      <c r="O383" s="12"/>
      <c r="U383" s="12"/>
      <c r="V383" s="12"/>
      <c r="W383" s="75"/>
      <c r="X383" s="12"/>
      <c r="Y383" s="12"/>
    </row>
    <row r="384" spans="1:25">
      <c r="A384" s="9">
        <f t="shared" si="17"/>
        <v>87308</v>
      </c>
      <c r="B384" s="9">
        <f t="shared" si="19"/>
        <v>8</v>
      </c>
      <c r="C384" s="9">
        <v>873</v>
      </c>
      <c r="D384" s="9" t="s">
        <v>507</v>
      </c>
      <c r="E384" s="9">
        <v>338</v>
      </c>
      <c r="F384" s="9" t="s">
        <v>930</v>
      </c>
      <c r="G384" s="66">
        <v>114</v>
      </c>
      <c r="H384" s="12">
        <v>138</v>
      </c>
      <c r="I384" s="12">
        <v>721805</v>
      </c>
      <c r="J384" s="12">
        <v>899781</v>
      </c>
      <c r="K384" s="9">
        <f t="shared" si="18"/>
        <v>873338</v>
      </c>
      <c r="O384" s="12"/>
      <c r="U384" s="12"/>
      <c r="V384" s="12"/>
      <c r="W384" s="75"/>
      <c r="X384" s="12"/>
      <c r="Y384" s="12"/>
    </row>
    <row r="385" spans="1:25">
      <c r="A385" s="9">
        <f t="shared" si="17"/>
        <v>87601</v>
      </c>
      <c r="B385" s="9">
        <f t="shared" si="19"/>
        <v>1</v>
      </c>
      <c r="C385" s="9">
        <v>876</v>
      </c>
      <c r="D385" s="9" t="s">
        <v>508</v>
      </c>
      <c r="E385" s="9">
        <v>17</v>
      </c>
      <c r="F385" s="9" t="s">
        <v>20</v>
      </c>
      <c r="G385" s="66">
        <v>95</v>
      </c>
      <c r="H385" s="12">
        <v>88</v>
      </c>
      <c r="I385" s="12">
        <v>928093</v>
      </c>
      <c r="J385" s="12">
        <v>850299</v>
      </c>
      <c r="K385" s="9">
        <f t="shared" si="18"/>
        <v>876017</v>
      </c>
      <c r="O385" s="12"/>
      <c r="U385" s="12"/>
      <c r="V385" s="12"/>
      <c r="W385" s="75"/>
      <c r="X385" s="12"/>
      <c r="Y385" s="12"/>
    </row>
    <row r="386" spans="1:25">
      <c r="A386" s="9">
        <f t="shared" si="17"/>
        <v>87602</v>
      </c>
      <c r="B386" s="9">
        <f t="shared" si="19"/>
        <v>2</v>
      </c>
      <c r="C386" s="9">
        <v>876</v>
      </c>
      <c r="D386" s="9" t="s">
        <v>508</v>
      </c>
      <c r="E386" s="9">
        <v>54</v>
      </c>
      <c r="F386" s="9" t="s">
        <v>584</v>
      </c>
      <c r="G386" s="66">
        <v>192</v>
      </c>
      <c r="H386" s="12">
        <v>179</v>
      </c>
      <c r="I386" s="12">
        <v>1394996</v>
      </c>
      <c r="J386" s="12">
        <v>1411885</v>
      </c>
      <c r="K386" s="9">
        <f t="shared" si="18"/>
        <v>876054</v>
      </c>
      <c r="O386" s="12"/>
      <c r="U386" s="12"/>
      <c r="V386" s="12"/>
      <c r="W386" s="75"/>
      <c r="X386" s="12"/>
      <c r="Y386" s="12"/>
    </row>
    <row r="387" spans="1:25">
      <c r="A387" s="9">
        <f t="shared" si="17"/>
        <v>87603</v>
      </c>
      <c r="B387" s="9">
        <f t="shared" si="19"/>
        <v>3</v>
      </c>
      <c r="C387" s="9">
        <v>876</v>
      </c>
      <c r="D387" s="9" t="s">
        <v>508</v>
      </c>
      <c r="E387" s="9">
        <v>80</v>
      </c>
      <c r="F387" s="9" t="s">
        <v>628</v>
      </c>
      <c r="G387" s="66">
        <v>128</v>
      </c>
      <c r="H387" s="12">
        <v>123</v>
      </c>
      <c r="I387" s="12">
        <v>581954</v>
      </c>
      <c r="J387" s="12">
        <v>596422</v>
      </c>
      <c r="K387" s="9">
        <f t="shared" si="18"/>
        <v>876080</v>
      </c>
      <c r="O387" s="12"/>
      <c r="U387" s="12"/>
      <c r="V387" s="12"/>
      <c r="W387" s="75"/>
      <c r="X387" s="12"/>
      <c r="Y387" s="12"/>
    </row>
    <row r="388" spans="1:25">
      <c r="A388" s="9">
        <f t="shared" si="17"/>
        <v>87604</v>
      </c>
      <c r="B388" s="9">
        <f t="shared" si="19"/>
        <v>4</v>
      </c>
      <c r="C388" s="9">
        <v>876</v>
      </c>
      <c r="D388" s="9" t="s">
        <v>508</v>
      </c>
      <c r="E388" s="9">
        <v>215</v>
      </c>
      <c r="F388" s="9" t="s">
        <v>798</v>
      </c>
      <c r="G388" s="66">
        <v>46</v>
      </c>
      <c r="H388" s="12">
        <v>39</v>
      </c>
      <c r="I388" s="12">
        <v>324100</v>
      </c>
      <c r="J388" s="12">
        <v>287939</v>
      </c>
      <c r="K388" s="9">
        <f t="shared" si="18"/>
        <v>876215</v>
      </c>
      <c r="O388" s="12"/>
      <c r="U388" s="12"/>
      <c r="V388" s="12"/>
      <c r="W388" s="75"/>
      <c r="X388" s="12"/>
      <c r="Y388" s="12"/>
    </row>
    <row r="389" spans="1:25">
      <c r="A389" s="9">
        <f t="shared" si="17"/>
        <v>87605</v>
      </c>
      <c r="B389" s="9">
        <f t="shared" si="19"/>
        <v>5</v>
      </c>
      <c r="C389" s="9">
        <v>876</v>
      </c>
      <c r="D389" s="9" t="s">
        <v>508</v>
      </c>
      <c r="E389" s="9">
        <v>226</v>
      </c>
      <c r="F389" s="9" t="s">
        <v>812</v>
      </c>
      <c r="G389" s="66">
        <v>154</v>
      </c>
      <c r="H389" s="12">
        <v>167</v>
      </c>
      <c r="I389" s="12">
        <v>1145666</v>
      </c>
      <c r="J389" s="12">
        <v>1262617</v>
      </c>
      <c r="K389" s="9">
        <f t="shared" si="18"/>
        <v>876226</v>
      </c>
      <c r="O389" s="12"/>
      <c r="U389" s="12"/>
      <c r="V389" s="12"/>
      <c r="W389" s="75"/>
      <c r="X389" s="12"/>
      <c r="Y389" s="12"/>
    </row>
    <row r="390" spans="1:25">
      <c r="A390" s="9">
        <f t="shared" si="17"/>
        <v>87606</v>
      </c>
      <c r="B390" s="9">
        <f t="shared" si="19"/>
        <v>6</v>
      </c>
      <c r="C390" s="9">
        <v>876</v>
      </c>
      <c r="D390" s="9" t="s">
        <v>508</v>
      </c>
      <c r="E390" s="9">
        <v>228</v>
      </c>
      <c r="F390" s="9" t="s">
        <v>814</v>
      </c>
      <c r="G390" s="66">
        <v>11</v>
      </c>
      <c r="H390" s="12">
        <v>17</v>
      </c>
      <c r="I390" s="12">
        <v>115375</v>
      </c>
      <c r="J390" s="12">
        <v>173469</v>
      </c>
      <c r="K390" s="9">
        <f t="shared" si="18"/>
        <v>876228</v>
      </c>
      <c r="O390" s="12"/>
      <c r="U390" s="12"/>
      <c r="V390" s="12"/>
      <c r="W390" s="75"/>
      <c r="X390" s="12"/>
      <c r="Y390" s="12"/>
    </row>
    <row r="391" spans="1:25">
      <c r="A391" s="9">
        <f t="shared" si="17"/>
        <v>87607</v>
      </c>
      <c r="B391" s="9">
        <f t="shared" si="19"/>
        <v>7</v>
      </c>
      <c r="C391" s="9">
        <v>876</v>
      </c>
      <c r="D391" s="9" t="s">
        <v>508</v>
      </c>
      <c r="E391" s="9">
        <v>257</v>
      </c>
      <c r="F391" s="9" t="s">
        <v>846</v>
      </c>
      <c r="G391" s="66">
        <v>34</v>
      </c>
      <c r="H391" s="12">
        <v>32</v>
      </c>
      <c r="I391" s="12">
        <v>234222</v>
      </c>
      <c r="J391" s="12">
        <v>221482</v>
      </c>
      <c r="K391" s="9">
        <f t="shared" si="18"/>
        <v>876257</v>
      </c>
      <c r="O391" s="12"/>
      <c r="U391" s="12"/>
      <c r="V391" s="12"/>
      <c r="W391" s="75"/>
      <c r="X391" s="12"/>
      <c r="Y391" s="12"/>
    </row>
    <row r="392" spans="1:25">
      <c r="A392" s="9">
        <f t="shared" si="17"/>
        <v>87608</v>
      </c>
      <c r="B392" s="9">
        <f t="shared" si="19"/>
        <v>8</v>
      </c>
      <c r="C392" s="9">
        <v>876</v>
      </c>
      <c r="D392" s="9" t="s">
        <v>508</v>
      </c>
      <c r="E392" s="9">
        <v>277</v>
      </c>
      <c r="F392" s="9" t="s">
        <v>867</v>
      </c>
      <c r="G392" s="66">
        <v>177</v>
      </c>
      <c r="H392" s="12">
        <v>177</v>
      </c>
      <c r="I392" s="12">
        <v>779118</v>
      </c>
      <c r="J392" s="12">
        <v>752885</v>
      </c>
      <c r="K392" s="9">
        <f t="shared" si="18"/>
        <v>876277</v>
      </c>
      <c r="O392" s="12"/>
      <c r="U392" s="12"/>
      <c r="V392" s="12"/>
      <c r="W392" s="75"/>
      <c r="X392" s="12"/>
      <c r="Y392" s="12"/>
    </row>
    <row r="393" spans="1:25">
      <c r="A393" s="9">
        <f t="shared" ref="A393:A456" si="20">C393*100+B393</f>
        <v>87609</v>
      </c>
      <c r="B393" s="9">
        <f t="shared" si="19"/>
        <v>9</v>
      </c>
      <c r="C393" s="9">
        <v>876</v>
      </c>
      <c r="D393" s="9" t="s">
        <v>508</v>
      </c>
      <c r="E393" s="9">
        <v>280</v>
      </c>
      <c r="F393" s="9" t="s">
        <v>871</v>
      </c>
      <c r="G393" s="66">
        <v>152</v>
      </c>
      <c r="H393" s="12">
        <v>154</v>
      </c>
      <c r="I393" s="12">
        <v>872978</v>
      </c>
      <c r="J393" s="12">
        <v>991365</v>
      </c>
      <c r="K393" s="9">
        <f t="shared" ref="K393:K456" si="21">C393*1000+E393</f>
        <v>876280</v>
      </c>
      <c r="O393" s="12"/>
      <c r="U393" s="12"/>
      <c r="V393" s="12"/>
      <c r="W393" s="75"/>
      <c r="X393" s="12"/>
      <c r="Y393" s="12"/>
    </row>
    <row r="394" spans="1:25">
      <c r="A394" s="9">
        <f t="shared" si="20"/>
        <v>87610</v>
      </c>
      <c r="B394" s="9">
        <f t="shared" ref="B394:B457" si="22">IF(C394=C393, B393+1, 1)</f>
        <v>10</v>
      </c>
      <c r="C394" s="9">
        <v>876</v>
      </c>
      <c r="D394" s="9" t="s">
        <v>508</v>
      </c>
      <c r="E394" s="9">
        <v>316</v>
      </c>
      <c r="F394" s="9" t="s">
        <v>908</v>
      </c>
      <c r="G394" s="66">
        <v>159</v>
      </c>
      <c r="H394" s="12">
        <v>160</v>
      </c>
      <c r="I394" s="12">
        <v>1181268</v>
      </c>
      <c r="J394" s="12">
        <v>1153484</v>
      </c>
      <c r="K394" s="9">
        <f t="shared" si="21"/>
        <v>876316</v>
      </c>
      <c r="O394" s="12"/>
      <c r="U394" s="12"/>
      <c r="V394" s="12"/>
      <c r="W394" s="75"/>
      <c r="X394" s="12"/>
      <c r="Y394" s="12"/>
    </row>
    <row r="395" spans="1:25">
      <c r="A395" s="9">
        <f t="shared" si="20"/>
        <v>87801</v>
      </c>
      <c r="B395" s="9">
        <f t="shared" si="22"/>
        <v>1</v>
      </c>
      <c r="C395" s="9">
        <v>878</v>
      </c>
      <c r="D395" s="9" t="s">
        <v>509</v>
      </c>
      <c r="E395" s="9">
        <v>101</v>
      </c>
      <c r="F395" s="9" t="s">
        <v>653</v>
      </c>
      <c r="G395" s="66">
        <v>203</v>
      </c>
      <c r="H395" s="12">
        <v>206</v>
      </c>
      <c r="I395" s="12">
        <v>1922689</v>
      </c>
      <c r="J395" s="12">
        <v>2047198</v>
      </c>
      <c r="K395" s="9">
        <f t="shared" si="21"/>
        <v>878101</v>
      </c>
      <c r="O395" s="12"/>
      <c r="U395" s="12"/>
      <c r="V395" s="12"/>
      <c r="W395" s="75"/>
      <c r="X395" s="12"/>
      <c r="Y395" s="12"/>
    </row>
    <row r="396" spans="1:25">
      <c r="A396" s="9">
        <f t="shared" si="20"/>
        <v>87802</v>
      </c>
      <c r="B396" s="9">
        <f t="shared" si="22"/>
        <v>2</v>
      </c>
      <c r="C396" s="9">
        <v>878</v>
      </c>
      <c r="D396" s="9" t="s">
        <v>509</v>
      </c>
      <c r="E396" s="9">
        <v>175</v>
      </c>
      <c r="F396" s="9" t="s">
        <v>749</v>
      </c>
      <c r="G396" s="66">
        <v>8</v>
      </c>
      <c r="H396" s="12">
        <v>9</v>
      </c>
      <c r="I396" s="12">
        <v>111106</v>
      </c>
      <c r="J396" s="12">
        <v>122074</v>
      </c>
      <c r="K396" s="9">
        <f t="shared" si="21"/>
        <v>878175</v>
      </c>
      <c r="O396" s="12"/>
      <c r="U396" s="12"/>
      <c r="V396" s="12"/>
      <c r="W396" s="75"/>
      <c r="X396" s="12"/>
      <c r="Y396" s="12"/>
    </row>
    <row r="397" spans="1:25">
      <c r="A397" s="9">
        <f t="shared" si="20"/>
        <v>87803</v>
      </c>
      <c r="B397" s="9">
        <f t="shared" si="22"/>
        <v>3</v>
      </c>
      <c r="C397" s="9">
        <v>878</v>
      </c>
      <c r="D397" s="9" t="s">
        <v>509</v>
      </c>
      <c r="E397" s="9">
        <v>177</v>
      </c>
      <c r="F397" s="9" t="s">
        <v>753</v>
      </c>
      <c r="G397" s="66">
        <v>54</v>
      </c>
      <c r="H397" s="12">
        <v>68</v>
      </c>
      <c r="I397" s="12">
        <v>563926</v>
      </c>
      <c r="J397" s="12">
        <v>719600</v>
      </c>
      <c r="K397" s="9">
        <f t="shared" si="21"/>
        <v>878177</v>
      </c>
      <c r="O397" s="12"/>
      <c r="U397" s="12"/>
      <c r="V397" s="12"/>
      <c r="W397" s="75"/>
      <c r="X397" s="12"/>
      <c r="Y397" s="12"/>
    </row>
    <row r="398" spans="1:25">
      <c r="A398" s="9">
        <f t="shared" si="20"/>
        <v>87804</v>
      </c>
      <c r="B398" s="9">
        <f t="shared" si="22"/>
        <v>4</v>
      </c>
      <c r="C398" s="9">
        <v>878</v>
      </c>
      <c r="D398" s="9" t="s">
        <v>509</v>
      </c>
      <c r="E398" s="9">
        <v>187</v>
      </c>
      <c r="F398" s="9" t="s">
        <v>764</v>
      </c>
      <c r="G398" s="66">
        <v>30</v>
      </c>
      <c r="H398" s="12">
        <v>29</v>
      </c>
      <c r="I398" s="12">
        <v>322055</v>
      </c>
      <c r="J398" s="12">
        <v>319399</v>
      </c>
      <c r="K398" s="9">
        <f t="shared" si="21"/>
        <v>878187</v>
      </c>
      <c r="O398" s="12"/>
      <c r="U398" s="12"/>
      <c r="V398" s="12"/>
      <c r="W398" s="75"/>
      <c r="X398" s="12"/>
      <c r="Y398" s="12"/>
    </row>
    <row r="399" spans="1:25">
      <c r="A399" s="9">
        <f t="shared" si="20"/>
        <v>87805</v>
      </c>
      <c r="B399" s="9">
        <f t="shared" si="22"/>
        <v>5</v>
      </c>
      <c r="C399" s="9">
        <v>878</v>
      </c>
      <c r="D399" s="9" t="s">
        <v>509</v>
      </c>
      <c r="E399" s="9">
        <v>208</v>
      </c>
      <c r="F399" s="9" t="s">
        <v>788</v>
      </c>
      <c r="G399" s="66">
        <v>43</v>
      </c>
      <c r="H399" s="12">
        <v>37</v>
      </c>
      <c r="I399" s="12">
        <v>585077</v>
      </c>
      <c r="J399" s="12">
        <v>491905</v>
      </c>
      <c r="K399" s="9">
        <f t="shared" si="21"/>
        <v>878208</v>
      </c>
      <c r="O399" s="12"/>
      <c r="U399" s="12"/>
      <c r="V399" s="12"/>
      <c r="W399" s="75"/>
      <c r="X399" s="12"/>
      <c r="Y399" s="12"/>
    </row>
    <row r="400" spans="1:25">
      <c r="A400" s="9">
        <f t="shared" si="20"/>
        <v>87806</v>
      </c>
      <c r="B400" s="9">
        <f t="shared" si="22"/>
        <v>6</v>
      </c>
      <c r="C400" s="9">
        <v>878</v>
      </c>
      <c r="D400" s="9" t="s">
        <v>509</v>
      </c>
      <c r="E400" s="9">
        <v>212</v>
      </c>
      <c r="F400" s="9" t="s">
        <v>794</v>
      </c>
      <c r="G400" s="66">
        <v>297</v>
      </c>
      <c r="H400" s="12">
        <v>341</v>
      </c>
      <c r="I400" s="12">
        <v>2746196</v>
      </c>
      <c r="J400" s="12">
        <v>3293172</v>
      </c>
      <c r="K400" s="9">
        <f t="shared" si="21"/>
        <v>878212</v>
      </c>
      <c r="O400" s="12"/>
      <c r="U400" s="12"/>
      <c r="V400" s="12"/>
      <c r="W400" s="75"/>
      <c r="X400" s="12"/>
      <c r="Y400" s="12"/>
    </row>
    <row r="401" spans="1:25">
      <c r="A401" s="9">
        <f t="shared" si="20"/>
        <v>87807</v>
      </c>
      <c r="B401" s="9">
        <f t="shared" si="22"/>
        <v>7</v>
      </c>
      <c r="C401" s="9">
        <v>878</v>
      </c>
      <c r="D401" s="9" t="s">
        <v>509</v>
      </c>
      <c r="E401" s="9">
        <v>238</v>
      </c>
      <c r="F401" s="9" t="s">
        <v>827</v>
      </c>
      <c r="G401" s="66">
        <v>101</v>
      </c>
      <c r="H401" s="12">
        <v>86</v>
      </c>
      <c r="I401" s="12">
        <v>1084773</v>
      </c>
      <c r="J401" s="12">
        <v>950575</v>
      </c>
      <c r="K401" s="9">
        <f t="shared" si="21"/>
        <v>878238</v>
      </c>
      <c r="O401" s="12"/>
      <c r="U401" s="12"/>
      <c r="V401" s="12"/>
      <c r="W401" s="75"/>
      <c r="X401" s="12"/>
      <c r="Y401" s="12"/>
    </row>
    <row r="402" spans="1:25">
      <c r="A402" s="9">
        <f t="shared" si="20"/>
        <v>87808</v>
      </c>
      <c r="B402" s="9">
        <f t="shared" si="22"/>
        <v>8</v>
      </c>
      <c r="C402" s="9">
        <v>878</v>
      </c>
      <c r="D402" s="9" t="s">
        <v>509</v>
      </c>
      <c r="E402" s="9">
        <v>265</v>
      </c>
      <c r="F402" s="9" t="s">
        <v>854</v>
      </c>
      <c r="G402" s="66">
        <v>81</v>
      </c>
      <c r="H402" s="12">
        <v>76</v>
      </c>
      <c r="I402" s="12">
        <v>997090</v>
      </c>
      <c r="J402" s="12">
        <v>937099</v>
      </c>
      <c r="K402" s="9">
        <f t="shared" si="21"/>
        <v>878265</v>
      </c>
      <c r="O402" s="12"/>
      <c r="U402" s="12"/>
      <c r="V402" s="12"/>
      <c r="W402" s="75"/>
      <c r="X402" s="12"/>
      <c r="Y402" s="12"/>
    </row>
    <row r="403" spans="1:25">
      <c r="A403" s="9">
        <f t="shared" si="20"/>
        <v>87809</v>
      </c>
      <c r="B403" s="9">
        <f t="shared" si="22"/>
        <v>9</v>
      </c>
      <c r="C403" s="9">
        <v>878</v>
      </c>
      <c r="D403" s="9" t="s">
        <v>509</v>
      </c>
      <c r="E403" s="9">
        <v>269</v>
      </c>
      <c r="F403" s="9" t="s">
        <v>858</v>
      </c>
      <c r="G403" s="66">
        <v>0</v>
      </c>
      <c r="H403" s="12">
        <v>0</v>
      </c>
      <c r="I403" s="12">
        <v>0</v>
      </c>
      <c r="J403" s="12">
        <v>0</v>
      </c>
      <c r="K403" s="9">
        <f t="shared" si="21"/>
        <v>878269</v>
      </c>
      <c r="O403" s="12"/>
      <c r="U403" s="12"/>
      <c r="V403" s="12"/>
      <c r="W403" s="75"/>
      <c r="X403" s="12"/>
      <c r="Y403" s="12"/>
    </row>
    <row r="404" spans="1:25">
      <c r="A404" s="9">
        <f t="shared" si="20"/>
        <v>87810</v>
      </c>
      <c r="B404" s="9">
        <f t="shared" si="22"/>
        <v>10</v>
      </c>
      <c r="C404" s="9">
        <v>878</v>
      </c>
      <c r="D404" s="9" t="s">
        <v>509</v>
      </c>
      <c r="E404" s="9">
        <v>307</v>
      </c>
      <c r="F404" s="9" t="s">
        <v>898</v>
      </c>
      <c r="G404" s="66">
        <v>68</v>
      </c>
      <c r="H404" s="12">
        <v>50</v>
      </c>
      <c r="I404" s="12">
        <v>886777</v>
      </c>
      <c r="J404" s="12">
        <v>667483</v>
      </c>
      <c r="K404" s="9">
        <f t="shared" si="21"/>
        <v>878307</v>
      </c>
      <c r="O404" s="12"/>
      <c r="U404" s="12"/>
      <c r="V404" s="12"/>
      <c r="W404" s="75"/>
      <c r="X404" s="12"/>
      <c r="Y404" s="12"/>
    </row>
    <row r="405" spans="1:25">
      <c r="A405" s="9">
        <f t="shared" si="20"/>
        <v>87811</v>
      </c>
      <c r="B405" s="9">
        <f t="shared" si="22"/>
        <v>11</v>
      </c>
      <c r="C405" s="9">
        <v>878</v>
      </c>
      <c r="D405" s="9" t="s">
        <v>509</v>
      </c>
      <c r="E405" s="9">
        <v>350</v>
      </c>
      <c r="F405" s="9" t="s">
        <v>942</v>
      </c>
      <c r="G405" s="66">
        <v>69</v>
      </c>
      <c r="H405" s="12">
        <v>55</v>
      </c>
      <c r="I405" s="12">
        <v>865924</v>
      </c>
      <c r="J405" s="12">
        <v>698424</v>
      </c>
      <c r="K405" s="9">
        <f t="shared" si="21"/>
        <v>878350</v>
      </c>
      <c r="O405" s="12"/>
      <c r="U405" s="12"/>
      <c r="V405" s="12"/>
      <c r="W405" s="75"/>
      <c r="X405" s="12"/>
      <c r="Y405" s="12"/>
    </row>
    <row r="406" spans="1:25">
      <c r="A406" s="9">
        <f t="shared" si="20"/>
        <v>87901</v>
      </c>
      <c r="B406" s="9">
        <f t="shared" si="22"/>
        <v>1</v>
      </c>
      <c r="C406" s="9">
        <v>879</v>
      </c>
      <c r="D406" s="9" t="s">
        <v>510</v>
      </c>
      <c r="E406" s="9">
        <v>36</v>
      </c>
      <c r="F406" s="9" t="s">
        <v>556</v>
      </c>
      <c r="G406" s="66">
        <v>211</v>
      </c>
      <c r="H406" s="12">
        <v>204</v>
      </c>
      <c r="I406" s="12">
        <v>2767612</v>
      </c>
      <c r="J406" s="12">
        <v>2700134</v>
      </c>
      <c r="K406" s="9">
        <f t="shared" si="21"/>
        <v>879036</v>
      </c>
      <c r="O406" s="12"/>
      <c r="U406" s="12"/>
      <c r="V406" s="12"/>
      <c r="W406" s="75"/>
      <c r="X406" s="12"/>
      <c r="Y406" s="12"/>
    </row>
    <row r="407" spans="1:25">
      <c r="A407" s="9">
        <f t="shared" si="20"/>
        <v>87902</v>
      </c>
      <c r="B407" s="9">
        <f t="shared" si="22"/>
        <v>2</v>
      </c>
      <c r="C407" s="9">
        <v>879</v>
      </c>
      <c r="D407" s="9" t="s">
        <v>510</v>
      </c>
      <c r="E407" s="9">
        <v>96</v>
      </c>
      <c r="F407" s="9" t="s">
        <v>648</v>
      </c>
      <c r="G407" s="66">
        <v>128</v>
      </c>
      <c r="H407" s="12">
        <v>133</v>
      </c>
      <c r="I407" s="12">
        <v>1676966</v>
      </c>
      <c r="J407" s="12">
        <v>1746664</v>
      </c>
      <c r="K407" s="9">
        <f t="shared" si="21"/>
        <v>879096</v>
      </c>
      <c r="O407" s="12"/>
      <c r="U407" s="12"/>
      <c r="V407" s="12"/>
      <c r="W407" s="75"/>
      <c r="X407" s="12"/>
      <c r="Y407" s="12"/>
    </row>
    <row r="408" spans="1:25">
      <c r="A408" s="9">
        <f t="shared" si="20"/>
        <v>87903</v>
      </c>
      <c r="B408" s="9">
        <f t="shared" si="22"/>
        <v>3</v>
      </c>
      <c r="C408" s="9">
        <v>879</v>
      </c>
      <c r="D408" s="9" t="s">
        <v>510</v>
      </c>
      <c r="E408" s="9">
        <v>169</v>
      </c>
      <c r="F408" s="9" t="s">
        <v>742</v>
      </c>
      <c r="G408" s="66">
        <v>13</v>
      </c>
      <c r="H408" s="12">
        <v>18</v>
      </c>
      <c r="I408" s="12">
        <v>165810</v>
      </c>
      <c r="J408" s="12">
        <v>234534</v>
      </c>
      <c r="K408" s="9">
        <f t="shared" si="21"/>
        <v>879169</v>
      </c>
      <c r="O408" s="12"/>
      <c r="U408" s="12"/>
      <c r="V408" s="12"/>
      <c r="W408" s="75"/>
      <c r="X408" s="12"/>
      <c r="Y408" s="12"/>
    </row>
    <row r="409" spans="1:25">
      <c r="A409" s="9">
        <f t="shared" si="20"/>
        <v>87904</v>
      </c>
      <c r="B409" s="9">
        <f t="shared" si="22"/>
        <v>4</v>
      </c>
      <c r="C409" s="9">
        <v>879</v>
      </c>
      <c r="D409" s="9" t="s">
        <v>510</v>
      </c>
      <c r="E409" s="9">
        <v>261</v>
      </c>
      <c r="F409" s="9" t="s">
        <v>850</v>
      </c>
      <c r="G409" s="66">
        <v>127</v>
      </c>
      <c r="H409" s="12">
        <v>133</v>
      </c>
      <c r="I409" s="12">
        <v>1682136</v>
      </c>
      <c r="J409" s="12">
        <v>1748722</v>
      </c>
      <c r="K409" s="9">
        <f t="shared" si="21"/>
        <v>879261</v>
      </c>
      <c r="O409" s="12"/>
      <c r="U409" s="12"/>
      <c r="V409" s="12"/>
      <c r="W409" s="75"/>
      <c r="X409" s="12"/>
      <c r="Y409" s="12"/>
    </row>
    <row r="410" spans="1:25">
      <c r="A410" s="9">
        <f t="shared" si="20"/>
        <v>87905</v>
      </c>
      <c r="B410" s="9">
        <f t="shared" si="22"/>
        <v>5</v>
      </c>
      <c r="C410" s="9">
        <v>879</v>
      </c>
      <c r="D410" s="9" t="s">
        <v>510</v>
      </c>
      <c r="E410" s="9">
        <v>310</v>
      </c>
      <c r="F410" s="9" t="s">
        <v>901</v>
      </c>
      <c r="G410" s="66">
        <v>243</v>
      </c>
      <c r="H410" s="12">
        <v>253</v>
      </c>
      <c r="I410" s="12">
        <v>2224808</v>
      </c>
      <c r="J410" s="12">
        <v>2318629</v>
      </c>
      <c r="K410" s="9">
        <f t="shared" si="21"/>
        <v>879310</v>
      </c>
      <c r="O410" s="12"/>
      <c r="U410" s="12"/>
      <c r="V410" s="12"/>
      <c r="W410" s="75"/>
      <c r="X410" s="12"/>
      <c r="Y410" s="12"/>
    </row>
    <row r="411" spans="1:25">
      <c r="A411" s="9">
        <f t="shared" si="20"/>
        <v>88501</v>
      </c>
      <c r="B411" s="9">
        <f t="shared" si="22"/>
        <v>1</v>
      </c>
      <c r="C411" s="9">
        <v>885</v>
      </c>
      <c r="D411" s="9" t="s">
        <v>511</v>
      </c>
      <c r="E411" s="9">
        <v>7</v>
      </c>
      <c r="F411" s="9" t="s">
        <v>1</v>
      </c>
      <c r="G411" s="66">
        <v>64</v>
      </c>
      <c r="H411" s="12">
        <v>71</v>
      </c>
      <c r="I411" s="12">
        <v>634993</v>
      </c>
      <c r="J411" s="12">
        <v>718998</v>
      </c>
      <c r="K411" s="9">
        <f t="shared" si="21"/>
        <v>885007</v>
      </c>
      <c r="O411" s="12"/>
      <c r="U411" s="12"/>
      <c r="V411" s="12"/>
      <c r="W411" s="75"/>
      <c r="X411" s="12"/>
      <c r="Y411" s="12"/>
    </row>
    <row r="412" spans="1:25">
      <c r="A412" s="9">
        <f t="shared" si="20"/>
        <v>88502</v>
      </c>
      <c r="B412" s="9">
        <f t="shared" si="22"/>
        <v>2</v>
      </c>
      <c r="C412" s="9">
        <v>885</v>
      </c>
      <c r="D412" s="9" t="s">
        <v>511</v>
      </c>
      <c r="E412" s="9">
        <v>105</v>
      </c>
      <c r="F412" s="9" t="s">
        <v>658</v>
      </c>
      <c r="G412" s="66">
        <v>44</v>
      </c>
      <c r="H412" s="12">
        <v>38</v>
      </c>
      <c r="I412" s="12">
        <v>495695</v>
      </c>
      <c r="J412" s="12">
        <v>445406</v>
      </c>
      <c r="K412" s="9">
        <f t="shared" si="21"/>
        <v>885105</v>
      </c>
      <c r="O412" s="12"/>
      <c r="U412" s="12"/>
      <c r="V412" s="12"/>
      <c r="W412" s="75"/>
      <c r="X412" s="12"/>
      <c r="Y412" s="12"/>
    </row>
    <row r="413" spans="1:25">
      <c r="A413" s="9">
        <f t="shared" si="20"/>
        <v>88503</v>
      </c>
      <c r="B413" s="9">
        <f t="shared" si="22"/>
        <v>3</v>
      </c>
      <c r="C413" s="9">
        <v>885</v>
      </c>
      <c r="D413" s="9" t="s">
        <v>511</v>
      </c>
      <c r="E413" s="9">
        <v>116</v>
      </c>
      <c r="F413" s="9" t="s">
        <v>671</v>
      </c>
      <c r="G413" s="66">
        <v>73</v>
      </c>
      <c r="H413" s="12">
        <v>77</v>
      </c>
      <c r="I413" s="12">
        <v>742467</v>
      </c>
      <c r="J413" s="12">
        <v>798953</v>
      </c>
      <c r="K413" s="9">
        <f t="shared" si="21"/>
        <v>885116</v>
      </c>
      <c r="O413" s="12"/>
      <c r="U413" s="12"/>
      <c r="V413" s="12"/>
      <c r="W413" s="75"/>
      <c r="X413" s="12"/>
      <c r="Y413" s="12"/>
    </row>
    <row r="414" spans="1:25">
      <c r="A414" s="9">
        <f t="shared" si="20"/>
        <v>88504</v>
      </c>
      <c r="B414" s="9">
        <f t="shared" si="22"/>
        <v>4</v>
      </c>
      <c r="C414" s="9">
        <v>885</v>
      </c>
      <c r="D414" s="9" t="s">
        <v>511</v>
      </c>
      <c r="E414" s="9">
        <v>128</v>
      </c>
      <c r="F414" s="9" t="s">
        <v>688</v>
      </c>
      <c r="G414" s="66">
        <v>771</v>
      </c>
      <c r="H414" s="12">
        <v>795</v>
      </c>
      <c r="I414" s="12">
        <v>5505056</v>
      </c>
      <c r="J414" s="12">
        <v>5501418</v>
      </c>
      <c r="K414" s="9">
        <f t="shared" si="21"/>
        <v>885128</v>
      </c>
      <c r="O414" s="12"/>
      <c r="U414" s="12"/>
      <c r="V414" s="12"/>
      <c r="W414" s="75"/>
      <c r="X414" s="12"/>
      <c r="Y414" s="12"/>
    </row>
    <row r="415" spans="1:25">
      <c r="A415" s="9">
        <f t="shared" si="20"/>
        <v>88505</v>
      </c>
      <c r="B415" s="9">
        <f t="shared" si="22"/>
        <v>5</v>
      </c>
      <c r="C415" s="9">
        <v>885</v>
      </c>
      <c r="D415" s="9" t="s">
        <v>511</v>
      </c>
      <c r="E415" s="9">
        <v>144</v>
      </c>
      <c r="F415" s="9" t="s">
        <v>705</v>
      </c>
      <c r="G415" s="66">
        <v>33</v>
      </c>
      <c r="H415" s="12">
        <v>27</v>
      </c>
      <c r="I415" s="12">
        <v>442343</v>
      </c>
      <c r="J415" s="12">
        <v>361890</v>
      </c>
      <c r="K415" s="9">
        <f t="shared" si="21"/>
        <v>885144</v>
      </c>
      <c r="O415" s="12"/>
      <c r="U415" s="12"/>
      <c r="V415" s="12"/>
      <c r="W415" s="75"/>
      <c r="X415" s="12"/>
      <c r="Y415" s="12"/>
    </row>
    <row r="416" spans="1:25">
      <c r="A416" s="9">
        <f t="shared" si="20"/>
        <v>88506</v>
      </c>
      <c r="B416" s="9">
        <f t="shared" si="22"/>
        <v>6</v>
      </c>
      <c r="C416" s="9">
        <v>885</v>
      </c>
      <c r="D416" s="9" t="s">
        <v>511</v>
      </c>
      <c r="E416" s="9">
        <v>180</v>
      </c>
      <c r="F416" s="9" t="s">
        <v>757</v>
      </c>
      <c r="G416" s="66">
        <v>66</v>
      </c>
      <c r="H416" s="12">
        <v>73</v>
      </c>
      <c r="I416" s="12">
        <v>635260</v>
      </c>
      <c r="J416" s="12">
        <v>735053</v>
      </c>
      <c r="K416" s="9">
        <f t="shared" si="21"/>
        <v>885180</v>
      </c>
      <c r="O416" s="12"/>
      <c r="U416" s="12"/>
      <c r="V416" s="12"/>
      <c r="W416" s="75"/>
      <c r="X416" s="12"/>
      <c r="Y416" s="12"/>
    </row>
    <row r="417" spans="1:25">
      <c r="A417" s="9">
        <f t="shared" si="20"/>
        <v>88507</v>
      </c>
      <c r="B417" s="9">
        <f t="shared" si="22"/>
        <v>7</v>
      </c>
      <c r="C417" s="9">
        <v>885</v>
      </c>
      <c r="D417" s="9" t="s">
        <v>511</v>
      </c>
      <c r="E417" s="9">
        <v>203</v>
      </c>
      <c r="F417" s="9" t="s">
        <v>780</v>
      </c>
      <c r="G417" s="66">
        <v>23</v>
      </c>
      <c r="H417" s="12">
        <v>27</v>
      </c>
      <c r="I417" s="12">
        <v>317664</v>
      </c>
      <c r="J417" s="12">
        <v>370144</v>
      </c>
      <c r="K417" s="9">
        <f t="shared" si="21"/>
        <v>885203</v>
      </c>
      <c r="O417" s="12"/>
      <c r="U417" s="12"/>
      <c r="V417" s="12"/>
      <c r="W417" s="75"/>
      <c r="X417" s="12"/>
      <c r="Y417" s="12"/>
    </row>
    <row r="418" spans="1:25">
      <c r="A418" s="9">
        <f t="shared" si="20"/>
        <v>88508</v>
      </c>
      <c r="B418" s="9">
        <f t="shared" si="22"/>
        <v>8</v>
      </c>
      <c r="C418" s="9">
        <v>885</v>
      </c>
      <c r="D418" s="9" t="s">
        <v>511</v>
      </c>
      <c r="E418" s="9">
        <v>204</v>
      </c>
      <c r="F418" s="9" t="s">
        <v>782</v>
      </c>
      <c r="G418" s="66">
        <v>18</v>
      </c>
      <c r="H418" s="12">
        <v>24</v>
      </c>
      <c r="I418" s="12">
        <v>237333</v>
      </c>
      <c r="J418" s="12">
        <v>321626</v>
      </c>
      <c r="K418" s="9">
        <f t="shared" si="21"/>
        <v>885204</v>
      </c>
      <c r="O418" s="12"/>
      <c r="U418" s="12"/>
      <c r="V418" s="12"/>
      <c r="W418" s="75"/>
      <c r="X418" s="12"/>
      <c r="Y418" s="12"/>
    </row>
    <row r="419" spans="1:25">
      <c r="A419" s="9">
        <f t="shared" si="20"/>
        <v>88509</v>
      </c>
      <c r="B419" s="9">
        <f t="shared" si="22"/>
        <v>9</v>
      </c>
      <c r="C419" s="9">
        <v>885</v>
      </c>
      <c r="D419" s="9" t="s">
        <v>511</v>
      </c>
      <c r="E419" s="9">
        <v>254</v>
      </c>
      <c r="F419" s="9" t="s">
        <v>843</v>
      </c>
      <c r="G419" s="66">
        <v>15</v>
      </c>
      <c r="H419" s="12">
        <v>20</v>
      </c>
      <c r="I419" s="12">
        <v>190352</v>
      </c>
      <c r="J419" s="12">
        <v>264007</v>
      </c>
      <c r="K419" s="9">
        <f t="shared" si="21"/>
        <v>885254</v>
      </c>
      <c r="O419" s="12"/>
      <c r="U419" s="12"/>
      <c r="V419" s="12"/>
      <c r="W419" s="75"/>
      <c r="X419" s="12"/>
      <c r="Y419" s="12"/>
    </row>
    <row r="420" spans="1:25">
      <c r="A420" s="9">
        <f t="shared" si="20"/>
        <v>88510</v>
      </c>
      <c r="B420" s="9">
        <f t="shared" si="22"/>
        <v>10</v>
      </c>
      <c r="C420" s="9">
        <v>885</v>
      </c>
      <c r="D420" s="9" t="s">
        <v>511</v>
      </c>
      <c r="E420" s="9">
        <v>259</v>
      </c>
      <c r="F420" s="9" t="s">
        <v>848</v>
      </c>
      <c r="G420" s="66">
        <v>46</v>
      </c>
      <c r="H420" s="12">
        <v>51</v>
      </c>
      <c r="I420" s="12">
        <v>616248</v>
      </c>
      <c r="J420" s="12">
        <v>681999</v>
      </c>
      <c r="K420" s="9">
        <f t="shared" si="21"/>
        <v>885259</v>
      </c>
      <c r="O420" s="12"/>
      <c r="U420" s="12"/>
      <c r="V420" s="12"/>
      <c r="W420" s="75"/>
      <c r="X420" s="12"/>
      <c r="Y420" s="12"/>
    </row>
    <row r="421" spans="1:25">
      <c r="A421" s="9">
        <f t="shared" si="20"/>
        <v>88511</v>
      </c>
      <c r="B421" s="9">
        <f t="shared" si="22"/>
        <v>11</v>
      </c>
      <c r="C421" s="9">
        <v>885</v>
      </c>
      <c r="D421" s="9" t="s">
        <v>511</v>
      </c>
      <c r="E421" s="9">
        <v>329</v>
      </c>
      <c r="F421" s="9" t="s">
        <v>921</v>
      </c>
      <c r="G421" s="66">
        <v>16</v>
      </c>
      <c r="H421" s="12">
        <v>21</v>
      </c>
      <c r="I421" s="12">
        <v>210623</v>
      </c>
      <c r="J421" s="12">
        <v>282088</v>
      </c>
      <c r="K421" s="9">
        <f t="shared" si="21"/>
        <v>885329</v>
      </c>
      <c r="O421" s="12"/>
      <c r="U421" s="12"/>
      <c r="V421" s="12"/>
      <c r="W421" s="75"/>
      <c r="X421" s="12"/>
      <c r="Y421" s="12"/>
    </row>
    <row r="422" spans="1:25">
      <c r="A422" s="9">
        <f t="shared" si="20"/>
        <v>91001</v>
      </c>
      <c r="B422" s="9">
        <f t="shared" si="22"/>
        <v>1</v>
      </c>
      <c r="C422" s="9">
        <v>910</v>
      </c>
      <c r="D422" s="9" t="s">
        <v>512</v>
      </c>
      <c r="E422" s="9">
        <v>3</v>
      </c>
      <c r="F422" s="9" t="s">
        <v>976</v>
      </c>
      <c r="G422" s="66">
        <v>10</v>
      </c>
      <c r="H422" s="12">
        <v>12</v>
      </c>
      <c r="I422" s="12">
        <v>87332</v>
      </c>
      <c r="J422" s="12">
        <v>106681</v>
      </c>
      <c r="K422" s="9">
        <f t="shared" si="21"/>
        <v>910003</v>
      </c>
      <c r="O422" s="12"/>
      <c r="U422" s="12"/>
      <c r="V422" s="12"/>
      <c r="W422" s="75"/>
      <c r="X422" s="12"/>
      <c r="Y422" s="12"/>
    </row>
    <row r="423" spans="1:25">
      <c r="A423" s="9">
        <f t="shared" si="20"/>
        <v>91002</v>
      </c>
      <c r="B423" s="9">
        <f t="shared" si="22"/>
        <v>2</v>
      </c>
      <c r="C423" s="9">
        <v>910</v>
      </c>
      <c r="D423" s="9" t="s">
        <v>512</v>
      </c>
      <c r="E423" s="9">
        <v>16</v>
      </c>
      <c r="F423" s="9" t="s">
        <v>19</v>
      </c>
      <c r="G423" s="66">
        <v>41</v>
      </c>
      <c r="H423" s="12">
        <v>52</v>
      </c>
      <c r="I423" s="12">
        <v>301886</v>
      </c>
      <c r="J423" s="12">
        <v>384647</v>
      </c>
      <c r="K423" s="9">
        <f t="shared" si="21"/>
        <v>910016</v>
      </c>
      <c r="O423" s="12"/>
      <c r="U423" s="12"/>
      <c r="V423" s="12"/>
      <c r="W423" s="75"/>
      <c r="X423" s="12"/>
      <c r="Y423" s="12"/>
    </row>
    <row r="424" spans="1:25">
      <c r="A424" s="9">
        <f t="shared" si="20"/>
        <v>91003</v>
      </c>
      <c r="B424" s="9">
        <f t="shared" si="22"/>
        <v>3</v>
      </c>
      <c r="C424" s="9">
        <v>910</v>
      </c>
      <c r="D424" s="9" t="s">
        <v>512</v>
      </c>
      <c r="E424" s="9">
        <v>27</v>
      </c>
      <c r="F424" s="9" t="s">
        <v>39</v>
      </c>
      <c r="G424" s="66">
        <v>11</v>
      </c>
      <c r="H424" s="12">
        <v>8</v>
      </c>
      <c r="I424" s="12">
        <v>86323</v>
      </c>
      <c r="J424" s="12">
        <v>63514</v>
      </c>
      <c r="K424" s="9">
        <f t="shared" si="21"/>
        <v>910027</v>
      </c>
      <c r="O424" s="12"/>
      <c r="U424" s="66"/>
      <c r="V424" s="12"/>
      <c r="W424" s="75"/>
      <c r="X424" s="12"/>
      <c r="Y424" s="12"/>
    </row>
    <row r="425" spans="1:25">
      <c r="A425" s="9">
        <f t="shared" si="20"/>
        <v>91004</v>
      </c>
      <c r="B425" s="9">
        <f t="shared" si="22"/>
        <v>4</v>
      </c>
      <c r="C425" s="9">
        <v>910</v>
      </c>
      <c r="D425" s="9" t="s">
        <v>512</v>
      </c>
      <c r="E425" s="9">
        <v>72</v>
      </c>
      <c r="F425" s="9" t="s">
        <v>610</v>
      </c>
      <c r="G425" s="66">
        <v>15</v>
      </c>
      <c r="H425" s="12">
        <v>18</v>
      </c>
      <c r="I425" s="12">
        <v>191305</v>
      </c>
      <c r="J425" s="12">
        <v>230264</v>
      </c>
      <c r="K425" s="9">
        <f t="shared" si="21"/>
        <v>910072</v>
      </c>
      <c r="O425" s="12"/>
      <c r="U425" s="12"/>
      <c r="V425" s="12"/>
      <c r="W425" s="75"/>
      <c r="X425" s="12"/>
      <c r="Y425" s="12"/>
    </row>
    <row r="426" spans="1:25">
      <c r="A426" s="9">
        <f t="shared" si="20"/>
        <v>91005</v>
      </c>
      <c r="B426" s="9">
        <f t="shared" si="22"/>
        <v>5</v>
      </c>
      <c r="C426" s="9">
        <v>910</v>
      </c>
      <c r="D426" s="9" t="s">
        <v>512</v>
      </c>
      <c r="E426" s="9">
        <v>76</v>
      </c>
      <c r="F426" s="9" t="s">
        <v>620</v>
      </c>
      <c r="G426" s="66">
        <v>28</v>
      </c>
      <c r="H426" s="12">
        <v>28</v>
      </c>
      <c r="I426" s="12">
        <v>221262</v>
      </c>
      <c r="J426" s="12">
        <v>216388</v>
      </c>
      <c r="K426" s="9">
        <f t="shared" si="21"/>
        <v>910076</v>
      </c>
      <c r="O426" s="12"/>
      <c r="U426" s="12"/>
      <c r="V426" s="12"/>
      <c r="W426" s="75"/>
      <c r="X426" s="12"/>
      <c r="Y426" s="12"/>
    </row>
    <row r="427" spans="1:25">
      <c r="A427" s="9">
        <f t="shared" si="20"/>
        <v>91006</v>
      </c>
      <c r="B427" s="9">
        <f t="shared" si="22"/>
        <v>6</v>
      </c>
      <c r="C427" s="9">
        <v>910</v>
      </c>
      <c r="D427" s="9" t="s">
        <v>512</v>
      </c>
      <c r="E427" s="9">
        <v>88</v>
      </c>
      <c r="F427" s="9" t="s">
        <v>638</v>
      </c>
      <c r="G427" s="66">
        <v>4</v>
      </c>
      <c r="H427" s="12">
        <v>5</v>
      </c>
      <c r="I427" s="12">
        <v>46629</v>
      </c>
      <c r="J427" s="12">
        <v>58476</v>
      </c>
      <c r="K427" s="9">
        <f t="shared" si="21"/>
        <v>910088</v>
      </c>
      <c r="O427" s="12"/>
      <c r="U427" s="12"/>
      <c r="V427" s="12"/>
      <c r="W427" s="75"/>
      <c r="X427" s="12"/>
      <c r="Y427" s="12"/>
    </row>
    <row r="428" spans="1:25">
      <c r="A428" s="9">
        <f t="shared" si="20"/>
        <v>91007</v>
      </c>
      <c r="B428" s="9">
        <f t="shared" si="22"/>
        <v>7</v>
      </c>
      <c r="C428" s="9">
        <v>910</v>
      </c>
      <c r="D428" s="9" t="s">
        <v>512</v>
      </c>
      <c r="E428" s="9">
        <v>94</v>
      </c>
      <c r="F428" s="9" t="s">
        <v>645</v>
      </c>
      <c r="G428" s="66">
        <v>12</v>
      </c>
      <c r="H428" s="12">
        <v>14</v>
      </c>
      <c r="I428" s="12">
        <v>119509</v>
      </c>
      <c r="J428" s="12">
        <v>135570</v>
      </c>
      <c r="K428" s="9">
        <f t="shared" si="21"/>
        <v>910094</v>
      </c>
      <c r="O428" s="12"/>
      <c r="U428" s="12"/>
      <c r="V428" s="12"/>
      <c r="W428" s="75"/>
      <c r="X428" s="12"/>
      <c r="Y428" s="12"/>
    </row>
    <row r="429" spans="1:25">
      <c r="A429" s="9">
        <f t="shared" si="20"/>
        <v>91008</v>
      </c>
      <c r="B429" s="9">
        <f t="shared" si="22"/>
        <v>8</v>
      </c>
      <c r="C429" s="9">
        <v>910</v>
      </c>
      <c r="D429" s="9" t="s">
        <v>512</v>
      </c>
      <c r="E429" s="9">
        <v>95</v>
      </c>
      <c r="F429" s="9" t="s">
        <v>646</v>
      </c>
      <c r="G429" s="66">
        <v>44</v>
      </c>
      <c r="H429" s="12">
        <v>52</v>
      </c>
      <c r="I429" s="12">
        <v>128842</v>
      </c>
      <c r="J429" s="12">
        <v>156455</v>
      </c>
      <c r="K429" s="9">
        <f t="shared" si="21"/>
        <v>910095</v>
      </c>
      <c r="O429" s="12"/>
      <c r="U429" s="12"/>
      <c r="V429" s="12"/>
      <c r="W429" s="75"/>
      <c r="X429" s="12"/>
      <c r="Y429" s="12"/>
    </row>
    <row r="430" spans="1:25">
      <c r="A430" s="9">
        <f t="shared" si="20"/>
        <v>91009</v>
      </c>
      <c r="B430" s="9">
        <f t="shared" si="22"/>
        <v>9</v>
      </c>
      <c r="C430" s="9">
        <v>910</v>
      </c>
      <c r="D430" s="9" t="s">
        <v>512</v>
      </c>
      <c r="E430" s="9">
        <v>102</v>
      </c>
      <c r="F430" s="9" t="s">
        <v>655</v>
      </c>
      <c r="G430" s="66">
        <v>17</v>
      </c>
      <c r="H430" s="12">
        <v>17</v>
      </c>
      <c r="I430" s="12">
        <v>182172</v>
      </c>
      <c r="J430" s="12">
        <v>173209</v>
      </c>
      <c r="K430" s="9">
        <f t="shared" si="21"/>
        <v>910102</v>
      </c>
      <c r="O430" s="12"/>
      <c r="U430" s="66"/>
      <c r="V430" s="12"/>
      <c r="W430" s="75"/>
      <c r="X430" s="12"/>
      <c r="Y430" s="12"/>
    </row>
    <row r="431" spans="1:25">
      <c r="A431" s="9">
        <f t="shared" si="20"/>
        <v>91010</v>
      </c>
      <c r="B431" s="9">
        <f t="shared" si="22"/>
        <v>10</v>
      </c>
      <c r="C431" s="9">
        <v>910</v>
      </c>
      <c r="D431" s="9" t="s">
        <v>512</v>
      </c>
      <c r="E431" s="9">
        <v>167</v>
      </c>
      <c r="F431" s="9" t="s">
        <v>740</v>
      </c>
      <c r="G431" s="66">
        <v>1</v>
      </c>
      <c r="H431" s="12">
        <v>3</v>
      </c>
      <c r="I431" s="12">
        <v>9961</v>
      </c>
      <c r="J431" s="12">
        <v>30739</v>
      </c>
      <c r="K431" s="9">
        <f t="shared" si="21"/>
        <v>910167</v>
      </c>
      <c r="O431" s="12"/>
      <c r="U431" s="12"/>
      <c r="V431" s="12"/>
      <c r="W431" s="75"/>
      <c r="X431" s="12"/>
      <c r="Y431" s="12"/>
    </row>
    <row r="432" spans="1:25">
      <c r="A432" s="9">
        <f t="shared" si="20"/>
        <v>91011</v>
      </c>
      <c r="B432" s="9">
        <f t="shared" si="22"/>
        <v>11</v>
      </c>
      <c r="C432" s="9">
        <v>910</v>
      </c>
      <c r="D432" s="9" t="s">
        <v>512</v>
      </c>
      <c r="E432" s="9">
        <v>201</v>
      </c>
      <c r="F432" s="9" t="s">
        <v>778</v>
      </c>
      <c r="G432" s="66">
        <v>19</v>
      </c>
      <c r="H432" s="12">
        <v>18</v>
      </c>
      <c r="I432" s="12">
        <v>47094</v>
      </c>
      <c r="J432" s="12">
        <v>44335</v>
      </c>
      <c r="K432" s="9">
        <f t="shared" si="21"/>
        <v>910201</v>
      </c>
      <c r="O432" s="12"/>
      <c r="U432" s="12"/>
      <c r="V432" s="12"/>
      <c r="W432" s="75"/>
      <c r="X432" s="12"/>
      <c r="Y432" s="12"/>
    </row>
    <row r="433" spans="1:25">
      <c r="A433" s="9">
        <f t="shared" si="20"/>
        <v>91012</v>
      </c>
      <c r="B433" s="9">
        <f t="shared" si="22"/>
        <v>12</v>
      </c>
      <c r="C433" s="9">
        <v>910</v>
      </c>
      <c r="D433" s="9" t="s">
        <v>512</v>
      </c>
      <c r="E433" s="9">
        <v>212</v>
      </c>
      <c r="F433" s="9" t="s">
        <v>794</v>
      </c>
      <c r="G433" s="66">
        <v>9</v>
      </c>
      <c r="H433" s="12">
        <v>4</v>
      </c>
      <c r="I433" s="12">
        <v>79908</v>
      </c>
      <c r="J433" s="12">
        <v>37212</v>
      </c>
      <c r="K433" s="9">
        <f t="shared" si="21"/>
        <v>910212</v>
      </c>
      <c r="O433" s="12"/>
      <c r="U433" s="12"/>
      <c r="V433" s="12"/>
      <c r="W433" s="75"/>
      <c r="X433" s="12"/>
      <c r="Y433" s="12"/>
    </row>
    <row r="434" spans="1:25">
      <c r="A434" s="9">
        <f t="shared" si="20"/>
        <v>91013</v>
      </c>
      <c r="B434" s="9">
        <f t="shared" si="22"/>
        <v>13</v>
      </c>
      <c r="C434" s="9">
        <v>910</v>
      </c>
      <c r="D434" s="9" t="s">
        <v>512</v>
      </c>
      <c r="E434" s="9">
        <v>218</v>
      </c>
      <c r="F434" s="9" t="s">
        <v>801</v>
      </c>
      <c r="G434" s="66">
        <v>17</v>
      </c>
      <c r="H434" s="12">
        <v>15</v>
      </c>
      <c r="I434" s="12">
        <v>166140</v>
      </c>
      <c r="J434" s="12">
        <v>149017</v>
      </c>
      <c r="K434" s="9">
        <f t="shared" si="21"/>
        <v>910218</v>
      </c>
      <c r="O434" s="12"/>
      <c r="U434" s="12"/>
      <c r="V434" s="12"/>
      <c r="W434" s="75"/>
      <c r="X434" s="12"/>
      <c r="Y434" s="12"/>
    </row>
    <row r="435" spans="1:25">
      <c r="A435" s="9">
        <f t="shared" si="20"/>
        <v>91014</v>
      </c>
      <c r="B435" s="9">
        <f t="shared" si="22"/>
        <v>14</v>
      </c>
      <c r="C435" s="9">
        <v>910</v>
      </c>
      <c r="D435" s="9" t="s">
        <v>512</v>
      </c>
      <c r="E435" s="9">
        <v>245</v>
      </c>
      <c r="F435" s="9" t="s">
        <v>834</v>
      </c>
      <c r="G435" s="66">
        <v>11</v>
      </c>
      <c r="H435" s="12">
        <v>11</v>
      </c>
      <c r="I435" s="12">
        <v>103599</v>
      </c>
      <c r="J435" s="12">
        <v>106567</v>
      </c>
      <c r="K435" s="9">
        <f t="shared" si="21"/>
        <v>910245</v>
      </c>
      <c r="O435" s="12"/>
      <c r="U435" s="12"/>
      <c r="V435" s="12"/>
      <c r="W435" s="75"/>
      <c r="X435" s="12"/>
      <c r="Y435" s="12"/>
    </row>
    <row r="436" spans="1:25">
      <c r="A436" s="9">
        <f t="shared" si="20"/>
        <v>91015</v>
      </c>
      <c r="B436" s="9">
        <f t="shared" si="22"/>
        <v>15</v>
      </c>
      <c r="C436" s="9">
        <v>910</v>
      </c>
      <c r="D436" s="9" t="s">
        <v>512</v>
      </c>
      <c r="E436" s="9">
        <v>247</v>
      </c>
      <c r="F436" s="9" t="s">
        <v>836</v>
      </c>
      <c r="G436" s="66">
        <v>30</v>
      </c>
      <c r="H436" s="12">
        <v>32</v>
      </c>
      <c r="I436" s="12">
        <v>320007</v>
      </c>
      <c r="J436" s="12">
        <v>341073</v>
      </c>
      <c r="K436" s="9">
        <f t="shared" si="21"/>
        <v>910247</v>
      </c>
      <c r="O436" s="12"/>
      <c r="U436" s="12"/>
      <c r="V436" s="12"/>
      <c r="W436" s="75"/>
      <c r="X436" s="12"/>
      <c r="Y436" s="12"/>
    </row>
    <row r="437" spans="1:25">
      <c r="A437" s="9">
        <f t="shared" si="20"/>
        <v>91016</v>
      </c>
      <c r="B437" s="9">
        <f t="shared" si="22"/>
        <v>16</v>
      </c>
      <c r="C437" s="9">
        <v>910</v>
      </c>
      <c r="D437" s="9" t="s">
        <v>512</v>
      </c>
      <c r="E437" s="9">
        <v>265</v>
      </c>
      <c r="F437" s="9" t="s">
        <v>854</v>
      </c>
      <c r="G437" s="66">
        <v>11</v>
      </c>
      <c r="H437" s="12">
        <v>9</v>
      </c>
      <c r="I437" s="12">
        <v>130021</v>
      </c>
      <c r="J437" s="12">
        <v>106899</v>
      </c>
      <c r="K437" s="9">
        <f t="shared" si="21"/>
        <v>910265</v>
      </c>
      <c r="O437" s="12"/>
      <c r="U437" s="12"/>
      <c r="V437" s="12"/>
      <c r="W437" s="75"/>
      <c r="X437" s="12"/>
      <c r="Y437" s="12"/>
    </row>
    <row r="438" spans="1:25">
      <c r="A438" s="9">
        <f t="shared" si="20"/>
        <v>91017</v>
      </c>
      <c r="B438" s="9">
        <f t="shared" si="22"/>
        <v>17</v>
      </c>
      <c r="C438" s="9">
        <v>910</v>
      </c>
      <c r="D438" s="9" t="s">
        <v>512</v>
      </c>
      <c r="E438" s="9">
        <v>273</v>
      </c>
      <c r="F438" s="9" t="s">
        <v>862</v>
      </c>
      <c r="G438" s="66">
        <v>12</v>
      </c>
      <c r="H438" s="12">
        <v>17</v>
      </c>
      <c r="I438" s="12">
        <v>124016</v>
      </c>
      <c r="J438" s="12">
        <v>162281</v>
      </c>
      <c r="K438" s="9">
        <f t="shared" si="21"/>
        <v>910273</v>
      </c>
      <c r="O438" s="12"/>
      <c r="U438" s="66"/>
      <c r="V438" s="12"/>
      <c r="W438" s="75"/>
      <c r="X438" s="12"/>
      <c r="Y438" s="12"/>
    </row>
    <row r="439" spans="1:25">
      <c r="A439" s="9">
        <f t="shared" si="20"/>
        <v>91018</v>
      </c>
      <c r="B439" s="9">
        <f t="shared" si="22"/>
        <v>18</v>
      </c>
      <c r="C439" s="9">
        <v>910</v>
      </c>
      <c r="D439" s="9" t="s">
        <v>512</v>
      </c>
      <c r="E439" s="9">
        <v>292</v>
      </c>
      <c r="F439" s="9" t="s">
        <v>883</v>
      </c>
      <c r="G439" s="66">
        <v>18</v>
      </c>
      <c r="H439" s="12">
        <v>21</v>
      </c>
      <c r="I439" s="12">
        <v>179934</v>
      </c>
      <c r="J439" s="12">
        <v>210906</v>
      </c>
      <c r="K439" s="9">
        <f t="shared" si="21"/>
        <v>910292</v>
      </c>
      <c r="O439" s="12"/>
      <c r="U439" s="12"/>
      <c r="V439" s="12"/>
      <c r="W439" s="75"/>
      <c r="X439" s="12"/>
      <c r="Y439" s="12"/>
    </row>
    <row r="440" spans="1:25">
      <c r="A440" s="9">
        <f t="shared" si="20"/>
        <v>91019</v>
      </c>
      <c r="B440" s="9">
        <f t="shared" si="22"/>
        <v>19</v>
      </c>
      <c r="C440" s="9">
        <v>910</v>
      </c>
      <c r="D440" s="9" t="s">
        <v>512</v>
      </c>
      <c r="E440" s="9">
        <v>293</v>
      </c>
      <c r="F440" s="9" t="s">
        <v>884</v>
      </c>
      <c r="G440" s="66">
        <v>45</v>
      </c>
      <c r="H440" s="12">
        <v>43</v>
      </c>
      <c r="I440" s="12">
        <v>265090</v>
      </c>
      <c r="J440" s="12">
        <v>249093</v>
      </c>
      <c r="K440" s="9">
        <f t="shared" si="21"/>
        <v>910293</v>
      </c>
      <c r="O440" s="12"/>
      <c r="U440" s="12"/>
      <c r="V440" s="12"/>
      <c r="W440" s="75"/>
      <c r="X440" s="12"/>
      <c r="Y440" s="12"/>
    </row>
    <row r="441" spans="1:25">
      <c r="A441" s="9">
        <f t="shared" si="20"/>
        <v>91020</v>
      </c>
      <c r="B441" s="9">
        <f t="shared" si="22"/>
        <v>20</v>
      </c>
      <c r="C441" s="9">
        <v>910</v>
      </c>
      <c r="D441" s="9" t="s">
        <v>512</v>
      </c>
      <c r="E441" s="9">
        <v>331</v>
      </c>
      <c r="F441" s="9" t="s">
        <v>923</v>
      </c>
      <c r="G441" s="66">
        <v>29</v>
      </c>
      <c r="H441" s="12">
        <v>31</v>
      </c>
      <c r="I441" s="12">
        <v>378681</v>
      </c>
      <c r="J441" s="12">
        <v>402418</v>
      </c>
      <c r="K441" s="9">
        <f t="shared" si="21"/>
        <v>910331</v>
      </c>
      <c r="O441" s="12"/>
      <c r="U441" s="12"/>
      <c r="V441" s="12"/>
      <c r="W441" s="75"/>
      <c r="X441" s="12"/>
      <c r="Y441" s="12"/>
    </row>
    <row r="442" spans="1:25">
      <c r="A442" s="9">
        <f t="shared" si="20"/>
        <v>91501</v>
      </c>
      <c r="B442" s="9">
        <f t="shared" si="22"/>
        <v>1</v>
      </c>
      <c r="C442" s="9">
        <v>915</v>
      </c>
      <c r="D442" s="9" t="s">
        <v>513</v>
      </c>
      <c r="E442" s="9">
        <v>18</v>
      </c>
      <c r="F442" s="9" t="s">
        <v>22</v>
      </c>
      <c r="G442" s="66">
        <v>0</v>
      </c>
      <c r="H442" s="12">
        <v>2</v>
      </c>
      <c r="I442" s="12">
        <v>0</v>
      </c>
      <c r="J442" s="12">
        <v>24764</v>
      </c>
      <c r="K442" s="9">
        <f t="shared" si="21"/>
        <v>915018</v>
      </c>
      <c r="O442" s="12"/>
      <c r="U442" s="12"/>
      <c r="V442" s="12"/>
      <c r="W442" s="75"/>
      <c r="X442" s="12"/>
      <c r="Y442" s="12"/>
    </row>
    <row r="443" spans="1:25">
      <c r="A443" s="9">
        <f t="shared" si="20"/>
        <v>91502</v>
      </c>
      <c r="B443" s="9">
        <f t="shared" si="22"/>
        <v>2</v>
      </c>
      <c r="C443" s="9">
        <v>915</v>
      </c>
      <c r="D443" s="9" t="s">
        <v>513</v>
      </c>
      <c r="E443" s="9">
        <v>25</v>
      </c>
      <c r="F443" s="9" t="s">
        <v>36</v>
      </c>
      <c r="G443" s="66">
        <v>14</v>
      </c>
      <c r="H443" s="12">
        <v>13</v>
      </c>
      <c r="I443" s="12">
        <v>142990</v>
      </c>
      <c r="J443" s="12">
        <v>143913</v>
      </c>
      <c r="K443" s="9">
        <f t="shared" si="21"/>
        <v>915025</v>
      </c>
      <c r="O443" s="12"/>
      <c r="U443" s="12"/>
      <c r="V443" s="12"/>
      <c r="W443" s="75"/>
      <c r="X443" s="12"/>
      <c r="Y443" s="12"/>
    </row>
    <row r="444" spans="1:25">
      <c r="A444" s="9">
        <f t="shared" si="20"/>
        <v>91503</v>
      </c>
      <c r="B444" s="9">
        <f t="shared" si="22"/>
        <v>3</v>
      </c>
      <c r="C444" s="9">
        <v>915</v>
      </c>
      <c r="D444" s="9" t="s">
        <v>513</v>
      </c>
      <c r="E444" s="9">
        <v>40</v>
      </c>
      <c r="F444" s="9" t="s">
        <v>564</v>
      </c>
      <c r="G444" s="66">
        <v>11</v>
      </c>
      <c r="H444" s="12">
        <v>8</v>
      </c>
      <c r="I444" s="12">
        <v>124488</v>
      </c>
      <c r="J444" s="12">
        <v>91718</v>
      </c>
      <c r="K444" s="9">
        <f t="shared" si="21"/>
        <v>915040</v>
      </c>
      <c r="O444" s="12"/>
      <c r="U444" s="12"/>
      <c r="V444" s="12"/>
      <c r="W444" s="75"/>
      <c r="X444" s="12"/>
      <c r="Y444" s="12"/>
    </row>
    <row r="445" spans="1:25">
      <c r="A445" s="9">
        <f t="shared" si="20"/>
        <v>91504</v>
      </c>
      <c r="B445" s="9">
        <f t="shared" si="22"/>
        <v>4</v>
      </c>
      <c r="C445" s="9">
        <v>915</v>
      </c>
      <c r="D445" s="9" t="s">
        <v>513</v>
      </c>
      <c r="E445" s="9">
        <v>46</v>
      </c>
      <c r="F445" s="9" t="s">
        <v>574</v>
      </c>
      <c r="G445" s="66">
        <v>0</v>
      </c>
      <c r="H445" s="12">
        <v>0</v>
      </c>
      <c r="I445" s="12">
        <v>0</v>
      </c>
      <c r="J445" s="12">
        <v>0</v>
      </c>
      <c r="K445" s="9">
        <f t="shared" si="21"/>
        <v>915046</v>
      </c>
      <c r="O445" s="12"/>
      <c r="U445" s="12"/>
      <c r="V445" s="12"/>
      <c r="W445" s="75"/>
      <c r="X445" s="12"/>
      <c r="Y445" s="12"/>
    </row>
    <row r="446" spans="1:25">
      <c r="A446" s="9">
        <f t="shared" si="20"/>
        <v>91505</v>
      </c>
      <c r="B446" s="9">
        <f t="shared" si="22"/>
        <v>5</v>
      </c>
      <c r="C446" s="9">
        <v>915</v>
      </c>
      <c r="D446" s="9" t="s">
        <v>513</v>
      </c>
      <c r="E446" s="9">
        <v>50</v>
      </c>
      <c r="F446" s="9" t="s">
        <v>578</v>
      </c>
      <c r="G446" s="66">
        <v>4</v>
      </c>
      <c r="H446" s="12">
        <v>5</v>
      </c>
      <c r="I446" s="12">
        <v>52473</v>
      </c>
      <c r="J446" s="12">
        <v>67734</v>
      </c>
      <c r="K446" s="9">
        <f t="shared" si="21"/>
        <v>915050</v>
      </c>
      <c r="O446" s="12"/>
      <c r="U446" s="12"/>
      <c r="V446" s="12"/>
      <c r="W446" s="75"/>
      <c r="X446" s="12"/>
      <c r="Y446" s="12"/>
    </row>
    <row r="447" spans="1:25">
      <c r="A447" s="9">
        <f t="shared" si="20"/>
        <v>91506</v>
      </c>
      <c r="B447" s="9">
        <f t="shared" si="22"/>
        <v>6</v>
      </c>
      <c r="C447" s="9">
        <v>915</v>
      </c>
      <c r="D447" s="9" t="s">
        <v>513</v>
      </c>
      <c r="E447" s="9">
        <v>65</v>
      </c>
      <c r="F447" s="9" t="s">
        <v>602</v>
      </c>
      <c r="G447" s="66">
        <v>2</v>
      </c>
      <c r="H447" s="12">
        <v>1</v>
      </c>
      <c r="I447" s="12">
        <v>26664</v>
      </c>
      <c r="J447" s="12">
        <v>13444</v>
      </c>
      <c r="K447" s="9">
        <f t="shared" si="21"/>
        <v>915065</v>
      </c>
      <c r="O447" s="12"/>
      <c r="U447" s="12"/>
      <c r="V447" s="12"/>
      <c r="W447" s="75"/>
      <c r="X447" s="12"/>
      <c r="Y447" s="12"/>
    </row>
    <row r="448" spans="1:25">
      <c r="A448" s="9">
        <f t="shared" si="20"/>
        <v>91507</v>
      </c>
      <c r="B448" s="9">
        <f t="shared" si="22"/>
        <v>7</v>
      </c>
      <c r="C448" s="9">
        <v>915</v>
      </c>
      <c r="D448" s="9" t="s">
        <v>513</v>
      </c>
      <c r="E448" s="9">
        <v>73</v>
      </c>
      <c r="F448" s="9" t="s">
        <v>612</v>
      </c>
      <c r="G448" s="66">
        <v>30</v>
      </c>
      <c r="H448" s="12">
        <v>31</v>
      </c>
      <c r="I448" s="12">
        <v>414052</v>
      </c>
      <c r="J448" s="12">
        <v>430187</v>
      </c>
      <c r="K448" s="9">
        <f t="shared" si="21"/>
        <v>915073</v>
      </c>
      <c r="O448" s="12"/>
      <c r="U448" s="12"/>
      <c r="V448" s="12"/>
      <c r="W448" s="75"/>
      <c r="X448" s="12"/>
      <c r="Y448" s="12"/>
    </row>
    <row r="449" spans="1:25">
      <c r="A449" s="9">
        <f t="shared" si="20"/>
        <v>91508</v>
      </c>
      <c r="B449" s="9">
        <f t="shared" si="22"/>
        <v>8</v>
      </c>
      <c r="C449" s="9">
        <v>915</v>
      </c>
      <c r="D449" s="9" t="s">
        <v>513</v>
      </c>
      <c r="E449" s="9">
        <v>78</v>
      </c>
      <c r="F449" s="9" t="s">
        <v>623</v>
      </c>
      <c r="G449" s="66">
        <v>2</v>
      </c>
      <c r="H449" s="12">
        <v>2</v>
      </c>
      <c r="I449" s="12">
        <v>27616</v>
      </c>
      <c r="J449" s="12">
        <v>27427</v>
      </c>
      <c r="K449" s="9">
        <f t="shared" si="21"/>
        <v>915078</v>
      </c>
      <c r="O449" s="12"/>
      <c r="U449" s="12"/>
      <c r="V449" s="12"/>
      <c r="W449" s="75"/>
      <c r="X449" s="12"/>
      <c r="Y449" s="12"/>
    </row>
    <row r="450" spans="1:25">
      <c r="A450" s="9">
        <f t="shared" si="20"/>
        <v>91509</v>
      </c>
      <c r="B450" s="9">
        <f t="shared" si="22"/>
        <v>9</v>
      </c>
      <c r="C450" s="9">
        <v>915</v>
      </c>
      <c r="D450" s="9" t="s">
        <v>513</v>
      </c>
      <c r="E450" s="9">
        <v>99</v>
      </c>
      <c r="F450" s="9" t="s">
        <v>651</v>
      </c>
      <c r="G450" s="66">
        <v>15</v>
      </c>
      <c r="H450" s="12">
        <v>15</v>
      </c>
      <c r="I450" s="12">
        <v>188605</v>
      </c>
      <c r="J450" s="12">
        <v>197714</v>
      </c>
      <c r="K450" s="9">
        <f t="shared" si="21"/>
        <v>915099</v>
      </c>
      <c r="O450" s="12"/>
      <c r="U450" s="12"/>
      <c r="V450" s="12"/>
      <c r="W450" s="75"/>
      <c r="X450" s="12"/>
      <c r="Y450" s="12"/>
    </row>
    <row r="451" spans="1:25">
      <c r="A451" s="9">
        <f t="shared" si="20"/>
        <v>91510</v>
      </c>
      <c r="B451" s="9">
        <f t="shared" si="22"/>
        <v>10</v>
      </c>
      <c r="C451" s="9">
        <v>915</v>
      </c>
      <c r="D451" s="9" t="s">
        <v>513</v>
      </c>
      <c r="E451" s="9">
        <v>101</v>
      </c>
      <c r="F451" s="9" t="s">
        <v>653</v>
      </c>
      <c r="G451" s="66">
        <v>13</v>
      </c>
      <c r="H451" s="12">
        <v>14</v>
      </c>
      <c r="I451" s="12">
        <v>121662</v>
      </c>
      <c r="J451" s="12">
        <v>141160</v>
      </c>
      <c r="K451" s="9">
        <f t="shared" si="21"/>
        <v>915101</v>
      </c>
      <c r="O451" s="12"/>
      <c r="U451" s="12"/>
      <c r="V451" s="12"/>
      <c r="W451" s="75"/>
      <c r="X451" s="12"/>
      <c r="Y451" s="12"/>
    </row>
    <row r="452" spans="1:25">
      <c r="A452" s="9">
        <f t="shared" si="20"/>
        <v>91511</v>
      </c>
      <c r="B452" s="9">
        <f t="shared" si="22"/>
        <v>11</v>
      </c>
      <c r="C452" s="9">
        <v>915</v>
      </c>
      <c r="D452" s="9" t="s">
        <v>513</v>
      </c>
      <c r="E452" s="9">
        <v>133</v>
      </c>
      <c r="F452" s="9" t="s">
        <v>693</v>
      </c>
      <c r="G452" s="66">
        <v>20</v>
      </c>
      <c r="H452" s="12">
        <v>18</v>
      </c>
      <c r="I452" s="12">
        <v>177255</v>
      </c>
      <c r="J452" s="12">
        <v>162452</v>
      </c>
      <c r="K452" s="9">
        <f t="shared" si="21"/>
        <v>915133</v>
      </c>
      <c r="O452" s="12"/>
      <c r="U452" s="12"/>
      <c r="V452" s="12"/>
      <c r="W452" s="75"/>
      <c r="X452" s="12"/>
      <c r="Y452" s="12"/>
    </row>
    <row r="453" spans="1:25">
      <c r="A453" s="9">
        <f t="shared" si="20"/>
        <v>91512</v>
      </c>
      <c r="B453" s="9">
        <f t="shared" si="22"/>
        <v>12</v>
      </c>
      <c r="C453" s="9">
        <v>915</v>
      </c>
      <c r="D453" s="9" t="s">
        <v>513</v>
      </c>
      <c r="E453" s="9">
        <v>175</v>
      </c>
      <c r="F453" s="9" t="s">
        <v>749</v>
      </c>
      <c r="G453" s="66">
        <v>4</v>
      </c>
      <c r="H453" s="12">
        <v>3</v>
      </c>
      <c r="I453" s="12">
        <v>54891</v>
      </c>
      <c r="J453" s="12">
        <v>41285</v>
      </c>
      <c r="K453" s="9">
        <f t="shared" si="21"/>
        <v>915175</v>
      </c>
      <c r="O453" s="12"/>
      <c r="U453" s="12"/>
      <c r="V453" s="12"/>
      <c r="W453" s="75"/>
      <c r="X453" s="12"/>
      <c r="Y453" s="12"/>
    </row>
    <row r="454" spans="1:25">
      <c r="A454" s="9">
        <f t="shared" si="20"/>
        <v>91513</v>
      </c>
      <c r="B454" s="9">
        <f t="shared" si="22"/>
        <v>13</v>
      </c>
      <c r="C454" s="9">
        <v>915</v>
      </c>
      <c r="D454" s="9" t="s">
        <v>513</v>
      </c>
      <c r="E454" s="9">
        <v>177</v>
      </c>
      <c r="F454" s="9" t="s">
        <v>753</v>
      </c>
      <c r="G454" s="66">
        <v>7</v>
      </c>
      <c r="H454" s="12">
        <v>7</v>
      </c>
      <c r="I454" s="12">
        <v>72231</v>
      </c>
      <c r="J454" s="12">
        <v>75157</v>
      </c>
      <c r="K454" s="9">
        <f t="shared" si="21"/>
        <v>915177</v>
      </c>
      <c r="O454" s="12"/>
      <c r="U454" s="12"/>
      <c r="V454" s="12"/>
      <c r="W454" s="75"/>
      <c r="X454" s="12"/>
      <c r="Y454" s="12"/>
    </row>
    <row r="455" spans="1:25">
      <c r="A455" s="9">
        <f t="shared" si="20"/>
        <v>91514</v>
      </c>
      <c r="B455" s="9">
        <f t="shared" si="22"/>
        <v>14</v>
      </c>
      <c r="C455" s="9">
        <v>915</v>
      </c>
      <c r="D455" s="9" t="s">
        <v>513</v>
      </c>
      <c r="E455" s="9">
        <v>187</v>
      </c>
      <c r="F455" s="9" t="s">
        <v>764</v>
      </c>
      <c r="G455" s="66">
        <v>5</v>
      </c>
      <c r="H455" s="12">
        <v>6</v>
      </c>
      <c r="I455" s="12">
        <v>53036</v>
      </c>
      <c r="J455" s="12">
        <v>67047</v>
      </c>
      <c r="K455" s="9">
        <f t="shared" si="21"/>
        <v>915187</v>
      </c>
      <c r="O455" s="12"/>
      <c r="U455" s="12"/>
      <c r="V455" s="12"/>
      <c r="W455" s="75"/>
      <c r="X455" s="12"/>
      <c r="Y455" s="12"/>
    </row>
    <row r="456" spans="1:25">
      <c r="A456" s="9">
        <f t="shared" si="20"/>
        <v>91515</v>
      </c>
      <c r="B456" s="9">
        <f t="shared" si="22"/>
        <v>15</v>
      </c>
      <c r="C456" s="9">
        <v>915</v>
      </c>
      <c r="D456" s="9" t="s">
        <v>513</v>
      </c>
      <c r="E456" s="9">
        <v>189</v>
      </c>
      <c r="F456" s="9" t="s">
        <v>766</v>
      </c>
      <c r="G456" s="66">
        <v>2</v>
      </c>
      <c r="H456" s="12">
        <v>5</v>
      </c>
      <c r="I456" s="12">
        <v>26155</v>
      </c>
      <c r="J456" s="12">
        <v>67030</v>
      </c>
      <c r="K456" s="9">
        <f t="shared" si="21"/>
        <v>915189</v>
      </c>
      <c r="O456" s="12"/>
      <c r="U456" s="12"/>
      <c r="V456" s="12"/>
      <c r="W456" s="75"/>
      <c r="X456" s="12"/>
      <c r="Y456" s="12"/>
    </row>
    <row r="457" spans="1:25">
      <c r="A457" s="9">
        <f t="shared" ref="A457:A469" si="23">C457*100+B457</f>
        <v>91516</v>
      </c>
      <c r="B457" s="9">
        <f t="shared" si="22"/>
        <v>16</v>
      </c>
      <c r="C457" s="9">
        <v>915</v>
      </c>
      <c r="D457" s="9" t="s">
        <v>513</v>
      </c>
      <c r="E457" s="9">
        <v>199</v>
      </c>
      <c r="F457" s="9" t="s">
        <v>776</v>
      </c>
      <c r="G457" s="66">
        <v>4</v>
      </c>
      <c r="H457" s="12">
        <v>7</v>
      </c>
      <c r="I457" s="12">
        <v>53295</v>
      </c>
      <c r="J457" s="12">
        <v>95672</v>
      </c>
      <c r="K457" s="9">
        <f t="shared" ref="K457:K469" si="24">C457*1000+E457</f>
        <v>915199</v>
      </c>
      <c r="O457" s="12"/>
      <c r="U457" s="12"/>
      <c r="V457" s="12"/>
      <c r="W457" s="75"/>
      <c r="X457" s="12"/>
      <c r="Y457" s="12"/>
    </row>
    <row r="458" spans="1:25">
      <c r="A458" s="9">
        <f t="shared" si="23"/>
        <v>91517</v>
      </c>
      <c r="B458" s="9">
        <f t="shared" ref="B458:B469" si="25">IF(C458=C457, B457+1, 1)</f>
        <v>17</v>
      </c>
      <c r="C458" s="9">
        <v>915</v>
      </c>
      <c r="D458" s="9" t="s">
        <v>513</v>
      </c>
      <c r="E458" s="9">
        <v>208</v>
      </c>
      <c r="F458" s="9" t="s">
        <v>788</v>
      </c>
      <c r="G458" s="66">
        <v>9</v>
      </c>
      <c r="H458" s="12">
        <v>11</v>
      </c>
      <c r="I458" s="12">
        <v>121000</v>
      </c>
      <c r="J458" s="12">
        <v>148375</v>
      </c>
      <c r="K458" s="9">
        <f t="shared" si="24"/>
        <v>915208</v>
      </c>
      <c r="O458" s="12"/>
      <c r="U458" s="12"/>
      <c r="V458" s="12"/>
      <c r="W458" s="75"/>
      <c r="X458" s="12"/>
      <c r="Y458" s="12"/>
    </row>
    <row r="459" spans="1:25">
      <c r="A459" s="9">
        <f t="shared" si="23"/>
        <v>91518</v>
      </c>
      <c r="B459" s="9">
        <f t="shared" si="25"/>
        <v>18</v>
      </c>
      <c r="C459" s="9">
        <v>915</v>
      </c>
      <c r="D459" s="9" t="s">
        <v>513</v>
      </c>
      <c r="E459" s="9">
        <v>220</v>
      </c>
      <c r="F459" s="9" t="s">
        <v>804</v>
      </c>
      <c r="G459" s="66">
        <v>11</v>
      </c>
      <c r="H459" s="12">
        <v>11</v>
      </c>
      <c r="I459" s="12">
        <v>149153</v>
      </c>
      <c r="J459" s="12">
        <v>150960</v>
      </c>
      <c r="K459" s="9">
        <f t="shared" si="24"/>
        <v>915220</v>
      </c>
      <c r="O459" s="12"/>
      <c r="U459" s="12"/>
      <c r="V459" s="12"/>
      <c r="W459" s="75"/>
      <c r="X459" s="12"/>
      <c r="Y459" s="12"/>
    </row>
    <row r="460" spans="1:25">
      <c r="A460" s="9">
        <f t="shared" si="23"/>
        <v>91519</v>
      </c>
      <c r="B460" s="9">
        <f t="shared" si="25"/>
        <v>19</v>
      </c>
      <c r="C460" s="9">
        <v>915</v>
      </c>
      <c r="D460" s="9" t="s">
        <v>513</v>
      </c>
      <c r="E460" s="9">
        <v>238</v>
      </c>
      <c r="F460" s="9" t="s">
        <v>827</v>
      </c>
      <c r="G460" s="66">
        <v>6</v>
      </c>
      <c r="H460" s="12">
        <v>5</v>
      </c>
      <c r="I460" s="12">
        <v>63674</v>
      </c>
      <c r="J460" s="12">
        <v>56073</v>
      </c>
      <c r="K460" s="9">
        <f t="shared" si="24"/>
        <v>915238</v>
      </c>
      <c r="O460" s="12"/>
      <c r="U460" s="12"/>
      <c r="V460" s="12"/>
      <c r="W460" s="75"/>
      <c r="X460" s="12"/>
      <c r="Y460" s="12"/>
    </row>
    <row r="461" spans="1:25">
      <c r="A461" s="9">
        <f t="shared" si="23"/>
        <v>91520</v>
      </c>
      <c r="B461" s="9">
        <f t="shared" si="25"/>
        <v>20</v>
      </c>
      <c r="C461" s="9">
        <v>915</v>
      </c>
      <c r="D461" s="9" t="s">
        <v>513</v>
      </c>
      <c r="E461" s="9">
        <v>243</v>
      </c>
      <c r="F461" s="9" t="s">
        <v>832</v>
      </c>
      <c r="G461" s="66">
        <v>24</v>
      </c>
      <c r="H461" s="12">
        <v>23</v>
      </c>
      <c r="I461" s="12">
        <v>290131</v>
      </c>
      <c r="J461" s="12">
        <v>292300</v>
      </c>
      <c r="K461" s="9">
        <f t="shared" si="24"/>
        <v>915243</v>
      </c>
      <c r="O461" s="12"/>
      <c r="U461" s="12"/>
      <c r="V461" s="12"/>
      <c r="W461" s="75"/>
      <c r="X461" s="12"/>
      <c r="Y461" s="12"/>
    </row>
    <row r="462" spans="1:25">
      <c r="A462" s="9">
        <f t="shared" si="23"/>
        <v>91521</v>
      </c>
      <c r="B462" s="9">
        <f t="shared" si="25"/>
        <v>21</v>
      </c>
      <c r="C462" s="9">
        <v>915</v>
      </c>
      <c r="D462" s="9" t="s">
        <v>513</v>
      </c>
      <c r="E462" s="9">
        <v>244</v>
      </c>
      <c r="F462" s="9" t="s">
        <v>833</v>
      </c>
      <c r="G462" s="66">
        <v>10</v>
      </c>
      <c r="H462" s="12">
        <v>15</v>
      </c>
      <c r="I462" s="12">
        <v>90921</v>
      </c>
      <c r="J462" s="12">
        <v>138423</v>
      </c>
      <c r="K462" s="9">
        <f t="shared" si="24"/>
        <v>915244</v>
      </c>
      <c r="O462" s="12"/>
      <c r="U462" s="12"/>
      <c r="V462" s="12"/>
      <c r="W462" s="75"/>
      <c r="X462" s="12"/>
      <c r="Y462" s="12"/>
    </row>
    <row r="463" spans="1:25">
      <c r="A463" s="9">
        <f t="shared" si="23"/>
        <v>91522</v>
      </c>
      <c r="B463" s="9">
        <f t="shared" si="25"/>
        <v>22</v>
      </c>
      <c r="C463" s="9">
        <v>915</v>
      </c>
      <c r="D463" s="9" t="s">
        <v>513</v>
      </c>
      <c r="E463" s="9">
        <v>266</v>
      </c>
      <c r="F463" s="9" t="s">
        <v>855</v>
      </c>
      <c r="G463" s="66">
        <v>6</v>
      </c>
      <c r="H463" s="12">
        <v>3</v>
      </c>
      <c r="I463" s="12">
        <v>77300</v>
      </c>
      <c r="J463" s="12">
        <v>39562</v>
      </c>
      <c r="K463" s="9">
        <f t="shared" si="24"/>
        <v>915266</v>
      </c>
      <c r="O463" s="12"/>
      <c r="U463" s="12"/>
      <c r="V463" s="12"/>
      <c r="W463" s="75"/>
      <c r="X463" s="12"/>
      <c r="Y463" s="12"/>
    </row>
    <row r="464" spans="1:25">
      <c r="A464" s="9">
        <f t="shared" si="23"/>
        <v>91523</v>
      </c>
      <c r="B464" s="9">
        <f t="shared" si="25"/>
        <v>23</v>
      </c>
      <c r="C464" s="9">
        <v>915</v>
      </c>
      <c r="D464" s="9" t="s">
        <v>513</v>
      </c>
      <c r="E464" s="9">
        <v>285</v>
      </c>
      <c r="F464" s="9" t="s">
        <v>876</v>
      </c>
      <c r="G464" s="66">
        <v>16</v>
      </c>
      <c r="H464" s="12">
        <v>17</v>
      </c>
      <c r="I464" s="12">
        <v>153970</v>
      </c>
      <c r="J464" s="12">
        <v>166151</v>
      </c>
      <c r="K464" s="9">
        <f t="shared" si="24"/>
        <v>915285</v>
      </c>
      <c r="O464" s="12"/>
      <c r="U464" s="12"/>
      <c r="V464" s="12"/>
      <c r="W464" s="75"/>
      <c r="X464" s="12"/>
      <c r="Y464" s="12"/>
    </row>
    <row r="465" spans="1:25">
      <c r="A465" s="9">
        <f t="shared" si="23"/>
        <v>91524</v>
      </c>
      <c r="B465" s="9">
        <f t="shared" si="25"/>
        <v>24</v>
      </c>
      <c r="C465" s="9">
        <v>915</v>
      </c>
      <c r="D465" s="9" t="s">
        <v>513</v>
      </c>
      <c r="E465" s="9">
        <v>307</v>
      </c>
      <c r="F465" s="9" t="s">
        <v>898</v>
      </c>
      <c r="G465" s="66">
        <v>13</v>
      </c>
      <c r="H465" s="12">
        <v>18</v>
      </c>
      <c r="I465" s="12">
        <v>167512</v>
      </c>
      <c r="J465" s="12">
        <v>243800</v>
      </c>
      <c r="K465" s="9">
        <f t="shared" si="24"/>
        <v>915307</v>
      </c>
      <c r="O465" s="12"/>
      <c r="U465" s="12"/>
      <c r="V465" s="12"/>
      <c r="W465" s="75"/>
      <c r="X465" s="12"/>
      <c r="Y465" s="12"/>
    </row>
    <row r="466" spans="1:25">
      <c r="A466" s="9">
        <f t="shared" si="23"/>
        <v>91525</v>
      </c>
      <c r="B466" s="9">
        <f t="shared" si="25"/>
        <v>25</v>
      </c>
      <c r="C466" s="9">
        <v>915</v>
      </c>
      <c r="D466" s="9" t="s">
        <v>513</v>
      </c>
      <c r="E466" s="9">
        <v>317</v>
      </c>
      <c r="F466" s="9" t="s">
        <v>909</v>
      </c>
      <c r="G466" s="66">
        <v>0</v>
      </c>
      <c r="H466" s="12">
        <v>3</v>
      </c>
      <c r="I466" s="12">
        <v>0</v>
      </c>
      <c r="J466" s="12">
        <v>40685</v>
      </c>
      <c r="K466" s="9">
        <f t="shared" si="24"/>
        <v>915317</v>
      </c>
      <c r="O466" s="12"/>
      <c r="U466" s="12"/>
      <c r="V466" s="12"/>
      <c r="W466" s="75"/>
      <c r="X466" s="12"/>
      <c r="Y466" s="12"/>
    </row>
    <row r="467" spans="1:25">
      <c r="A467" s="9">
        <f t="shared" si="23"/>
        <v>91526</v>
      </c>
      <c r="B467" s="9">
        <f t="shared" si="25"/>
        <v>26</v>
      </c>
      <c r="C467" s="9">
        <v>915</v>
      </c>
      <c r="D467" s="9" t="s">
        <v>513</v>
      </c>
      <c r="E467" s="9">
        <v>335</v>
      </c>
      <c r="F467" s="9" t="s">
        <v>927</v>
      </c>
      <c r="G467" s="66">
        <v>6</v>
      </c>
      <c r="H467" s="12">
        <v>4</v>
      </c>
      <c r="I467" s="12">
        <v>79852</v>
      </c>
      <c r="J467" s="12">
        <v>54625</v>
      </c>
      <c r="K467" s="9">
        <f t="shared" si="24"/>
        <v>915335</v>
      </c>
      <c r="O467" s="12"/>
      <c r="U467" s="12"/>
      <c r="V467" s="12"/>
      <c r="W467" s="75"/>
      <c r="X467" s="12"/>
      <c r="Y467" s="12"/>
    </row>
    <row r="468" spans="1:25">
      <c r="A468" s="9">
        <f t="shared" si="23"/>
        <v>91527</v>
      </c>
      <c r="B468" s="9">
        <f t="shared" si="25"/>
        <v>27</v>
      </c>
      <c r="C468" s="9">
        <v>915</v>
      </c>
      <c r="D468" s="9" t="s">
        <v>513</v>
      </c>
      <c r="E468" s="9">
        <v>336</v>
      </c>
      <c r="F468" s="9" t="s">
        <v>928</v>
      </c>
      <c r="G468" s="66">
        <v>27</v>
      </c>
      <c r="H468" s="12">
        <v>28</v>
      </c>
      <c r="I468" s="12">
        <v>276715</v>
      </c>
      <c r="J468" s="12">
        <v>310039</v>
      </c>
      <c r="K468" s="9">
        <f t="shared" si="24"/>
        <v>915336</v>
      </c>
      <c r="O468" s="12"/>
      <c r="U468" s="12"/>
      <c r="V468" s="12"/>
      <c r="W468" s="75"/>
      <c r="X468" s="12"/>
      <c r="Y468" s="12"/>
    </row>
    <row r="469" spans="1:25">
      <c r="A469" s="9">
        <f t="shared" si="23"/>
        <v>91528</v>
      </c>
      <c r="B469" s="9">
        <f t="shared" si="25"/>
        <v>28</v>
      </c>
      <c r="C469" s="9">
        <v>915</v>
      </c>
      <c r="D469" s="9" t="s">
        <v>513</v>
      </c>
      <c r="E469" s="9">
        <v>350</v>
      </c>
      <c r="F469" s="9" t="s">
        <v>942</v>
      </c>
      <c r="G469" s="66">
        <v>10</v>
      </c>
      <c r="H469" s="12">
        <v>11</v>
      </c>
      <c r="I469" s="12">
        <v>124002</v>
      </c>
      <c r="J469" s="12">
        <v>141722</v>
      </c>
      <c r="K469" s="9">
        <f t="shared" si="24"/>
        <v>915350</v>
      </c>
      <c r="O469" s="12"/>
      <c r="U469" s="12"/>
      <c r="V469" s="12"/>
      <c r="W469" s="75"/>
      <c r="X469" s="12"/>
      <c r="Y469" s="12"/>
    </row>
    <row r="470" spans="1:25">
      <c r="O470" s="12"/>
    </row>
    <row r="471" spans="1:25">
      <c r="O471" s="12"/>
    </row>
    <row r="472" spans="1:25">
      <c r="O472" s="12"/>
    </row>
    <row r="473" spans="1:25">
      <c r="O473" s="12"/>
    </row>
    <row r="474" spans="1:25">
      <c r="O474" s="12"/>
    </row>
    <row r="475" spans="1:25">
      <c r="O475" s="12"/>
    </row>
    <row r="476" spans="1:25">
      <c r="O476" s="12"/>
    </row>
    <row r="477" spans="1:25">
      <c r="O477" s="12"/>
    </row>
    <row r="478" spans="1:25">
      <c r="O478" s="12"/>
    </row>
    <row r="479" spans="1:25">
      <c r="O479" s="12"/>
    </row>
    <row r="480" spans="1:25">
      <c r="O480" s="12"/>
    </row>
    <row r="481" spans="15:15">
      <c r="O481" s="12"/>
    </row>
    <row r="482" spans="15:15">
      <c r="O482" s="12"/>
    </row>
    <row r="483" spans="15:15">
      <c r="O483" s="12"/>
    </row>
    <row r="484" spans="15:15">
      <c r="O484" s="12"/>
    </row>
    <row r="485" spans="15:15">
      <c r="O485" s="12"/>
    </row>
    <row r="486" spans="15:15">
      <c r="O486" s="12"/>
    </row>
    <row r="487" spans="15:15">
      <c r="O487" s="12"/>
    </row>
    <row r="488" spans="15:15">
      <c r="O488" s="12"/>
    </row>
    <row r="489" spans="15:15">
      <c r="O489" s="12"/>
    </row>
    <row r="490" spans="15:15">
      <c r="O490" s="12"/>
    </row>
    <row r="491" spans="15:15">
      <c r="O491" s="12"/>
    </row>
    <row r="492" spans="15:15">
      <c r="O492" s="12"/>
    </row>
    <row r="493" spans="15:15">
      <c r="O493" s="12"/>
    </row>
    <row r="494" spans="15:15">
      <c r="O494" s="12"/>
    </row>
    <row r="495" spans="15:15">
      <c r="O495" s="12"/>
    </row>
    <row r="496" spans="15:15">
      <c r="O496" s="12"/>
    </row>
    <row r="497" spans="15:15">
      <c r="O497" s="12"/>
    </row>
    <row r="498" spans="15:15">
      <c r="O498" s="12"/>
    </row>
    <row r="499" spans="15:15">
      <c r="O499" s="12"/>
    </row>
    <row r="500" spans="15:15">
      <c r="O500" s="12"/>
    </row>
    <row r="501" spans="15:15">
      <c r="O501" s="12"/>
    </row>
    <row r="502" spans="15:15">
      <c r="O502" s="12"/>
    </row>
    <row r="503" spans="15:15">
      <c r="O503" s="12"/>
    </row>
    <row r="504" spans="15:15">
      <c r="O504" s="12"/>
    </row>
    <row r="505" spans="15:15">
      <c r="O505" s="12"/>
    </row>
    <row r="506" spans="15:15">
      <c r="O506" s="12"/>
    </row>
    <row r="507" spans="15:15">
      <c r="O507" s="12"/>
    </row>
    <row r="508" spans="15:15">
      <c r="O508" s="12"/>
    </row>
    <row r="509" spans="15:15">
      <c r="O509" s="12"/>
    </row>
    <row r="510" spans="15:15">
      <c r="O510" s="12"/>
    </row>
    <row r="511" spans="15:15">
      <c r="O511" s="12"/>
    </row>
    <row r="512" spans="15:15">
      <c r="O512" s="12"/>
    </row>
    <row r="513" spans="15:15">
      <c r="O513" s="12"/>
    </row>
    <row r="514" spans="15:15">
      <c r="O514" s="12"/>
    </row>
    <row r="515" spans="15:15">
      <c r="O515" s="12"/>
    </row>
    <row r="516" spans="15:15">
      <c r="O516" s="12"/>
    </row>
    <row r="517" spans="15:15">
      <c r="O517" s="12"/>
    </row>
    <row r="518" spans="15:15">
      <c r="O518" s="12"/>
    </row>
    <row r="519" spans="15:15">
      <c r="O519" s="12"/>
    </row>
    <row r="520" spans="15:15">
      <c r="O520" s="12"/>
    </row>
    <row r="521" spans="15:15">
      <c r="O521" s="12"/>
    </row>
    <row r="522" spans="15:15">
      <c r="O522" s="12"/>
    </row>
    <row r="523" spans="15:15">
      <c r="O523" s="12"/>
    </row>
    <row r="524" spans="15:15">
      <c r="O524" s="12"/>
    </row>
    <row r="525" spans="15:15">
      <c r="O525" s="12"/>
    </row>
    <row r="526" spans="15:15">
      <c r="O526" s="12"/>
    </row>
    <row r="527" spans="15:15">
      <c r="O527" s="12"/>
    </row>
    <row r="528" spans="15:15">
      <c r="O528" s="12"/>
    </row>
    <row r="529" spans="15:15">
      <c r="O529" s="12"/>
    </row>
    <row r="530" spans="15:15">
      <c r="O530" s="12"/>
    </row>
    <row r="531" spans="15:15">
      <c r="O531" s="12"/>
    </row>
    <row r="532" spans="15:15">
      <c r="O532" s="12"/>
    </row>
    <row r="533" spans="15:15">
      <c r="O533" s="12"/>
    </row>
    <row r="534" spans="15:15">
      <c r="O534" s="12"/>
    </row>
    <row r="535" spans="15:15">
      <c r="O535" s="12"/>
    </row>
    <row r="536" spans="15:15">
      <c r="O536" s="12"/>
    </row>
    <row r="537" spans="15:15">
      <c r="O537" s="12"/>
    </row>
    <row r="538" spans="15:15">
      <c r="O538" s="12"/>
    </row>
    <row r="539" spans="15:15">
      <c r="O539" s="12"/>
    </row>
    <row r="540" spans="15:15">
      <c r="O540" s="12"/>
    </row>
    <row r="541" spans="15:15">
      <c r="O541" s="12"/>
    </row>
    <row r="542" spans="15:15">
      <c r="O542" s="12"/>
    </row>
    <row r="543" spans="15:15">
      <c r="O543" s="12"/>
    </row>
    <row r="544" spans="15:15">
      <c r="O544" s="12"/>
    </row>
    <row r="545" spans="15:15">
      <c r="O545" s="12"/>
    </row>
    <row r="546" spans="15:15">
      <c r="O546" s="12"/>
    </row>
    <row r="547" spans="15:15">
      <c r="O547" s="12"/>
    </row>
    <row r="548" spans="15:15">
      <c r="O548" s="12"/>
    </row>
    <row r="549" spans="15:15">
      <c r="O549" s="12"/>
    </row>
    <row r="550" spans="15:15">
      <c r="O550" s="12"/>
    </row>
    <row r="551" spans="15:15">
      <c r="O551" s="12"/>
    </row>
    <row r="552" spans="15:15">
      <c r="O552" s="12"/>
    </row>
    <row r="553" spans="15:15">
      <c r="O553" s="12"/>
    </row>
    <row r="554" spans="15:15">
      <c r="O554" s="12"/>
    </row>
    <row r="555" spans="15:15">
      <c r="O555" s="12"/>
    </row>
    <row r="556" spans="15:15">
      <c r="O556" s="12"/>
    </row>
    <row r="557" spans="15:15">
      <c r="O557" s="12"/>
    </row>
    <row r="558" spans="15:15">
      <c r="O558" s="12"/>
    </row>
    <row r="559" spans="15:15">
      <c r="O559" s="12"/>
    </row>
    <row r="560" spans="15:15">
      <c r="O560" s="12"/>
    </row>
    <row r="561" spans="15:15">
      <c r="O561" s="12"/>
    </row>
    <row r="562" spans="15:15">
      <c r="O562" s="12"/>
    </row>
    <row r="563" spans="15:15">
      <c r="O563" s="12"/>
    </row>
    <row r="564" spans="15:15">
      <c r="O564" s="12"/>
    </row>
    <row r="565" spans="15:15">
      <c r="O565" s="12"/>
    </row>
    <row r="566" spans="15:15">
      <c r="O566" s="12"/>
    </row>
    <row r="567" spans="15:15">
      <c r="O567" s="12"/>
    </row>
    <row r="568" spans="15:15">
      <c r="O568" s="12"/>
    </row>
    <row r="569" spans="15:15">
      <c r="O569" s="12"/>
    </row>
    <row r="570" spans="15:15">
      <c r="O570" s="12"/>
    </row>
    <row r="571" spans="15:15">
      <c r="O571" s="12"/>
    </row>
    <row r="572" spans="15:15">
      <c r="O572" s="12"/>
    </row>
    <row r="573" spans="15:15">
      <c r="O573" s="12"/>
    </row>
    <row r="574" spans="15:15">
      <c r="O574" s="12"/>
    </row>
    <row r="575" spans="15:15">
      <c r="O575" s="12"/>
    </row>
    <row r="576" spans="15:15">
      <c r="O576" s="12"/>
    </row>
    <row r="577" spans="15:15">
      <c r="O577" s="12"/>
    </row>
    <row r="578" spans="15:15">
      <c r="O578" s="12"/>
    </row>
    <row r="579" spans="15:15">
      <c r="O579" s="12"/>
    </row>
    <row r="580" spans="15:15">
      <c r="O580" s="12"/>
    </row>
    <row r="581" spans="15:15">
      <c r="O581" s="12"/>
    </row>
    <row r="582" spans="15:15">
      <c r="O582" s="12"/>
    </row>
    <row r="583" spans="15:15">
      <c r="O583" s="12"/>
    </row>
    <row r="584" spans="15:15">
      <c r="O584" s="12"/>
    </row>
    <row r="585" spans="15:15">
      <c r="O585" s="12"/>
    </row>
    <row r="586" spans="15:15">
      <c r="O586" s="12"/>
    </row>
    <row r="587" spans="15:15">
      <c r="O587" s="12"/>
    </row>
    <row r="588" spans="15:15">
      <c r="O588" s="12"/>
    </row>
    <row r="589" spans="15:15">
      <c r="O589" s="12"/>
    </row>
    <row r="590" spans="15:15">
      <c r="O590" s="12"/>
    </row>
    <row r="591" spans="15:15">
      <c r="O591" s="12"/>
    </row>
    <row r="592" spans="15:15">
      <c r="O592" s="12"/>
    </row>
    <row r="593" spans="15:15">
      <c r="O593" s="12"/>
    </row>
    <row r="594" spans="15:15">
      <c r="O594" s="12"/>
    </row>
    <row r="595" spans="15:15">
      <c r="O595" s="12"/>
    </row>
    <row r="596" spans="15:15">
      <c r="O596" s="12"/>
    </row>
    <row r="597" spans="15:15">
      <c r="O597" s="12"/>
    </row>
    <row r="598" spans="15:15">
      <c r="O598" s="12"/>
    </row>
    <row r="599" spans="15:15">
      <c r="O599" s="12"/>
    </row>
    <row r="600" spans="15:15">
      <c r="O600" s="12"/>
    </row>
    <row r="601" spans="15:15">
      <c r="O601" s="12"/>
    </row>
    <row r="602" spans="15:15">
      <c r="O602" s="12"/>
    </row>
    <row r="603" spans="15:15">
      <c r="O603" s="12"/>
    </row>
    <row r="604" spans="15:15">
      <c r="O604" s="12"/>
    </row>
    <row r="605" spans="15:15">
      <c r="O605" s="12"/>
    </row>
    <row r="606" spans="15:15">
      <c r="O606" s="12"/>
    </row>
    <row r="607" spans="15:15">
      <c r="O607" s="12"/>
    </row>
    <row r="608" spans="15:15">
      <c r="O608" s="12"/>
    </row>
    <row r="609" spans="15:15">
      <c r="O609" s="12"/>
    </row>
    <row r="610" spans="15:15">
      <c r="O610" s="12"/>
    </row>
    <row r="611" spans="15:15">
      <c r="O611" s="12"/>
    </row>
    <row r="612" spans="15:15">
      <c r="O612" s="12"/>
    </row>
    <row r="613" spans="15:15">
      <c r="O613" s="12"/>
    </row>
    <row r="614" spans="15:15">
      <c r="O614" s="12"/>
    </row>
    <row r="615" spans="15:15">
      <c r="O615" s="12"/>
    </row>
    <row r="616" spans="15:15">
      <c r="O616" s="12"/>
    </row>
    <row r="617" spans="15:15">
      <c r="O617" s="12"/>
    </row>
    <row r="618" spans="15:15">
      <c r="O618" s="12"/>
    </row>
    <row r="619" spans="15:15">
      <c r="O619" s="12"/>
    </row>
    <row r="620" spans="15:15">
      <c r="O620" s="12"/>
    </row>
    <row r="621" spans="15:15">
      <c r="O621" s="12"/>
    </row>
    <row r="622" spans="15:15">
      <c r="O622" s="12"/>
    </row>
    <row r="623" spans="15:15">
      <c r="O623" s="12"/>
    </row>
    <row r="624" spans="15:15">
      <c r="O624" s="12"/>
    </row>
    <row r="625" spans="15:15">
      <c r="O625" s="12"/>
    </row>
    <row r="626" spans="15:15">
      <c r="O626" s="12"/>
    </row>
    <row r="627" spans="15:15">
      <c r="O627" s="12"/>
    </row>
    <row r="628" spans="15:15">
      <c r="O628" s="12"/>
    </row>
    <row r="629" spans="15:15">
      <c r="O629" s="12"/>
    </row>
    <row r="630" spans="15:15">
      <c r="O630" s="12"/>
    </row>
    <row r="631" spans="15:15">
      <c r="O631" s="12"/>
    </row>
    <row r="632" spans="15:15">
      <c r="O632" s="12"/>
    </row>
    <row r="633" spans="15:15">
      <c r="O633" s="12"/>
    </row>
    <row r="634" spans="15:15">
      <c r="O634" s="12"/>
    </row>
    <row r="635" spans="15:15">
      <c r="O635" s="12"/>
    </row>
    <row r="636" spans="15:15">
      <c r="O636" s="12"/>
    </row>
    <row r="637" spans="15:15">
      <c r="O637" s="12"/>
    </row>
    <row r="638" spans="15:15">
      <c r="O638" s="12"/>
    </row>
    <row r="639" spans="15:15">
      <c r="O639" s="12"/>
    </row>
    <row r="640" spans="15:15">
      <c r="O640" s="12"/>
    </row>
    <row r="641" spans="15:15">
      <c r="O641" s="12"/>
    </row>
    <row r="642" spans="15:15">
      <c r="O642" s="12"/>
    </row>
    <row r="643" spans="15:15">
      <c r="O643" s="12"/>
    </row>
    <row r="644" spans="15:15">
      <c r="O644" s="12"/>
    </row>
    <row r="645" spans="15:15">
      <c r="O645" s="12"/>
    </row>
    <row r="646" spans="15:15">
      <c r="O646" s="12"/>
    </row>
    <row r="647" spans="15:15">
      <c r="O647" s="12"/>
    </row>
    <row r="648" spans="15:15">
      <c r="O648" s="12"/>
    </row>
    <row r="649" spans="15:15">
      <c r="O649" s="12"/>
    </row>
    <row r="650" spans="15:15">
      <c r="O650" s="12"/>
    </row>
    <row r="651" spans="15:15">
      <c r="O651" s="12"/>
    </row>
    <row r="652" spans="15:15">
      <c r="O652" s="12"/>
    </row>
    <row r="653" spans="15:15">
      <c r="O653" s="12"/>
    </row>
    <row r="654" spans="15:15">
      <c r="O654" s="12"/>
    </row>
    <row r="655" spans="15:15">
      <c r="O655" s="12"/>
    </row>
    <row r="656" spans="15:15">
      <c r="O656" s="12"/>
    </row>
    <row r="657" spans="15:15">
      <c r="O657" s="12"/>
    </row>
    <row r="658" spans="15:15">
      <c r="O658" s="12"/>
    </row>
    <row r="659" spans="15:15">
      <c r="O659" s="12"/>
    </row>
    <row r="660" spans="15:15">
      <c r="O660" s="12"/>
    </row>
    <row r="661" spans="15:15">
      <c r="O661" s="12"/>
    </row>
    <row r="662" spans="15:15">
      <c r="O662" s="12"/>
    </row>
    <row r="663" spans="15:15">
      <c r="O663" s="12"/>
    </row>
    <row r="664" spans="15:15">
      <c r="O664" s="12"/>
    </row>
    <row r="665" spans="15:15">
      <c r="O665" s="12"/>
    </row>
    <row r="666" spans="15:15">
      <c r="O666" s="12"/>
    </row>
    <row r="667" spans="15:15">
      <c r="O667" s="12"/>
    </row>
    <row r="668" spans="15:15">
      <c r="O668" s="12"/>
    </row>
    <row r="669" spans="15:15">
      <c r="O669" s="12"/>
    </row>
    <row r="670" spans="15:15">
      <c r="O670" s="12"/>
    </row>
    <row r="671" spans="15:15">
      <c r="O671" s="12"/>
    </row>
    <row r="672" spans="15:15">
      <c r="O672" s="12"/>
    </row>
    <row r="673" spans="15:15">
      <c r="O673" s="12"/>
    </row>
    <row r="674" spans="15:15">
      <c r="O674" s="12"/>
    </row>
    <row r="675" spans="15:15">
      <c r="O675" s="12"/>
    </row>
    <row r="676" spans="15:15">
      <c r="O676" s="12"/>
    </row>
    <row r="677" spans="15:15">
      <c r="O677" s="12"/>
    </row>
    <row r="678" spans="15:15">
      <c r="O678" s="12"/>
    </row>
    <row r="679" spans="15:15">
      <c r="O679" s="12"/>
    </row>
    <row r="680" spans="15:15">
      <c r="O680" s="12"/>
    </row>
    <row r="681" spans="15:15">
      <c r="O681" s="12"/>
    </row>
    <row r="682" spans="15:15">
      <c r="O682" s="12"/>
    </row>
    <row r="683" spans="15:15">
      <c r="O683" s="12"/>
    </row>
    <row r="684" spans="15:15">
      <c r="O684" s="12"/>
    </row>
    <row r="685" spans="15:15">
      <c r="O685" s="12"/>
    </row>
    <row r="686" spans="15:15">
      <c r="O686" s="12"/>
    </row>
    <row r="687" spans="15:15">
      <c r="O687" s="12"/>
    </row>
    <row r="688" spans="15:15">
      <c r="O688" s="12"/>
    </row>
    <row r="689" spans="15:15">
      <c r="O689" s="12"/>
    </row>
    <row r="690" spans="15:15">
      <c r="O690" s="12"/>
    </row>
    <row r="691" spans="15:15">
      <c r="O691" s="12"/>
    </row>
    <row r="692" spans="15:15">
      <c r="O692" s="12"/>
    </row>
    <row r="693" spans="15:15">
      <c r="O693" s="12"/>
    </row>
    <row r="694" spans="15:15">
      <c r="O694" s="12"/>
    </row>
    <row r="695" spans="15:15">
      <c r="O695" s="12"/>
    </row>
    <row r="696" spans="15:15">
      <c r="O696" s="12"/>
    </row>
    <row r="697" spans="15:15">
      <c r="O697" s="12"/>
    </row>
    <row r="698" spans="15:15">
      <c r="O698" s="12"/>
    </row>
    <row r="699" spans="15:15">
      <c r="O699" s="12"/>
    </row>
    <row r="700" spans="15:15">
      <c r="O700" s="12"/>
    </row>
    <row r="701" spans="15:15">
      <c r="O701" s="12"/>
    </row>
    <row r="702" spans="15:15">
      <c r="O702" s="12"/>
    </row>
    <row r="703" spans="15:15">
      <c r="O703" s="12"/>
    </row>
    <row r="704" spans="15:15">
      <c r="O704" s="12"/>
    </row>
    <row r="705" spans="15:15">
      <c r="O705" s="12"/>
    </row>
    <row r="706" spans="15:15">
      <c r="O706" s="12"/>
    </row>
    <row r="707" spans="15:15">
      <c r="O707" s="12"/>
    </row>
    <row r="708" spans="15:15">
      <c r="O708" s="12"/>
    </row>
    <row r="709" spans="15:15">
      <c r="O709" s="12"/>
    </row>
    <row r="710" spans="15:15">
      <c r="O710" s="12"/>
    </row>
    <row r="711" spans="15:15">
      <c r="O711" s="12"/>
    </row>
    <row r="712" spans="15:15">
      <c r="O712" s="12"/>
    </row>
    <row r="713" spans="15:15">
      <c r="O713" s="12"/>
    </row>
    <row r="714" spans="15:15">
      <c r="O714" s="12"/>
    </row>
    <row r="715" spans="15:15">
      <c r="O715" s="12"/>
    </row>
    <row r="716" spans="15:15">
      <c r="O716" s="12"/>
    </row>
    <row r="717" spans="15:15">
      <c r="O717" s="12"/>
    </row>
    <row r="718" spans="15:15">
      <c r="O718" s="12"/>
    </row>
    <row r="719" spans="15:15">
      <c r="O719" s="12"/>
    </row>
    <row r="720" spans="15:15">
      <c r="O720" s="12"/>
    </row>
    <row r="721" spans="15:15">
      <c r="O721" s="12"/>
    </row>
    <row r="722" spans="15:15">
      <c r="O722" s="12"/>
    </row>
    <row r="723" spans="15:15">
      <c r="O723" s="12"/>
    </row>
    <row r="724" spans="15:15">
      <c r="O724" s="12"/>
    </row>
    <row r="725" spans="15:15">
      <c r="O725" s="12"/>
    </row>
    <row r="726" spans="15:15">
      <c r="O726" s="12"/>
    </row>
    <row r="727" spans="15:15">
      <c r="O727" s="12"/>
    </row>
    <row r="728" spans="15:15">
      <c r="O728" s="12"/>
    </row>
    <row r="729" spans="15:15">
      <c r="O729" s="12"/>
    </row>
    <row r="730" spans="15:15">
      <c r="O730" s="12"/>
    </row>
    <row r="731" spans="15:15">
      <c r="O731" s="12"/>
    </row>
    <row r="732" spans="15:15">
      <c r="O732" s="12"/>
    </row>
    <row r="733" spans="15:15">
      <c r="O733" s="12"/>
    </row>
    <row r="734" spans="15:15">
      <c r="O734" s="12"/>
    </row>
    <row r="735" spans="15:15">
      <c r="O735" s="12"/>
    </row>
    <row r="736" spans="15:15">
      <c r="O736" s="12"/>
    </row>
    <row r="737" spans="15:15">
      <c r="O737" s="12"/>
    </row>
    <row r="738" spans="15:15">
      <c r="O738" s="12"/>
    </row>
    <row r="739" spans="15:15">
      <c r="O739" s="12"/>
    </row>
    <row r="740" spans="15:15">
      <c r="O740" s="12"/>
    </row>
    <row r="741" spans="15:15">
      <c r="O741" s="12"/>
    </row>
    <row r="742" spans="15:15">
      <c r="O742" s="12"/>
    </row>
    <row r="743" spans="15:15">
      <c r="O743" s="12"/>
    </row>
    <row r="744" spans="15:15">
      <c r="O744" s="12"/>
    </row>
    <row r="745" spans="15:15">
      <c r="O745" s="12"/>
    </row>
    <row r="746" spans="15:15">
      <c r="O746" s="12"/>
    </row>
    <row r="747" spans="15:15">
      <c r="O747" s="12"/>
    </row>
    <row r="748" spans="15:15">
      <c r="O748" s="12"/>
    </row>
    <row r="749" spans="15:15">
      <c r="O749" s="12"/>
    </row>
    <row r="750" spans="15:15">
      <c r="O750" s="12"/>
    </row>
    <row r="751" spans="15:15">
      <c r="O751" s="12"/>
    </row>
    <row r="752" spans="15:15">
      <c r="O752" s="12"/>
    </row>
    <row r="753" spans="15:15">
      <c r="O753" s="12"/>
    </row>
    <row r="754" spans="15:15">
      <c r="O754" s="12"/>
    </row>
    <row r="755" spans="15:15">
      <c r="O755" s="12"/>
    </row>
    <row r="756" spans="15:15">
      <c r="O756" s="12"/>
    </row>
    <row r="757" spans="15:15">
      <c r="O757" s="12"/>
    </row>
    <row r="758" spans="15:15">
      <c r="O758" s="12"/>
    </row>
    <row r="759" spans="15:15">
      <c r="O759" s="12"/>
    </row>
    <row r="760" spans="15:15">
      <c r="O760" s="12"/>
    </row>
    <row r="761" spans="15:15">
      <c r="O761" s="12"/>
    </row>
    <row r="762" spans="15:15">
      <c r="O762" s="12"/>
    </row>
    <row r="763" spans="15:15">
      <c r="O763" s="12"/>
    </row>
    <row r="764" spans="15:15">
      <c r="O764" s="12"/>
    </row>
    <row r="765" spans="15:15">
      <c r="O765" s="12"/>
    </row>
    <row r="766" spans="15:15">
      <c r="O766" s="12"/>
    </row>
    <row r="767" spans="15:15">
      <c r="O767" s="12"/>
    </row>
    <row r="768" spans="15:15">
      <c r="O768" s="12"/>
    </row>
    <row r="769" spans="15:15">
      <c r="O769" s="12"/>
    </row>
    <row r="770" spans="15:15">
      <c r="O770" s="12"/>
    </row>
    <row r="771" spans="15:15">
      <c r="O771" s="12"/>
    </row>
    <row r="772" spans="15:15">
      <c r="O772" s="12"/>
    </row>
    <row r="773" spans="15:15">
      <c r="O773" s="12"/>
    </row>
    <row r="774" spans="15:15">
      <c r="O774" s="12"/>
    </row>
    <row r="775" spans="15:15">
      <c r="O775" s="12"/>
    </row>
    <row r="776" spans="15:15">
      <c r="O776" s="12"/>
    </row>
    <row r="777" spans="15:15">
      <c r="O777" s="12"/>
    </row>
    <row r="778" spans="15:15">
      <c r="O778" s="12"/>
    </row>
    <row r="779" spans="15:15">
      <c r="O779" s="12"/>
    </row>
    <row r="780" spans="15:15">
      <c r="O780" s="12"/>
    </row>
    <row r="781" spans="15:15">
      <c r="O781" s="12"/>
    </row>
    <row r="782" spans="15:15">
      <c r="O782" s="12"/>
    </row>
    <row r="783" spans="15:15">
      <c r="O783" s="12"/>
    </row>
    <row r="784" spans="15:15">
      <c r="O784" s="12"/>
    </row>
    <row r="785" spans="15:15">
      <c r="O785" s="12"/>
    </row>
    <row r="786" spans="15:15">
      <c r="O786" s="12"/>
    </row>
    <row r="787" spans="15:15">
      <c r="O787" s="12"/>
    </row>
    <row r="788" spans="15:15">
      <c r="O788" s="12"/>
    </row>
    <row r="789" spans="15:15">
      <c r="O789" s="12"/>
    </row>
    <row r="790" spans="15:15">
      <c r="O790" s="12"/>
    </row>
    <row r="791" spans="15:15">
      <c r="O791" s="12"/>
    </row>
    <row r="792" spans="15:15">
      <c r="O792" s="12"/>
    </row>
    <row r="793" spans="15:15">
      <c r="O793" s="12"/>
    </row>
    <row r="794" spans="15:15">
      <c r="O794" s="12"/>
    </row>
    <row r="795" spans="15:15">
      <c r="O795" s="12"/>
    </row>
    <row r="796" spans="15:15">
      <c r="O796" s="12"/>
    </row>
    <row r="797" spans="15:15">
      <c r="O797" s="12"/>
    </row>
    <row r="798" spans="15:15">
      <c r="O798" s="12"/>
    </row>
    <row r="799" spans="15:15">
      <c r="O799" s="12"/>
    </row>
    <row r="800" spans="15:15">
      <c r="O800" s="12"/>
    </row>
    <row r="801" spans="15:15">
      <c r="O801" s="12"/>
    </row>
    <row r="802" spans="15:15">
      <c r="O802" s="12"/>
    </row>
    <row r="803" spans="15:15">
      <c r="O803" s="12"/>
    </row>
    <row r="804" spans="15:15">
      <c r="O804" s="12"/>
    </row>
    <row r="805" spans="15:15">
      <c r="O805" s="12"/>
    </row>
    <row r="806" spans="15:15">
      <c r="O806" s="12"/>
    </row>
    <row r="807" spans="15:15">
      <c r="O807" s="12"/>
    </row>
    <row r="808" spans="15:15">
      <c r="O808" s="12"/>
    </row>
    <row r="809" spans="15:15">
      <c r="O809" s="12"/>
    </row>
    <row r="810" spans="15:15">
      <c r="O810" s="12"/>
    </row>
    <row r="811" spans="15:15">
      <c r="O811" s="12"/>
    </row>
    <row r="812" spans="15:15">
      <c r="O812" s="12"/>
    </row>
    <row r="813" spans="15:15">
      <c r="O813" s="12"/>
    </row>
    <row r="814" spans="15:15">
      <c r="O814" s="12"/>
    </row>
    <row r="815" spans="15:15">
      <c r="O815" s="12"/>
    </row>
    <row r="816" spans="15:15">
      <c r="O816" s="12"/>
    </row>
    <row r="817" spans="15:15">
      <c r="O817" s="12"/>
    </row>
    <row r="818" spans="15:15">
      <c r="O818" s="12"/>
    </row>
    <row r="819" spans="15:15">
      <c r="O819" s="12"/>
    </row>
    <row r="820" spans="15:15">
      <c r="O820" s="12"/>
    </row>
    <row r="821" spans="15:15">
      <c r="O821" s="12"/>
    </row>
    <row r="822" spans="15:15">
      <c r="O822" s="12"/>
    </row>
    <row r="823" spans="15:15">
      <c r="O823" s="12"/>
    </row>
    <row r="824" spans="15:15">
      <c r="O824" s="12"/>
    </row>
    <row r="825" spans="15:15">
      <c r="O825" s="12"/>
    </row>
    <row r="826" spans="15:15">
      <c r="O826" s="12"/>
    </row>
    <row r="827" spans="15:15">
      <c r="O827" s="12"/>
    </row>
    <row r="828" spans="15:15">
      <c r="O828" s="12"/>
    </row>
    <row r="829" spans="15:15">
      <c r="O829" s="12"/>
    </row>
    <row r="830" spans="15:15">
      <c r="O830" s="12"/>
    </row>
    <row r="831" spans="15:15">
      <c r="O831" s="12"/>
    </row>
    <row r="832" spans="15:15">
      <c r="O832" s="12"/>
    </row>
    <row r="833" spans="15:15">
      <c r="O833" s="12"/>
    </row>
    <row r="834" spans="15:15">
      <c r="O834" s="12"/>
    </row>
    <row r="835" spans="15:15">
      <c r="O835" s="12"/>
    </row>
    <row r="836" spans="15:15">
      <c r="O836" s="12"/>
    </row>
    <row r="837" spans="15:15">
      <c r="O837" s="12"/>
    </row>
    <row r="838" spans="15:15">
      <c r="O838" s="12"/>
    </row>
    <row r="839" spans="15:15">
      <c r="O839" s="12"/>
    </row>
    <row r="840" spans="15:15">
      <c r="O840" s="12"/>
    </row>
    <row r="841" spans="15:15">
      <c r="O841" s="12"/>
    </row>
    <row r="842" spans="15:15">
      <c r="O842" s="12"/>
    </row>
    <row r="843" spans="15:15">
      <c r="O843" s="12"/>
    </row>
    <row r="844" spans="15:15">
      <c r="O844" s="12"/>
    </row>
    <row r="845" spans="15:15">
      <c r="O845" s="12"/>
    </row>
    <row r="846" spans="15:15">
      <c r="O846" s="12"/>
    </row>
    <row r="847" spans="15:15">
      <c r="O847" s="12"/>
    </row>
    <row r="848" spans="15:15">
      <c r="O848" s="12"/>
    </row>
    <row r="849" spans="15:15">
      <c r="O849" s="12"/>
    </row>
    <row r="850" spans="15:15">
      <c r="O850" s="12"/>
    </row>
    <row r="851" spans="15:15">
      <c r="O851" s="12"/>
    </row>
    <row r="852" spans="15:15">
      <c r="O852" s="12"/>
    </row>
    <row r="853" spans="15:15">
      <c r="O853" s="12"/>
    </row>
    <row r="854" spans="15:15">
      <c r="O854" s="12"/>
    </row>
    <row r="855" spans="15:15">
      <c r="O855" s="12"/>
    </row>
    <row r="856" spans="15:15">
      <c r="O856" s="12"/>
    </row>
    <row r="857" spans="15:15">
      <c r="O857" s="12"/>
    </row>
    <row r="858" spans="15:15">
      <c r="O858" s="12"/>
    </row>
    <row r="859" spans="15:15">
      <c r="O859" s="12"/>
    </row>
    <row r="860" spans="15:15">
      <c r="O860" s="12"/>
    </row>
    <row r="861" spans="15:15">
      <c r="O861" s="12"/>
    </row>
    <row r="862" spans="15:15">
      <c r="O862" s="12"/>
    </row>
    <row r="863" spans="15:15">
      <c r="O863" s="12"/>
    </row>
    <row r="864" spans="15:15">
      <c r="O864" s="12"/>
    </row>
    <row r="865" spans="15:15">
      <c r="O865" s="12"/>
    </row>
    <row r="866" spans="15:15">
      <c r="O866" s="12"/>
    </row>
    <row r="867" spans="15:15">
      <c r="O867" s="12"/>
    </row>
    <row r="868" spans="15:15">
      <c r="O868" s="12"/>
    </row>
    <row r="869" spans="15:15">
      <c r="O869" s="12"/>
    </row>
    <row r="870" spans="15:15">
      <c r="O870" s="12"/>
    </row>
    <row r="871" spans="15:15">
      <c r="O871" s="12"/>
    </row>
    <row r="872" spans="15:15">
      <c r="O872" s="12"/>
    </row>
    <row r="873" spans="15:15">
      <c r="O873" s="12"/>
    </row>
    <row r="874" spans="15:15">
      <c r="O874" s="12"/>
    </row>
    <row r="875" spans="15:15">
      <c r="O875" s="12"/>
    </row>
    <row r="876" spans="15:15">
      <c r="O876" s="12"/>
    </row>
    <row r="877" spans="15:15">
      <c r="O877" s="12"/>
    </row>
    <row r="878" spans="15:15">
      <c r="O878" s="12"/>
    </row>
    <row r="879" spans="15:15">
      <c r="O879" s="12"/>
    </row>
    <row r="880" spans="15:15">
      <c r="O880" s="12"/>
    </row>
    <row r="881" spans="15:15">
      <c r="O881" s="12"/>
    </row>
    <row r="882" spans="15:15">
      <c r="O882" s="12"/>
    </row>
    <row r="883" spans="15:15">
      <c r="O883" s="12"/>
    </row>
    <row r="884" spans="15:15">
      <c r="O884" s="12"/>
    </row>
    <row r="885" spans="15:15">
      <c r="O885" s="12"/>
    </row>
    <row r="886" spans="15:15">
      <c r="O886" s="12"/>
    </row>
    <row r="887" spans="15:15">
      <c r="O887" s="12"/>
    </row>
    <row r="888" spans="15:15">
      <c r="O888" s="12"/>
    </row>
    <row r="889" spans="15:15">
      <c r="O889" s="12"/>
    </row>
    <row r="890" spans="15:15">
      <c r="O890" s="12"/>
    </row>
    <row r="891" spans="15:15">
      <c r="O891" s="12"/>
    </row>
    <row r="892" spans="15:15">
      <c r="O892" s="12"/>
    </row>
    <row r="893" spans="15:15">
      <c r="O893" s="12"/>
    </row>
    <row r="894" spans="15:15">
      <c r="O894" s="12"/>
    </row>
    <row r="895" spans="15:15">
      <c r="O895" s="12"/>
    </row>
    <row r="896" spans="15:15">
      <c r="O896" s="12"/>
    </row>
    <row r="897" spans="15:15">
      <c r="O897" s="12"/>
    </row>
    <row r="898" spans="15:15">
      <c r="O898" s="12"/>
    </row>
    <row r="899" spans="15:15">
      <c r="O899" s="12"/>
    </row>
    <row r="900" spans="15:15">
      <c r="O900" s="12"/>
    </row>
    <row r="901" spans="15:15">
      <c r="O901" s="12"/>
    </row>
    <row r="902" spans="15:15">
      <c r="O902" s="12"/>
    </row>
    <row r="903" spans="15:15">
      <c r="O903" s="12"/>
    </row>
    <row r="904" spans="15:15">
      <c r="O904" s="12"/>
    </row>
    <row r="905" spans="15:15">
      <c r="O905" s="12"/>
    </row>
    <row r="906" spans="15:15">
      <c r="O906" s="12"/>
    </row>
    <row r="907" spans="15:15">
      <c r="O907" s="12"/>
    </row>
    <row r="908" spans="15:15">
      <c r="O908" s="12"/>
    </row>
    <row r="909" spans="15:15">
      <c r="O909" s="12"/>
    </row>
    <row r="910" spans="15:15">
      <c r="O910" s="12"/>
    </row>
    <row r="911" spans="15:15">
      <c r="O911" s="12"/>
    </row>
    <row r="912" spans="15:15">
      <c r="O912" s="12"/>
    </row>
    <row r="913" spans="15:15">
      <c r="O913" s="12"/>
    </row>
    <row r="914" spans="15:15">
      <c r="O914" s="12"/>
    </row>
    <row r="915" spans="15:15">
      <c r="O915" s="12"/>
    </row>
    <row r="916" spans="15:15">
      <c r="O916" s="12"/>
    </row>
    <row r="917" spans="15:15">
      <c r="O917" s="12"/>
    </row>
    <row r="918" spans="15:15">
      <c r="O918" s="12"/>
    </row>
    <row r="919" spans="15:15">
      <c r="O919" s="12"/>
    </row>
    <row r="920" spans="15:15">
      <c r="O920" s="12"/>
    </row>
    <row r="921" spans="15:15">
      <c r="O921" s="12"/>
    </row>
    <row r="922" spans="15:15">
      <c r="O922" s="12"/>
    </row>
    <row r="923" spans="15:15">
      <c r="O923" s="12"/>
    </row>
    <row r="924" spans="15:15">
      <c r="O924" s="12"/>
    </row>
    <row r="925" spans="15:15">
      <c r="O925" s="12"/>
    </row>
    <row r="926" spans="15:15">
      <c r="O926" s="12"/>
    </row>
    <row r="927" spans="15:15">
      <c r="O927" s="12"/>
    </row>
    <row r="928" spans="15:15">
      <c r="O928" s="12"/>
    </row>
    <row r="929" spans="15:15">
      <c r="O929" s="12"/>
    </row>
    <row r="930" spans="15:15">
      <c r="O930" s="12"/>
    </row>
    <row r="931" spans="15:15">
      <c r="O931" s="12"/>
    </row>
  </sheetData>
  <sortState ref="Q10:X469">
    <sortCondition ref="S10:S469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CL1767"/>
  <sheetViews>
    <sheetView showGridLines="0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A1766" sqref="A1766:XFD1766"/>
    </sheetView>
  </sheetViews>
  <sheetFormatPr defaultColWidth="9" defaultRowHeight="12.75"/>
  <cols>
    <col min="1" max="2" width="5.625" style="9" customWidth="1"/>
    <col min="3" max="3" width="15.125" style="9" customWidth="1"/>
    <col min="4" max="4" width="5.625" style="9" customWidth="1"/>
    <col min="5" max="5" width="17.375" style="9" customWidth="1"/>
    <col min="6" max="13" width="12.625" style="9" customWidth="1"/>
    <col min="14" max="14" width="7.625" style="9" customWidth="1"/>
    <col min="15" max="15" width="12.625" style="9" customWidth="1"/>
    <col min="16" max="16" width="10.625" style="9" customWidth="1"/>
    <col min="17" max="18" width="5.625" style="9" customWidth="1"/>
    <col min="19" max="19" width="9.625" style="9" customWidth="1"/>
    <col min="20" max="20" width="12.625" style="9" customWidth="1"/>
    <col min="21" max="21" width="14" style="9" customWidth="1"/>
    <col min="22" max="22" width="5.5" style="9" customWidth="1"/>
    <col min="23" max="23" width="8.5" style="9" bestFit="1" customWidth="1"/>
    <col min="24" max="24" width="4" style="9" bestFit="1" customWidth="1"/>
    <col min="25" max="25" width="5.625" style="9" bestFit="1" customWidth="1"/>
    <col min="26" max="26" width="9.625" style="9" bestFit="1" customWidth="1"/>
    <col min="27" max="27" width="14.125" style="9" customWidth="1"/>
    <col min="28" max="28" width="5.5" style="53" customWidth="1"/>
    <col min="29" max="29" width="5.375" style="9" hidden="1" customWidth="1"/>
    <col min="30" max="30" width="4" style="9" hidden="1" customWidth="1"/>
    <col min="31" max="31" width="5.625" style="9" hidden="1" customWidth="1"/>
    <col min="32" max="32" width="9.625" style="9" hidden="1" customWidth="1"/>
    <col min="33" max="33" width="14.125" style="9" hidden="1" customWidth="1"/>
    <col min="34" max="34" width="3.125" style="9" hidden="1" customWidth="1"/>
    <col min="35" max="35" width="5.375" style="9" hidden="1" customWidth="1"/>
    <col min="36" max="36" width="4" style="9" hidden="1" customWidth="1"/>
    <col min="37" max="37" width="5.625" style="9" hidden="1" customWidth="1"/>
    <col min="38" max="38" width="9.625" style="9" hidden="1" customWidth="1"/>
    <col min="39" max="39" width="14.125" style="9" hidden="1" customWidth="1"/>
    <col min="40" max="40" width="3.375" style="9" hidden="1" customWidth="1"/>
    <col min="41" max="41" width="5.375" style="9" hidden="1" customWidth="1"/>
    <col min="42" max="42" width="4" style="9" hidden="1" customWidth="1"/>
    <col min="43" max="43" width="5.625" style="9" hidden="1" customWidth="1"/>
    <col min="44" max="44" width="9.625" style="9" hidden="1" customWidth="1"/>
    <col min="45" max="45" width="14.125" style="9" hidden="1" customWidth="1"/>
    <col min="46" max="46" width="3" style="9" hidden="1" customWidth="1"/>
    <col min="47" max="47" width="5.375" style="9" hidden="1" customWidth="1"/>
    <col min="48" max="48" width="4" style="9" hidden="1" customWidth="1"/>
    <col min="49" max="49" width="5.625" style="9" hidden="1" customWidth="1"/>
    <col min="50" max="50" width="9.625" style="9" hidden="1" customWidth="1"/>
    <col min="51" max="51" width="14.125" style="9" hidden="1" customWidth="1"/>
    <col min="52" max="52" width="2.625" style="9" hidden="1" customWidth="1"/>
    <col min="53" max="53" width="5.375" style="9" hidden="1" customWidth="1"/>
    <col min="54" max="54" width="4" style="9" hidden="1" customWidth="1"/>
    <col min="55" max="55" width="5.625" style="9" hidden="1" customWidth="1"/>
    <col min="56" max="56" width="9.625" style="9" hidden="1" customWidth="1"/>
    <col min="57" max="57" width="14.125" style="9" hidden="1" customWidth="1"/>
    <col min="58" max="58" width="3" style="9" hidden="1" customWidth="1"/>
    <col min="59" max="59" width="5.375" style="9" hidden="1" customWidth="1"/>
    <col min="60" max="60" width="4" style="9" hidden="1" customWidth="1"/>
    <col min="61" max="61" width="5.625" style="9" hidden="1" customWidth="1"/>
    <col min="62" max="62" width="9.625" style="9" hidden="1" customWidth="1"/>
    <col min="63" max="63" width="14.125" style="9" hidden="1" customWidth="1"/>
    <col min="64" max="64" width="2.5" style="9" hidden="1" customWidth="1"/>
    <col min="65" max="65" width="5.375" style="9" hidden="1" customWidth="1"/>
    <col min="66" max="66" width="4" style="9" hidden="1" customWidth="1"/>
    <col min="67" max="67" width="5.625" style="9" hidden="1" customWidth="1"/>
    <col min="68" max="68" width="9.625" style="9" hidden="1" customWidth="1"/>
    <col min="69" max="69" width="14.125" style="9" hidden="1" customWidth="1"/>
    <col min="70" max="70" width="2.875" style="9" hidden="1" customWidth="1"/>
    <col min="71" max="71" width="5.375" style="9" hidden="1" customWidth="1"/>
    <col min="72" max="72" width="4" style="9" hidden="1" customWidth="1"/>
    <col min="73" max="73" width="5.625" style="9" hidden="1" customWidth="1"/>
    <col min="74" max="74" width="9.625" style="9" hidden="1" customWidth="1"/>
    <col min="75" max="75" width="14" style="9" hidden="1" customWidth="1"/>
    <col min="76" max="76" width="2.625" style="9" hidden="1" customWidth="1"/>
    <col min="77" max="77" width="5.375" style="9" hidden="1" customWidth="1"/>
    <col min="78" max="78" width="4" style="9" hidden="1" customWidth="1"/>
    <col min="79" max="79" width="5.625" style="9" hidden="1" customWidth="1"/>
    <col min="80" max="80" width="9.625" style="9" hidden="1" customWidth="1"/>
    <col min="81" max="81" width="14.125" style="9" hidden="1" customWidth="1"/>
    <col min="82" max="82" width="3.5" style="9" hidden="1" customWidth="1"/>
    <col min="83" max="83" width="5.375" style="9" hidden="1" customWidth="1"/>
    <col min="84" max="84" width="4" style="9" hidden="1" customWidth="1"/>
    <col min="85" max="85" width="5.625" style="9" hidden="1" customWidth="1"/>
    <col min="86" max="87" width="15.625" style="9" hidden="1" customWidth="1"/>
    <col min="88" max="88" width="9" style="53" hidden="1" customWidth="1"/>
    <col min="89" max="90" width="9" style="9" hidden="1" customWidth="1"/>
    <col min="91" max="16384" width="9" style="9"/>
  </cols>
  <sheetData>
    <row r="1" spans="1:90" s="116" customFormat="1" ht="14.25" customHeight="1">
      <c r="F1" s="117" t="s">
        <v>1016</v>
      </c>
      <c r="G1" s="117" t="s">
        <v>1016</v>
      </c>
      <c r="K1" s="18"/>
      <c r="L1" s="117" t="s">
        <v>1016</v>
      </c>
      <c r="O1" s="117" t="s">
        <v>1016</v>
      </c>
      <c r="S1" s="71">
        <v>42009</v>
      </c>
      <c r="T1" s="118"/>
      <c r="V1" s="9"/>
      <c r="W1" s="9"/>
      <c r="X1" s="9"/>
      <c r="Y1" s="9"/>
      <c r="Z1" s="9"/>
      <c r="AA1" s="9"/>
      <c r="AB1" s="53"/>
      <c r="AC1" s="9"/>
      <c r="CJ1" s="155"/>
      <c r="CK1" s="187">
        <v>1</v>
      </c>
      <c r="CL1" s="188">
        <v>2</v>
      </c>
    </row>
    <row r="2" spans="1:90" ht="14.25" customHeight="1">
      <c r="F2" s="119"/>
      <c r="L2" s="119"/>
      <c r="O2" s="53"/>
      <c r="S2" s="10" t="s">
        <v>1952</v>
      </c>
      <c r="T2" s="120"/>
      <c r="W2" s="21">
        <v>42376</v>
      </c>
      <c r="CK2" s="189">
        <v>2</v>
      </c>
      <c r="CL2" s="190">
        <v>8</v>
      </c>
    </row>
    <row r="3" spans="1:90" s="10" customFormat="1" ht="26.25" customHeight="1">
      <c r="A3" s="69">
        <v>1</v>
      </c>
      <c r="B3" s="69">
        <v>2</v>
      </c>
      <c r="C3" s="69">
        <v>3</v>
      </c>
      <c r="D3" s="69">
        <v>4</v>
      </c>
      <c r="E3" s="69">
        <v>5</v>
      </c>
      <c r="F3" s="69">
        <v>6</v>
      </c>
      <c r="G3" s="69">
        <v>7</v>
      </c>
      <c r="H3" s="69">
        <v>8</v>
      </c>
      <c r="I3" s="69">
        <v>9</v>
      </c>
      <c r="J3" s="69">
        <v>10</v>
      </c>
      <c r="K3" s="69">
        <v>11</v>
      </c>
      <c r="L3" s="69">
        <v>12</v>
      </c>
      <c r="M3" s="69">
        <v>13</v>
      </c>
      <c r="N3" s="69">
        <v>14</v>
      </c>
      <c r="O3" s="69">
        <v>15</v>
      </c>
      <c r="P3" s="69">
        <v>16</v>
      </c>
      <c r="Q3" s="69">
        <v>17</v>
      </c>
      <c r="R3" s="69">
        <v>18</v>
      </c>
      <c r="S3" s="69">
        <v>19</v>
      </c>
      <c r="T3" s="69">
        <v>20</v>
      </c>
      <c r="U3" s="69">
        <v>21</v>
      </c>
      <c r="V3" s="186">
        <v>1</v>
      </c>
      <c r="W3" s="186">
        <v>2</v>
      </c>
      <c r="X3" s="186">
        <v>3</v>
      </c>
      <c r="Y3" s="186">
        <v>4</v>
      </c>
      <c r="Z3" s="186">
        <v>5</v>
      </c>
      <c r="AA3" s="186">
        <v>6</v>
      </c>
      <c r="AB3" s="186">
        <v>7</v>
      </c>
      <c r="AC3" s="186">
        <v>8</v>
      </c>
      <c r="AD3" s="186">
        <v>9</v>
      </c>
      <c r="AE3" s="186">
        <v>10</v>
      </c>
      <c r="AF3" s="186">
        <v>11</v>
      </c>
      <c r="AG3" s="186">
        <v>12</v>
      </c>
      <c r="AH3" s="186">
        <v>13</v>
      </c>
      <c r="AI3" s="186">
        <v>14</v>
      </c>
      <c r="AJ3" s="186">
        <v>15</v>
      </c>
      <c r="AK3" s="186">
        <v>16</v>
      </c>
      <c r="AL3" s="186">
        <v>17</v>
      </c>
      <c r="AM3" s="186">
        <v>18</v>
      </c>
      <c r="AN3" s="186">
        <v>19</v>
      </c>
      <c r="AO3" s="186">
        <v>20</v>
      </c>
      <c r="AP3" s="186">
        <v>21</v>
      </c>
      <c r="AQ3" s="186">
        <v>22</v>
      </c>
      <c r="AR3" s="186">
        <v>23</v>
      </c>
      <c r="AS3" s="186">
        <v>24</v>
      </c>
      <c r="AT3" s="186">
        <v>25</v>
      </c>
      <c r="AU3" s="186">
        <v>26</v>
      </c>
      <c r="AV3" s="186">
        <v>27</v>
      </c>
      <c r="AW3" s="186">
        <v>28</v>
      </c>
      <c r="AX3" s="186">
        <v>29</v>
      </c>
      <c r="AY3" s="186">
        <v>30</v>
      </c>
      <c r="AZ3" s="186">
        <v>31</v>
      </c>
      <c r="BA3" s="186">
        <v>32</v>
      </c>
      <c r="BB3" s="186">
        <v>33</v>
      </c>
      <c r="BC3" s="186">
        <v>34</v>
      </c>
      <c r="BD3" s="186">
        <v>35</v>
      </c>
      <c r="BE3" s="186">
        <v>36</v>
      </c>
      <c r="BF3" s="186">
        <v>37</v>
      </c>
      <c r="BG3" s="186">
        <v>38</v>
      </c>
      <c r="BH3" s="186">
        <v>39</v>
      </c>
      <c r="BI3" s="186">
        <v>40</v>
      </c>
      <c r="BJ3" s="186">
        <v>41</v>
      </c>
      <c r="BK3" s="186">
        <v>42</v>
      </c>
      <c r="BL3" s="186">
        <v>43</v>
      </c>
      <c r="BM3" s="186">
        <v>44</v>
      </c>
      <c r="BN3" s="186">
        <v>45</v>
      </c>
      <c r="BO3" s="186">
        <v>46</v>
      </c>
      <c r="BP3" s="186">
        <v>47</v>
      </c>
      <c r="BQ3" s="186">
        <v>48</v>
      </c>
      <c r="BR3" s="186">
        <v>49</v>
      </c>
      <c r="BS3" s="186">
        <v>50</v>
      </c>
      <c r="BT3" s="186">
        <v>51</v>
      </c>
      <c r="BU3" s="186">
        <v>52</v>
      </c>
      <c r="BV3" s="186">
        <v>53</v>
      </c>
      <c r="BW3" s="186">
        <v>54</v>
      </c>
      <c r="BX3" s="186">
        <v>55</v>
      </c>
      <c r="BY3" s="186">
        <v>56</v>
      </c>
      <c r="BZ3" s="186">
        <v>57</v>
      </c>
      <c r="CA3" s="186">
        <v>58</v>
      </c>
      <c r="CB3" s="186">
        <v>59</v>
      </c>
      <c r="CC3" s="186">
        <v>60</v>
      </c>
      <c r="CD3" s="186">
        <v>61</v>
      </c>
      <c r="CE3" s="186">
        <v>62</v>
      </c>
      <c r="CF3" s="186">
        <v>63</v>
      </c>
      <c r="CG3" s="186">
        <v>64</v>
      </c>
      <c r="CH3" s="186">
        <v>65</v>
      </c>
      <c r="CI3" s="186">
        <v>66</v>
      </c>
      <c r="CJ3" s="196"/>
      <c r="CK3" s="189">
        <v>3</v>
      </c>
      <c r="CL3" s="190">
        <v>14</v>
      </c>
    </row>
    <row r="4" spans="1:90">
      <c r="B4" s="17"/>
      <c r="D4" s="17" t="s">
        <v>958</v>
      </c>
      <c r="F4" s="53"/>
      <c r="H4" s="121" t="s">
        <v>959</v>
      </c>
      <c r="K4" s="17" t="s">
        <v>957</v>
      </c>
      <c r="L4" s="17" t="s">
        <v>751</v>
      </c>
      <c r="M4" s="17"/>
      <c r="N4" s="17"/>
      <c r="O4" s="122" t="s">
        <v>750</v>
      </c>
      <c r="S4" s="17"/>
      <c r="T4" s="123" t="s">
        <v>960</v>
      </c>
      <c r="CK4" s="191">
        <v>4</v>
      </c>
      <c r="CL4" s="192">
        <v>20</v>
      </c>
    </row>
    <row r="5" spans="1:90" s="199" customFormat="1">
      <c r="F5" s="200"/>
      <c r="H5" s="201"/>
      <c r="L5" s="202"/>
      <c r="O5" s="200"/>
      <c r="T5" s="200"/>
      <c r="W5" s="256">
        <v>1</v>
      </c>
      <c r="X5" s="256"/>
      <c r="Y5" s="256"/>
      <c r="Z5" s="256"/>
      <c r="AA5" s="256"/>
      <c r="AB5" s="203"/>
      <c r="AC5" s="256">
        <v>2</v>
      </c>
      <c r="AD5" s="256"/>
      <c r="AE5" s="256"/>
      <c r="AF5" s="256"/>
      <c r="AG5" s="256"/>
      <c r="AI5" s="256">
        <v>3</v>
      </c>
      <c r="AJ5" s="256"/>
      <c r="AK5" s="256"/>
      <c r="AL5" s="256"/>
      <c r="AM5" s="256"/>
      <c r="AO5" s="256">
        <v>4</v>
      </c>
      <c r="AP5" s="256"/>
      <c r="AQ5" s="256"/>
      <c r="AR5" s="256"/>
      <c r="AS5" s="256"/>
      <c r="AU5" s="256">
        <v>5</v>
      </c>
      <c r="AV5" s="256"/>
      <c r="AW5" s="256"/>
      <c r="AX5" s="256"/>
      <c r="AY5" s="256"/>
      <c r="BA5" s="256">
        <v>6</v>
      </c>
      <c r="BB5" s="256"/>
      <c r="BC5" s="256"/>
      <c r="BD5" s="256"/>
      <c r="BE5" s="256"/>
      <c r="BG5" s="256">
        <v>7</v>
      </c>
      <c r="BH5" s="256"/>
      <c r="BI5" s="256"/>
      <c r="BJ5" s="256"/>
      <c r="BK5" s="256"/>
      <c r="BM5" s="256">
        <v>8</v>
      </c>
      <c r="BN5" s="256"/>
      <c r="BO5" s="256"/>
      <c r="BP5" s="256"/>
      <c r="BQ5" s="256"/>
      <c r="BS5" s="256">
        <v>9</v>
      </c>
      <c r="BT5" s="256"/>
      <c r="BU5" s="256"/>
      <c r="BV5" s="256"/>
      <c r="BW5" s="256"/>
      <c r="BY5" s="256">
        <v>10</v>
      </c>
      <c r="BZ5" s="256"/>
      <c r="CA5" s="256"/>
      <c r="CB5" s="256"/>
      <c r="CC5" s="256"/>
      <c r="CE5" s="256">
        <v>11</v>
      </c>
      <c r="CF5" s="256"/>
      <c r="CG5" s="256"/>
      <c r="CH5" s="256"/>
      <c r="CI5" s="256"/>
      <c r="CJ5" s="203"/>
      <c r="CK5" s="204">
        <v>5</v>
      </c>
      <c r="CL5" s="205">
        <v>26</v>
      </c>
    </row>
    <row r="6" spans="1:90" ht="65.099999999999994" customHeight="1">
      <c r="F6" s="124"/>
      <c r="H6" s="10"/>
      <c r="L6" s="15"/>
      <c r="M6" s="15"/>
      <c r="N6" s="15"/>
      <c r="O6" s="70"/>
      <c r="Q6" s="258">
        <f>parameters!C6</f>
        <v>1</v>
      </c>
      <c r="R6" s="259"/>
      <c r="S6" s="259"/>
      <c r="T6" s="259"/>
      <c r="U6" s="259"/>
      <c r="W6" s="257" t="s">
        <v>1953</v>
      </c>
      <c r="X6" s="257"/>
      <c r="Y6" s="257"/>
      <c r="Z6" s="257"/>
      <c r="AA6" s="257"/>
      <c r="AB6" s="181"/>
      <c r="AC6" s="257"/>
      <c r="AD6" s="257"/>
      <c r="AE6" s="257"/>
      <c r="AF6" s="257"/>
      <c r="AG6" s="257"/>
      <c r="AH6" s="182"/>
      <c r="AI6" s="257"/>
      <c r="AJ6" s="257"/>
      <c r="AK6" s="257"/>
      <c r="AL6" s="257"/>
      <c r="AM6" s="257"/>
      <c r="AN6" s="182"/>
      <c r="AO6" s="257"/>
      <c r="AP6" s="257"/>
      <c r="AQ6" s="257"/>
      <c r="AR6" s="257"/>
      <c r="AS6" s="257"/>
      <c r="AT6" s="182"/>
      <c r="AU6" s="257"/>
      <c r="AV6" s="257"/>
      <c r="AW6" s="257"/>
      <c r="AX6" s="257"/>
      <c r="AY6" s="257"/>
      <c r="AZ6" s="182"/>
      <c r="BA6" s="257"/>
      <c r="BB6" s="257"/>
      <c r="BC6" s="257"/>
      <c r="BD6" s="257"/>
      <c r="BE6" s="257"/>
      <c r="BF6" s="182"/>
      <c r="BG6" s="257"/>
      <c r="BH6" s="257"/>
      <c r="BI6" s="257"/>
      <c r="BJ6" s="257"/>
      <c r="BK6" s="257"/>
      <c r="BL6" s="182"/>
      <c r="BM6" s="257"/>
      <c r="BN6" s="257"/>
      <c r="BO6" s="257"/>
      <c r="BP6" s="257"/>
      <c r="BQ6" s="257"/>
      <c r="BS6" s="257"/>
      <c r="BT6" s="257"/>
      <c r="BU6" s="257"/>
      <c r="BV6" s="257"/>
      <c r="BW6" s="257"/>
      <c r="BY6" s="257"/>
      <c r="BZ6" s="257"/>
      <c r="CA6" s="257"/>
      <c r="CB6" s="257"/>
      <c r="CC6" s="257"/>
      <c r="CE6" s="257"/>
      <c r="CF6" s="257"/>
      <c r="CG6" s="257"/>
      <c r="CH6" s="257"/>
      <c r="CI6" s="257"/>
      <c r="CJ6" s="197"/>
      <c r="CK6" s="191">
        <v>6</v>
      </c>
      <c r="CL6" s="192">
        <v>32</v>
      </c>
    </row>
    <row r="7" spans="1:90">
      <c r="F7" s="125" t="str">
        <f>PYr</f>
        <v>FY16</v>
      </c>
      <c r="G7" s="15" t="str">
        <f>PYr</f>
        <v>FY16</v>
      </c>
      <c r="H7" s="125" t="str">
        <f>CYr</f>
        <v>FY17</v>
      </c>
      <c r="I7" s="125" t="str">
        <f>CYr</f>
        <v>FY17</v>
      </c>
      <c r="J7" s="125" t="str">
        <f>CYr</f>
        <v>FY17</v>
      </c>
      <c r="K7" s="125" t="str">
        <f>CYr</f>
        <v>FY17</v>
      </c>
      <c r="L7" s="15" t="str">
        <f>PYr</f>
        <v>FY16</v>
      </c>
      <c r="N7" s="15"/>
      <c r="O7" s="70"/>
      <c r="Q7" s="16"/>
      <c r="T7" s="122"/>
      <c r="U7" s="15"/>
      <c r="CK7" s="191">
        <v>7</v>
      </c>
      <c r="CL7" s="192">
        <v>38</v>
      </c>
    </row>
    <row r="8" spans="1:90">
      <c r="F8" s="125" t="s">
        <v>967</v>
      </c>
      <c r="G8" s="15" t="s">
        <v>62</v>
      </c>
      <c r="H8" s="125" t="s">
        <v>967</v>
      </c>
      <c r="I8" s="15" t="s">
        <v>62</v>
      </c>
      <c r="J8" s="15" t="s">
        <v>955</v>
      </c>
      <c r="K8" s="15" t="s">
        <v>961</v>
      </c>
      <c r="L8" s="15" t="s">
        <v>961</v>
      </c>
      <c r="M8" s="15" t="str">
        <f>PYr&amp;" to "&amp;CYr</f>
        <v>FY16 to FY17</v>
      </c>
      <c r="N8" s="15" t="s">
        <v>962</v>
      </c>
      <c r="O8" s="70" t="str">
        <f>PYr</f>
        <v>FY16</v>
      </c>
      <c r="Q8" s="13"/>
      <c r="R8" s="13"/>
      <c r="S8" s="13"/>
      <c r="T8" s="126" t="s">
        <v>987</v>
      </c>
      <c r="U8" s="15" t="s">
        <v>426</v>
      </c>
      <c r="W8" s="13"/>
      <c r="X8" s="13"/>
      <c r="Y8" s="13"/>
      <c r="Z8" s="126" t="s">
        <v>987</v>
      </c>
      <c r="AA8" s="15" t="s">
        <v>426</v>
      </c>
      <c r="AB8" s="112"/>
      <c r="AC8" s="13"/>
      <c r="AD8" s="13"/>
      <c r="AE8" s="13"/>
      <c r="AF8" s="126" t="s">
        <v>987</v>
      </c>
      <c r="AG8" s="15" t="s">
        <v>426</v>
      </c>
      <c r="AI8" s="13"/>
      <c r="AJ8" s="13"/>
      <c r="AK8" s="13"/>
      <c r="AL8" s="126" t="s">
        <v>987</v>
      </c>
      <c r="AM8" s="15" t="s">
        <v>426</v>
      </c>
      <c r="AO8" s="13"/>
      <c r="AP8" s="13"/>
      <c r="AQ8" s="13"/>
      <c r="AR8" s="126" t="s">
        <v>987</v>
      </c>
      <c r="AS8" s="15" t="s">
        <v>426</v>
      </c>
      <c r="AU8" s="13"/>
      <c r="AV8" s="13"/>
      <c r="AW8" s="13"/>
      <c r="AX8" s="126" t="s">
        <v>987</v>
      </c>
      <c r="AY8" s="15" t="s">
        <v>426</v>
      </c>
      <c r="BA8" s="13"/>
      <c r="BB8" s="13"/>
      <c r="BC8" s="13"/>
      <c r="BD8" s="126" t="s">
        <v>987</v>
      </c>
      <c r="BE8" s="15" t="s">
        <v>426</v>
      </c>
      <c r="BG8" s="13"/>
      <c r="BH8" s="13"/>
      <c r="BI8" s="13"/>
      <c r="BJ8" s="126" t="s">
        <v>987</v>
      </c>
      <c r="BK8" s="15" t="s">
        <v>426</v>
      </c>
      <c r="BM8" s="13"/>
      <c r="BN8" s="13"/>
      <c r="BO8" s="13"/>
      <c r="BP8" s="126" t="s">
        <v>987</v>
      </c>
      <c r="BQ8" s="15" t="s">
        <v>426</v>
      </c>
      <c r="BS8" s="13"/>
      <c r="BT8" s="13"/>
      <c r="BU8" s="13"/>
      <c r="BV8" s="126" t="s">
        <v>987</v>
      </c>
      <c r="BW8" s="183" t="s">
        <v>426</v>
      </c>
      <c r="BY8" s="13"/>
      <c r="BZ8" s="13"/>
      <c r="CA8" s="13"/>
      <c r="CB8" s="126" t="s">
        <v>987</v>
      </c>
      <c r="CC8" s="183" t="s">
        <v>426</v>
      </c>
      <c r="CE8" s="13"/>
      <c r="CF8" s="13"/>
      <c r="CG8" s="13"/>
      <c r="CH8" s="126" t="s">
        <v>987</v>
      </c>
      <c r="CI8" s="195" t="s">
        <v>426</v>
      </c>
      <c r="CJ8" s="70"/>
      <c r="CK8" s="191">
        <v>8</v>
      </c>
      <c r="CL8" s="192">
        <v>44</v>
      </c>
    </row>
    <row r="9" spans="1:90">
      <c r="A9" s="127" t="s">
        <v>58</v>
      </c>
      <c r="B9" s="127" t="s">
        <v>57</v>
      </c>
      <c r="C9" s="127" t="s">
        <v>952</v>
      </c>
      <c r="D9" s="127" t="s">
        <v>56</v>
      </c>
      <c r="E9" s="127" t="s">
        <v>953</v>
      </c>
      <c r="F9" s="127" t="s">
        <v>969</v>
      </c>
      <c r="G9" s="15" t="s">
        <v>967</v>
      </c>
      <c r="H9" s="127" t="s">
        <v>969</v>
      </c>
      <c r="I9" s="15" t="s">
        <v>967</v>
      </c>
      <c r="J9" s="15" t="s">
        <v>970</v>
      </c>
      <c r="K9" s="15" t="s">
        <v>970</v>
      </c>
      <c r="L9" s="15" t="s">
        <v>970</v>
      </c>
      <c r="M9" s="15" t="s">
        <v>963</v>
      </c>
      <c r="N9" s="15" t="s">
        <v>963</v>
      </c>
      <c r="O9" s="70" t="s">
        <v>968</v>
      </c>
      <c r="Q9" s="13" t="s">
        <v>57</v>
      </c>
      <c r="R9" s="13" t="s">
        <v>56</v>
      </c>
      <c r="S9" s="13" t="s">
        <v>58</v>
      </c>
      <c r="T9" s="126" t="s">
        <v>984</v>
      </c>
      <c r="U9" s="15" t="s">
        <v>418</v>
      </c>
      <c r="W9" s="13" t="s">
        <v>57</v>
      </c>
      <c r="X9" s="13" t="s">
        <v>56</v>
      </c>
      <c r="Y9" s="13" t="s">
        <v>58</v>
      </c>
      <c r="Z9" s="126" t="s">
        <v>984</v>
      </c>
      <c r="AA9" s="15" t="s">
        <v>418</v>
      </c>
      <c r="AB9" s="112"/>
      <c r="AC9" s="13" t="s">
        <v>57</v>
      </c>
      <c r="AD9" s="13" t="s">
        <v>56</v>
      </c>
      <c r="AE9" s="13" t="s">
        <v>58</v>
      </c>
      <c r="AF9" s="126" t="s">
        <v>984</v>
      </c>
      <c r="AG9" s="15" t="s">
        <v>418</v>
      </c>
      <c r="AI9" s="13" t="s">
        <v>57</v>
      </c>
      <c r="AJ9" s="13" t="s">
        <v>56</v>
      </c>
      <c r="AK9" s="13" t="s">
        <v>58</v>
      </c>
      <c r="AL9" s="126" t="s">
        <v>984</v>
      </c>
      <c r="AM9" s="15" t="s">
        <v>418</v>
      </c>
      <c r="AO9" s="13" t="s">
        <v>57</v>
      </c>
      <c r="AP9" s="13" t="s">
        <v>56</v>
      </c>
      <c r="AQ9" s="13" t="s">
        <v>58</v>
      </c>
      <c r="AR9" s="126" t="s">
        <v>984</v>
      </c>
      <c r="AS9" s="15" t="s">
        <v>418</v>
      </c>
      <c r="AU9" s="13" t="s">
        <v>57</v>
      </c>
      <c r="AV9" s="13" t="s">
        <v>56</v>
      </c>
      <c r="AW9" s="13" t="s">
        <v>58</v>
      </c>
      <c r="AX9" s="126" t="s">
        <v>984</v>
      </c>
      <c r="AY9" s="15" t="s">
        <v>418</v>
      </c>
      <c r="BA9" s="13" t="s">
        <v>57</v>
      </c>
      <c r="BB9" s="13" t="s">
        <v>56</v>
      </c>
      <c r="BC9" s="13" t="s">
        <v>58</v>
      </c>
      <c r="BD9" s="126" t="s">
        <v>984</v>
      </c>
      <c r="BE9" s="15" t="s">
        <v>418</v>
      </c>
      <c r="BG9" s="13" t="s">
        <v>57</v>
      </c>
      <c r="BH9" s="13" t="s">
        <v>56</v>
      </c>
      <c r="BI9" s="13" t="s">
        <v>58</v>
      </c>
      <c r="BJ9" s="126" t="s">
        <v>984</v>
      </c>
      <c r="BK9" s="15" t="s">
        <v>418</v>
      </c>
      <c r="BM9" s="13" t="s">
        <v>57</v>
      </c>
      <c r="BN9" s="13" t="s">
        <v>56</v>
      </c>
      <c r="BO9" s="13" t="s">
        <v>58</v>
      </c>
      <c r="BP9" s="126" t="s">
        <v>984</v>
      </c>
      <c r="BQ9" s="15" t="s">
        <v>418</v>
      </c>
      <c r="BS9" s="13" t="s">
        <v>57</v>
      </c>
      <c r="BT9" s="13" t="s">
        <v>56</v>
      </c>
      <c r="BU9" s="13" t="s">
        <v>58</v>
      </c>
      <c r="BV9" s="126" t="s">
        <v>984</v>
      </c>
      <c r="BW9" s="183" t="s">
        <v>418</v>
      </c>
      <c r="BY9" s="13" t="s">
        <v>57</v>
      </c>
      <c r="BZ9" s="13" t="s">
        <v>56</v>
      </c>
      <c r="CA9" s="13" t="s">
        <v>58</v>
      </c>
      <c r="CB9" s="126" t="s">
        <v>984</v>
      </c>
      <c r="CC9" s="183" t="s">
        <v>418</v>
      </c>
      <c r="CE9" s="13" t="s">
        <v>57</v>
      </c>
      <c r="CF9" s="13" t="s">
        <v>56</v>
      </c>
      <c r="CG9" s="13" t="s">
        <v>58</v>
      </c>
      <c r="CH9" s="126" t="s">
        <v>984</v>
      </c>
      <c r="CI9" s="195" t="s">
        <v>418</v>
      </c>
      <c r="CJ9" s="70"/>
      <c r="CK9" s="191">
        <v>9</v>
      </c>
      <c r="CL9" s="192">
        <v>50</v>
      </c>
    </row>
    <row r="10" spans="1:90" ht="13.5" thickBot="1">
      <c r="A10" s="9">
        <v>1</v>
      </c>
      <c r="B10" s="9">
        <v>1</v>
      </c>
      <c r="C10" s="9" t="s">
        <v>1501</v>
      </c>
      <c r="D10" s="9">
        <v>1</v>
      </c>
      <c r="E10" s="9" t="s">
        <v>1061</v>
      </c>
      <c r="F10" s="39">
        <v>18870910.490000002</v>
      </c>
      <c r="G10" s="128">
        <v>0.88955574061832354</v>
      </c>
      <c r="H10" s="129">
        <f>U10</f>
        <v>19481152.105999999</v>
      </c>
      <c r="I10" s="128">
        <f>IF(H14&gt;0, H10/H14, 0)</f>
        <v>0.89274549296131411</v>
      </c>
      <c r="J10" s="76"/>
      <c r="K10" s="12" t="e">
        <f>ROUND(J14*I10,0)</f>
        <v>#REF!</v>
      </c>
      <c r="L10" s="75">
        <v>13029356</v>
      </c>
      <c r="M10" s="12" t="e">
        <f>K10-L10</f>
        <v>#REF!</v>
      </c>
      <c r="N10" s="50" t="e">
        <f t="shared" ref="N10:N18" si="0">IF(L10&gt;0,M10*100/L10,IF(M10&gt;0,100,0))</f>
        <v>#REF!</v>
      </c>
      <c r="O10" s="12">
        <v>1955</v>
      </c>
      <c r="P10" s="12">
        <f t="shared" ref="P10:P73" si="1">ABS(Q10-B10)+ABS(R10-D10)</f>
        <v>0</v>
      </c>
      <c r="Q10" s="130">
        <f t="shared" ref="Q10:Q73" si="2">VLOOKUP($A10, foundoptions, VLOOKUP($Q$6, foundoptcell, 2, FALSE), FALSE)</f>
        <v>1</v>
      </c>
      <c r="R10" s="130">
        <f t="shared" ref="R10:R73" si="3">VLOOKUP($A10, foundoptions, VLOOKUP($Q$6, foundoptcell, 2, FALSE)+1, FALSE)</f>
        <v>1</v>
      </c>
      <c r="S10" s="130">
        <f t="shared" ref="S10:S73" si="4">VLOOKUP($A10, foundoptions, VLOOKUP($Q$6, foundoptcell, 2, FALSE)+2, FALSE)</f>
        <v>1</v>
      </c>
      <c r="T10" s="130">
        <f t="shared" ref="T10:T73" si="5">VLOOKUP($A10, foundoptions, VLOOKUP($Q$6, foundoptcell, 2, FALSE)+3, FALSE)</f>
        <v>1956</v>
      </c>
      <c r="U10" s="130">
        <f t="shared" ref="U10:U73" si="6">VLOOKUP($A10, foundoptions, VLOOKUP($Q$6, foundoptcell, 2, FALSE)+4, FALSE)</f>
        <v>19481152.105999999</v>
      </c>
      <c r="V10" s="185">
        <f>A10</f>
        <v>1</v>
      </c>
      <c r="W10" s="12">
        <v>1</v>
      </c>
      <c r="X10" s="9">
        <v>1</v>
      </c>
      <c r="Y10" s="9">
        <v>1</v>
      </c>
      <c r="Z10" s="12">
        <v>1956</v>
      </c>
      <c r="AA10" s="12">
        <v>19481152.105999999</v>
      </c>
      <c r="AB10" s="132"/>
      <c r="AC10" s="131"/>
      <c r="AD10" s="132"/>
      <c r="AE10" s="132"/>
      <c r="AF10" s="131"/>
      <c r="AG10" s="131"/>
      <c r="AI10" s="12"/>
      <c r="AL10" s="12"/>
      <c r="AM10" s="12"/>
      <c r="AO10" s="12"/>
      <c r="AR10" s="12"/>
      <c r="AS10" s="12"/>
      <c r="AU10" s="12"/>
      <c r="AX10" s="12"/>
      <c r="AY10" s="12"/>
      <c r="BA10" s="12"/>
      <c r="BD10" s="12"/>
      <c r="BE10" s="12"/>
      <c r="BG10" s="12"/>
      <c r="BJ10" s="12"/>
      <c r="BK10" s="12"/>
      <c r="BM10" s="131"/>
      <c r="BN10" s="132"/>
      <c r="BO10" s="132"/>
      <c r="BP10" s="12"/>
      <c r="BQ10" s="12"/>
      <c r="BS10" s="12"/>
      <c r="BV10" s="12"/>
      <c r="BW10" s="12"/>
      <c r="BY10" s="12"/>
      <c r="CB10" s="12"/>
      <c r="CC10" s="12"/>
      <c r="CE10" s="12"/>
      <c r="CH10" s="12"/>
      <c r="CI10" s="12"/>
      <c r="CK10" s="193">
        <v>10</v>
      </c>
      <c r="CL10" s="194">
        <v>56</v>
      </c>
    </row>
    <row r="11" spans="1:90" ht="13.5" thickBot="1">
      <c r="A11" s="9">
        <v>2</v>
      </c>
      <c r="B11" s="9">
        <v>1</v>
      </c>
      <c r="C11" s="9" t="s">
        <v>1501</v>
      </c>
      <c r="D11" s="9">
        <v>873</v>
      </c>
      <c r="E11" s="9" t="s">
        <v>1494</v>
      </c>
      <c r="F11" s="39">
        <v>2342949</v>
      </c>
      <c r="G11" s="128">
        <v>0.11044425938167651</v>
      </c>
      <c r="H11" s="129">
        <f>U11</f>
        <v>2340467</v>
      </c>
      <c r="I11" s="128">
        <f>IF(H14&gt;0, H11/H14, 0)</f>
        <v>0.10725450703868591</v>
      </c>
      <c r="J11" s="76"/>
      <c r="K11" s="12" t="e">
        <f>ROUND(J14*I11,0)</f>
        <v>#REF!</v>
      </c>
      <c r="L11" s="75">
        <v>1617681</v>
      </c>
      <c r="M11" s="12" t="e">
        <f>K11-L11</f>
        <v>#REF!</v>
      </c>
      <c r="N11" s="50" t="e">
        <f t="shared" si="0"/>
        <v>#REF!</v>
      </c>
      <c r="O11" s="12">
        <v>149</v>
      </c>
      <c r="P11" s="9">
        <f t="shared" si="1"/>
        <v>0</v>
      </c>
      <c r="Q11" s="130">
        <f t="shared" si="2"/>
        <v>1</v>
      </c>
      <c r="R11" s="130">
        <f t="shared" si="3"/>
        <v>873</v>
      </c>
      <c r="S11" s="130">
        <f t="shared" si="4"/>
        <v>2</v>
      </c>
      <c r="T11" s="130">
        <f t="shared" si="5"/>
        <v>148</v>
      </c>
      <c r="U11" s="130">
        <f t="shared" si="6"/>
        <v>2340467</v>
      </c>
      <c r="V11" s="185">
        <f t="shared" ref="V11:V74" si="7">A11</f>
        <v>2</v>
      </c>
      <c r="W11" s="12">
        <v>1</v>
      </c>
      <c r="X11" s="9">
        <v>873</v>
      </c>
      <c r="Y11" s="9">
        <v>2</v>
      </c>
      <c r="Z11" s="12">
        <v>148</v>
      </c>
      <c r="AA11" s="12">
        <v>2340467</v>
      </c>
      <c r="AB11" s="132"/>
      <c r="AC11" s="131"/>
      <c r="AD11" s="132"/>
      <c r="AE11" s="132"/>
      <c r="AF11" s="131"/>
      <c r="AG11" s="131"/>
      <c r="AI11" s="12"/>
      <c r="AL11" s="12"/>
      <c r="AM11" s="12"/>
      <c r="AO11" s="12"/>
      <c r="AR11" s="12"/>
      <c r="AS11" s="12"/>
      <c r="AU11" s="12"/>
      <c r="AX11" s="12"/>
      <c r="AY11" s="12"/>
      <c r="BA11" s="12"/>
      <c r="BD11" s="12"/>
      <c r="BE11" s="12"/>
      <c r="BG11" s="12"/>
      <c r="BJ11" s="12"/>
      <c r="BK11" s="12"/>
      <c r="BM11" s="131"/>
      <c r="BN11" s="132"/>
      <c r="BO11" s="132"/>
      <c r="BP11" s="12"/>
      <c r="BQ11" s="12"/>
      <c r="BS11" s="12"/>
      <c r="BV11" s="12"/>
      <c r="BW11" s="12"/>
      <c r="BY11" s="12"/>
      <c r="CB11" s="12"/>
      <c r="CC11" s="12"/>
      <c r="CE11" s="12"/>
      <c r="CH11" s="12"/>
      <c r="CI11" s="12"/>
      <c r="CK11" s="193">
        <v>11</v>
      </c>
      <c r="CL11" s="194">
        <v>62</v>
      </c>
    </row>
    <row r="12" spans="1:90">
      <c r="A12" s="9">
        <v>3</v>
      </c>
      <c r="B12" s="9">
        <v>1</v>
      </c>
      <c r="C12" s="9" t="s">
        <v>1928</v>
      </c>
      <c r="D12" s="9">
        <v>998</v>
      </c>
      <c r="E12" s="9" t="s">
        <v>1928</v>
      </c>
      <c r="F12" s="39">
        <v>0</v>
      </c>
      <c r="G12" s="128">
        <v>0</v>
      </c>
      <c r="H12" s="129">
        <f>U12</f>
        <v>0</v>
      </c>
      <c r="I12" s="128">
        <f>IF(H14&gt;0, H12/H14, 0)</f>
        <v>0</v>
      </c>
      <c r="J12" s="76"/>
      <c r="K12" s="12" t="e">
        <f>ROUND(J14*I12,0)</f>
        <v>#REF!</v>
      </c>
      <c r="L12" s="75">
        <v>0</v>
      </c>
      <c r="M12" s="12" t="e">
        <f>K12-L12</f>
        <v>#REF!</v>
      </c>
      <c r="N12" s="50" t="e">
        <f t="shared" si="0"/>
        <v>#REF!</v>
      </c>
      <c r="O12" s="12">
        <v>0</v>
      </c>
      <c r="P12" s="9">
        <f t="shared" si="1"/>
        <v>0</v>
      </c>
      <c r="Q12" s="130">
        <f t="shared" si="2"/>
        <v>1</v>
      </c>
      <c r="R12" s="130">
        <f t="shared" si="3"/>
        <v>998</v>
      </c>
      <c r="S12" s="130">
        <f t="shared" si="4"/>
        <v>3</v>
      </c>
      <c r="T12" s="130">
        <f t="shared" si="5"/>
        <v>0</v>
      </c>
      <c r="U12" s="130">
        <f t="shared" si="6"/>
        <v>0</v>
      </c>
      <c r="V12" s="185">
        <f t="shared" si="7"/>
        <v>3</v>
      </c>
      <c r="W12" s="12">
        <v>1</v>
      </c>
      <c r="X12" s="9">
        <v>998</v>
      </c>
      <c r="Y12" s="9">
        <v>3</v>
      </c>
      <c r="Z12" s="12">
        <v>0</v>
      </c>
      <c r="AA12" s="12">
        <v>0</v>
      </c>
      <c r="AB12" s="132"/>
      <c r="AC12" s="131"/>
      <c r="AD12" s="132"/>
      <c r="AE12" s="132"/>
      <c r="AF12" s="131"/>
      <c r="AG12" s="131"/>
      <c r="AI12" s="12"/>
      <c r="AL12" s="12"/>
      <c r="AM12" s="12"/>
      <c r="AO12" s="12"/>
      <c r="AR12" s="12"/>
      <c r="AS12" s="12"/>
      <c r="AU12" s="12"/>
      <c r="AX12" s="12"/>
      <c r="AY12" s="12"/>
      <c r="BA12" s="12"/>
      <c r="BD12" s="12"/>
      <c r="BE12" s="12"/>
      <c r="BG12" s="12"/>
      <c r="BJ12" s="12"/>
      <c r="BK12" s="12"/>
      <c r="BM12" s="131"/>
      <c r="BN12" s="132"/>
      <c r="BO12" s="132"/>
      <c r="BP12" s="12"/>
      <c r="BQ12" s="12"/>
      <c r="BS12" s="12"/>
      <c r="BV12" s="12"/>
      <c r="BW12" s="12"/>
      <c r="BY12" s="12"/>
      <c r="CB12" s="12"/>
      <c r="CC12" s="12"/>
      <c r="CE12" s="12"/>
      <c r="CH12" s="12"/>
      <c r="CI12" s="12"/>
    </row>
    <row r="13" spans="1:90">
      <c r="A13" s="9">
        <v>4</v>
      </c>
      <c r="B13" s="9">
        <v>1</v>
      </c>
      <c r="C13" s="9" t="s">
        <v>1928</v>
      </c>
      <c r="D13" s="9">
        <v>998</v>
      </c>
      <c r="E13" s="9" t="s">
        <v>1928</v>
      </c>
      <c r="F13" s="39">
        <v>0</v>
      </c>
      <c r="G13" s="128">
        <v>0</v>
      </c>
      <c r="H13" s="129">
        <f>U13</f>
        <v>0</v>
      </c>
      <c r="I13" s="128">
        <f>IF(H14&gt;0, H13/H14, 0)</f>
        <v>0</v>
      </c>
      <c r="J13" s="76"/>
      <c r="K13" s="12" t="e">
        <f>ROUND(J14*I13,0)</f>
        <v>#REF!</v>
      </c>
      <c r="L13" s="75">
        <v>0</v>
      </c>
      <c r="M13" s="12" t="e">
        <f>K13-L13</f>
        <v>#REF!</v>
      </c>
      <c r="N13" s="50" t="e">
        <f t="shared" si="0"/>
        <v>#REF!</v>
      </c>
      <c r="O13" s="12">
        <v>0</v>
      </c>
      <c r="P13" s="9">
        <f t="shared" si="1"/>
        <v>0</v>
      </c>
      <c r="Q13" s="130">
        <f t="shared" si="2"/>
        <v>1</v>
      </c>
      <c r="R13" s="130">
        <f t="shared" si="3"/>
        <v>998</v>
      </c>
      <c r="S13" s="130">
        <f t="shared" si="4"/>
        <v>4</v>
      </c>
      <c r="T13" s="130">
        <f t="shared" si="5"/>
        <v>0</v>
      </c>
      <c r="U13" s="130">
        <f t="shared" si="6"/>
        <v>0</v>
      </c>
      <c r="V13" s="185">
        <f t="shared" si="7"/>
        <v>4</v>
      </c>
      <c r="W13" s="12">
        <v>1</v>
      </c>
      <c r="X13" s="9">
        <v>998</v>
      </c>
      <c r="Y13" s="9">
        <v>4</v>
      </c>
      <c r="Z13" s="12">
        <v>0</v>
      </c>
      <c r="AA13" s="12">
        <v>0</v>
      </c>
      <c r="AB13" s="132"/>
      <c r="AC13" s="131"/>
      <c r="AD13" s="132"/>
      <c r="AE13" s="132"/>
      <c r="AF13" s="131"/>
      <c r="AG13" s="131"/>
      <c r="AI13" s="12"/>
      <c r="AL13" s="12"/>
      <c r="AM13" s="12"/>
      <c r="AO13" s="12"/>
      <c r="AR13" s="12"/>
      <c r="AS13" s="12"/>
      <c r="AU13" s="12"/>
      <c r="AX13" s="12"/>
      <c r="AY13" s="12"/>
      <c r="BA13" s="12"/>
      <c r="BD13" s="12"/>
      <c r="BE13" s="12"/>
      <c r="BG13" s="12"/>
      <c r="BJ13" s="12"/>
      <c r="BK13" s="12"/>
      <c r="BM13" s="131"/>
      <c r="BN13" s="132"/>
      <c r="BO13" s="132"/>
      <c r="BP13" s="12"/>
      <c r="BQ13" s="12"/>
      <c r="BS13" s="12"/>
      <c r="BV13" s="12"/>
      <c r="BW13" s="12"/>
      <c r="BY13" s="12"/>
      <c r="CB13" s="12"/>
      <c r="CC13" s="12"/>
      <c r="CE13" s="12"/>
      <c r="CH13" s="12"/>
      <c r="CI13" s="12"/>
    </row>
    <row r="14" spans="1:90">
      <c r="A14" s="9">
        <v>5</v>
      </c>
      <c r="B14" s="13">
        <v>1</v>
      </c>
      <c r="C14" s="13" t="s">
        <v>1501</v>
      </c>
      <c r="D14" s="13">
        <v>999</v>
      </c>
      <c r="E14" s="13" t="s">
        <v>946</v>
      </c>
      <c r="F14" s="111">
        <v>21213859.490000002</v>
      </c>
      <c r="G14" s="133">
        <v>1</v>
      </c>
      <c r="H14" s="134">
        <f>SUM(H10:H13)</f>
        <v>21821619.105999999</v>
      </c>
      <c r="I14" s="133">
        <f>SUM(I10:I13)</f>
        <v>1</v>
      </c>
      <c r="J14" s="111" t="e">
        <f>VLOOKUP(B14,town351,22)</f>
        <v>#REF!</v>
      </c>
      <c r="K14" s="111" t="e">
        <f>SUM(K10:K13)</f>
        <v>#REF!</v>
      </c>
      <c r="L14" s="135">
        <v>14647037</v>
      </c>
      <c r="M14" s="111" t="e">
        <f>SUM(M10:M13)</f>
        <v>#REF!</v>
      </c>
      <c r="N14" s="49" t="e">
        <f t="shared" si="0"/>
        <v>#REF!</v>
      </c>
      <c r="O14" s="111">
        <v>2104</v>
      </c>
      <c r="P14" s="9">
        <f t="shared" si="1"/>
        <v>0</v>
      </c>
      <c r="Q14" s="130">
        <f t="shared" si="2"/>
        <v>1</v>
      </c>
      <c r="R14" s="130">
        <f t="shared" si="3"/>
        <v>999</v>
      </c>
      <c r="S14" s="130">
        <f t="shared" si="4"/>
        <v>5</v>
      </c>
      <c r="T14" s="130">
        <f t="shared" si="5"/>
        <v>2104</v>
      </c>
      <c r="U14" s="130">
        <f t="shared" si="6"/>
        <v>21821619.105999999</v>
      </c>
      <c r="V14" s="185">
        <f t="shared" si="7"/>
        <v>5</v>
      </c>
      <c r="W14" s="12">
        <v>1</v>
      </c>
      <c r="X14" s="9">
        <v>999</v>
      </c>
      <c r="Y14" s="9">
        <v>5</v>
      </c>
      <c r="Z14" s="12">
        <v>2104</v>
      </c>
      <c r="AA14" s="12">
        <v>21821619.105999999</v>
      </c>
      <c r="AB14" s="132"/>
      <c r="AC14" s="131"/>
      <c r="AD14" s="132"/>
      <c r="AE14" s="132"/>
      <c r="AF14" s="131"/>
      <c r="AG14" s="131"/>
      <c r="AI14" s="12"/>
      <c r="AL14" s="12"/>
      <c r="AM14" s="12"/>
      <c r="AO14" s="12"/>
      <c r="AR14" s="12"/>
      <c r="AS14" s="12"/>
      <c r="AU14" s="12"/>
      <c r="AX14" s="12"/>
      <c r="AY14" s="12"/>
      <c r="BA14" s="12"/>
      <c r="BD14" s="12"/>
      <c r="BE14" s="12"/>
      <c r="BG14" s="12"/>
      <c r="BJ14" s="12"/>
      <c r="BK14" s="12"/>
      <c r="BM14" s="131"/>
      <c r="BN14" s="132"/>
      <c r="BO14" s="132"/>
      <c r="BP14" s="12"/>
      <c r="BQ14" s="12"/>
      <c r="BS14" s="12"/>
      <c r="BV14" s="12"/>
      <c r="BW14" s="12"/>
      <c r="BY14" s="12"/>
      <c r="CB14" s="12"/>
      <c r="CC14" s="12"/>
      <c r="CE14" s="12"/>
      <c r="CH14" s="12"/>
      <c r="CI14" s="12"/>
    </row>
    <row r="15" spans="1:90">
      <c r="A15" s="9">
        <v>6</v>
      </c>
      <c r="B15" s="9">
        <v>2</v>
      </c>
      <c r="C15" s="9" t="s">
        <v>1502</v>
      </c>
      <c r="D15" s="9">
        <v>2</v>
      </c>
      <c r="E15" s="9" t="s">
        <v>1062</v>
      </c>
      <c r="F15" s="39">
        <v>0</v>
      </c>
      <c r="G15" s="128">
        <v>0</v>
      </c>
      <c r="H15" s="129">
        <f t="shared" ref="H15:H78" si="8">U15</f>
        <v>0</v>
      </c>
      <c r="I15" s="128">
        <f>IF(H19&gt;0, H15/H19, 0)</f>
        <v>0</v>
      </c>
      <c r="J15" s="76"/>
      <c r="K15" s="12" t="e">
        <f>ROUND(J19*I15,0)</f>
        <v>#REF!</v>
      </c>
      <c r="L15" s="75">
        <v>0</v>
      </c>
      <c r="M15" s="12" t="e">
        <f>K15-L15</f>
        <v>#REF!</v>
      </c>
      <c r="N15" s="50" t="e">
        <f t="shared" si="0"/>
        <v>#REF!</v>
      </c>
      <c r="O15" s="12">
        <v>0</v>
      </c>
      <c r="P15" s="9">
        <f t="shared" si="1"/>
        <v>0</v>
      </c>
      <c r="Q15" s="130">
        <f t="shared" si="2"/>
        <v>2</v>
      </c>
      <c r="R15" s="130">
        <f t="shared" si="3"/>
        <v>2</v>
      </c>
      <c r="S15" s="130">
        <f t="shared" si="4"/>
        <v>6</v>
      </c>
      <c r="T15" s="130">
        <f t="shared" si="5"/>
        <v>0</v>
      </c>
      <c r="U15" s="130">
        <f t="shared" si="6"/>
        <v>0</v>
      </c>
      <c r="V15" s="185">
        <f t="shared" si="7"/>
        <v>6</v>
      </c>
      <c r="W15" s="12">
        <v>2</v>
      </c>
      <c r="X15" s="9">
        <v>2</v>
      </c>
      <c r="Y15" s="9">
        <v>6</v>
      </c>
      <c r="Z15" s="12">
        <v>0</v>
      </c>
      <c r="AA15" s="12">
        <v>0</v>
      </c>
      <c r="AB15" s="132"/>
      <c r="AC15" s="131"/>
      <c r="AD15" s="132"/>
      <c r="AE15" s="132"/>
      <c r="AF15" s="131"/>
      <c r="AG15" s="131"/>
      <c r="AI15" s="12"/>
      <c r="AL15" s="12"/>
      <c r="AM15" s="12"/>
      <c r="AO15" s="12"/>
      <c r="AR15" s="12"/>
      <c r="AS15" s="12"/>
      <c r="AU15" s="12"/>
      <c r="AX15" s="12"/>
      <c r="AY15" s="12"/>
      <c r="BA15" s="12"/>
      <c r="BD15" s="12"/>
      <c r="BE15" s="12"/>
      <c r="BG15" s="12"/>
      <c r="BJ15" s="12"/>
      <c r="BK15" s="12"/>
      <c r="BM15" s="131"/>
      <c r="BN15" s="132"/>
      <c r="BO15" s="132"/>
      <c r="BP15" s="12"/>
      <c r="BQ15" s="12"/>
      <c r="BS15" s="12"/>
      <c r="BV15" s="12"/>
      <c r="BW15" s="12"/>
      <c r="BY15" s="12"/>
      <c r="CB15" s="12"/>
      <c r="CC15" s="12"/>
      <c r="CE15" s="12"/>
      <c r="CH15" s="12"/>
      <c r="CI15" s="12"/>
    </row>
    <row r="16" spans="1:90">
      <c r="A16" s="9">
        <v>7</v>
      </c>
      <c r="B16" s="9">
        <v>2</v>
      </c>
      <c r="C16" s="9" t="s">
        <v>1502</v>
      </c>
      <c r="D16" s="9">
        <v>600</v>
      </c>
      <c r="E16" s="9" t="s">
        <v>1415</v>
      </c>
      <c r="F16" s="39">
        <v>44729363</v>
      </c>
      <c r="G16" s="128">
        <v>0.98950853819987628</v>
      </c>
      <c r="H16" s="129">
        <f t="shared" si="8"/>
        <v>44421182</v>
      </c>
      <c r="I16" s="128">
        <f>IF(H19&gt;0, H16/H19, 0)</f>
        <v>0.98680190898658493</v>
      </c>
      <c r="J16" s="76"/>
      <c r="K16" s="12" t="e">
        <f>ROUND(J19*I16,0)</f>
        <v>#REF!</v>
      </c>
      <c r="L16" s="75">
        <v>34296868</v>
      </c>
      <c r="M16" s="12" t="e">
        <f>K16-L16</f>
        <v>#REF!</v>
      </c>
      <c r="N16" s="50" t="e">
        <f t="shared" si="0"/>
        <v>#REF!</v>
      </c>
      <c r="O16" s="12">
        <v>4714</v>
      </c>
      <c r="P16" s="9">
        <f t="shared" si="1"/>
        <v>0</v>
      </c>
      <c r="Q16" s="130">
        <f t="shared" si="2"/>
        <v>2</v>
      </c>
      <c r="R16" s="130">
        <f t="shared" si="3"/>
        <v>600</v>
      </c>
      <c r="S16" s="130">
        <f t="shared" si="4"/>
        <v>7</v>
      </c>
      <c r="T16" s="130">
        <f t="shared" si="5"/>
        <v>4657</v>
      </c>
      <c r="U16" s="130">
        <f t="shared" si="6"/>
        <v>44421182</v>
      </c>
      <c r="V16" s="185">
        <f t="shared" si="7"/>
        <v>7</v>
      </c>
      <c r="W16" s="12">
        <v>2</v>
      </c>
      <c r="X16" s="9">
        <v>600</v>
      </c>
      <c r="Y16" s="9">
        <v>7</v>
      </c>
      <c r="Z16" s="12">
        <v>4657</v>
      </c>
      <c r="AA16" s="12">
        <v>44421182</v>
      </c>
      <c r="AB16" s="132"/>
      <c r="AC16" s="131"/>
      <c r="AD16" s="132"/>
      <c r="AE16" s="132"/>
      <c r="AF16" s="131"/>
      <c r="AG16" s="131"/>
      <c r="AI16" s="12"/>
      <c r="AL16" s="12"/>
      <c r="AM16" s="12"/>
      <c r="AO16" s="12"/>
      <c r="AR16" s="12"/>
      <c r="AS16" s="12"/>
      <c r="AU16" s="12"/>
      <c r="AX16" s="12"/>
      <c r="AY16" s="12"/>
      <c r="BA16" s="12"/>
      <c r="BD16" s="12"/>
      <c r="BE16" s="12"/>
      <c r="BG16" s="12"/>
      <c r="BJ16" s="12"/>
      <c r="BK16" s="12"/>
      <c r="BM16" s="131"/>
      <c r="BN16" s="132"/>
      <c r="BO16" s="132"/>
      <c r="BP16" s="12"/>
      <c r="BQ16" s="12"/>
      <c r="BS16" s="12"/>
      <c r="BV16" s="12"/>
      <c r="BW16" s="12"/>
      <c r="BY16" s="12"/>
      <c r="CB16" s="12"/>
      <c r="CC16" s="12"/>
      <c r="CE16" s="12"/>
      <c r="CH16" s="12"/>
      <c r="CI16" s="12"/>
    </row>
    <row r="17" spans="1:87">
      <c r="A17" s="9">
        <v>8</v>
      </c>
      <c r="B17" s="9">
        <v>2</v>
      </c>
      <c r="C17" s="9" t="s">
        <v>1502</v>
      </c>
      <c r="D17" s="9">
        <v>830</v>
      </c>
      <c r="E17" s="9" t="s">
        <v>1485</v>
      </c>
      <c r="F17" s="39">
        <v>474252</v>
      </c>
      <c r="G17" s="128">
        <v>1.0491461800123728E-2</v>
      </c>
      <c r="H17" s="129">
        <f t="shared" si="8"/>
        <v>594116</v>
      </c>
      <c r="I17" s="128">
        <f>IF(H19&gt;0, H17/H19, 0)</f>
        <v>1.319809101341504E-2</v>
      </c>
      <c r="J17" s="76"/>
      <c r="K17" s="12" t="e">
        <f>ROUND(J19*I17,0)</f>
        <v>#REF!</v>
      </c>
      <c r="L17" s="75">
        <v>363639</v>
      </c>
      <c r="M17" s="12" t="e">
        <f>K17-L17</f>
        <v>#REF!</v>
      </c>
      <c r="N17" s="50" t="e">
        <f t="shared" si="0"/>
        <v>#REF!</v>
      </c>
      <c r="O17" s="12">
        <v>28</v>
      </c>
      <c r="P17" s="9">
        <f t="shared" si="1"/>
        <v>0</v>
      </c>
      <c r="Q17" s="130">
        <f t="shared" si="2"/>
        <v>2</v>
      </c>
      <c r="R17" s="130">
        <f t="shared" si="3"/>
        <v>830</v>
      </c>
      <c r="S17" s="130">
        <f t="shared" si="4"/>
        <v>8</v>
      </c>
      <c r="T17" s="130">
        <f t="shared" si="5"/>
        <v>34</v>
      </c>
      <c r="U17" s="130">
        <f t="shared" si="6"/>
        <v>594116</v>
      </c>
      <c r="V17" s="185">
        <f t="shared" si="7"/>
        <v>8</v>
      </c>
      <c r="W17" s="12">
        <v>2</v>
      </c>
      <c r="X17" s="9">
        <v>830</v>
      </c>
      <c r="Y17" s="9">
        <v>8</v>
      </c>
      <c r="Z17" s="12">
        <v>34</v>
      </c>
      <c r="AA17" s="12">
        <v>594116</v>
      </c>
      <c r="AB17" s="132"/>
      <c r="AC17" s="131"/>
      <c r="AD17" s="132"/>
      <c r="AE17" s="132"/>
      <c r="AF17" s="131"/>
      <c r="AG17" s="131"/>
      <c r="AI17" s="12"/>
      <c r="AL17" s="12"/>
      <c r="AM17" s="12"/>
      <c r="AO17" s="12"/>
      <c r="AR17" s="12"/>
      <c r="AS17" s="12"/>
      <c r="AU17" s="12"/>
      <c r="AX17" s="12"/>
      <c r="AY17" s="12"/>
      <c r="BA17" s="12"/>
      <c r="BD17" s="12"/>
      <c r="BE17" s="12"/>
      <c r="BG17" s="12"/>
      <c r="BJ17" s="12"/>
      <c r="BK17" s="12"/>
      <c r="BM17" s="131"/>
      <c r="BN17" s="132"/>
      <c r="BO17" s="132"/>
      <c r="BP17" s="12"/>
      <c r="BQ17" s="12"/>
      <c r="BS17" s="12"/>
      <c r="BV17" s="12"/>
      <c r="BW17" s="12"/>
      <c r="BY17" s="12"/>
      <c r="CB17" s="12"/>
      <c r="CC17" s="12"/>
      <c r="CE17" s="12"/>
      <c r="CH17" s="12"/>
      <c r="CI17" s="12"/>
    </row>
    <row r="18" spans="1:87">
      <c r="A18" s="9">
        <v>9</v>
      </c>
      <c r="B18" s="9">
        <v>2</v>
      </c>
      <c r="C18" s="9" t="s">
        <v>1928</v>
      </c>
      <c r="D18" s="9">
        <v>998</v>
      </c>
      <c r="E18" s="9" t="s">
        <v>1928</v>
      </c>
      <c r="F18" s="39">
        <v>0</v>
      </c>
      <c r="G18" s="128">
        <v>0</v>
      </c>
      <c r="H18" s="129">
        <f t="shared" si="8"/>
        <v>0</v>
      </c>
      <c r="I18" s="128">
        <f>IF(H19&gt;0, H18/H19, 0)</f>
        <v>0</v>
      </c>
      <c r="J18" s="76"/>
      <c r="K18" s="12" t="e">
        <f>ROUND(J19*I18,0)</f>
        <v>#REF!</v>
      </c>
      <c r="L18" s="75">
        <v>0</v>
      </c>
      <c r="M18" s="12" t="e">
        <f>K18-L18</f>
        <v>#REF!</v>
      </c>
      <c r="N18" s="50" t="e">
        <f t="shared" si="0"/>
        <v>#REF!</v>
      </c>
      <c r="O18" s="12">
        <v>0</v>
      </c>
      <c r="P18" s="9">
        <f t="shared" si="1"/>
        <v>0</v>
      </c>
      <c r="Q18" s="130">
        <f t="shared" si="2"/>
        <v>2</v>
      </c>
      <c r="R18" s="130">
        <f t="shared" si="3"/>
        <v>998</v>
      </c>
      <c r="S18" s="130">
        <f t="shared" si="4"/>
        <v>9</v>
      </c>
      <c r="T18" s="130">
        <f t="shared" si="5"/>
        <v>0</v>
      </c>
      <c r="U18" s="130">
        <f t="shared" si="6"/>
        <v>0</v>
      </c>
      <c r="V18" s="185">
        <f t="shared" si="7"/>
        <v>9</v>
      </c>
      <c r="W18" s="12">
        <v>2</v>
      </c>
      <c r="X18" s="9">
        <v>998</v>
      </c>
      <c r="Y18" s="9">
        <v>9</v>
      </c>
      <c r="Z18" s="12">
        <v>0</v>
      </c>
      <c r="AA18" s="12">
        <v>0</v>
      </c>
      <c r="AB18" s="132"/>
      <c r="AC18" s="131"/>
      <c r="AD18" s="132"/>
      <c r="AE18" s="132"/>
      <c r="AF18" s="131"/>
      <c r="AG18" s="131"/>
      <c r="AI18" s="12"/>
      <c r="AL18" s="12"/>
      <c r="AM18" s="12"/>
      <c r="AO18" s="12"/>
      <c r="AR18" s="12"/>
      <c r="AS18" s="12"/>
      <c r="AU18" s="12"/>
      <c r="AX18" s="12"/>
      <c r="AY18" s="12"/>
      <c r="BA18" s="12"/>
      <c r="BD18" s="12"/>
      <c r="BE18" s="12"/>
      <c r="BG18" s="12"/>
      <c r="BJ18" s="12"/>
      <c r="BK18" s="12"/>
      <c r="BM18" s="131"/>
      <c r="BN18" s="132"/>
      <c r="BO18" s="132"/>
      <c r="BP18" s="12"/>
      <c r="BQ18" s="12"/>
      <c r="BS18" s="12"/>
      <c r="BV18" s="12"/>
      <c r="BW18" s="12"/>
      <c r="BY18" s="12"/>
      <c r="CB18" s="12"/>
      <c r="CC18" s="12"/>
      <c r="CE18" s="12"/>
      <c r="CH18" s="12"/>
      <c r="CI18" s="12"/>
    </row>
    <row r="19" spans="1:87">
      <c r="A19" s="9">
        <v>10</v>
      </c>
      <c r="B19" s="13">
        <v>2</v>
      </c>
      <c r="C19" s="13" t="s">
        <v>1502</v>
      </c>
      <c r="D19" s="13">
        <v>999</v>
      </c>
      <c r="E19" s="13" t="s">
        <v>946</v>
      </c>
      <c r="F19" s="111">
        <v>45203615</v>
      </c>
      <c r="G19" s="133">
        <v>1</v>
      </c>
      <c r="H19" s="134">
        <f>SUM(H15:H18)</f>
        <v>45015298</v>
      </c>
      <c r="I19" s="133">
        <f>SUM(I15:I18)</f>
        <v>1</v>
      </c>
      <c r="J19" s="111" t="e">
        <f>VLOOKUP(B19,town351,22)</f>
        <v>#REF!</v>
      </c>
      <c r="K19" s="111" t="e">
        <f>SUM(K15:K18)</f>
        <v>#REF!</v>
      </c>
      <c r="L19" s="135">
        <v>34660507</v>
      </c>
      <c r="M19" s="111" t="e">
        <f>SUM(M15:M18)</f>
        <v>#REF!</v>
      </c>
      <c r="N19" s="49" t="e">
        <f t="shared" ref="N19:N79" si="9">IF(L19&gt;0,M19*100/L19,IF(M19&gt;0,100,0))</f>
        <v>#REF!</v>
      </c>
      <c r="O19" s="111">
        <v>4742</v>
      </c>
      <c r="P19" s="9">
        <f t="shared" si="1"/>
        <v>0</v>
      </c>
      <c r="Q19" s="130">
        <f t="shared" si="2"/>
        <v>2</v>
      </c>
      <c r="R19" s="130">
        <f t="shared" si="3"/>
        <v>999</v>
      </c>
      <c r="S19" s="130">
        <f t="shared" si="4"/>
        <v>10</v>
      </c>
      <c r="T19" s="130">
        <f t="shared" si="5"/>
        <v>4691</v>
      </c>
      <c r="U19" s="130">
        <f t="shared" si="6"/>
        <v>45015298</v>
      </c>
      <c r="V19" s="185">
        <f t="shared" si="7"/>
        <v>10</v>
      </c>
      <c r="W19" s="12">
        <v>2</v>
      </c>
      <c r="X19" s="9">
        <v>999</v>
      </c>
      <c r="Y19" s="9">
        <v>10</v>
      </c>
      <c r="Z19" s="12">
        <v>4691</v>
      </c>
      <c r="AA19" s="12">
        <v>45015298</v>
      </c>
      <c r="AB19" s="132"/>
      <c r="AC19" s="131"/>
      <c r="AD19" s="132"/>
      <c r="AE19" s="132"/>
      <c r="AF19" s="131"/>
      <c r="AG19" s="131"/>
      <c r="AI19" s="12"/>
      <c r="AL19" s="12"/>
      <c r="AM19" s="12"/>
      <c r="AO19" s="12"/>
      <c r="AR19" s="12"/>
      <c r="AS19" s="12"/>
      <c r="AU19" s="12"/>
      <c r="AX19" s="12"/>
      <c r="AY19" s="12"/>
      <c r="BA19" s="12"/>
      <c r="BD19" s="12"/>
      <c r="BE19" s="12"/>
      <c r="BG19" s="12"/>
      <c r="BJ19" s="12"/>
      <c r="BK19" s="12"/>
      <c r="BM19" s="131"/>
      <c r="BN19" s="132"/>
      <c r="BO19" s="132"/>
      <c r="BP19" s="12"/>
      <c r="BQ19" s="12"/>
      <c r="BS19" s="12"/>
      <c r="BV19" s="12"/>
      <c r="BW19" s="12"/>
      <c r="BY19" s="12"/>
      <c r="CB19" s="12"/>
      <c r="CC19" s="12"/>
      <c r="CE19" s="12"/>
      <c r="CH19" s="12"/>
      <c r="CI19" s="12"/>
    </row>
    <row r="20" spans="1:87">
      <c r="A20" s="9">
        <v>11</v>
      </c>
      <c r="B20" s="9">
        <v>3</v>
      </c>
      <c r="C20" s="9" t="s">
        <v>1503</v>
      </c>
      <c r="D20" s="9">
        <v>3</v>
      </c>
      <c r="E20" s="9" t="s">
        <v>1063</v>
      </c>
      <c r="F20" s="39">
        <v>11701370.220000003</v>
      </c>
      <c r="G20" s="128">
        <v>0.82346487797522627</v>
      </c>
      <c r="H20" s="129">
        <f>U20</f>
        <v>11862468.339999998</v>
      </c>
      <c r="I20" s="128">
        <f>IF(H24&gt;0, H20/H24, 0)</f>
        <v>0.83430770112815456</v>
      </c>
      <c r="J20" s="76"/>
      <c r="K20" s="12" t="e">
        <f>ROUND(J24*I20,0)</f>
        <v>#REF!</v>
      </c>
      <c r="L20" s="75">
        <v>6720092</v>
      </c>
      <c r="M20" s="12" t="e">
        <f>K20-L20</f>
        <v>#REF!</v>
      </c>
      <c r="N20" s="50" t="e">
        <f t="shared" si="9"/>
        <v>#REF!</v>
      </c>
      <c r="O20" s="12">
        <v>1244</v>
      </c>
      <c r="P20" s="9">
        <f t="shared" si="1"/>
        <v>0</v>
      </c>
      <c r="Q20" s="130">
        <f t="shared" si="2"/>
        <v>3</v>
      </c>
      <c r="R20" s="130">
        <f t="shared" si="3"/>
        <v>3</v>
      </c>
      <c r="S20" s="130">
        <f t="shared" si="4"/>
        <v>11</v>
      </c>
      <c r="T20" s="130">
        <f t="shared" si="5"/>
        <v>1254</v>
      </c>
      <c r="U20" s="130">
        <f t="shared" si="6"/>
        <v>11862468.339999998</v>
      </c>
      <c r="V20" s="185">
        <f t="shared" si="7"/>
        <v>11</v>
      </c>
      <c r="W20" s="12">
        <v>3</v>
      </c>
      <c r="X20" s="9">
        <v>3</v>
      </c>
      <c r="Y20" s="9">
        <v>11</v>
      </c>
      <c r="Z20" s="12">
        <v>1254</v>
      </c>
      <c r="AA20" s="12">
        <v>11862468.339999998</v>
      </c>
      <c r="AB20" s="132"/>
      <c r="AC20" s="131"/>
      <c r="AD20" s="132"/>
      <c r="AE20" s="132"/>
      <c r="AF20" s="131"/>
      <c r="AG20" s="131"/>
      <c r="AI20" s="12"/>
      <c r="AL20" s="12"/>
      <c r="AM20" s="12"/>
      <c r="AO20" s="12"/>
      <c r="AR20" s="12"/>
      <c r="AS20" s="12"/>
      <c r="AU20" s="12"/>
      <c r="AX20" s="12"/>
      <c r="AY20" s="12"/>
      <c r="BA20" s="12"/>
      <c r="BD20" s="12"/>
      <c r="BE20" s="12"/>
      <c r="BG20" s="12"/>
      <c r="BJ20" s="12"/>
      <c r="BK20" s="12"/>
      <c r="BM20" s="131"/>
      <c r="BN20" s="132"/>
      <c r="BO20" s="132"/>
      <c r="BP20" s="12"/>
      <c r="BQ20" s="12"/>
      <c r="BS20" s="12"/>
      <c r="BV20" s="12"/>
      <c r="BW20" s="12"/>
      <c r="BY20" s="12"/>
      <c r="CB20" s="12"/>
      <c r="CC20" s="12"/>
      <c r="CE20" s="12"/>
      <c r="CH20" s="12"/>
      <c r="CI20" s="12"/>
    </row>
    <row r="21" spans="1:87">
      <c r="A21" s="9">
        <v>12</v>
      </c>
      <c r="B21" s="9">
        <v>3</v>
      </c>
      <c r="C21" s="9" t="s">
        <v>1503</v>
      </c>
      <c r="D21" s="9">
        <v>855</v>
      </c>
      <c r="E21" s="9" t="s">
        <v>1490</v>
      </c>
      <c r="F21" s="39">
        <v>2356483</v>
      </c>
      <c r="G21" s="128">
        <v>0.16583365448338877</v>
      </c>
      <c r="H21" s="129">
        <f t="shared" si="8"/>
        <v>2172011</v>
      </c>
      <c r="I21" s="128">
        <f>IF(H24&gt;0, H21/H24, 0)</f>
        <v>0.15276125105637706</v>
      </c>
      <c r="J21" s="76"/>
      <c r="K21" s="12" t="e">
        <f>ROUND(J24*I21,0)</f>
        <v>#REF!</v>
      </c>
      <c r="L21" s="75">
        <v>1353327</v>
      </c>
      <c r="M21" s="12" t="e">
        <f>K21-L21</f>
        <v>#REF!</v>
      </c>
      <c r="N21" s="50" t="e">
        <f t="shared" si="9"/>
        <v>#REF!</v>
      </c>
      <c r="O21" s="12">
        <v>154</v>
      </c>
      <c r="P21" s="9">
        <f t="shared" si="1"/>
        <v>0</v>
      </c>
      <c r="Q21" s="130">
        <f t="shared" si="2"/>
        <v>3</v>
      </c>
      <c r="R21" s="130">
        <f t="shared" si="3"/>
        <v>855</v>
      </c>
      <c r="S21" s="130">
        <f t="shared" si="4"/>
        <v>12</v>
      </c>
      <c r="T21" s="130">
        <f t="shared" si="5"/>
        <v>141</v>
      </c>
      <c r="U21" s="130">
        <f t="shared" si="6"/>
        <v>2172011</v>
      </c>
      <c r="V21" s="185">
        <f t="shared" si="7"/>
        <v>12</v>
      </c>
      <c r="W21" s="12">
        <v>3</v>
      </c>
      <c r="X21" s="9">
        <v>855</v>
      </c>
      <c r="Y21" s="9">
        <v>12</v>
      </c>
      <c r="Z21" s="12">
        <v>141</v>
      </c>
      <c r="AA21" s="12">
        <v>2172011</v>
      </c>
      <c r="AB21" s="132"/>
      <c r="AC21" s="131"/>
      <c r="AD21" s="132"/>
      <c r="AE21" s="132"/>
      <c r="AF21" s="131"/>
      <c r="AG21" s="131"/>
      <c r="AI21" s="12"/>
      <c r="AL21" s="12"/>
      <c r="AM21" s="12"/>
      <c r="AO21" s="12"/>
      <c r="AR21" s="12"/>
      <c r="AS21" s="12"/>
      <c r="AU21" s="12"/>
      <c r="AX21" s="12"/>
      <c r="AY21" s="12"/>
      <c r="BA21" s="12"/>
      <c r="BD21" s="12"/>
      <c r="BE21" s="12"/>
      <c r="BG21" s="12"/>
      <c r="BJ21" s="12"/>
      <c r="BK21" s="12"/>
      <c r="BM21" s="131"/>
      <c r="BN21" s="132"/>
      <c r="BO21" s="132"/>
      <c r="BP21" s="12"/>
      <c r="BQ21" s="12"/>
      <c r="BS21" s="12"/>
      <c r="BV21" s="12"/>
      <c r="BW21" s="12"/>
      <c r="BY21" s="12"/>
      <c r="CB21" s="12"/>
      <c r="CC21" s="12"/>
      <c r="CE21" s="12"/>
      <c r="CH21" s="12"/>
      <c r="CI21" s="12"/>
    </row>
    <row r="22" spans="1:87">
      <c r="A22" s="9">
        <v>13</v>
      </c>
      <c r="B22" s="9">
        <v>3</v>
      </c>
      <c r="C22" s="9" t="s">
        <v>1503</v>
      </c>
      <c r="D22" s="9">
        <v>910</v>
      </c>
      <c r="E22" s="9" t="s">
        <v>1499</v>
      </c>
      <c r="F22" s="39">
        <v>152067</v>
      </c>
      <c r="G22" s="128">
        <v>1.0701467541384971E-2</v>
      </c>
      <c r="H22" s="129">
        <f t="shared" si="8"/>
        <v>183858</v>
      </c>
      <c r="I22" s="128">
        <f>IF(H24&gt;0, H22/H24, 0)</f>
        <v>1.2931047815468418E-2</v>
      </c>
      <c r="J22" s="76"/>
      <c r="K22" s="12" t="e">
        <f>ROUND(J24*I22,0)</f>
        <v>#REF!</v>
      </c>
      <c r="L22" s="75">
        <v>87332</v>
      </c>
      <c r="M22" s="12" t="e">
        <f>K22-L22</f>
        <v>#REF!</v>
      </c>
      <c r="N22" s="50" t="e">
        <f t="shared" si="9"/>
        <v>#REF!</v>
      </c>
      <c r="O22" s="12">
        <v>10</v>
      </c>
      <c r="P22" s="9">
        <f t="shared" si="1"/>
        <v>0</v>
      </c>
      <c r="Q22" s="130">
        <f t="shared" si="2"/>
        <v>3</v>
      </c>
      <c r="R22" s="130">
        <f t="shared" si="3"/>
        <v>910</v>
      </c>
      <c r="S22" s="130">
        <f t="shared" si="4"/>
        <v>13</v>
      </c>
      <c r="T22" s="130">
        <f t="shared" si="5"/>
        <v>12</v>
      </c>
      <c r="U22" s="130">
        <f t="shared" si="6"/>
        <v>183858</v>
      </c>
      <c r="V22" s="185">
        <f t="shared" si="7"/>
        <v>13</v>
      </c>
      <c r="W22" s="12">
        <v>3</v>
      </c>
      <c r="X22" s="9">
        <v>910</v>
      </c>
      <c r="Y22" s="9">
        <v>13</v>
      </c>
      <c r="Z22" s="12">
        <v>12</v>
      </c>
      <c r="AA22" s="12">
        <v>183858</v>
      </c>
      <c r="AB22" s="132"/>
      <c r="AC22" s="131"/>
      <c r="AD22" s="132"/>
      <c r="AE22" s="132"/>
      <c r="AF22" s="131"/>
      <c r="AG22" s="131"/>
      <c r="AI22" s="12"/>
      <c r="AL22" s="12"/>
      <c r="AM22" s="12"/>
      <c r="AO22" s="12"/>
      <c r="AR22" s="12"/>
      <c r="AS22" s="12"/>
      <c r="AU22" s="12"/>
      <c r="AX22" s="12"/>
      <c r="AY22" s="12"/>
      <c r="BA22" s="12"/>
      <c r="BD22" s="12"/>
      <c r="BE22" s="12"/>
      <c r="BG22" s="12"/>
      <c r="BJ22" s="12"/>
      <c r="BK22" s="12"/>
      <c r="BM22" s="131"/>
      <c r="BN22" s="132"/>
      <c r="BO22" s="132"/>
      <c r="BP22" s="12"/>
      <c r="BQ22" s="12"/>
      <c r="BS22" s="12"/>
      <c r="BV22" s="12"/>
      <c r="BW22" s="12"/>
      <c r="BY22" s="12"/>
      <c r="CB22" s="12"/>
      <c r="CC22" s="12"/>
      <c r="CE22" s="12"/>
      <c r="CH22" s="12"/>
      <c r="CI22" s="12"/>
    </row>
    <row r="23" spans="1:87">
      <c r="A23" s="9">
        <v>14</v>
      </c>
      <c r="B23" s="9">
        <v>3</v>
      </c>
      <c r="C23" s="9" t="s">
        <v>1928</v>
      </c>
      <c r="D23" s="9">
        <v>998</v>
      </c>
      <c r="E23" s="9" t="s">
        <v>1928</v>
      </c>
      <c r="F23" s="39">
        <v>0</v>
      </c>
      <c r="G23" s="128">
        <v>0</v>
      </c>
      <c r="H23" s="129">
        <f t="shared" si="8"/>
        <v>0</v>
      </c>
      <c r="I23" s="128">
        <f>IF(H24&gt;0, H23/H24, 0)</f>
        <v>0</v>
      </c>
      <c r="J23" s="76"/>
      <c r="K23" s="12" t="e">
        <f>ROUND(J24*I23,0)</f>
        <v>#REF!</v>
      </c>
      <c r="L23" s="75">
        <v>0</v>
      </c>
      <c r="M23" s="12" t="e">
        <f>K23-L23</f>
        <v>#REF!</v>
      </c>
      <c r="N23" s="50" t="e">
        <f t="shared" si="9"/>
        <v>#REF!</v>
      </c>
      <c r="O23" s="12">
        <v>0</v>
      </c>
      <c r="P23" s="9">
        <f t="shared" si="1"/>
        <v>0</v>
      </c>
      <c r="Q23" s="130">
        <f t="shared" si="2"/>
        <v>3</v>
      </c>
      <c r="R23" s="130">
        <f t="shared" si="3"/>
        <v>998</v>
      </c>
      <c r="S23" s="130">
        <f t="shared" si="4"/>
        <v>14</v>
      </c>
      <c r="T23" s="130">
        <f t="shared" si="5"/>
        <v>0</v>
      </c>
      <c r="U23" s="130">
        <f t="shared" si="6"/>
        <v>0</v>
      </c>
      <c r="V23" s="185">
        <f t="shared" si="7"/>
        <v>14</v>
      </c>
      <c r="W23" s="12">
        <v>3</v>
      </c>
      <c r="X23" s="9">
        <v>998</v>
      </c>
      <c r="Y23" s="9">
        <v>14</v>
      </c>
      <c r="Z23" s="12">
        <v>0</v>
      </c>
      <c r="AA23" s="12">
        <v>0</v>
      </c>
      <c r="AB23" s="132"/>
      <c r="AC23" s="131"/>
      <c r="AD23" s="132"/>
      <c r="AE23" s="132"/>
      <c r="AF23" s="131"/>
      <c r="AG23" s="131"/>
      <c r="AI23" s="12"/>
      <c r="AL23" s="12"/>
      <c r="AM23" s="12"/>
      <c r="AO23" s="12"/>
      <c r="AR23" s="12"/>
      <c r="AS23" s="12"/>
      <c r="AU23" s="12"/>
      <c r="AX23" s="12"/>
      <c r="AY23" s="12"/>
      <c r="BA23" s="12"/>
      <c r="BD23" s="12"/>
      <c r="BE23" s="12"/>
      <c r="BG23" s="12"/>
      <c r="BJ23" s="12"/>
      <c r="BK23" s="12"/>
      <c r="BM23" s="131"/>
      <c r="BN23" s="132"/>
      <c r="BO23" s="132"/>
      <c r="BP23" s="12"/>
      <c r="BQ23" s="12"/>
      <c r="BS23" s="12"/>
      <c r="BV23" s="12"/>
      <c r="BW23" s="12"/>
      <c r="BY23" s="12"/>
      <c r="CB23" s="12"/>
      <c r="CC23" s="12"/>
      <c r="CE23" s="12"/>
      <c r="CH23" s="12"/>
      <c r="CI23" s="12"/>
    </row>
    <row r="24" spans="1:87">
      <c r="A24" s="9">
        <v>15</v>
      </c>
      <c r="B24" s="13">
        <v>3</v>
      </c>
      <c r="C24" s="13" t="s">
        <v>1503</v>
      </c>
      <c r="D24" s="13">
        <v>999</v>
      </c>
      <c r="E24" s="13" t="s">
        <v>946</v>
      </c>
      <c r="F24" s="111">
        <v>14209920.220000003</v>
      </c>
      <c r="G24" s="133">
        <v>1</v>
      </c>
      <c r="H24" s="134">
        <f>SUM(H20:H23)</f>
        <v>14218337.339999998</v>
      </c>
      <c r="I24" s="133">
        <f>SUM(I20:I23)</f>
        <v>1</v>
      </c>
      <c r="J24" s="111" t="e">
        <f>VLOOKUP(B24,town351,22)</f>
        <v>#REF!</v>
      </c>
      <c r="K24" s="111" t="e">
        <f>SUM(K20:K23)</f>
        <v>#REF!</v>
      </c>
      <c r="L24" s="135">
        <v>8160751</v>
      </c>
      <c r="M24" s="111" t="e">
        <f>SUM(M20:M23)</f>
        <v>#REF!</v>
      </c>
      <c r="N24" s="49" t="e">
        <f t="shared" si="9"/>
        <v>#REF!</v>
      </c>
      <c r="O24" s="111">
        <v>1408</v>
      </c>
      <c r="P24" s="9">
        <f t="shared" si="1"/>
        <v>0</v>
      </c>
      <c r="Q24" s="130">
        <f t="shared" si="2"/>
        <v>3</v>
      </c>
      <c r="R24" s="130">
        <f t="shared" si="3"/>
        <v>999</v>
      </c>
      <c r="S24" s="130">
        <f t="shared" si="4"/>
        <v>15</v>
      </c>
      <c r="T24" s="130">
        <f t="shared" si="5"/>
        <v>1407</v>
      </c>
      <c r="U24" s="130">
        <f t="shared" si="6"/>
        <v>14218337.339999998</v>
      </c>
      <c r="V24" s="185">
        <f t="shared" si="7"/>
        <v>15</v>
      </c>
      <c r="W24" s="12">
        <v>3</v>
      </c>
      <c r="X24" s="9">
        <v>999</v>
      </c>
      <c r="Y24" s="9">
        <v>15</v>
      </c>
      <c r="Z24" s="12">
        <v>1407</v>
      </c>
      <c r="AA24" s="12">
        <v>14218337.339999998</v>
      </c>
      <c r="AB24" s="132"/>
      <c r="AC24" s="131"/>
      <c r="AD24" s="132"/>
      <c r="AE24" s="132"/>
      <c r="AF24" s="131"/>
      <c r="AG24" s="131"/>
      <c r="AI24" s="12"/>
      <c r="AL24" s="12"/>
      <c r="AM24" s="12"/>
      <c r="AO24" s="12"/>
      <c r="AR24" s="12"/>
      <c r="AS24" s="12"/>
      <c r="AU24" s="12"/>
      <c r="AX24" s="12"/>
      <c r="AY24" s="12"/>
      <c r="BA24" s="12"/>
      <c r="BD24" s="12"/>
      <c r="BE24" s="12"/>
      <c r="BG24" s="12"/>
      <c r="BJ24" s="12"/>
      <c r="BK24" s="12"/>
      <c r="BM24" s="131"/>
      <c r="BN24" s="132"/>
      <c r="BO24" s="132"/>
      <c r="BP24" s="12"/>
      <c r="BQ24" s="12"/>
      <c r="BS24" s="12"/>
      <c r="BV24" s="12"/>
      <c r="BW24" s="12"/>
      <c r="BY24" s="12"/>
      <c r="CB24" s="12"/>
      <c r="CC24" s="12"/>
      <c r="CE24" s="12"/>
      <c r="CH24" s="12"/>
      <c r="CI24" s="12"/>
    </row>
    <row r="25" spans="1:87">
      <c r="A25" s="9">
        <v>16</v>
      </c>
      <c r="B25" s="9">
        <v>4</v>
      </c>
      <c r="C25" s="9" t="s">
        <v>1504</v>
      </c>
      <c r="D25" s="9">
        <v>4</v>
      </c>
      <c r="E25" s="9" t="s">
        <v>1064</v>
      </c>
      <c r="F25" s="39">
        <v>0</v>
      </c>
      <c r="G25" s="128">
        <v>0</v>
      </c>
      <c r="H25" s="129">
        <f>U25</f>
        <v>0</v>
      </c>
      <c r="I25" s="128">
        <f>IF(H29&gt;0, H25/H29, 0)</f>
        <v>0</v>
      </c>
      <c r="J25" s="76"/>
      <c r="K25" s="12" t="e">
        <f>ROUND(J29*I25,0)</f>
        <v>#REF!</v>
      </c>
      <c r="L25" s="75">
        <v>0</v>
      </c>
      <c r="M25" s="12" t="e">
        <f>K25-L25</f>
        <v>#REF!</v>
      </c>
      <c r="N25" s="50" t="e">
        <f t="shared" si="9"/>
        <v>#REF!</v>
      </c>
      <c r="O25" s="12">
        <v>0</v>
      </c>
      <c r="P25" s="9">
        <f t="shared" si="1"/>
        <v>0</v>
      </c>
      <c r="Q25" s="130">
        <f t="shared" si="2"/>
        <v>4</v>
      </c>
      <c r="R25" s="130">
        <f t="shared" si="3"/>
        <v>4</v>
      </c>
      <c r="S25" s="130">
        <f t="shared" si="4"/>
        <v>16</v>
      </c>
      <c r="T25" s="130">
        <f t="shared" si="5"/>
        <v>0</v>
      </c>
      <c r="U25" s="130">
        <f t="shared" si="6"/>
        <v>0</v>
      </c>
      <c r="V25" s="185">
        <f t="shared" si="7"/>
        <v>16</v>
      </c>
      <c r="W25" s="12">
        <v>4</v>
      </c>
      <c r="X25" s="9">
        <v>4</v>
      </c>
      <c r="Y25" s="9">
        <v>16</v>
      </c>
      <c r="Z25" s="12">
        <v>0</v>
      </c>
      <c r="AA25" s="12">
        <v>0</v>
      </c>
      <c r="AB25" s="132"/>
      <c r="AC25" s="131"/>
      <c r="AD25" s="132"/>
      <c r="AE25" s="132"/>
      <c r="AF25" s="131"/>
      <c r="AG25" s="131"/>
      <c r="AI25" s="12"/>
      <c r="AL25" s="12"/>
      <c r="AM25" s="12"/>
      <c r="AO25" s="12"/>
      <c r="AR25" s="12"/>
      <c r="AS25" s="12"/>
      <c r="AU25" s="12"/>
      <c r="AX25" s="12"/>
      <c r="AY25" s="12"/>
      <c r="BA25" s="12"/>
      <c r="BD25" s="12"/>
      <c r="BE25" s="12"/>
      <c r="BG25" s="12"/>
      <c r="BJ25" s="12"/>
      <c r="BK25" s="12"/>
      <c r="BM25" s="131"/>
      <c r="BN25" s="132"/>
      <c r="BO25" s="132"/>
      <c r="BP25" s="12"/>
      <c r="BQ25" s="12"/>
      <c r="BS25" s="12"/>
      <c r="BV25" s="12"/>
      <c r="BW25" s="12"/>
      <c r="BY25" s="12"/>
      <c r="CB25" s="12"/>
      <c r="CC25" s="12"/>
      <c r="CE25" s="12"/>
      <c r="CH25" s="12"/>
      <c r="CI25" s="12"/>
    </row>
    <row r="26" spans="1:87">
      <c r="A26" s="9">
        <v>17</v>
      </c>
      <c r="B26" s="9">
        <v>4</v>
      </c>
      <c r="C26" s="9" t="s">
        <v>1504</v>
      </c>
      <c r="D26" s="9">
        <v>603</v>
      </c>
      <c r="E26" s="9" t="s">
        <v>1416</v>
      </c>
      <c r="F26" s="39">
        <v>10603441</v>
      </c>
      <c r="G26" s="128">
        <v>0.83184363966939145</v>
      </c>
      <c r="H26" s="129">
        <f t="shared" si="8"/>
        <v>11241700</v>
      </c>
      <c r="I26" s="128">
        <f>IF(H29&gt;0, H26/H29, 0)</f>
        <v>0.84521028832274214</v>
      </c>
      <c r="J26" s="76"/>
      <c r="K26" s="12" t="e">
        <f>ROUND(J29*I26,0)</f>
        <v>#REF!</v>
      </c>
      <c r="L26" s="75">
        <v>3326750</v>
      </c>
      <c r="M26" s="12" t="e">
        <f>K26-L26</f>
        <v>#REF!</v>
      </c>
      <c r="N26" s="50" t="e">
        <f t="shared" si="9"/>
        <v>#REF!</v>
      </c>
      <c r="O26" s="12">
        <v>1021</v>
      </c>
      <c r="P26" s="9">
        <f t="shared" si="1"/>
        <v>0</v>
      </c>
      <c r="Q26" s="130">
        <f t="shared" si="2"/>
        <v>4</v>
      </c>
      <c r="R26" s="130">
        <f t="shared" si="3"/>
        <v>603</v>
      </c>
      <c r="S26" s="130">
        <f t="shared" si="4"/>
        <v>17</v>
      </c>
      <c r="T26" s="130">
        <f t="shared" si="5"/>
        <v>1040</v>
      </c>
      <c r="U26" s="130">
        <f t="shared" si="6"/>
        <v>11241700</v>
      </c>
      <c r="V26" s="185">
        <f t="shared" si="7"/>
        <v>17</v>
      </c>
      <c r="W26" s="12">
        <v>4</v>
      </c>
      <c r="X26" s="9">
        <v>603</v>
      </c>
      <c r="Y26" s="9">
        <v>17</v>
      </c>
      <c r="Z26" s="12">
        <v>1040</v>
      </c>
      <c r="AA26" s="12">
        <v>11241700</v>
      </c>
      <c r="AB26" s="132"/>
      <c r="AC26" s="131"/>
      <c r="AD26" s="132"/>
      <c r="AE26" s="132"/>
      <c r="AF26" s="131"/>
      <c r="AG26" s="131"/>
      <c r="AI26" s="12"/>
      <c r="AL26" s="12"/>
      <c r="AM26" s="12"/>
      <c r="AO26" s="12"/>
      <c r="AR26" s="12"/>
      <c r="AS26" s="12"/>
      <c r="AU26" s="12"/>
      <c r="AX26" s="12"/>
      <c r="AY26" s="12"/>
      <c r="BA26" s="12"/>
      <c r="BD26" s="12"/>
      <c r="BE26" s="12"/>
      <c r="BG26" s="12"/>
      <c r="BJ26" s="12"/>
      <c r="BK26" s="12"/>
      <c r="BM26" s="131"/>
      <c r="BN26" s="132"/>
      <c r="BO26" s="132"/>
      <c r="BP26" s="12"/>
      <c r="BQ26" s="12"/>
      <c r="BS26" s="12"/>
      <c r="BV26" s="12"/>
      <c r="BW26" s="12"/>
      <c r="BY26" s="12"/>
      <c r="CB26" s="12"/>
      <c r="CC26" s="12"/>
      <c r="CE26" s="12"/>
      <c r="CH26" s="12"/>
      <c r="CI26" s="12"/>
    </row>
    <row r="27" spans="1:87">
      <c r="A27" s="9">
        <v>18</v>
      </c>
      <c r="B27" s="9">
        <v>4</v>
      </c>
      <c r="C27" s="9" t="s">
        <v>1504</v>
      </c>
      <c r="D27" s="9">
        <v>851</v>
      </c>
      <c r="E27" s="9" t="s">
        <v>1487</v>
      </c>
      <c r="F27" s="39">
        <v>2143475</v>
      </c>
      <c r="G27" s="128">
        <v>0.1681563603306086</v>
      </c>
      <c r="H27" s="129">
        <f t="shared" si="8"/>
        <v>2058777</v>
      </c>
      <c r="I27" s="128">
        <f>IF(H29&gt;0, H27/H29, 0)</f>
        <v>0.15478971167725789</v>
      </c>
      <c r="J27" s="76"/>
      <c r="K27" s="12" t="e">
        <f>ROUND(J29*I27,0)</f>
        <v>#REF!</v>
      </c>
      <c r="L27" s="75">
        <v>672499</v>
      </c>
      <c r="M27" s="12" t="e">
        <f>K27-L27</f>
        <v>#REF!</v>
      </c>
      <c r="N27" s="50" t="e">
        <f t="shared" si="9"/>
        <v>#REF!</v>
      </c>
      <c r="O27" s="12">
        <v>138</v>
      </c>
      <c r="P27" s="9">
        <f t="shared" si="1"/>
        <v>0</v>
      </c>
      <c r="Q27" s="130">
        <f t="shared" si="2"/>
        <v>4</v>
      </c>
      <c r="R27" s="130">
        <f t="shared" si="3"/>
        <v>851</v>
      </c>
      <c r="S27" s="130">
        <f t="shared" si="4"/>
        <v>18</v>
      </c>
      <c r="T27" s="130">
        <f t="shared" si="5"/>
        <v>130</v>
      </c>
      <c r="U27" s="130">
        <f t="shared" si="6"/>
        <v>2058777</v>
      </c>
      <c r="V27" s="185">
        <f t="shared" si="7"/>
        <v>18</v>
      </c>
      <c r="W27" s="12">
        <v>4</v>
      </c>
      <c r="X27" s="9">
        <v>851</v>
      </c>
      <c r="Y27" s="9">
        <v>18</v>
      </c>
      <c r="Z27" s="12">
        <v>130</v>
      </c>
      <c r="AA27" s="12">
        <v>2058777</v>
      </c>
      <c r="AB27" s="132"/>
      <c r="AC27" s="131"/>
      <c r="AD27" s="132"/>
      <c r="AE27" s="132"/>
      <c r="AF27" s="131"/>
      <c r="AG27" s="131"/>
      <c r="AI27" s="12"/>
      <c r="AL27" s="12"/>
      <c r="AM27" s="12"/>
      <c r="AO27" s="12"/>
      <c r="AR27" s="12"/>
      <c r="AS27" s="12"/>
      <c r="AU27" s="12"/>
      <c r="AX27" s="12"/>
      <c r="AY27" s="12"/>
      <c r="BA27" s="12"/>
      <c r="BD27" s="12"/>
      <c r="BE27" s="12"/>
      <c r="BG27" s="12"/>
      <c r="BJ27" s="12"/>
      <c r="BK27" s="12"/>
      <c r="BM27" s="131"/>
      <c r="BN27" s="132"/>
      <c r="BO27" s="132"/>
      <c r="BP27" s="12"/>
      <c r="BQ27" s="12"/>
      <c r="BS27" s="12"/>
      <c r="BV27" s="12"/>
      <c r="BW27" s="12"/>
      <c r="BY27" s="12"/>
      <c r="CB27" s="12"/>
      <c r="CC27" s="12"/>
      <c r="CE27" s="12"/>
      <c r="CH27" s="12"/>
      <c r="CI27" s="12"/>
    </row>
    <row r="28" spans="1:87">
      <c r="A28" s="9">
        <v>19</v>
      </c>
      <c r="B28" s="9">
        <v>4</v>
      </c>
      <c r="C28" s="9" t="s">
        <v>1928</v>
      </c>
      <c r="D28" s="9">
        <v>998</v>
      </c>
      <c r="E28" s="9" t="s">
        <v>1928</v>
      </c>
      <c r="F28" s="39">
        <v>0</v>
      </c>
      <c r="G28" s="128">
        <v>0</v>
      </c>
      <c r="H28" s="129">
        <f t="shared" si="8"/>
        <v>0</v>
      </c>
      <c r="I28" s="128">
        <f>IF(H29&gt;0, H28/H29, 0)</f>
        <v>0</v>
      </c>
      <c r="J28" s="76"/>
      <c r="K28" s="12" t="e">
        <f>ROUND(J29*I28,0)</f>
        <v>#REF!</v>
      </c>
      <c r="L28" s="75">
        <v>0</v>
      </c>
      <c r="M28" s="12" t="e">
        <f>K28-L28</f>
        <v>#REF!</v>
      </c>
      <c r="N28" s="50" t="e">
        <f t="shared" si="9"/>
        <v>#REF!</v>
      </c>
      <c r="O28" s="12">
        <v>0</v>
      </c>
      <c r="P28" s="9">
        <f t="shared" si="1"/>
        <v>0</v>
      </c>
      <c r="Q28" s="130">
        <f t="shared" si="2"/>
        <v>4</v>
      </c>
      <c r="R28" s="130">
        <f t="shared" si="3"/>
        <v>998</v>
      </c>
      <c r="S28" s="130">
        <f t="shared" si="4"/>
        <v>19</v>
      </c>
      <c r="T28" s="130">
        <f t="shared" si="5"/>
        <v>0</v>
      </c>
      <c r="U28" s="130">
        <f t="shared" si="6"/>
        <v>0</v>
      </c>
      <c r="V28" s="185">
        <f t="shared" si="7"/>
        <v>19</v>
      </c>
      <c r="W28" s="12">
        <v>4</v>
      </c>
      <c r="X28" s="9">
        <v>998</v>
      </c>
      <c r="Y28" s="9">
        <v>19</v>
      </c>
      <c r="Z28" s="12">
        <v>0</v>
      </c>
      <c r="AA28" s="12">
        <v>0</v>
      </c>
      <c r="AB28" s="132"/>
      <c r="AC28" s="131"/>
      <c r="AD28" s="132"/>
      <c r="AE28" s="132"/>
      <c r="AF28" s="131"/>
      <c r="AG28" s="131"/>
      <c r="AI28" s="12"/>
      <c r="AL28" s="12"/>
      <c r="AM28" s="12"/>
      <c r="AO28" s="12"/>
      <c r="AR28" s="12"/>
      <c r="AS28" s="12"/>
      <c r="AU28" s="12"/>
      <c r="AX28" s="12"/>
      <c r="AY28" s="12"/>
      <c r="BA28" s="12"/>
      <c r="BD28" s="12"/>
      <c r="BE28" s="12"/>
      <c r="BG28" s="12"/>
      <c r="BJ28" s="12"/>
      <c r="BK28" s="12"/>
      <c r="BM28" s="131"/>
      <c r="BN28" s="132"/>
      <c r="BO28" s="132"/>
      <c r="BP28" s="12"/>
      <c r="BQ28" s="12"/>
      <c r="BS28" s="12"/>
      <c r="BV28" s="12"/>
      <c r="BW28" s="12"/>
      <c r="BY28" s="12"/>
      <c r="CB28" s="12"/>
      <c r="CC28" s="12"/>
      <c r="CE28" s="12"/>
      <c r="CH28" s="12"/>
      <c r="CI28" s="12"/>
    </row>
    <row r="29" spans="1:87">
      <c r="A29" s="9">
        <v>20</v>
      </c>
      <c r="B29" s="13">
        <v>4</v>
      </c>
      <c r="C29" s="13" t="s">
        <v>1504</v>
      </c>
      <c r="D29" s="13">
        <v>999</v>
      </c>
      <c r="E29" s="13" t="s">
        <v>946</v>
      </c>
      <c r="F29" s="111">
        <v>12746916</v>
      </c>
      <c r="G29" s="133">
        <v>1</v>
      </c>
      <c r="H29" s="134">
        <f>SUM(H25:H28)</f>
        <v>13300477</v>
      </c>
      <c r="I29" s="133">
        <f>SUM(I25:I28)</f>
        <v>1</v>
      </c>
      <c r="J29" s="111" t="e">
        <f>VLOOKUP(B29,town351,22)</f>
        <v>#REF!</v>
      </c>
      <c r="K29" s="111" t="e">
        <f>SUM(K25:K28)</f>
        <v>#REF!</v>
      </c>
      <c r="L29" s="135">
        <v>3999249</v>
      </c>
      <c r="M29" s="111" t="e">
        <f>SUM(M25:M28)</f>
        <v>#REF!</v>
      </c>
      <c r="N29" s="49" t="e">
        <f t="shared" si="9"/>
        <v>#REF!</v>
      </c>
      <c r="O29" s="111">
        <v>1159</v>
      </c>
      <c r="P29" s="9">
        <f t="shared" si="1"/>
        <v>0</v>
      </c>
      <c r="Q29" s="130">
        <f t="shared" si="2"/>
        <v>4</v>
      </c>
      <c r="R29" s="130">
        <f t="shared" si="3"/>
        <v>999</v>
      </c>
      <c r="S29" s="130">
        <f t="shared" si="4"/>
        <v>20</v>
      </c>
      <c r="T29" s="130">
        <f t="shared" si="5"/>
        <v>1170</v>
      </c>
      <c r="U29" s="130">
        <f t="shared" si="6"/>
        <v>13300477</v>
      </c>
      <c r="V29" s="185">
        <f t="shared" si="7"/>
        <v>20</v>
      </c>
      <c r="W29" s="12">
        <v>4</v>
      </c>
      <c r="X29" s="9">
        <v>999</v>
      </c>
      <c r="Y29" s="9">
        <v>20</v>
      </c>
      <c r="Z29" s="12">
        <v>1170</v>
      </c>
      <c r="AA29" s="12">
        <v>13300477</v>
      </c>
      <c r="AB29" s="132"/>
      <c r="AC29" s="131"/>
      <c r="AD29" s="132"/>
      <c r="AE29" s="132"/>
      <c r="AF29" s="131"/>
      <c r="AG29" s="131"/>
      <c r="AI29" s="12"/>
      <c r="AL29" s="12"/>
      <c r="AM29" s="12"/>
      <c r="AO29" s="12"/>
      <c r="AR29" s="12"/>
      <c r="AS29" s="12"/>
      <c r="AU29" s="12"/>
      <c r="AX29" s="12"/>
      <c r="AY29" s="12"/>
      <c r="BA29" s="12"/>
      <c r="BD29" s="12"/>
      <c r="BE29" s="12"/>
      <c r="BG29" s="12"/>
      <c r="BJ29" s="12"/>
      <c r="BK29" s="12"/>
      <c r="BM29" s="131"/>
      <c r="BN29" s="132"/>
      <c r="BO29" s="132"/>
      <c r="BP29" s="12"/>
      <c r="BQ29" s="12"/>
      <c r="BS29" s="12"/>
      <c r="BV29" s="12"/>
      <c r="BW29" s="12"/>
      <c r="BY29" s="12"/>
      <c r="CB29" s="12"/>
      <c r="CC29" s="12"/>
      <c r="CE29" s="12"/>
      <c r="CH29" s="12"/>
      <c r="CI29" s="12"/>
    </row>
    <row r="30" spans="1:87">
      <c r="A30" s="9">
        <v>21</v>
      </c>
      <c r="B30" s="9">
        <v>5</v>
      </c>
      <c r="C30" s="9" t="s">
        <v>1505</v>
      </c>
      <c r="D30" s="9">
        <v>5</v>
      </c>
      <c r="E30" s="9" t="s">
        <v>1065</v>
      </c>
      <c r="F30" s="39">
        <v>40806967.850000001</v>
      </c>
      <c r="G30" s="128">
        <v>1</v>
      </c>
      <c r="H30" s="129">
        <f>U30</f>
        <v>39809443.760000005</v>
      </c>
      <c r="I30" s="128">
        <f>IF(H34&gt;0, H30/H34, 0)</f>
        <v>1</v>
      </c>
      <c r="J30" s="76"/>
      <c r="K30" s="12" t="e">
        <f>ROUND(J34*I30,0)</f>
        <v>#REF!</v>
      </c>
      <c r="L30" s="75">
        <v>22728531</v>
      </c>
      <c r="M30" s="12" t="e">
        <f>K30-L30</f>
        <v>#REF!</v>
      </c>
      <c r="N30" s="50" t="e">
        <f t="shared" si="9"/>
        <v>#REF!</v>
      </c>
      <c r="O30" s="12">
        <v>4013</v>
      </c>
      <c r="P30" s="9">
        <f t="shared" si="1"/>
        <v>0</v>
      </c>
      <c r="Q30" s="130">
        <f t="shared" si="2"/>
        <v>5</v>
      </c>
      <c r="R30" s="130">
        <f t="shared" si="3"/>
        <v>5</v>
      </c>
      <c r="S30" s="130">
        <f t="shared" si="4"/>
        <v>21</v>
      </c>
      <c r="T30" s="130">
        <f t="shared" si="5"/>
        <v>3842</v>
      </c>
      <c r="U30" s="130">
        <f t="shared" si="6"/>
        <v>39809443.760000005</v>
      </c>
      <c r="V30" s="185">
        <f t="shared" si="7"/>
        <v>21</v>
      </c>
      <c r="W30" s="12">
        <v>5</v>
      </c>
      <c r="X30" s="9">
        <v>5</v>
      </c>
      <c r="Y30" s="9">
        <v>21</v>
      </c>
      <c r="Z30" s="12">
        <v>3842</v>
      </c>
      <c r="AA30" s="12">
        <v>39809443.760000005</v>
      </c>
      <c r="AB30" s="132"/>
      <c r="AC30" s="131"/>
      <c r="AD30" s="132"/>
      <c r="AE30" s="132"/>
      <c r="AF30" s="131"/>
      <c r="AG30" s="131"/>
      <c r="AI30" s="12"/>
      <c r="AL30" s="12"/>
      <c r="AM30" s="12"/>
      <c r="AO30" s="12"/>
      <c r="AR30" s="12"/>
      <c r="AS30" s="12"/>
      <c r="AU30" s="12"/>
      <c r="AX30" s="12"/>
      <c r="AY30" s="12"/>
      <c r="BA30" s="12"/>
      <c r="BD30" s="12"/>
      <c r="BE30" s="12"/>
      <c r="BG30" s="12"/>
      <c r="BJ30" s="12"/>
      <c r="BK30" s="12"/>
      <c r="BM30" s="131"/>
      <c r="BN30" s="132"/>
      <c r="BO30" s="132"/>
      <c r="BP30" s="12"/>
      <c r="BQ30" s="12"/>
      <c r="BS30" s="12"/>
      <c r="BV30" s="12"/>
      <c r="BW30" s="12"/>
      <c r="BY30" s="12"/>
      <c r="CB30" s="12"/>
      <c r="CC30" s="12"/>
      <c r="CE30" s="12"/>
      <c r="CH30" s="12"/>
      <c r="CI30" s="12"/>
    </row>
    <row r="31" spans="1:87">
      <c r="A31" s="9">
        <v>22</v>
      </c>
      <c r="B31" s="9">
        <v>5</v>
      </c>
      <c r="C31" s="9" t="s">
        <v>1928</v>
      </c>
      <c r="D31" s="9">
        <v>998</v>
      </c>
      <c r="E31" s="9" t="s">
        <v>1928</v>
      </c>
      <c r="F31" s="39">
        <v>0</v>
      </c>
      <c r="G31" s="128">
        <v>0</v>
      </c>
      <c r="H31" s="129">
        <f t="shared" si="8"/>
        <v>0</v>
      </c>
      <c r="I31" s="128">
        <f>IF(H34&gt;0, H31/H34, 0)</f>
        <v>0</v>
      </c>
      <c r="J31" s="76"/>
      <c r="K31" s="12" t="e">
        <f>ROUND(J34*I31,0)</f>
        <v>#REF!</v>
      </c>
      <c r="L31" s="75">
        <v>0</v>
      </c>
      <c r="M31" s="12" t="e">
        <f>K31-L31</f>
        <v>#REF!</v>
      </c>
      <c r="N31" s="50" t="e">
        <f t="shared" si="9"/>
        <v>#REF!</v>
      </c>
      <c r="O31" s="12">
        <v>0</v>
      </c>
      <c r="P31" s="9">
        <f t="shared" si="1"/>
        <v>0</v>
      </c>
      <c r="Q31" s="130">
        <f t="shared" si="2"/>
        <v>5</v>
      </c>
      <c r="R31" s="130">
        <f t="shared" si="3"/>
        <v>998</v>
      </c>
      <c r="S31" s="130">
        <f t="shared" si="4"/>
        <v>22</v>
      </c>
      <c r="T31" s="130">
        <f t="shared" si="5"/>
        <v>0</v>
      </c>
      <c r="U31" s="130">
        <f t="shared" si="6"/>
        <v>0</v>
      </c>
      <c r="V31" s="185">
        <f t="shared" si="7"/>
        <v>22</v>
      </c>
      <c r="W31" s="12">
        <v>5</v>
      </c>
      <c r="X31" s="9">
        <v>998</v>
      </c>
      <c r="Y31" s="9">
        <v>22</v>
      </c>
      <c r="Z31" s="12">
        <v>0</v>
      </c>
      <c r="AA31" s="12">
        <v>0</v>
      </c>
      <c r="AB31" s="132"/>
      <c r="AC31" s="131"/>
      <c r="AD31" s="132"/>
      <c r="AE31" s="132"/>
      <c r="AF31" s="131"/>
      <c r="AG31" s="131"/>
      <c r="AI31" s="12"/>
      <c r="AL31" s="12"/>
      <c r="AM31" s="12"/>
      <c r="AO31" s="12"/>
      <c r="AR31" s="12"/>
      <c r="AS31" s="12"/>
      <c r="AU31" s="12"/>
      <c r="AX31" s="12"/>
      <c r="AY31" s="12"/>
      <c r="BA31" s="12"/>
      <c r="BD31" s="12"/>
      <c r="BE31" s="12"/>
      <c r="BG31" s="12"/>
      <c r="BJ31" s="12"/>
      <c r="BK31" s="12"/>
      <c r="BM31" s="131"/>
      <c r="BN31" s="132"/>
      <c r="BO31" s="132"/>
      <c r="BP31" s="12"/>
      <c r="BQ31" s="12"/>
      <c r="BS31" s="12"/>
      <c r="BV31" s="12"/>
      <c r="BW31" s="12"/>
      <c r="BY31" s="12"/>
      <c r="CB31" s="12"/>
      <c r="CC31" s="12"/>
      <c r="CE31" s="12"/>
      <c r="CH31" s="12"/>
      <c r="CI31" s="12"/>
    </row>
    <row r="32" spans="1:87">
      <c r="A32" s="9">
        <v>23</v>
      </c>
      <c r="B32" s="9">
        <v>5</v>
      </c>
      <c r="C32" s="9" t="s">
        <v>1928</v>
      </c>
      <c r="D32" s="9">
        <v>998</v>
      </c>
      <c r="E32" s="9" t="s">
        <v>1928</v>
      </c>
      <c r="F32" s="39">
        <v>0</v>
      </c>
      <c r="G32" s="128">
        <v>0</v>
      </c>
      <c r="H32" s="129">
        <f t="shared" si="8"/>
        <v>0</v>
      </c>
      <c r="I32" s="128">
        <f>IF(H34&gt;0, H32/H34, 0)</f>
        <v>0</v>
      </c>
      <c r="J32" s="76"/>
      <c r="K32" s="12" t="e">
        <f>ROUND(J34*I32,0)</f>
        <v>#REF!</v>
      </c>
      <c r="L32" s="75">
        <v>0</v>
      </c>
      <c r="M32" s="12" t="e">
        <f>K32-L32</f>
        <v>#REF!</v>
      </c>
      <c r="N32" s="50" t="e">
        <f t="shared" si="9"/>
        <v>#REF!</v>
      </c>
      <c r="O32" s="12">
        <v>0</v>
      </c>
      <c r="P32" s="9">
        <f t="shared" si="1"/>
        <v>0</v>
      </c>
      <c r="Q32" s="130">
        <f t="shared" si="2"/>
        <v>5</v>
      </c>
      <c r="R32" s="130">
        <f t="shared" si="3"/>
        <v>998</v>
      </c>
      <c r="S32" s="130">
        <f t="shared" si="4"/>
        <v>23</v>
      </c>
      <c r="T32" s="130">
        <f t="shared" si="5"/>
        <v>0</v>
      </c>
      <c r="U32" s="130">
        <f t="shared" si="6"/>
        <v>0</v>
      </c>
      <c r="V32" s="185">
        <f t="shared" si="7"/>
        <v>23</v>
      </c>
      <c r="W32" s="12">
        <v>5</v>
      </c>
      <c r="X32" s="9">
        <v>998</v>
      </c>
      <c r="Y32" s="9">
        <v>23</v>
      </c>
      <c r="Z32" s="12">
        <v>0</v>
      </c>
      <c r="AA32" s="12">
        <v>0</v>
      </c>
      <c r="AB32" s="132"/>
      <c r="AC32" s="131"/>
      <c r="AD32" s="132"/>
      <c r="AE32" s="132"/>
      <c r="AF32" s="131"/>
      <c r="AG32" s="131"/>
      <c r="AI32" s="12"/>
      <c r="AL32" s="12"/>
      <c r="AM32" s="12"/>
      <c r="AO32" s="12"/>
      <c r="AR32" s="12"/>
      <c r="AS32" s="12"/>
      <c r="AU32" s="12"/>
      <c r="AX32" s="12"/>
      <c r="AY32" s="12"/>
      <c r="BA32" s="12"/>
      <c r="BD32" s="12"/>
      <c r="BE32" s="12"/>
      <c r="BG32" s="12"/>
      <c r="BJ32" s="12"/>
      <c r="BK32" s="12"/>
      <c r="BM32" s="131"/>
      <c r="BN32" s="132"/>
      <c r="BO32" s="132"/>
      <c r="BP32" s="12"/>
      <c r="BQ32" s="12"/>
      <c r="BS32" s="12"/>
      <c r="BV32" s="12"/>
      <c r="BW32" s="12"/>
      <c r="BY32" s="12"/>
      <c r="CB32" s="12"/>
      <c r="CC32" s="12"/>
      <c r="CE32" s="12"/>
      <c r="CH32" s="12"/>
      <c r="CI32" s="12"/>
    </row>
    <row r="33" spans="1:87">
      <c r="A33" s="9">
        <v>24</v>
      </c>
      <c r="B33" s="9">
        <v>5</v>
      </c>
      <c r="C33" s="9" t="s">
        <v>1928</v>
      </c>
      <c r="D33" s="9">
        <v>998</v>
      </c>
      <c r="E33" s="9" t="s">
        <v>1928</v>
      </c>
      <c r="F33" s="39">
        <v>0</v>
      </c>
      <c r="G33" s="128">
        <v>0</v>
      </c>
      <c r="H33" s="129">
        <f t="shared" si="8"/>
        <v>0</v>
      </c>
      <c r="I33" s="128">
        <f>IF(H34&gt;0, H33/H34, 0)</f>
        <v>0</v>
      </c>
      <c r="J33" s="76"/>
      <c r="K33" s="12" t="e">
        <f>ROUND(J34*I33,0)</f>
        <v>#REF!</v>
      </c>
      <c r="L33" s="75">
        <v>0</v>
      </c>
      <c r="M33" s="12" t="e">
        <f>K33-L33</f>
        <v>#REF!</v>
      </c>
      <c r="N33" s="50" t="e">
        <f t="shared" si="9"/>
        <v>#REF!</v>
      </c>
      <c r="O33" s="12">
        <v>0</v>
      </c>
      <c r="P33" s="9">
        <f t="shared" si="1"/>
        <v>0</v>
      </c>
      <c r="Q33" s="130">
        <f t="shared" si="2"/>
        <v>5</v>
      </c>
      <c r="R33" s="130">
        <f t="shared" si="3"/>
        <v>998</v>
      </c>
      <c r="S33" s="130">
        <f t="shared" si="4"/>
        <v>24</v>
      </c>
      <c r="T33" s="130">
        <f t="shared" si="5"/>
        <v>0</v>
      </c>
      <c r="U33" s="130">
        <f t="shared" si="6"/>
        <v>0</v>
      </c>
      <c r="V33" s="185">
        <f t="shared" si="7"/>
        <v>24</v>
      </c>
      <c r="W33" s="12">
        <v>5</v>
      </c>
      <c r="X33" s="9">
        <v>998</v>
      </c>
      <c r="Y33" s="9">
        <v>24</v>
      </c>
      <c r="Z33" s="12">
        <v>0</v>
      </c>
      <c r="AA33" s="12">
        <v>0</v>
      </c>
      <c r="AB33" s="132"/>
      <c r="AC33" s="131"/>
      <c r="AD33" s="132"/>
      <c r="AE33" s="132"/>
      <c r="AF33" s="131"/>
      <c r="AG33" s="131"/>
      <c r="AI33" s="12"/>
      <c r="AL33" s="12"/>
      <c r="AM33" s="12"/>
      <c r="AO33" s="12"/>
      <c r="AR33" s="12"/>
      <c r="AS33" s="12"/>
      <c r="AU33" s="12"/>
      <c r="AX33" s="12"/>
      <c r="AY33" s="12"/>
      <c r="BA33" s="12"/>
      <c r="BD33" s="12"/>
      <c r="BE33" s="12"/>
      <c r="BG33" s="12"/>
      <c r="BJ33" s="12"/>
      <c r="BK33" s="12"/>
      <c r="BM33" s="131"/>
      <c r="BN33" s="132"/>
      <c r="BO33" s="132"/>
      <c r="BP33" s="12"/>
      <c r="BQ33" s="12"/>
      <c r="BS33" s="12"/>
      <c r="BV33" s="12"/>
      <c r="BW33" s="12"/>
      <c r="BY33" s="12"/>
      <c r="CB33" s="12"/>
      <c r="CC33" s="12"/>
      <c r="CE33" s="12"/>
      <c r="CH33" s="12"/>
      <c r="CI33" s="12"/>
    </row>
    <row r="34" spans="1:87">
      <c r="A34" s="9">
        <v>25</v>
      </c>
      <c r="B34" s="13">
        <v>5</v>
      </c>
      <c r="C34" s="13" t="s">
        <v>1505</v>
      </c>
      <c r="D34" s="13">
        <v>999</v>
      </c>
      <c r="E34" s="13" t="s">
        <v>946</v>
      </c>
      <c r="F34" s="111">
        <v>40806967.850000001</v>
      </c>
      <c r="G34" s="133">
        <v>1</v>
      </c>
      <c r="H34" s="134">
        <f>SUM(H30:H33)</f>
        <v>39809443.760000005</v>
      </c>
      <c r="I34" s="133">
        <f>SUM(I30:I33)</f>
        <v>1</v>
      </c>
      <c r="J34" s="111" t="e">
        <f>VLOOKUP(B34,town351,22)</f>
        <v>#REF!</v>
      </c>
      <c r="K34" s="111" t="e">
        <f>SUM(K30:K33)</f>
        <v>#REF!</v>
      </c>
      <c r="L34" s="135">
        <v>22728531</v>
      </c>
      <c r="M34" s="111" t="e">
        <f>SUM(M30:M33)</f>
        <v>#REF!</v>
      </c>
      <c r="N34" s="49" t="e">
        <f t="shared" si="9"/>
        <v>#REF!</v>
      </c>
      <c r="O34" s="111">
        <v>4013</v>
      </c>
      <c r="P34" s="9">
        <f t="shared" si="1"/>
        <v>0</v>
      </c>
      <c r="Q34" s="130">
        <f t="shared" si="2"/>
        <v>5</v>
      </c>
      <c r="R34" s="130">
        <f t="shared" si="3"/>
        <v>999</v>
      </c>
      <c r="S34" s="130">
        <f t="shared" si="4"/>
        <v>25</v>
      </c>
      <c r="T34" s="130">
        <f t="shared" si="5"/>
        <v>3842</v>
      </c>
      <c r="U34" s="130">
        <f t="shared" si="6"/>
        <v>39809443.760000005</v>
      </c>
      <c r="V34" s="185">
        <f t="shared" si="7"/>
        <v>25</v>
      </c>
      <c r="W34" s="12">
        <v>5</v>
      </c>
      <c r="X34" s="9">
        <v>999</v>
      </c>
      <c r="Y34" s="9">
        <v>25</v>
      </c>
      <c r="Z34" s="12">
        <v>3842</v>
      </c>
      <c r="AA34" s="12">
        <v>39809443.760000005</v>
      </c>
      <c r="AB34" s="132"/>
      <c r="AC34" s="131"/>
      <c r="AD34" s="132"/>
      <c r="AE34" s="132"/>
      <c r="AF34" s="131"/>
      <c r="AG34" s="131"/>
      <c r="AI34" s="12"/>
      <c r="AL34" s="12"/>
      <c r="AM34" s="12"/>
      <c r="AO34" s="12"/>
      <c r="AR34" s="12"/>
      <c r="AS34" s="12"/>
      <c r="AU34" s="12"/>
      <c r="AX34" s="12"/>
      <c r="AY34" s="12"/>
      <c r="BA34" s="12"/>
      <c r="BD34" s="12"/>
      <c r="BE34" s="12"/>
      <c r="BG34" s="12"/>
      <c r="BJ34" s="12"/>
      <c r="BK34" s="12"/>
      <c r="BM34" s="131"/>
      <c r="BN34" s="132"/>
      <c r="BO34" s="132"/>
      <c r="BP34" s="12"/>
      <c r="BQ34" s="12"/>
      <c r="BS34" s="12"/>
      <c r="BV34" s="12"/>
      <c r="BW34" s="12"/>
      <c r="BY34" s="12"/>
      <c r="CB34" s="12"/>
      <c r="CC34" s="12"/>
      <c r="CE34" s="12"/>
      <c r="CH34" s="12"/>
      <c r="CI34" s="12"/>
    </row>
    <row r="35" spans="1:87">
      <c r="A35" s="9">
        <v>26</v>
      </c>
      <c r="B35" s="9">
        <v>6</v>
      </c>
      <c r="C35" s="9" t="s">
        <v>1506</v>
      </c>
      <c r="D35" s="9">
        <v>6</v>
      </c>
      <c r="E35" s="9" t="s">
        <v>1066</v>
      </c>
      <c r="F35" s="39">
        <v>0</v>
      </c>
      <c r="G35" s="128">
        <v>0</v>
      </c>
      <c r="H35" s="129">
        <f>U35</f>
        <v>0</v>
      </c>
      <c r="I35" s="128">
        <f>IF(H39&gt;0, H35/H39, 0)</f>
        <v>0</v>
      </c>
      <c r="J35" s="76"/>
      <c r="K35" s="12" t="e">
        <f>ROUND(J39*I35,0)</f>
        <v>#REF!</v>
      </c>
      <c r="L35" s="75">
        <v>0</v>
      </c>
      <c r="M35" s="12" t="e">
        <f>K35-L35</f>
        <v>#REF!</v>
      </c>
      <c r="N35" s="50" t="e">
        <f t="shared" si="9"/>
        <v>#REF!</v>
      </c>
      <c r="O35" s="12">
        <v>0</v>
      </c>
      <c r="P35" s="9">
        <f t="shared" si="1"/>
        <v>0</v>
      </c>
      <c r="Q35" s="130">
        <f t="shared" si="2"/>
        <v>6</v>
      </c>
      <c r="R35" s="130">
        <f t="shared" si="3"/>
        <v>6</v>
      </c>
      <c r="S35" s="130">
        <f t="shared" si="4"/>
        <v>26</v>
      </c>
      <c r="T35" s="130">
        <f t="shared" si="5"/>
        <v>0</v>
      </c>
      <c r="U35" s="130">
        <f t="shared" si="6"/>
        <v>0</v>
      </c>
      <c r="V35" s="185">
        <f t="shared" si="7"/>
        <v>26</v>
      </c>
      <c r="W35" s="12">
        <v>6</v>
      </c>
      <c r="X35" s="9">
        <v>6</v>
      </c>
      <c r="Y35" s="9">
        <v>26</v>
      </c>
      <c r="Z35" s="12">
        <v>0</v>
      </c>
      <c r="AA35" s="12">
        <v>0</v>
      </c>
      <c r="AB35" s="132"/>
      <c r="AC35" s="131"/>
      <c r="AD35" s="132"/>
      <c r="AE35" s="132"/>
      <c r="AF35" s="131"/>
      <c r="AG35" s="131"/>
      <c r="AI35" s="12"/>
      <c r="AL35" s="12"/>
      <c r="AM35" s="12"/>
      <c r="AO35" s="12"/>
      <c r="AR35" s="12"/>
      <c r="AS35" s="12"/>
      <c r="AU35" s="12"/>
      <c r="AX35" s="12"/>
      <c r="AY35" s="12"/>
      <c r="BA35" s="12"/>
      <c r="BD35" s="12"/>
      <c r="BE35" s="12"/>
      <c r="BG35" s="12"/>
      <c r="BJ35" s="12"/>
      <c r="BK35" s="12"/>
      <c r="BM35" s="131"/>
      <c r="BN35" s="132"/>
      <c r="BO35" s="132"/>
      <c r="BP35" s="12"/>
      <c r="BQ35" s="12"/>
      <c r="BS35" s="12"/>
      <c r="BV35" s="12"/>
      <c r="BW35" s="12"/>
      <c r="BY35" s="12"/>
      <c r="CB35" s="12"/>
      <c r="CC35" s="12"/>
      <c r="CE35" s="12"/>
      <c r="CH35" s="12"/>
      <c r="CI35" s="12"/>
    </row>
    <row r="36" spans="1:87">
      <c r="A36" s="9">
        <v>27</v>
      </c>
      <c r="B36" s="9">
        <v>6</v>
      </c>
      <c r="C36" s="9" t="s">
        <v>1506</v>
      </c>
      <c r="D36" s="9">
        <v>765</v>
      </c>
      <c r="E36" s="9" t="s">
        <v>1464</v>
      </c>
      <c r="F36" s="39">
        <v>257395</v>
      </c>
      <c r="G36" s="128">
        <v>1</v>
      </c>
      <c r="H36" s="129">
        <f t="shared" si="8"/>
        <v>239087</v>
      </c>
      <c r="I36" s="128">
        <f>IF(H39&gt;0, H36/H39, 0)</f>
        <v>1</v>
      </c>
      <c r="J36" s="76"/>
      <c r="K36" s="12" t="e">
        <f>ROUND(J39*I36,0)</f>
        <v>#REF!</v>
      </c>
      <c r="L36" s="75">
        <v>217857</v>
      </c>
      <c r="M36" s="12" t="e">
        <f>K36-L36</f>
        <v>#REF!</v>
      </c>
      <c r="N36" s="50" t="e">
        <f t="shared" si="9"/>
        <v>#REF!</v>
      </c>
      <c r="O36" s="12">
        <v>26</v>
      </c>
      <c r="P36" s="9">
        <f t="shared" si="1"/>
        <v>0</v>
      </c>
      <c r="Q36" s="130">
        <f t="shared" si="2"/>
        <v>6</v>
      </c>
      <c r="R36" s="130">
        <f t="shared" si="3"/>
        <v>765</v>
      </c>
      <c r="S36" s="130">
        <f t="shared" si="4"/>
        <v>27</v>
      </c>
      <c r="T36" s="130">
        <f t="shared" si="5"/>
        <v>23</v>
      </c>
      <c r="U36" s="130">
        <f t="shared" si="6"/>
        <v>239087</v>
      </c>
      <c r="V36" s="185">
        <f t="shared" si="7"/>
        <v>27</v>
      </c>
      <c r="W36" s="12">
        <v>6</v>
      </c>
      <c r="X36" s="9">
        <v>765</v>
      </c>
      <c r="Y36" s="9">
        <v>27</v>
      </c>
      <c r="Z36" s="12">
        <v>23</v>
      </c>
      <c r="AA36" s="12">
        <v>239087</v>
      </c>
      <c r="AB36" s="132"/>
      <c r="AC36" s="131"/>
      <c r="AD36" s="132"/>
      <c r="AE36" s="132"/>
      <c r="AF36" s="131"/>
      <c r="AG36" s="131"/>
      <c r="AI36" s="12"/>
      <c r="AL36" s="12"/>
      <c r="AM36" s="12"/>
      <c r="AO36" s="12"/>
      <c r="AR36" s="12"/>
      <c r="AS36" s="12"/>
      <c r="AU36" s="12"/>
      <c r="AX36" s="12"/>
      <c r="AY36" s="12"/>
      <c r="BA36" s="12"/>
      <c r="BD36" s="12"/>
      <c r="BE36" s="12"/>
      <c r="BG36" s="12"/>
      <c r="BJ36" s="12"/>
      <c r="BK36" s="12"/>
      <c r="BM36" s="131"/>
      <c r="BN36" s="132"/>
      <c r="BO36" s="132"/>
      <c r="BP36" s="12"/>
      <c r="BQ36" s="12"/>
      <c r="BS36" s="12"/>
      <c r="BV36" s="12"/>
      <c r="BW36" s="12"/>
      <c r="BY36" s="12"/>
      <c r="CB36" s="12"/>
      <c r="CC36" s="12"/>
      <c r="CE36" s="12"/>
      <c r="CH36" s="12"/>
      <c r="CI36" s="12"/>
    </row>
    <row r="37" spans="1:87">
      <c r="A37" s="9">
        <v>28</v>
      </c>
      <c r="B37" s="9">
        <v>6</v>
      </c>
      <c r="C37" s="9" t="s">
        <v>1928</v>
      </c>
      <c r="D37" s="9">
        <v>998</v>
      </c>
      <c r="E37" s="9" t="s">
        <v>1928</v>
      </c>
      <c r="F37" s="39">
        <v>0</v>
      </c>
      <c r="G37" s="128">
        <v>0</v>
      </c>
      <c r="H37" s="129">
        <f t="shared" si="8"/>
        <v>0</v>
      </c>
      <c r="I37" s="128">
        <f>IF(H39&gt;0, H37/H39, 0)</f>
        <v>0</v>
      </c>
      <c r="J37" s="76"/>
      <c r="K37" s="12" t="e">
        <f>ROUND(J39*I37,0)</f>
        <v>#REF!</v>
      </c>
      <c r="L37" s="75">
        <v>0</v>
      </c>
      <c r="M37" s="12" t="e">
        <f>K37-L37</f>
        <v>#REF!</v>
      </c>
      <c r="N37" s="50" t="e">
        <f t="shared" si="9"/>
        <v>#REF!</v>
      </c>
      <c r="O37" s="12">
        <v>0</v>
      </c>
      <c r="P37" s="9">
        <f t="shared" si="1"/>
        <v>0</v>
      </c>
      <c r="Q37" s="130">
        <f t="shared" si="2"/>
        <v>6</v>
      </c>
      <c r="R37" s="130">
        <f t="shared" si="3"/>
        <v>998</v>
      </c>
      <c r="S37" s="130">
        <f t="shared" si="4"/>
        <v>28</v>
      </c>
      <c r="T37" s="130">
        <f t="shared" si="5"/>
        <v>0</v>
      </c>
      <c r="U37" s="130">
        <f t="shared" si="6"/>
        <v>0</v>
      </c>
      <c r="V37" s="185">
        <f t="shared" si="7"/>
        <v>28</v>
      </c>
      <c r="W37" s="12">
        <v>6</v>
      </c>
      <c r="X37" s="9">
        <v>998</v>
      </c>
      <c r="Y37" s="9">
        <v>28</v>
      </c>
      <c r="Z37" s="12">
        <v>0</v>
      </c>
      <c r="AA37" s="12">
        <v>0</v>
      </c>
      <c r="AB37" s="132"/>
      <c r="AC37" s="131"/>
      <c r="AD37" s="132"/>
      <c r="AE37" s="132"/>
      <c r="AF37" s="131"/>
      <c r="AG37" s="131"/>
      <c r="AI37" s="12"/>
      <c r="AL37" s="12"/>
      <c r="AM37" s="12"/>
      <c r="AO37" s="12"/>
      <c r="AR37" s="12"/>
      <c r="AS37" s="12"/>
      <c r="AU37" s="12"/>
      <c r="AX37" s="12"/>
      <c r="AY37" s="12"/>
      <c r="BA37" s="12"/>
      <c r="BD37" s="12"/>
      <c r="BE37" s="12"/>
      <c r="BG37" s="12"/>
      <c r="BJ37" s="12"/>
      <c r="BK37" s="12"/>
      <c r="BM37" s="131"/>
      <c r="BN37" s="132"/>
      <c r="BO37" s="132"/>
      <c r="BP37" s="12"/>
      <c r="BQ37" s="12"/>
      <c r="BS37" s="12"/>
      <c r="BV37" s="12"/>
      <c r="BW37" s="12"/>
      <c r="BY37" s="12"/>
      <c r="CB37" s="12"/>
      <c r="CC37" s="12"/>
      <c r="CE37" s="12"/>
      <c r="CH37" s="12"/>
      <c r="CI37" s="12"/>
    </row>
    <row r="38" spans="1:87">
      <c r="A38" s="9">
        <v>29</v>
      </c>
      <c r="B38" s="9">
        <v>6</v>
      </c>
      <c r="C38" s="9" t="s">
        <v>1928</v>
      </c>
      <c r="D38" s="9">
        <v>998</v>
      </c>
      <c r="E38" s="9" t="s">
        <v>1928</v>
      </c>
      <c r="F38" s="39">
        <v>0</v>
      </c>
      <c r="G38" s="128">
        <v>0</v>
      </c>
      <c r="H38" s="129">
        <f t="shared" si="8"/>
        <v>0</v>
      </c>
      <c r="I38" s="128">
        <f>IF(H39&gt;0, H38/H39, 0)</f>
        <v>0</v>
      </c>
      <c r="J38" s="76"/>
      <c r="K38" s="12" t="e">
        <f>ROUND(J39*I38,0)</f>
        <v>#REF!</v>
      </c>
      <c r="L38" s="75">
        <v>0</v>
      </c>
      <c r="M38" s="12" t="e">
        <f>K38-L38</f>
        <v>#REF!</v>
      </c>
      <c r="N38" s="50" t="e">
        <f t="shared" si="9"/>
        <v>#REF!</v>
      </c>
      <c r="O38" s="12">
        <v>0</v>
      </c>
      <c r="P38" s="9">
        <f t="shared" si="1"/>
        <v>0</v>
      </c>
      <c r="Q38" s="130">
        <f t="shared" si="2"/>
        <v>6</v>
      </c>
      <c r="R38" s="130">
        <f t="shared" si="3"/>
        <v>998</v>
      </c>
      <c r="S38" s="130">
        <f t="shared" si="4"/>
        <v>29</v>
      </c>
      <c r="T38" s="130">
        <f t="shared" si="5"/>
        <v>0</v>
      </c>
      <c r="U38" s="130">
        <f t="shared" si="6"/>
        <v>0</v>
      </c>
      <c r="V38" s="185">
        <f t="shared" si="7"/>
        <v>29</v>
      </c>
      <c r="W38" s="12">
        <v>6</v>
      </c>
      <c r="X38" s="9">
        <v>998</v>
      </c>
      <c r="Y38" s="9">
        <v>29</v>
      </c>
      <c r="Z38" s="12">
        <v>0</v>
      </c>
      <c r="AA38" s="12">
        <v>0</v>
      </c>
      <c r="AB38" s="132"/>
      <c r="AC38" s="131"/>
      <c r="AD38" s="132"/>
      <c r="AE38" s="132"/>
      <c r="AF38" s="131"/>
      <c r="AG38" s="131"/>
      <c r="AI38" s="12"/>
      <c r="AL38" s="12"/>
      <c r="AM38" s="12"/>
      <c r="AO38" s="12"/>
      <c r="AR38" s="12"/>
      <c r="AS38" s="12"/>
      <c r="AU38" s="12"/>
      <c r="AX38" s="12"/>
      <c r="AY38" s="12"/>
      <c r="BA38" s="12"/>
      <c r="BD38" s="12"/>
      <c r="BE38" s="12"/>
      <c r="BG38" s="12"/>
      <c r="BJ38" s="12"/>
      <c r="BK38" s="12"/>
      <c r="BM38" s="131"/>
      <c r="BN38" s="132"/>
      <c r="BO38" s="132"/>
      <c r="BP38" s="12"/>
      <c r="BQ38" s="12"/>
      <c r="BS38" s="12"/>
      <c r="BV38" s="12"/>
      <c r="BW38" s="12"/>
      <c r="BY38" s="12"/>
      <c r="CB38" s="12"/>
      <c r="CC38" s="12"/>
      <c r="CE38" s="12"/>
      <c r="CH38" s="12"/>
      <c r="CI38" s="12"/>
    </row>
    <row r="39" spans="1:87">
      <c r="A39" s="9">
        <v>30</v>
      </c>
      <c r="B39" s="13">
        <v>6</v>
      </c>
      <c r="C39" s="13" t="s">
        <v>1506</v>
      </c>
      <c r="D39" s="13">
        <v>999</v>
      </c>
      <c r="E39" s="13" t="s">
        <v>946</v>
      </c>
      <c r="F39" s="111">
        <v>257395</v>
      </c>
      <c r="G39" s="133">
        <v>1</v>
      </c>
      <c r="H39" s="134">
        <f>SUM(H35:H38)</f>
        <v>239087</v>
      </c>
      <c r="I39" s="133">
        <f>SUM(I35:I38)</f>
        <v>1</v>
      </c>
      <c r="J39" s="111" t="e">
        <f>VLOOKUP(B39,town351,22)</f>
        <v>#REF!</v>
      </c>
      <c r="K39" s="111" t="e">
        <f>SUM(K35:K38)</f>
        <v>#REF!</v>
      </c>
      <c r="L39" s="135">
        <v>217857</v>
      </c>
      <c r="M39" s="111" t="e">
        <f>SUM(M35:M38)</f>
        <v>#REF!</v>
      </c>
      <c r="N39" s="49" t="e">
        <f t="shared" si="9"/>
        <v>#REF!</v>
      </c>
      <c r="O39" s="111">
        <v>26</v>
      </c>
      <c r="P39" s="9">
        <f t="shared" si="1"/>
        <v>0</v>
      </c>
      <c r="Q39" s="130">
        <f t="shared" si="2"/>
        <v>6</v>
      </c>
      <c r="R39" s="130">
        <f t="shared" si="3"/>
        <v>999</v>
      </c>
      <c r="S39" s="130">
        <f t="shared" si="4"/>
        <v>30</v>
      </c>
      <c r="T39" s="130">
        <f t="shared" si="5"/>
        <v>23</v>
      </c>
      <c r="U39" s="130">
        <f t="shared" si="6"/>
        <v>239087</v>
      </c>
      <c r="V39" s="185">
        <f t="shared" si="7"/>
        <v>30</v>
      </c>
      <c r="W39" s="12">
        <v>6</v>
      </c>
      <c r="X39" s="9">
        <v>999</v>
      </c>
      <c r="Y39" s="9">
        <v>30</v>
      </c>
      <c r="Z39" s="12">
        <v>23</v>
      </c>
      <c r="AA39" s="12">
        <v>239087</v>
      </c>
      <c r="AB39" s="132"/>
      <c r="AC39" s="131"/>
      <c r="AD39" s="132"/>
      <c r="AE39" s="132"/>
      <c r="AF39" s="131"/>
      <c r="AG39" s="131"/>
      <c r="AI39" s="12"/>
      <c r="AL39" s="12"/>
      <c r="AM39" s="12"/>
      <c r="AO39" s="12"/>
      <c r="AR39" s="12"/>
      <c r="AS39" s="12"/>
      <c r="AU39" s="12"/>
      <c r="AX39" s="12"/>
      <c r="AY39" s="12"/>
      <c r="BA39" s="12"/>
      <c r="BD39" s="12"/>
      <c r="BE39" s="12"/>
      <c r="BG39" s="12"/>
      <c r="BJ39" s="12"/>
      <c r="BK39" s="12"/>
      <c r="BM39" s="131"/>
      <c r="BN39" s="132"/>
      <c r="BO39" s="132"/>
      <c r="BP39" s="12"/>
      <c r="BQ39" s="12"/>
      <c r="BS39" s="12"/>
      <c r="BV39" s="12"/>
      <c r="BW39" s="12"/>
      <c r="BY39" s="12"/>
      <c r="CB39" s="12"/>
      <c r="CC39" s="12"/>
      <c r="CE39" s="12"/>
      <c r="CH39" s="12"/>
      <c r="CI39" s="12"/>
    </row>
    <row r="40" spans="1:87">
      <c r="A40" s="9">
        <v>31</v>
      </c>
      <c r="B40" s="9">
        <v>7</v>
      </c>
      <c r="C40" s="9" t="s">
        <v>1507</v>
      </c>
      <c r="D40" s="9">
        <v>7</v>
      </c>
      <c r="E40" s="9" t="s">
        <v>1067</v>
      </c>
      <c r="F40" s="39">
        <v>23284050.52</v>
      </c>
      <c r="G40" s="128">
        <v>0.95872473337998776</v>
      </c>
      <c r="H40" s="129">
        <f>U40</f>
        <v>22775372.140000001</v>
      </c>
      <c r="I40" s="128">
        <f>IF(H44&gt;0, H40/H44, 0)</f>
        <v>0.95309517599715254</v>
      </c>
      <c r="J40" s="76"/>
      <c r="K40" s="12" t="e">
        <f>ROUND(J44*I40,0)</f>
        <v>#REF!</v>
      </c>
      <c r="L40" s="75">
        <v>14749359</v>
      </c>
      <c r="M40" s="12" t="e">
        <f>K40-L40</f>
        <v>#REF!</v>
      </c>
      <c r="N40" s="50" t="e">
        <f t="shared" si="9"/>
        <v>#REF!</v>
      </c>
      <c r="O40" s="12">
        <v>2394</v>
      </c>
      <c r="P40" s="9">
        <f t="shared" si="1"/>
        <v>0</v>
      </c>
      <c r="Q40" s="130">
        <f t="shared" si="2"/>
        <v>7</v>
      </c>
      <c r="R40" s="130">
        <f t="shared" si="3"/>
        <v>7</v>
      </c>
      <c r="S40" s="130">
        <f t="shared" si="4"/>
        <v>31</v>
      </c>
      <c r="T40" s="130">
        <f t="shared" si="5"/>
        <v>2324</v>
      </c>
      <c r="U40" s="130">
        <f t="shared" si="6"/>
        <v>22775372.140000001</v>
      </c>
      <c r="V40" s="185">
        <f t="shared" si="7"/>
        <v>31</v>
      </c>
      <c r="W40" s="12">
        <v>7</v>
      </c>
      <c r="X40" s="9">
        <v>7</v>
      </c>
      <c r="Y40" s="9">
        <v>31</v>
      </c>
      <c r="Z40" s="12">
        <v>2324</v>
      </c>
      <c r="AA40" s="12">
        <v>22775372.140000001</v>
      </c>
      <c r="AB40" s="132"/>
      <c r="AC40" s="131"/>
      <c r="AD40" s="132"/>
      <c r="AE40" s="132"/>
      <c r="AF40" s="131"/>
      <c r="AG40" s="131"/>
      <c r="AI40" s="12"/>
      <c r="AL40" s="12"/>
      <c r="AM40" s="12"/>
      <c r="AO40" s="12"/>
      <c r="AR40" s="12"/>
      <c r="AS40" s="12"/>
      <c r="AU40" s="12"/>
      <c r="AX40" s="12"/>
      <c r="AY40" s="12"/>
      <c r="BA40" s="12"/>
      <c r="BD40" s="12"/>
      <c r="BE40" s="12"/>
      <c r="BG40" s="12"/>
      <c r="BJ40" s="12"/>
      <c r="BK40" s="12"/>
      <c r="BM40" s="131"/>
      <c r="BN40" s="132"/>
      <c r="BO40" s="132"/>
      <c r="BP40" s="12"/>
      <c r="BQ40" s="12"/>
      <c r="BS40" s="12"/>
      <c r="BV40" s="12"/>
      <c r="BW40" s="12"/>
      <c r="BY40" s="12"/>
      <c r="CB40" s="12"/>
      <c r="CC40" s="12"/>
      <c r="CE40" s="12"/>
      <c r="CH40" s="12"/>
      <c r="CI40" s="12"/>
    </row>
    <row r="41" spans="1:87">
      <c r="A41" s="9">
        <v>32</v>
      </c>
      <c r="B41" s="9">
        <v>7</v>
      </c>
      <c r="C41" s="9" t="s">
        <v>1507</v>
      </c>
      <c r="D41" s="9">
        <v>885</v>
      </c>
      <c r="E41" s="9" t="s">
        <v>1498</v>
      </c>
      <c r="F41" s="39">
        <v>1002431</v>
      </c>
      <c r="G41" s="128">
        <v>4.1275266620012234E-2</v>
      </c>
      <c r="H41" s="129">
        <f t="shared" si="8"/>
        <v>1120848</v>
      </c>
      <c r="I41" s="128">
        <f>IF(H44&gt;0, H41/H44, 0)</f>
        <v>4.6904824002847505E-2</v>
      </c>
      <c r="J41" s="76"/>
      <c r="K41" s="12" t="e">
        <f>ROUND(J44*I41,0)</f>
        <v>#REF!</v>
      </c>
      <c r="L41" s="75">
        <v>634993</v>
      </c>
      <c r="M41" s="12" t="e">
        <f>K41-L41</f>
        <v>#REF!</v>
      </c>
      <c r="N41" s="50" t="e">
        <f t="shared" si="9"/>
        <v>#REF!</v>
      </c>
      <c r="O41" s="12">
        <v>64</v>
      </c>
      <c r="P41" s="9">
        <f t="shared" si="1"/>
        <v>0</v>
      </c>
      <c r="Q41" s="130">
        <f t="shared" si="2"/>
        <v>7</v>
      </c>
      <c r="R41" s="130">
        <f t="shared" si="3"/>
        <v>885</v>
      </c>
      <c r="S41" s="130">
        <f t="shared" si="4"/>
        <v>32</v>
      </c>
      <c r="T41" s="130">
        <f t="shared" si="5"/>
        <v>71</v>
      </c>
      <c r="U41" s="130">
        <f t="shared" si="6"/>
        <v>1120848</v>
      </c>
      <c r="V41" s="185">
        <f t="shared" si="7"/>
        <v>32</v>
      </c>
      <c r="W41" s="12">
        <v>7</v>
      </c>
      <c r="X41" s="9">
        <v>885</v>
      </c>
      <c r="Y41" s="9">
        <v>32</v>
      </c>
      <c r="Z41" s="12">
        <v>71</v>
      </c>
      <c r="AA41" s="12">
        <v>1120848</v>
      </c>
      <c r="AB41" s="132"/>
      <c r="AC41" s="131"/>
      <c r="AD41" s="132"/>
      <c r="AE41" s="132"/>
      <c r="AF41" s="131"/>
      <c r="AG41" s="131"/>
      <c r="AI41" s="12"/>
      <c r="AL41" s="12"/>
      <c r="AM41" s="12"/>
      <c r="AO41" s="12"/>
      <c r="AR41" s="12"/>
      <c r="AS41" s="12"/>
      <c r="AU41" s="12"/>
      <c r="AX41" s="12"/>
      <c r="AY41" s="12"/>
      <c r="BA41" s="12"/>
      <c r="BD41" s="12"/>
      <c r="BE41" s="12"/>
      <c r="BG41" s="12"/>
      <c r="BJ41" s="12"/>
      <c r="BK41" s="12"/>
      <c r="BM41" s="131"/>
      <c r="BN41" s="132"/>
      <c r="BO41" s="132"/>
      <c r="BP41" s="12"/>
      <c r="BQ41" s="12"/>
      <c r="BS41" s="12"/>
      <c r="BV41" s="12"/>
      <c r="BW41" s="12"/>
      <c r="BY41" s="12"/>
      <c r="CB41" s="12"/>
      <c r="CC41" s="12"/>
      <c r="CE41" s="12"/>
      <c r="CH41" s="12"/>
      <c r="CI41" s="12"/>
    </row>
    <row r="42" spans="1:87">
      <c r="A42" s="9">
        <v>33</v>
      </c>
      <c r="B42" s="9">
        <v>7</v>
      </c>
      <c r="C42" s="9" t="s">
        <v>1928</v>
      </c>
      <c r="D42" s="9">
        <v>998</v>
      </c>
      <c r="F42" s="136">
        <v>0</v>
      </c>
      <c r="G42" s="137">
        <v>0</v>
      </c>
      <c r="H42" s="129">
        <f t="shared" si="8"/>
        <v>0</v>
      </c>
      <c r="I42" s="128">
        <f>IF(H44&gt;0, H42/H44, 0)</f>
        <v>0</v>
      </c>
      <c r="J42" s="76"/>
      <c r="K42" s="12" t="e">
        <f>ROUND(J44*I42,0)</f>
        <v>#REF!</v>
      </c>
      <c r="L42" s="75">
        <v>0</v>
      </c>
      <c r="M42" s="12" t="e">
        <f>K42-L42</f>
        <v>#REF!</v>
      </c>
      <c r="N42" s="50" t="e">
        <f t="shared" si="9"/>
        <v>#REF!</v>
      </c>
      <c r="O42" s="12">
        <v>0</v>
      </c>
      <c r="P42" s="9">
        <f t="shared" si="1"/>
        <v>0</v>
      </c>
      <c r="Q42" s="130">
        <f t="shared" si="2"/>
        <v>7</v>
      </c>
      <c r="R42" s="130">
        <f t="shared" si="3"/>
        <v>998</v>
      </c>
      <c r="S42" s="130">
        <f t="shared" si="4"/>
        <v>33</v>
      </c>
      <c r="T42" s="130">
        <f t="shared" si="5"/>
        <v>0</v>
      </c>
      <c r="U42" s="130">
        <f t="shared" si="6"/>
        <v>0</v>
      </c>
      <c r="V42" s="185">
        <f t="shared" si="7"/>
        <v>33</v>
      </c>
      <c r="W42" s="12">
        <v>7</v>
      </c>
      <c r="X42" s="9">
        <v>998</v>
      </c>
      <c r="Y42" s="9">
        <v>33</v>
      </c>
      <c r="Z42" s="12">
        <v>0</v>
      </c>
      <c r="AA42" s="12">
        <v>0</v>
      </c>
      <c r="AB42" s="132"/>
      <c r="AC42" s="131"/>
      <c r="AD42" s="132"/>
      <c r="AE42" s="132"/>
      <c r="AF42" s="131"/>
      <c r="AG42" s="131"/>
      <c r="AI42" s="12"/>
      <c r="AL42" s="12"/>
      <c r="AM42" s="12"/>
      <c r="AO42" s="12"/>
      <c r="AR42" s="12"/>
      <c r="AS42" s="12"/>
      <c r="AU42" s="12"/>
      <c r="AX42" s="12"/>
      <c r="AY42" s="12"/>
      <c r="BA42" s="12"/>
      <c r="BD42" s="12"/>
      <c r="BE42" s="12"/>
      <c r="BG42" s="12"/>
      <c r="BJ42" s="12"/>
      <c r="BK42" s="12"/>
      <c r="BM42" s="131"/>
      <c r="BN42" s="132"/>
      <c r="BO42" s="132"/>
      <c r="BP42" s="12"/>
      <c r="BQ42" s="12"/>
      <c r="BS42" s="12"/>
      <c r="BV42" s="12"/>
      <c r="BW42" s="12"/>
      <c r="BY42" s="12"/>
      <c r="CB42" s="12"/>
      <c r="CC42" s="12"/>
      <c r="CE42" s="12"/>
      <c r="CH42" s="12"/>
      <c r="CI42" s="12"/>
    </row>
    <row r="43" spans="1:87">
      <c r="A43" s="9">
        <v>34</v>
      </c>
      <c r="B43" s="9">
        <v>7</v>
      </c>
      <c r="C43" s="9" t="s">
        <v>1928</v>
      </c>
      <c r="D43" s="9">
        <v>998</v>
      </c>
      <c r="E43" s="9" t="s">
        <v>1928</v>
      </c>
      <c r="F43" s="39">
        <v>0</v>
      </c>
      <c r="G43" s="128">
        <v>0</v>
      </c>
      <c r="H43" s="129">
        <f t="shared" si="8"/>
        <v>0</v>
      </c>
      <c r="I43" s="128">
        <f>IF(H44&gt;0, H43/H44, 0)</f>
        <v>0</v>
      </c>
      <c r="J43" s="76"/>
      <c r="K43" s="12" t="e">
        <f>ROUND(J44*I43,0)</f>
        <v>#REF!</v>
      </c>
      <c r="L43" s="75">
        <v>0</v>
      </c>
      <c r="M43" s="12" t="e">
        <f>K43-L43</f>
        <v>#REF!</v>
      </c>
      <c r="N43" s="50" t="e">
        <f t="shared" si="9"/>
        <v>#REF!</v>
      </c>
      <c r="O43" s="12">
        <v>0</v>
      </c>
      <c r="P43" s="9">
        <f t="shared" si="1"/>
        <v>0</v>
      </c>
      <c r="Q43" s="130">
        <f t="shared" si="2"/>
        <v>7</v>
      </c>
      <c r="R43" s="130">
        <f t="shared" si="3"/>
        <v>998</v>
      </c>
      <c r="S43" s="130">
        <f t="shared" si="4"/>
        <v>34</v>
      </c>
      <c r="T43" s="130">
        <f t="shared" si="5"/>
        <v>0</v>
      </c>
      <c r="U43" s="130">
        <f t="shared" si="6"/>
        <v>0</v>
      </c>
      <c r="V43" s="185">
        <f t="shared" si="7"/>
        <v>34</v>
      </c>
      <c r="W43" s="12">
        <v>7</v>
      </c>
      <c r="X43" s="9">
        <v>998</v>
      </c>
      <c r="Y43" s="9">
        <v>34</v>
      </c>
      <c r="Z43" s="12">
        <v>0</v>
      </c>
      <c r="AA43" s="12">
        <v>0</v>
      </c>
      <c r="AB43" s="132"/>
      <c r="AC43" s="131"/>
      <c r="AD43" s="132"/>
      <c r="AE43" s="132"/>
      <c r="AF43" s="131"/>
      <c r="AG43" s="131"/>
      <c r="AI43" s="12"/>
      <c r="AL43" s="12"/>
      <c r="AM43" s="12"/>
      <c r="AO43" s="12"/>
      <c r="AR43" s="12"/>
      <c r="AS43" s="12"/>
      <c r="AU43" s="12"/>
      <c r="AX43" s="12"/>
      <c r="AY43" s="12"/>
      <c r="BA43" s="12"/>
      <c r="BD43" s="12"/>
      <c r="BE43" s="12"/>
      <c r="BG43" s="12"/>
      <c r="BJ43" s="12"/>
      <c r="BK43" s="12"/>
      <c r="BM43" s="131"/>
      <c r="BN43" s="132"/>
      <c r="BO43" s="132"/>
      <c r="BP43" s="12"/>
      <c r="BQ43" s="12"/>
      <c r="BS43" s="12"/>
      <c r="BV43" s="12"/>
      <c r="BW43" s="12"/>
      <c r="BY43" s="12"/>
      <c r="CB43" s="12"/>
      <c r="CC43" s="12"/>
      <c r="CE43" s="12"/>
      <c r="CH43" s="12"/>
      <c r="CI43" s="12"/>
    </row>
    <row r="44" spans="1:87">
      <c r="A44" s="9">
        <v>35</v>
      </c>
      <c r="B44" s="13">
        <v>7</v>
      </c>
      <c r="C44" s="13" t="s">
        <v>1507</v>
      </c>
      <c r="D44" s="13">
        <v>999</v>
      </c>
      <c r="E44" s="13" t="s">
        <v>946</v>
      </c>
      <c r="F44" s="111">
        <v>24286481.52</v>
      </c>
      <c r="G44" s="133">
        <v>1</v>
      </c>
      <c r="H44" s="134">
        <f>SUM(H40:H43)</f>
        <v>23896220.140000001</v>
      </c>
      <c r="I44" s="133">
        <f>SUM(I40:I43)</f>
        <v>1</v>
      </c>
      <c r="J44" s="111" t="e">
        <f>VLOOKUP(B44,town351,22)</f>
        <v>#REF!</v>
      </c>
      <c r="K44" s="111" t="e">
        <f>SUM(K40:K43)</f>
        <v>#REF!</v>
      </c>
      <c r="L44" s="135">
        <v>15384352</v>
      </c>
      <c r="M44" s="111" t="e">
        <f>SUM(M40:M43)</f>
        <v>#REF!</v>
      </c>
      <c r="N44" s="49" t="e">
        <f t="shared" si="9"/>
        <v>#REF!</v>
      </c>
      <c r="O44" s="111">
        <v>2458</v>
      </c>
      <c r="P44" s="9">
        <f t="shared" si="1"/>
        <v>0</v>
      </c>
      <c r="Q44" s="130">
        <f t="shared" si="2"/>
        <v>7</v>
      </c>
      <c r="R44" s="130">
        <f t="shared" si="3"/>
        <v>999</v>
      </c>
      <c r="S44" s="130">
        <f t="shared" si="4"/>
        <v>35</v>
      </c>
      <c r="T44" s="130">
        <f t="shared" si="5"/>
        <v>2395</v>
      </c>
      <c r="U44" s="130">
        <f t="shared" si="6"/>
        <v>23896220.140000001</v>
      </c>
      <c r="V44" s="185">
        <f t="shared" si="7"/>
        <v>35</v>
      </c>
      <c r="W44" s="12">
        <v>7</v>
      </c>
      <c r="X44" s="9">
        <v>999</v>
      </c>
      <c r="Y44" s="9">
        <v>35</v>
      </c>
      <c r="Z44" s="12">
        <v>2395</v>
      </c>
      <c r="AA44" s="12">
        <v>23896220.140000001</v>
      </c>
      <c r="AB44" s="132"/>
      <c r="AC44" s="131"/>
      <c r="AD44" s="132"/>
      <c r="AE44" s="132"/>
      <c r="AF44" s="131"/>
      <c r="AG44" s="131"/>
      <c r="AI44" s="12"/>
      <c r="AL44" s="12"/>
      <c r="AM44" s="12"/>
      <c r="AO44" s="12"/>
      <c r="AR44" s="12"/>
      <c r="AS44" s="12"/>
      <c r="AU44" s="12"/>
      <c r="AX44" s="12"/>
      <c r="AY44" s="12"/>
      <c r="BA44" s="12"/>
      <c r="BD44" s="12"/>
      <c r="BE44" s="12"/>
      <c r="BG44" s="12"/>
      <c r="BJ44" s="12"/>
      <c r="BK44" s="12"/>
      <c r="BM44" s="131"/>
      <c r="BN44" s="132"/>
      <c r="BO44" s="132"/>
      <c r="BP44" s="12"/>
      <c r="BQ44" s="12"/>
      <c r="BS44" s="12"/>
      <c r="BV44" s="12"/>
      <c r="BW44" s="12"/>
      <c r="BY44" s="12"/>
      <c r="CB44" s="12"/>
      <c r="CC44" s="12"/>
      <c r="CE44" s="12"/>
      <c r="CH44" s="12"/>
      <c r="CI44" s="12"/>
    </row>
    <row r="45" spans="1:87">
      <c r="A45" s="9">
        <v>36</v>
      </c>
      <c r="B45" s="9">
        <v>8</v>
      </c>
      <c r="C45" s="9" t="s">
        <v>1508</v>
      </c>
      <c r="D45" s="9">
        <v>8</v>
      </c>
      <c r="E45" s="9" t="s">
        <v>1068</v>
      </c>
      <c r="F45" s="39">
        <v>12222179.260000002</v>
      </c>
      <c r="G45" s="128">
        <v>0.49159050010199973</v>
      </c>
      <c r="H45" s="129">
        <f>U45</f>
        <v>12153334.120000001</v>
      </c>
      <c r="I45" s="128">
        <f>IF(H49&gt;0, H45/H49, 0)</f>
        <v>0.49478217462884477</v>
      </c>
      <c r="J45" s="76"/>
      <c r="K45" s="12" t="e">
        <f>ROUND(J49*I45,0)</f>
        <v>#REF!</v>
      </c>
      <c r="L45" s="75">
        <v>9033626</v>
      </c>
      <c r="M45" s="12" t="e">
        <f>K45-L45</f>
        <v>#REF!</v>
      </c>
      <c r="N45" s="50" t="e">
        <f t="shared" si="9"/>
        <v>#REF!</v>
      </c>
      <c r="O45" s="12">
        <v>1192</v>
      </c>
      <c r="P45" s="9">
        <f t="shared" si="1"/>
        <v>0</v>
      </c>
      <c r="Q45" s="130">
        <f t="shared" si="2"/>
        <v>8</v>
      </c>
      <c r="R45" s="130">
        <f t="shared" si="3"/>
        <v>8</v>
      </c>
      <c r="S45" s="130">
        <f t="shared" si="4"/>
        <v>36</v>
      </c>
      <c r="T45" s="130">
        <f t="shared" si="5"/>
        <v>1199</v>
      </c>
      <c r="U45" s="130">
        <f t="shared" si="6"/>
        <v>12153334.120000001</v>
      </c>
      <c r="V45" s="185">
        <f t="shared" si="7"/>
        <v>36</v>
      </c>
      <c r="W45" s="12">
        <v>8</v>
      </c>
      <c r="X45" s="9">
        <v>8</v>
      </c>
      <c r="Y45" s="9">
        <v>36</v>
      </c>
      <c r="Z45" s="12">
        <v>1199</v>
      </c>
      <c r="AA45" s="12">
        <v>12153334.120000001</v>
      </c>
      <c r="AB45" s="132"/>
      <c r="AC45" s="131"/>
      <c r="AD45" s="132"/>
      <c r="AE45" s="132"/>
      <c r="AF45" s="131"/>
      <c r="AG45" s="131"/>
      <c r="AI45" s="12"/>
      <c r="AL45" s="12"/>
      <c r="AM45" s="12"/>
      <c r="AO45" s="12"/>
      <c r="AR45" s="12"/>
      <c r="AS45" s="12"/>
      <c r="AU45" s="12"/>
      <c r="AX45" s="12"/>
      <c r="AY45" s="12"/>
      <c r="BA45" s="12"/>
      <c r="BD45" s="12"/>
      <c r="BE45" s="12"/>
      <c r="BG45" s="12"/>
      <c r="BJ45" s="12"/>
      <c r="BK45" s="12"/>
      <c r="BM45" s="131"/>
      <c r="BN45" s="132"/>
      <c r="BO45" s="132"/>
      <c r="BP45" s="12"/>
      <c r="BQ45" s="12"/>
      <c r="BS45" s="12"/>
      <c r="BV45" s="12"/>
      <c r="BW45" s="12"/>
      <c r="BY45" s="12"/>
      <c r="CB45" s="12"/>
      <c r="CC45" s="12"/>
      <c r="CE45" s="12"/>
      <c r="CH45" s="12"/>
      <c r="CI45" s="12"/>
    </row>
    <row r="46" spans="1:87">
      <c r="A46" s="9">
        <v>37</v>
      </c>
      <c r="B46" s="9">
        <v>8</v>
      </c>
      <c r="C46" s="9" t="s">
        <v>1508</v>
      </c>
      <c r="D46" s="9">
        <v>605</v>
      </c>
      <c r="E46" s="9" t="s">
        <v>1417</v>
      </c>
      <c r="F46" s="39">
        <v>12640342</v>
      </c>
      <c r="G46" s="128">
        <v>0.50840949989800022</v>
      </c>
      <c r="H46" s="129">
        <f t="shared" si="8"/>
        <v>12409665</v>
      </c>
      <c r="I46" s="128">
        <f>IF(H49&gt;0, H46/H49, 0)</f>
        <v>0.50521782537115523</v>
      </c>
      <c r="J46" s="76"/>
      <c r="K46" s="12" t="e">
        <f>ROUND(J49*I46,0)</f>
        <v>#REF!</v>
      </c>
      <c r="L46" s="75">
        <v>9342698</v>
      </c>
      <c r="M46" s="12" t="e">
        <f>K46-L46</f>
        <v>#REF!</v>
      </c>
      <c r="N46" s="50" t="e">
        <f t="shared" si="9"/>
        <v>#REF!</v>
      </c>
      <c r="O46" s="12">
        <v>1223</v>
      </c>
      <c r="P46" s="9">
        <f t="shared" si="1"/>
        <v>0</v>
      </c>
      <c r="Q46" s="130">
        <f t="shared" si="2"/>
        <v>8</v>
      </c>
      <c r="R46" s="130">
        <f t="shared" si="3"/>
        <v>605</v>
      </c>
      <c r="S46" s="130">
        <f t="shared" si="4"/>
        <v>37</v>
      </c>
      <c r="T46" s="130">
        <f t="shared" si="5"/>
        <v>1195</v>
      </c>
      <c r="U46" s="130">
        <f t="shared" si="6"/>
        <v>12409665</v>
      </c>
      <c r="V46" s="185">
        <f t="shared" si="7"/>
        <v>37</v>
      </c>
      <c r="W46" s="12">
        <v>8</v>
      </c>
      <c r="X46" s="9">
        <v>605</v>
      </c>
      <c r="Y46" s="9">
        <v>37</v>
      </c>
      <c r="Z46" s="12">
        <v>1195</v>
      </c>
      <c r="AA46" s="12">
        <v>12409665</v>
      </c>
      <c r="AB46" s="132"/>
      <c r="AC46" s="131"/>
      <c r="AD46" s="132"/>
      <c r="AE46" s="132"/>
      <c r="AF46" s="131"/>
      <c r="AG46" s="131"/>
      <c r="AI46" s="12"/>
      <c r="AL46" s="12"/>
      <c r="AM46" s="12"/>
      <c r="AO46" s="12"/>
      <c r="AR46" s="12"/>
      <c r="AS46" s="12"/>
      <c r="AU46" s="12"/>
      <c r="AX46" s="12"/>
      <c r="AY46" s="12"/>
      <c r="BA46" s="12"/>
      <c r="BD46" s="12"/>
      <c r="BE46" s="12"/>
      <c r="BG46" s="12"/>
      <c r="BJ46" s="12"/>
      <c r="BK46" s="12"/>
      <c r="BM46" s="131"/>
      <c r="BN46" s="132"/>
      <c r="BO46" s="132"/>
      <c r="BP46" s="12"/>
      <c r="BQ46" s="12"/>
      <c r="BS46" s="12"/>
      <c r="BV46" s="12"/>
      <c r="BW46" s="12"/>
      <c r="BY46" s="12"/>
      <c r="CB46" s="12"/>
      <c r="CC46" s="12"/>
      <c r="CE46" s="12"/>
      <c r="CH46" s="12"/>
      <c r="CI46" s="12"/>
    </row>
    <row r="47" spans="1:87">
      <c r="A47" s="9">
        <v>38</v>
      </c>
      <c r="B47" s="9">
        <v>8</v>
      </c>
      <c r="C47" s="9" t="s">
        <v>1928</v>
      </c>
      <c r="D47" s="9">
        <v>998</v>
      </c>
      <c r="E47" s="9" t="s">
        <v>1928</v>
      </c>
      <c r="F47" s="39">
        <v>0</v>
      </c>
      <c r="G47" s="128">
        <v>0</v>
      </c>
      <c r="H47" s="129">
        <f t="shared" si="8"/>
        <v>0</v>
      </c>
      <c r="I47" s="128">
        <f>IF(H49&gt;0, H47/H49, 0)</f>
        <v>0</v>
      </c>
      <c r="J47" s="76"/>
      <c r="K47" s="12" t="e">
        <f>ROUND(J49*I47,0)</f>
        <v>#REF!</v>
      </c>
      <c r="L47" s="75">
        <v>0</v>
      </c>
      <c r="M47" s="12" t="e">
        <f>K47-L47</f>
        <v>#REF!</v>
      </c>
      <c r="N47" s="50" t="e">
        <f t="shared" si="9"/>
        <v>#REF!</v>
      </c>
      <c r="O47" s="12">
        <v>0</v>
      </c>
      <c r="P47" s="9">
        <f t="shared" si="1"/>
        <v>0</v>
      </c>
      <c r="Q47" s="130">
        <f t="shared" si="2"/>
        <v>8</v>
      </c>
      <c r="R47" s="130">
        <f t="shared" si="3"/>
        <v>998</v>
      </c>
      <c r="S47" s="130">
        <f t="shared" si="4"/>
        <v>38</v>
      </c>
      <c r="T47" s="130">
        <f t="shared" si="5"/>
        <v>0</v>
      </c>
      <c r="U47" s="130">
        <f t="shared" si="6"/>
        <v>0</v>
      </c>
      <c r="V47" s="185">
        <f t="shared" si="7"/>
        <v>38</v>
      </c>
      <c r="W47" s="12">
        <v>8</v>
      </c>
      <c r="X47" s="9">
        <v>998</v>
      </c>
      <c r="Y47" s="9">
        <v>38</v>
      </c>
      <c r="Z47" s="12">
        <v>0</v>
      </c>
      <c r="AA47" s="12">
        <v>0</v>
      </c>
      <c r="AB47" s="132"/>
      <c r="AC47" s="131"/>
      <c r="AD47" s="132"/>
      <c r="AE47" s="132"/>
      <c r="AF47" s="131"/>
      <c r="AG47" s="131"/>
      <c r="AI47" s="12"/>
      <c r="AL47" s="12"/>
      <c r="AM47" s="12"/>
      <c r="AO47" s="12"/>
      <c r="AR47" s="12"/>
      <c r="AS47" s="12"/>
      <c r="AU47" s="12"/>
      <c r="AX47" s="12"/>
      <c r="AY47" s="12"/>
      <c r="BA47" s="12"/>
      <c r="BD47" s="12"/>
      <c r="BE47" s="12"/>
      <c r="BG47" s="12"/>
      <c r="BJ47" s="12"/>
      <c r="BK47" s="12"/>
      <c r="BM47" s="131"/>
      <c r="BN47" s="132"/>
      <c r="BO47" s="132"/>
      <c r="BP47" s="12"/>
      <c r="BQ47" s="12"/>
      <c r="BS47" s="12"/>
      <c r="BV47" s="12"/>
      <c r="BW47" s="12"/>
      <c r="BY47" s="12"/>
      <c r="CB47" s="12"/>
      <c r="CC47" s="12"/>
      <c r="CE47" s="12"/>
      <c r="CH47" s="12"/>
      <c r="CI47" s="12"/>
    </row>
    <row r="48" spans="1:87">
      <c r="A48" s="9">
        <v>39</v>
      </c>
      <c r="B48" s="9">
        <v>8</v>
      </c>
      <c r="C48" s="9" t="s">
        <v>1928</v>
      </c>
      <c r="D48" s="9">
        <v>998</v>
      </c>
      <c r="E48" s="9" t="s">
        <v>1928</v>
      </c>
      <c r="F48" s="39">
        <v>0</v>
      </c>
      <c r="G48" s="128">
        <v>0</v>
      </c>
      <c r="H48" s="129">
        <f t="shared" si="8"/>
        <v>0</v>
      </c>
      <c r="I48" s="128">
        <f>IF(H49&gt;0, H48/H49, 0)</f>
        <v>0</v>
      </c>
      <c r="J48" s="76"/>
      <c r="K48" s="12" t="e">
        <f>ROUND(J49*I48,0)</f>
        <v>#REF!</v>
      </c>
      <c r="L48" s="75">
        <v>0</v>
      </c>
      <c r="M48" s="12" t="e">
        <f>K48-L48</f>
        <v>#REF!</v>
      </c>
      <c r="N48" s="50" t="e">
        <f t="shared" si="9"/>
        <v>#REF!</v>
      </c>
      <c r="O48" s="12">
        <v>0</v>
      </c>
      <c r="P48" s="9">
        <f t="shared" si="1"/>
        <v>0</v>
      </c>
      <c r="Q48" s="130">
        <f t="shared" si="2"/>
        <v>8</v>
      </c>
      <c r="R48" s="130">
        <f t="shared" si="3"/>
        <v>998</v>
      </c>
      <c r="S48" s="130">
        <f t="shared" si="4"/>
        <v>39</v>
      </c>
      <c r="T48" s="130">
        <f t="shared" si="5"/>
        <v>0</v>
      </c>
      <c r="U48" s="130">
        <f t="shared" si="6"/>
        <v>0</v>
      </c>
      <c r="V48" s="185">
        <f t="shared" si="7"/>
        <v>39</v>
      </c>
      <c r="W48" s="12">
        <v>8</v>
      </c>
      <c r="X48" s="9">
        <v>998</v>
      </c>
      <c r="Y48" s="9">
        <v>39</v>
      </c>
      <c r="Z48" s="12">
        <v>0</v>
      </c>
      <c r="AA48" s="12">
        <v>0</v>
      </c>
      <c r="AB48" s="132"/>
      <c r="AC48" s="131"/>
      <c r="AD48" s="132"/>
      <c r="AE48" s="132"/>
      <c r="AF48" s="131"/>
      <c r="AG48" s="131"/>
      <c r="AI48" s="12"/>
      <c r="AL48" s="12"/>
      <c r="AM48" s="12"/>
      <c r="AO48" s="12"/>
      <c r="AR48" s="12"/>
      <c r="AS48" s="12"/>
      <c r="AU48" s="12"/>
      <c r="AX48" s="12"/>
      <c r="AY48" s="12"/>
      <c r="BA48" s="12"/>
      <c r="BD48" s="12"/>
      <c r="BE48" s="12"/>
      <c r="BG48" s="12"/>
      <c r="BJ48" s="12"/>
      <c r="BK48" s="12"/>
      <c r="BM48" s="131"/>
      <c r="BN48" s="132"/>
      <c r="BO48" s="132"/>
      <c r="BP48" s="12"/>
      <c r="BQ48" s="12"/>
      <c r="BS48" s="12"/>
      <c r="BV48" s="12"/>
      <c r="BW48" s="12"/>
      <c r="BY48" s="12"/>
      <c r="CB48" s="12"/>
      <c r="CC48" s="12"/>
      <c r="CE48" s="12"/>
      <c r="CH48" s="12"/>
      <c r="CI48" s="12"/>
    </row>
    <row r="49" spans="1:87">
      <c r="A49" s="9">
        <v>40</v>
      </c>
      <c r="B49" s="13">
        <v>8</v>
      </c>
      <c r="C49" s="13" t="s">
        <v>1508</v>
      </c>
      <c r="D49" s="13">
        <v>999</v>
      </c>
      <c r="E49" s="13" t="s">
        <v>946</v>
      </c>
      <c r="F49" s="111">
        <v>24862521.260000002</v>
      </c>
      <c r="G49" s="133">
        <v>1</v>
      </c>
      <c r="H49" s="134">
        <f>SUM(H45:H48)</f>
        <v>24562999.120000001</v>
      </c>
      <c r="I49" s="133">
        <f>SUM(I45:I48)</f>
        <v>1</v>
      </c>
      <c r="J49" s="111" t="e">
        <f>VLOOKUP(B49,town351,22)</f>
        <v>#REF!</v>
      </c>
      <c r="K49" s="111" t="e">
        <f>SUM(K45:K48)</f>
        <v>#REF!</v>
      </c>
      <c r="L49" s="135">
        <v>18376324</v>
      </c>
      <c r="M49" s="111" t="e">
        <f>SUM(M45:M48)</f>
        <v>#REF!</v>
      </c>
      <c r="N49" s="49" t="e">
        <f t="shared" si="9"/>
        <v>#REF!</v>
      </c>
      <c r="O49" s="111">
        <v>2415</v>
      </c>
      <c r="P49" s="9">
        <f t="shared" si="1"/>
        <v>0</v>
      </c>
      <c r="Q49" s="130">
        <f t="shared" si="2"/>
        <v>8</v>
      </c>
      <c r="R49" s="130">
        <f t="shared" si="3"/>
        <v>999</v>
      </c>
      <c r="S49" s="130">
        <f t="shared" si="4"/>
        <v>40</v>
      </c>
      <c r="T49" s="130">
        <f t="shared" si="5"/>
        <v>2394</v>
      </c>
      <c r="U49" s="130">
        <f t="shared" si="6"/>
        <v>24562999.120000001</v>
      </c>
      <c r="V49" s="185">
        <f t="shared" si="7"/>
        <v>40</v>
      </c>
      <c r="W49" s="12">
        <v>8</v>
      </c>
      <c r="X49" s="9">
        <v>999</v>
      </c>
      <c r="Y49" s="9">
        <v>40</v>
      </c>
      <c r="Z49" s="12">
        <v>2394</v>
      </c>
      <c r="AA49" s="12">
        <v>24562999.120000001</v>
      </c>
      <c r="AB49" s="132"/>
      <c r="AC49" s="131"/>
      <c r="AD49" s="132"/>
      <c r="AE49" s="132"/>
      <c r="AF49" s="131"/>
      <c r="AG49" s="131"/>
      <c r="AI49" s="12"/>
      <c r="AL49" s="12"/>
      <c r="AM49" s="12"/>
      <c r="AO49" s="12"/>
      <c r="AR49" s="12"/>
      <c r="AS49" s="12"/>
      <c r="AU49" s="12"/>
      <c r="AX49" s="12"/>
      <c r="AY49" s="12"/>
      <c r="BA49" s="12"/>
      <c r="BD49" s="12"/>
      <c r="BE49" s="12"/>
      <c r="BG49" s="12"/>
      <c r="BJ49" s="12"/>
      <c r="BK49" s="12"/>
      <c r="BM49" s="131"/>
      <c r="BN49" s="132"/>
      <c r="BO49" s="132"/>
      <c r="BP49" s="12"/>
      <c r="BQ49" s="12"/>
      <c r="BS49" s="12"/>
      <c r="BV49" s="12"/>
      <c r="BW49" s="12"/>
      <c r="BY49" s="12"/>
      <c r="CB49" s="12"/>
      <c r="CC49" s="12"/>
      <c r="CE49" s="12"/>
      <c r="CH49" s="12"/>
      <c r="CI49" s="12"/>
    </row>
    <row r="50" spans="1:87">
      <c r="A50" s="9">
        <v>41</v>
      </c>
      <c r="B50" s="9">
        <v>9</v>
      </c>
      <c r="C50" s="9" t="s">
        <v>1509</v>
      </c>
      <c r="D50" s="9">
        <v>9</v>
      </c>
      <c r="E50" s="9" t="s">
        <v>1069</v>
      </c>
      <c r="F50" s="39">
        <v>57593754.781260006</v>
      </c>
      <c r="G50" s="128">
        <v>0.99279372519468101</v>
      </c>
      <c r="H50" s="129">
        <f>U50</f>
        <v>58523208.186840013</v>
      </c>
      <c r="I50" s="128">
        <f>IF(H54&gt;0, H50/H54, 0)</f>
        <v>0.9918217492608693</v>
      </c>
      <c r="J50" s="76"/>
      <c r="K50" s="12" t="e">
        <f>ROUND(J54*I50,0)</f>
        <v>#REF!</v>
      </c>
      <c r="L50" s="75">
        <v>49454967</v>
      </c>
      <c r="M50" s="12" t="e">
        <f>K50-L50</f>
        <v>#REF!</v>
      </c>
      <c r="N50" s="50" t="e">
        <f t="shared" si="9"/>
        <v>#REF!</v>
      </c>
      <c r="O50" s="12">
        <v>5950</v>
      </c>
      <c r="P50" s="9">
        <f t="shared" si="1"/>
        <v>0</v>
      </c>
      <c r="Q50" s="130">
        <f t="shared" si="2"/>
        <v>9</v>
      </c>
      <c r="R50" s="130">
        <f t="shared" si="3"/>
        <v>9</v>
      </c>
      <c r="S50" s="130">
        <f t="shared" si="4"/>
        <v>41</v>
      </c>
      <c r="T50" s="130">
        <f t="shared" si="5"/>
        <v>5980</v>
      </c>
      <c r="U50" s="130">
        <f t="shared" si="6"/>
        <v>58523208.186840013</v>
      </c>
      <c r="V50" s="185">
        <f t="shared" si="7"/>
        <v>41</v>
      </c>
      <c r="W50" s="12">
        <v>9</v>
      </c>
      <c r="X50" s="9">
        <v>9</v>
      </c>
      <c r="Y50" s="9">
        <v>41</v>
      </c>
      <c r="Z50" s="12">
        <v>5980</v>
      </c>
      <c r="AA50" s="12">
        <v>58523208.186840013</v>
      </c>
      <c r="AB50" s="132"/>
      <c r="AC50" s="131"/>
      <c r="AD50" s="132"/>
      <c r="AE50" s="132"/>
      <c r="AF50" s="131"/>
      <c r="AG50" s="131"/>
      <c r="AI50" s="12"/>
      <c r="AL50" s="12"/>
      <c r="AM50" s="12"/>
      <c r="AO50" s="12"/>
      <c r="AR50" s="12"/>
      <c r="AS50" s="12"/>
      <c r="AU50" s="12"/>
      <c r="AX50" s="12"/>
      <c r="AY50" s="12"/>
      <c r="BA50" s="12"/>
      <c r="BD50" s="12"/>
      <c r="BE50" s="12"/>
      <c r="BG50" s="12"/>
      <c r="BJ50" s="12"/>
      <c r="BK50" s="12"/>
      <c r="BM50" s="131"/>
      <c r="BN50" s="132"/>
      <c r="BO50" s="132"/>
      <c r="BP50" s="12"/>
      <c r="BQ50" s="12"/>
      <c r="BS50" s="12"/>
      <c r="BV50" s="12"/>
      <c r="BW50" s="12"/>
      <c r="BY50" s="12"/>
      <c r="CB50" s="12"/>
      <c r="CC50" s="12"/>
      <c r="CE50" s="12"/>
      <c r="CH50" s="12"/>
      <c r="CI50" s="12"/>
    </row>
    <row r="51" spans="1:87">
      <c r="A51" s="9">
        <v>42</v>
      </c>
      <c r="B51" s="9">
        <v>9</v>
      </c>
      <c r="C51" s="9" t="s">
        <v>1509</v>
      </c>
      <c r="D51" s="9">
        <v>823</v>
      </c>
      <c r="E51" s="9" t="s">
        <v>1481</v>
      </c>
      <c r="F51" s="39">
        <v>418049</v>
      </c>
      <c r="G51" s="128">
        <v>7.2062748053189404E-3</v>
      </c>
      <c r="H51" s="129">
        <f t="shared" si="8"/>
        <v>482564</v>
      </c>
      <c r="I51" s="128">
        <f>IF(H54&gt;0, H51/H54, 0)</f>
        <v>8.1782507391306661E-3</v>
      </c>
      <c r="J51" s="76"/>
      <c r="K51" s="12" t="e">
        <f>ROUND(J54*I51,0)</f>
        <v>#REF!</v>
      </c>
      <c r="L51" s="75">
        <v>358973</v>
      </c>
      <c r="M51" s="12" t="e">
        <f>K51-L51</f>
        <v>#REF!</v>
      </c>
      <c r="N51" s="50" t="e">
        <f t="shared" si="9"/>
        <v>#REF!</v>
      </c>
      <c r="O51" s="12">
        <v>24</v>
      </c>
      <c r="P51" s="9">
        <f t="shared" si="1"/>
        <v>0</v>
      </c>
      <c r="Q51" s="130">
        <f t="shared" si="2"/>
        <v>9</v>
      </c>
      <c r="R51" s="130">
        <f t="shared" si="3"/>
        <v>823</v>
      </c>
      <c r="S51" s="130">
        <f t="shared" si="4"/>
        <v>42</v>
      </c>
      <c r="T51" s="130">
        <f t="shared" si="5"/>
        <v>27</v>
      </c>
      <c r="U51" s="130">
        <f t="shared" si="6"/>
        <v>482564</v>
      </c>
      <c r="V51" s="185">
        <f t="shared" si="7"/>
        <v>42</v>
      </c>
      <c r="W51" s="12">
        <v>9</v>
      </c>
      <c r="X51" s="9">
        <v>823</v>
      </c>
      <c r="Y51" s="9">
        <v>42</v>
      </c>
      <c r="Z51" s="12">
        <v>27</v>
      </c>
      <c r="AA51" s="12">
        <v>482564</v>
      </c>
      <c r="AB51" s="132"/>
      <c r="AC51" s="131"/>
      <c r="AD51" s="132"/>
      <c r="AE51" s="132"/>
      <c r="AF51" s="131"/>
      <c r="AG51" s="131"/>
      <c r="AI51" s="12"/>
      <c r="AL51" s="12"/>
      <c r="AM51" s="12"/>
      <c r="AO51" s="12"/>
      <c r="AR51" s="12"/>
      <c r="AS51" s="12"/>
      <c r="AU51" s="12"/>
      <c r="AX51" s="12"/>
      <c r="AY51" s="12"/>
      <c r="BA51" s="12"/>
      <c r="BD51" s="12"/>
      <c r="BE51" s="12"/>
      <c r="BG51" s="12"/>
      <c r="BJ51" s="12"/>
      <c r="BK51" s="12"/>
      <c r="BM51" s="131"/>
      <c r="BN51" s="132"/>
      <c r="BO51" s="132"/>
      <c r="BP51" s="12"/>
      <c r="BQ51" s="12"/>
      <c r="BS51" s="12"/>
      <c r="BV51" s="12"/>
      <c r="BW51" s="12"/>
      <c r="BY51" s="12"/>
      <c r="CB51" s="12"/>
      <c r="CC51" s="12"/>
      <c r="CE51" s="12"/>
      <c r="CH51" s="12"/>
      <c r="CI51" s="12"/>
    </row>
    <row r="52" spans="1:87">
      <c r="A52" s="9">
        <v>43</v>
      </c>
      <c r="B52" s="9">
        <v>9</v>
      </c>
      <c r="C52" s="9" t="s">
        <v>1928</v>
      </c>
      <c r="D52" s="9">
        <v>998</v>
      </c>
      <c r="F52" s="136">
        <v>0</v>
      </c>
      <c r="G52" s="137">
        <v>0</v>
      </c>
      <c r="H52" s="129">
        <f t="shared" si="8"/>
        <v>0</v>
      </c>
      <c r="I52" s="128">
        <f>IF(H54&gt;0, H52/H54, 0)</f>
        <v>0</v>
      </c>
      <c r="J52" s="76"/>
      <c r="K52" s="12" t="e">
        <f>ROUND(J54*I52,0)</f>
        <v>#REF!</v>
      </c>
      <c r="L52" s="75">
        <v>0</v>
      </c>
      <c r="M52" s="12" t="e">
        <f>K52-L52</f>
        <v>#REF!</v>
      </c>
      <c r="N52" s="50" t="e">
        <f t="shared" si="9"/>
        <v>#REF!</v>
      </c>
      <c r="O52" s="12">
        <v>0</v>
      </c>
      <c r="P52" s="9">
        <f t="shared" si="1"/>
        <v>0</v>
      </c>
      <c r="Q52" s="130">
        <f t="shared" si="2"/>
        <v>9</v>
      </c>
      <c r="R52" s="130">
        <f t="shared" si="3"/>
        <v>998</v>
      </c>
      <c r="S52" s="130">
        <f t="shared" si="4"/>
        <v>43</v>
      </c>
      <c r="T52" s="130">
        <f t="shared" si="5"/>
        <v>0</v>
      </c>
      <c r="U52" s="130">
        <f t="shared" si="6"/>
        <v>0</v>
      </c>
      <c r="V52" s="185">
        <f t="shared" si="7"/>
        <v>43</v>
      </c>
      <c r="W52" s="12">
        <v>9</v>
      </c>
      <c r="X52" s="9">
        <v>998</v>
      </c>
      <c r="Y52" s="9">
        <v>43</v>
      </c>
      <c r="Z52" s="12">
        <v>0</v>
      </c>
      <c r="AA52" s="12">
        <v>0</v>
      </c>
      <c r="AB52" s="132"/>
      <c r="AC52" s="131"/>
      <c r="AD52" s="132"/>
      <c r="AE52" s="132"/>
      <c r="AF52" s="131"/>
      <c r="AG52" s="131"/>
      <c r="AI52" s="12"/>
      <c r="AL52" s="12"/>
      <c r="AM52" s="12"/>
      <c r="AO52" s="12"/>
      <c r="AR52" s="12"/>
      <c r="AS52" s="12"/>
      <c r="AU52" s="12"/>
      <c r="AX52" s="12"/>
      <c r="AY52" s="12"/>
      <c r="BA52" s="12"/>
      <c r="BD52" s="12"/>
      <c r="BE52" s="12"/>
      <c r="BG52" s="12"/>
      <c r="BJ52" s="12"/>
      <c r="BK52" s="12"/>
      <c r="BM52" s="131"/>
      <c r="BN52" s="132"/>
      <c r="BO52" s="132"/>
      <c r="BP52" s="12"/>
      <c r="BQ52" s="12"/>
      <c r="BS52" s="12"/>
      <c r="BV52" s="12"/>
      <c r="BW52" s="12"/>
      <c r="BY52" s="12"/>
      <c r="CB52" s="12"/>
      <c r="CC52" s="12"/>
      <c r="CE52" s="12"/>
      <c r="CH52" s="12"/>
      <c r="CI52" s="12"/>
    </row>
    <row r="53" spans="1:87">
      <c r="A53" s="9">
        <v>44</v>
      </c>
      <c r="B53" s="9">
        <v>9</v>
      </c>
      <c r="C53" s="9" t="s">
        <v>1928</v>
      </c>
      <c r="D53" s="9">
        <v>998</v>
      </c>
      <c r="E53" s="9" t="s">
        <v>1928</v>
      </c>
      <c r="F53" s="39">
        <v>0</v>
      </c>
      <c r="G53" s="128">
        <v>0</v>
      </c>
      <c r="H53" s="129">
        <f t="shared" si="8"/>
        <v>0</v>
      </c>
      <c r="I53" s="128">
        <f>IF(H54&gt;0, H53/H54, 0)</f>
        <v>0</v>
      </c>
      <c r="J53" s="76"/>
      <c r="K53" s="12" t="e">
        <f>ROUND(J54*I53,0)</f>
        <v>#REF!</v>
      </c>
      <c r="L53" s="75">
        <v>0</v>
      </c>
      <c r="M53" s="12" t="e">
        <f>K53-L53</f>
        <v>#REF!</v>
      </c>
      <c r="N53" s="50" t="e">
        <f t="shared" si="9"/>
        <v>#REF!</v>
      </c>
      <c r="O53" s="12">
        <v>0</v>
      </c>
      <c r="P53" s="9">
        <f t="shared" si="1"/>
        <v>0</v>
      </c>
      <c r="Q53" s="130">
        <f t="shared" si="2"/>
        <v>9</v>
      </c>
      <c r="R53" s="130">
        <f t="shared" si="3"/>
        <v>998</v>
      </c>
      <c r="S53" s="130">
        <f t="shared" si="4"/>
        <v>44</v>
      </c>
      <c r="T53" s="130">
        <f t="shared" si="5"/>
        <v>0</v>
      </c>
      <c r="U53" s="130">
        <f t="shared" si="6"/>
        <v>0</v>
      </c>
      <c r="V53" s="185">
        <f t="shared" si="7"/>
        <v>44</v>
      </c>
      <c r="W53" s="12">
        <v>9</v>
      </c>
      <c r="X53" s="9">
        <v>998</v>
      </c>
      <c r="Y53" s="9">
        <v>44</v>
      </c>
      <c r="Z53" s="12">
        <v>0</v>
      </c>
      <c r="AA53" s="12">
        <v>0</v>
      </c>
      <c r="AB53" s="132"/>
      <c r="AC53" s="131"/>
      <c r="AD53" s="132"/>
      <c r="AE53" s="132"/>
      <c r="AF53" s="131"/>
      <c r="AG53" s="131"/>
      <c r="AI53" s="12"/>
      <c r="AL53" s="12"/>
      <c r="AM53" s="12"/>
      <c r="AO53" s="12"/>
      <c r="AR53" s="12"/>
      <c r="AS53" s="12"/>
      <c r="AU53" s="12"/>
      <c r="AX53" s="12"/>
      <c r="AY53" s="12"/>
      <c r="BA53" s="12"/>
      <c r="BD53" s="12"/>
      <c r="BE53" s="12"/>
      <c r="BG53" s="12"/>
      <c r="BJ53" s="12"/>
      <c r="BK53" s="12"/>
      <c r="BM53" s="131"/>
      <c r="BN53" s="132"/>
      <c r="BO53" s="132"/>
      <c r="BP53" s="12"/>
      <c r="BQ53" s="12"/>
      <c r="BS53" s="12"/>
      <c r="BV53" s="12"/>
      <c r="BW53" s="12"/>
      <c r="BY53" s="12"/>
      <c r="CB53" s="12"/>
      <c r="CC53" s="12"/>
      <c r="CE53" s="12"/>
      <c r="CH53" s="12"/>
      <c r="CI53" s="12"/>
    </row>
    <row r="54" spans="1:87">
      <c r="A54" s="9">
        <v>45</v>
      </c>
      <c r="B54" s="13">
        <v>9</v>
      </c>
      <c r="C54" s="13" t="s">
        <v>1509</v>
      </c>
      <c r="D54" s="13">
        <v>999</v>
      </c>
      <c r="E54" s="13" t="s">
        <v>946</v>
      </c>
      <c r="F54" s="111">
        <v>58011803.781260006</v>
      </c>
      <c r="G54" s="133">
        <v>1</v>
      </c>
      <c r="H54" s="134">
        <f>SUM(H50:H53)</f>
        <v>59005772.186840013</v>
      </c>
      <c r="I54" s="133">
        <f>SUM(I50:I53)</f>
        <v>1</v>
      </c>
      <c r="J54" s="111" t="e">
        <f>VLOOKUP(B54,town351,22)</f>
        <v>#REF!</v>
      </c>
      <c r="K54" s="111" t="e">
        <f>SUM(K50:K53)</f>
        <v>#REF!</v>
      </c>
      <c r="L54" s="135">
        <v>49813940</v>
      </c>
      <c r="M54" s="111" t="e">
        <f>SUM(M50:M53)</f>
        <v>#REF!</v>
      </c>
      <c r="N54" s="49" t="e">
        <f t="shared" si="9"/>
        <v>#REF!</v>
      </c>
      <c r="O54" s="111">
        <v>5974</v>
      </c>
      <c r="P54" s="9">
        <f t="shared" si="1"/>
        <v>0</v>
      </c>
      <c r="Q54" s="130">
        <f t="shared" si="2"/>
        <v>9</v>
      </c>
      <c r="R54" s="130">
        <f t="shared" si="3"/>
        <v>999</v>
      </c>
      <c r="S54" s="130">
        <f t="shared" si="4"/>
        <v>45</v>
      </c>
      <c r="T54" s="130">
        <f t="shared" si="5"/>
        <v>6007</v>
      </c>
      <c r="U54" s="130">
        <f t="shared" si="6"/>
        <v>59005772.186840013</v>
      </c>
      <c r="V54" s="185">
        <f t="shared" si="7"/>
        <v>45</v>
      </c>
      <c r="W54" s="12">
        <v>9</v>
      </c>
      <c r="X54" s="9">
        <v>999</v>
      </c>
      <c r="Y54" s="9">
        <v>45</v>
      </c>
      <c r="Z54" s="12">
        <v>6007</v>
      </c>
      <c r="AA54" s="12">
        <v>59005772.186840013</v>
      </c>
      <c r="AB54" s="132"/>
      <c r="AC54" s="131"/>
      <c r="AD54" s="132"/>
      <c r="AE54" s="132"/>
      <c r="AF54" s="131"/>
      <c r="AG54" s="131"/>
      <c r="AI54" s="12"/>
      <c r="AL54" s="12"/>
      <c r="AM54" s="12"/>
      <c r="AO54" s="12"/>
      <c r="AR54" s="12"/>
      <c r="AS54" s="12"/>
      <c r="AU54" s="12"/>
      <c r="AX54" s="12"/>
      <c r="AY54" s="12"/>
      <c r="BA54" s="12"/>
      <c r="BD54" s="12"/>
      <c r="BE54" s="12"/>
      <c r="BG54" s="12"/>
      <c r="BJ54" s="12"/>
      <c r="BK54" s="12"/>
      <c r="BM54" s="131"/>
      <c r="BN54" s="132"/>
      <c r="BO54" s="132"/>
      <c r="BP54" s="12"/>
      <c r="BQ54" s="12"/>
      <c r="BS54" s="12"/>
      <c r="BV54" s="12"/>
      <c r="BW54" s="12"/>
      <c r="BY54" s="12"/>
      <c r="CB54" s="12"/>
      <c r="CC54" s="12"/>
      <c r="CE54" s="12"/>
      <c r="CH54" s="12"/>
      <c r="CI54" s="12"/>
    </row>
    <row r="55" spans="1:87">
      <c r="A55" s="9">
        <v>46</v>
      </c>
      <c r="B55" s="9">
        <v>10</v>
      </c>
      <c r="C55" s="9" t="s">
        <v>1510</v>
      </c>
      <c r="D55" s="9">
        <v>10</v>
      </c>
      <c r="E55" s="9" t="s">
        <v>1070</v>
      </c>
      <c r="F55" s="39">
        <v>50290292.382299997</v>
      </c>
      <c r="G55" s="128">
        <v>0.94947484602588117</v>
      </c>
      <c r="H55" s="129">
        <f>U55</f>
        <v>51156059.770829991</v>
      </c>
      <c r="I55" s="128">
        <f>IF(H59&gt;0, H55/H59, 0)</f>
        <v>0.9606241636912517</v>
      </c>
      <c r="J55" s="76"/>
      <c r="K55" s="12" t="e">
        <f>ROUND(J59*I55,0)</f>
        <v>#REF!</v>
      </c>
      <c r="L55" s="75">
        <v>39574733</v>
      </c>
      <c r="M55" s="12" t="e">
        <f>K55-L55</f>
        <v>#REF!</v>
      </c>
      <c r="N55" s="50" t="e">
        <f t="shared" si="9"/>
        <v>#REF!</v>
      </c>
      <c r="O55" s="12">
        <v>5318</v>
      </c>
      <c r="P55" s="9">
        <f t="shared" si="1"/>
        <v>0</v>
      </c>
      <c r="Q55" s="130">
        <f t="shared" si="2"/>
        <v>10</v>
      </c>
      <c r="R55" s="130">
        <f t="shared" si="3"/>
        <v>10</v>
      </c>
      <c r="S55" s="130">
        <f t="shared" si="4"/>
        <v>46</v>
      </c>
      <c r="T55" s="130">
        <f t="shared" si="5"/>
        <v>5402</v>
      </c>
      <c r="U55" s="130">
        <f t="shared" si="6"/>
        <v>51156059.770829991</v>
      </c>
      <c r="V55" s="185">
        <f t="shared" si="7"/>
        <v>46</v>
      </c>
      <c r="W55" s="12">
        <v>10</v>
      </c>
      <c r="X55" s="9">
        <v>10</v>
      </c>
      <c r="Y55" s="9">
        <v>46</v>
      </c>
      <c r="Z55" s="12">
        <v>5402</v>
      </c>
      <c r="AA55" s="12">
        <v>51156059.770829991</v>
      </c>
      <c r="AB55" s="132"/>
      <c r="AC55" s="131"/>
      <c r="AD55" s="132"/>
      <c r="AE55" s="132"/>
      <c r="AF55" s="131"/>
      <c r="AG55" s="131"/>
      <c r="AI55" s="12"/>
      <c r="AL55" s="12"/>
      <c r="AM55" s="12"/>
      <c r="AO55" s="12"/>
      <c r="AR55" s="12"/>
      <c r="AS55" s="12"/>
      <c r="AU55" s="12"/>
      <c r="AX55" s="12"/>
      <c r="AY55" s="12"/>
      <c r="BA55" s="12"/>
      <c r="BD55" s="12"/>
      <c r="BE55" s="12"/>
      <c r="BG55" s="12"/>
      <c r="BJ55" s="12"/>
      <c r="BK55" s="12"/>
      <c r="BM55" s="131"/>
      <c r="BN55" s="132"/>
      <c r="BO55" s="132"/>
      <c r="BP55" s="12"/>
      <c r="BQ55" s="12"/>
      <c r="BS55" s="12"/>
      <c r="BV55" s="12"/>
      <c r="BW55" s="12"/>
      <c r="BY55" s="12"/>
      <c r="CB55" s="12"/>
      <c r="CC55" s="12"/>
      <c r="CE55" s="12"/>
      <c r="CH55" s="12"/>
      <c r="CI55" s="12"/>
    </row>
    <row r="56" spans="1:87">
      <c r="A56" s="9">
        <v>47</v>
      </c>
      <c r="B56" s="9">
        <v>10</v>
      </c>
      <c r="C56" s="9" t="s">
        <v>1510</v>
      </c>
      <c r="D56" s="9">
        <v>830</v>
      </c>
      <c r="E56" s="9" t="s">
        <v>1485</v>
      </c>
      <c r="F56" s="39">
        <v>2676137</v>
      </c>
      <c r="G56" s="128">
        <v>5.0525153974118851E-2</v>
      </c>
      <c r="H56" s="129">
        <f t="shared" si="8"/>
        <v>2096879</v>
      </c>
      <c r="I56" s="128">
        <f>IF(H59&gt;0, H56/H59, 0)</f>
        <v>3.9375836308748344E-2</v>
      </c>
      <c r="J56" s="76"/>
      <c r="K56" s="12" t="e">
        <f>ROUND(J59*I56,0)</f>
        <v>#REF!</v>
      </c>
      <c r="L56" s="75">
        <v>2105921</v>
      </c>
      <c r="M56" s="12" t="e">
        <f>K56-L56</f>
        <v>#REF!</v>
      </c>
      <c r="N56" s="50" t="e">
        <f t="shared" si="9"/>
        <v>#REF!</v>
      </c>
      <c r="O56" s="12">
        <v>158</v>
      </c>
      <c r="P56" s="9">
        <f t="shared" si="1"/>
        <v>0</v>
      </c>
      <c r="Q56" s="130">
        <f t="shared" si="2"/>
        <v>10</v>
      </c>
      <c r="R56" s="130">
        <f t="shared" si="3"/>
        <v>830</v>
      </c>
      <c r="S56" s="130">
        <f t="shared" si="4"/>
        <v>47</v>
      </c>
      <c r="T56" s="130">
        <f t="shared" si="5"/>
        <v>120</v>
      </c>
      <c r="U56" s="130">
        <f t="shared" si="6"/>
        <v>2096879</v>
      </c>
      <c r="V56" s="185">
        <f t="shared" si="7"/>
        <v>47</v>
      </c>
      <c r="W56" s="12">
        <v>10</v>
      </c>
      <c r="X56" s="9">
        <v>830</v>
      </c>
      <c r="Y56" s="9">
        <v>47</v>
      </c>
      <c r="Z56" s="12">
        <v>120</v>
      </c>
      <c r="AA56" s="12">
        <v>2096879</v>
      </c>
      <c r="AB56" s="132"/>
      <c r="AC56" s="131"/>
      <c r="AD56" s="132"/>
      <c r="AE56" s="132"/>
      <c r="AF56" s="131"/>
      <c r="AG56" s="131"/>
      <c r="AI56" s="12"/>
      <c r="AL56" s="12"/>
      <c r="AM56" s="12"/>
      <c r="AO56" s="12"/>
      <c r="AR56" s="12"/>
      <c r="AS56" s="12"/>
      <c r="AU56" s="12"/>
      <c r="AX56" s="12"/>
      <c r="AY56" s="12"/>
      <c r="BA56" s="12"/>
      <c r="BD56" s="12"/>
      <c r="BE56" s="12"/>
      <c r="BG56" s="12"/>
      <c r="BJ56" s="12"/>
      <c r="BK56" s="12"/>
      <c r="BM56" s="131"/>
      <c r="BN56" s="132"/>
      <c r="BO56" s="132"/>
      <c r="BP56" s="12"/>
      <c r="BQ56" s="12"/>
      <c r="BS56" s="12"/>
      <c r="BV56" s="12"/>
      <c r="BW56" s="12"/>
      <c r="BY56" s="12"/>
      <c r="CB56" s="12"/>
      <c r="CC56" s="12"/>
      <c r="CE56" s="12"/>
      <c r="CH56" s="12"/>
      <c r="CI56" s="12"/>
    </row>
    <row r="57" spans="1:87">
      <c r="A57" s="9">
        <v>48</v>
      </c>
      <c r="B57" s="9">
        <v>10</v>
      </c>
      <c r="C57" s="9" t="s">
        <v>1928</v>
      </c>
      <c r="D57" s="9">
        <v>998</v>
      </c>
      <c r="E57" s="9" t="s">
        <v>1928</v>
      </c>
      <c r="F57" s="39">
        <v>0</v>
      </c>
      <c r="G57" s="128">
        <v>0</v>
      </c>
      <c r="H57" s="129">
        <f t="shared" si="8"/>
        <v>0</v>
      </c>
      <c r="I57" s="128">
        <f>IF(H59&gt;0, H57/H59, 0)</f>
        <v>0</v>
      </c>
      <c r="J57" s="76"/>
      <c r="K57" s="12" t="e">
        <f>ROUND(J59*I57,0)</f>
        <v>#REF!</v>
      </c>
      <c r="L57" s="75">
        <v>0</v>
      </c>
      <c r="M57" s="12" t="e">
        <f>K57-L57</f>
        <v>#REF!</v>
      </c>
      <c r="N57" s="50" t="e">
        <f t="shared" si="9"/>
        <v>#REF!</v>
      </c>
      <c r="O57" s="12">
        <v>0</v>
      </c>
      <c r="P57" s="9">
        <f t="shared" si="1"/>
        <v>0</v>
      </c>
      <c r="Q57" s="130">
        <f t="shared" si="2"/>
        <v>10</v>
      </c>
      <c r="R57" s="130">
        <f t="shared" si="3"/>
        <v>998</v>
      </c>
      <c r="S57" s="130">
        <f t="shared" si="4"/>
        <v>48</v>
      </c>
      <c r="T57" s="130">
        <f t="shared" si="5"/>
        <v>0</v>
      </c>
      <c r="U57" s="130">
        <f t="shared" si="6"/>
        <v>0</v>
      </c>
      <c r="V57" s="185">
        <f t="shared" si="7"/>
        <v>48</v>
      </c>
      <c r="W57" s="12">
        <v>10</v>
      </c>
      <c r="X57" s="9">
        <v>998</v>
      </c>
      <c r="Y57" s="9">
        <v>48</v>
      </c>
      <c r="Z57" s="12">
        <v>0</v>
      </c>
      <c r="AA57" s="12">
        <v>0</v>
      </c>
      <c r="AB57" s="132"/>
      <c r="AC57" s="131"/>
      <c r="AD57" s="132"/>
      <c r="AE57" s="132"/>
      <c r="AF57" s="131"/>
      <c r="AG57" s="131"/>
      <c r="AI57" s="12"/>
      <c r="AL57" s="12"/>
      <c r="AM57" s="12"/>
      <c r="AO57" s="12"/>
      <c r="AR57" s="12"/>
      <c r="AS57" s="12"/>
      <c r="AU57" s="12"/>
      <c r="AX57" s="12"/>
      <c r="AY57" s="12"/>
      <c r="BA57" s="12"/>
      <c r="BD57" s="12"/>
      <c r="BE57" s="12"/>
      <c r="BG57" s="12"/>
      <c r="BJ57" s="12"/>
      <c r="BK57" s="12"/>
      <c r="BM57" s="131"/>
      <c r="BN57" s="132"/>
      <c r="BO57" s="132"/>
      <c r="BP57" s="12"/>
      <c r="BQ57" s="12"/>
      <c r="BS57" s="12"/>
      <c r="BV57" s="12"/>
      <c r="BW57" s="12"/>
      <c r="BY57" s="12"/>
      <c r="CB57" s="12"/>
      <c r="CC57" s="12"/>
      <c r="CE57" s="12"/>
      <c r="CH57" s="12"/>
      <c r="CI57" s="12"/>
    </row>
    <row r="58" spans="1:87">
      <c r="A58" s="9">
        <v>49</v>
      </c>
      <c r="B58" s="9">
        <v>10</v>
      </c>
      <c r="C58" s="9" t="s">
        <v>1928</v>
      </c>
      <c r="D58" s="9">
        <v>998</v>
      </c>
      <c r="E58" s="9" t="s">
        <v>1928</v>
      </c>
      <c r="F58" s="39">
        <v>0</v>
      </c>
      <c r="G58" s="128">
        <v>0</v>
      </c>
      <c r="H58" s="129">
        <f t="shared" si="8"/>
        <v>0</v>
      </c>
      <c r="I58" s="128">
        <f>IF(H59&gt;0, H58/H59, 0)</f>
        <v>0</v>
      </c>
      <c r="J58" s="76"/>
      <c r="K58" s="12" t="e">
        <f>ROUND(J59*I58,0)</f>
        <v>#REF!</v>
      </c>
      <c r="L58" s="75">
        <v>0</v>
      </c>
      <c r="M58" s="12" t="e">
        <f>K58-L58</f>
        <v>#REF!</v>
      </c>
      <c r="N58" s="50" t="e">
        <f t="shared" si="9"/>
        <v>#REF!</v>
      </c>
      <c r="O58" s="12">
        <v>0</v>
      </c>
      <c r="P58" s="9">
        <f t="shared" si="1"/>
        <v>0</v>
      </c>
      <c r="Q58" s="130">
        <f t="shared" si="2"/>
        <v>10</v>
      </c>
      <c r="R58" s="130">
        <f t="shared" si="3"/>
        <v>998</v>
      </c>
      <c r="S58" s="130">
        <f t="shared" si="4"/>
        <v>49</v>
      </c>
      <c r="T58" s="130">
        <f t="shared" si="5"/>
        <v>0</v>
      </c>
      <c r="U58" s="130">
        <f t="shared" si="6"/>
        <v>0</v>
      </c>
      <c r="V58" s="185">
        <f t="shared" si="7"/>
        <v>49</v>
      </c>
      <c r="W58" s="12">
        <v>10</v>
      </c>
      <c r="X58" s="9">
        <v>998</v>
      </c>
      <c r="Y58" s="9">
        <v>49</v>
      </c>
      <c r="Z58" s="12">
        <v>0</v>
      </c>
      <c r="AA58" s="12">
        <v>0</v>
      </c>
      <c r="AB58" s="132"/>
      <c r="AC58" s="131"/>
      <c r="AD58" s="132"/>
      <c r="AE58" s="132"/>
      <c r="AF58" s="131"/>
      <c r="AG58" s="131"/>
      <c r="AI58" s="12"/>
      <c r="AL58" s="12"/>
      <c r="AM58" s="12"/>
      <c r="AO58" s="12"/>
      <c r="AR58" s="12"/>
      <c r="AS58" s="12"/>
      <c r="AU58" s="12"/>
      <c r="AX58" s="12"/>
      <c r="AY58" s="12"/>
      <c r="BA58" s="12"/>
      <c r="BD58" s="12"/>
      <c r="BE58" s="12"/>
      <c r="BG58" s="12"/>
      <c r="BJ58" s="12"/>
      <c r="BK58" s="12"/>
      <c r="BM58" s="131"/>
      <c r="BN58" s="132"/>
      <c r="BO58" s="132"/>
      <c r="BP58" s="12"/>
      <c r="BQ58" s="12"/>
      <c r="BS58" s="12"/>
      <c r="BV58" s="12"/>
      <c r="BW58" s="12"/>
      <c r="BY58" s="12"/>
      <c r="CB58" s="12"/>
      <c r="CC58" s="12"/>
      <c r="CE58" s="12"/>
      <c r="CH58" s="12"/>
      <c r="CI58" s="12"/>
    </row>
    <row r="59" spans="1:87">
      <c r="A59" s="9">
        <v>50</v>
      </c>
      <c r="B59" s="13">
        <v>10</v>
      </c>
      <c r="C59" s="13" t="s">
        <v>1510</v>
      </c>
      <c r="D59" s="13">
        <v>999</v>
      </c>
      <c r="E59" s="13" t="s">
        <v>946</v>
      </c>
      <c r="F59" s="111">
        <v>52966429.382299997</v>
      </c>
      <c r="G59" s="133">
        <v>1</v>
      </c>
      <c r="H59" s="134">
        <f>SUM(H55:H58)</f>
        <v>53252938.770829991</v>
      </c>
      <c r="I59" s="133">
        <f>SUM(I55:I58)</f>
        <v>1</v>
      </c>
      <c r="J59" s="111" t="e">
        <f>VLOOKUP(B59,town351,22)</f>
        <v>#REF!</v>
      </c>
      <c r="K59" s="111" t="e">
        <f>SUM(K55:K58)</f>
        <v>#REF!</v>
      </c>
      <c r="L59" s="135">
        <v>41680654</v>
      </c>
      <c r="M59" s="111" t="e">
        <f>SUM(M55:M58)</f>
        <v>#REF!</v>
      </c>
      <c r="N59" s="49" t="e">
        <f t="shared" si="9"/>
        <v>#REF!</v>
      </c>
      <c r="O59" s="111">
        <v>5476</v>
      </c>
      <c r="P59" s="9">
        <f t="shared" si="1"/>
        <v>0</v>
      </c>
      <c r="Q59" s="130">
        <f t="shared" si="2"/>
        <v>10</v>
      </c>
      <c r="R59" s="130">
        <f t="shared" si="3"/>
        <v>999</v>
      </c>
      <c r="S59" s="130">
        <f t="shared" si="4"/>
        <v>50</v>
      </c>
      <c r="T59" s="130">
        <f t="shared" si="5"/>
        <v>5522</v>
      </c>
      <c r="U59" s="130">
        <f t="shared" si="6"/>
        <v>53252938.770829991</v>
      </c>
      <c r="V59" s="185">
        <f t="shared" si="7"/>
        <v>50</v>
      </c>
      <c r="W59" s="12">
        <v>10</v>
      </c>
      <c r="X59" s="9">
        <v>999</v>
      </c>
      <c r="Y59" s="9">
        <v>50</v>
      </c>
      <c r="Z59" s="12">
        <v>5522</v>
      </c>
      <c r="AA59" s="12">
        <v>53252938.770829991</v>
      </c>
      <c r="AB59" s="132"/>
      <c r="AC59" s="131"/>
      <c r="AD59" s="132"/>
      <c r="AE59" s="132"/>
      <c r="AF59" s="131"/>
      <c r="AG59" s="131"/>
      <c r="AI59" s="12"/>
      <c r="AL59" s="12"/>
      <c r="AM59" s="12"/>
      <c r="AO59" s="12"/>
      <c r="AR59" s="12"/>
      <c r="AS59" s="12"/>
      <c r="AU59" s="12"/>
      <c r="AX59" s="12"/>
      <c r="AY59" s="12"/>
      <c r="BA59" s="12"/>
      <c r="BD59" s="12"/>
      <c r="BE59" s="12"/>
      <c r="BG59" s="12"/>
      <c r="BJ59" s="12"/>
      <c r="BK59" s="12"/>
      <c r="BM59" s="131"/>
      <c r="BN59" s="132"/>
      <c r="BO59" s="132"/>
      <c r="BP59" s="12"/>
      <c r="BQ59" s="12"/>
      <c r="BS59" s="12"/>
      <c r="BV59" s="12"/>
      <c r="BW59" s="12"/>
      <c r="BY59" s="12"/>
      <c r="CB59" s="12"/>
      <c r="CC59" s="12"/>
      <c r="CE59" s="12"/>
      <c r="CH59" s="12"/>
      <c r="CI59" s="12"/>
    </row>
    <row r="60" spans="1:87">
      <c r="A60" s="9">
        <v>51</v>
      </c>
      <c r="B60" s="9">
        <v>11</v>
      </c>
      <c r="C60" s="9" t="s">
        <v>1511</v>
      </c>
      <c r="D60" s="9">
        <v>11</v>
      </c>
      <c r="E60" s="9" t="s">
        <v>1071</v>
      </c>
      <c r="F60" s="39">
        <v>0</v>
      </c>
      <c r="G60" s="128">
        <v>0</v>
      </c>
      <c r="H60" s="129">
        <f>U60</f>
        <v>0</v>
      </c>
      <c r="I60" s="128">
        <f>IF(H64&gt;0, H60/H64, 0)</f>
        <v>0</v>
      </c>
      <c r="J60" s="76"/>
      <c r="K60" s="12" t="e">
        <f>ROUND(J64*I60,0)</f>
        <v>#REF!</v>
      </c>
      <c r="L60" s="75">
        <v>0</v>
      </c>
      <c r="M60" s="12" t="e">
        <f>K60-L60</f>
        <v>#REF!</v>
      </c>
      <c r="N60" s="50" t="e">
        <f t="shared" si="9"/>
        <v>#REF!</v>
      </c>
      <c r="O60" s="12">
        <v>0</v>
      </c>
      <c r="P60" s="9">
        <f t="shared" si="1"/>
        <v>0</v>
      </c>
      <c r="Q60" s="130">
        <f t="shared" si="2"/>
        <v>11</v>
      </c>
      <c r="R60" s="130">
        <f t="shared" si="3"/>
        <v>11</v>
      </c>
      <c r="S60" s="130">
        <f t="shared" si="4"/>
        <v>51</v>
      </c>
      <c r="T60" s="130">
        <f t="shared" si="5"/>
        <v>0</v>
      </c>
      <c r="U60" s="130">
        <f t="shared" si="6"/>
        <v>0</v>
      </c>
      <c r="V60" s="185">
        <f t="shared" si="7"/>
        <v>51</v>
      </c>
      <c r="W60" s="12">
        <v>11</v>
      </c>
      <c r="X60" s="9">
        <v>11</v>
      </c>
      <c r="Y60" s="9">
        <v>51</v>
      </c>
      <c r="Z60" s="12">
        <v>0</v>
      </c>
      <c r="AA60" s="12">
        <v>0</v>
      </c>
      <c r="AB60" s="132"/>
      <c r="AC60" s="131"/>
      <c r="AD60" s="132"/>
      <c r="AE60" s="132"/>
      <c r="AF60" s="131"/>
      <c r="AG60" s="131"/>
      <c r="AI60" s="12"/>
      <c r="AL60" s="12"/>
      <c r="AM60" s="12"/>
      <c r="AO60" s="12"/>
      <c r="AR60" s="12"/>
      <c r="AS60" s="12"/>
      <c r="AU60" s="12"/>
      <c r="AX60" s="12"/>
      <c r="AY60" s="12"/>
      <c r="BA60" s="12"/>
      <c r="BD60" s="12"/>
      <c r="BE60" s="12"/>
      <c r="BG60" s="12"/>
      <c r="BJ60" s="12"/>
      <c r="BK60" s="12"/>
      <c r="BM60" s="131"/>
      <c r="BN60" s="132"/>
      <c r="BO60" s="132"/>
      <c r="BP60" s="12"/>
      <c r="BQ60" s="12"/>
      <c r="BS60" s="12"/>
      <c r="BV60" s="12"/>
      <c r="BW60" s="12"/>
      <c r="BY60" s="12"/>
      <c r="CB60" s="12"/>
      <c r="CC60" s="12"/>
      <c r="CE60" s="12"/>
      <c r="CH60" s="12"/>
      <c r="CI60" s="12"/>
    </row>
    <row r="61" spans="1:87">
      <c r="A61" s="9">
        <v>52</v>
      </c>
      <c r="B61" s="9">
        <v>11</v>
      </c>
      <c r="C61" s="9" t="s">
        <v>1511</v>
      </c>
      <c r="D61" s="9">
        <v>610</v>
      </c>
      <c r="E61" s="9" t="s">
        <v>1418</v>
      </c>
      <c r="F61" s="39">
        <v>10195136</v>
      </c>
      <c r="G61" s="128">
        <v>0.91749486835181693</v>
      </c>
      <c r="H61" s="129">
        <f t="shared" si="8"/>
        <v>10258945</v>
      </c>
      <c r="I61" s="128">
        <f>IF(H64&gt;0, H61/H64, 0)</f>
        <v>0.92027995175658339</v>
      </c>
      <c r="J61" s="76"/>
      <c r="K61" s="12" t="e">
        <f>ROUND(J64*I61,0)</f>
        <v>#REF!</v>
      </c>
      <c r="L61" s="75">
        <v>4645495</v>
      </c>
      <c r="M61" s="12" t="e">
        <f>K61-L61</f>
        <v>#REF!</v>
      </c>
      <c r="N61" s="50" t="e">
        <f t="shared" si="9"/>
        <v>#REF!</v>
      </c>
      <c r="O61" s="12">
        <v>1061</v>
      </c>
      <c r="P61" s="9">
        <f t="shared" si="1"/>
        <v>0</v>
      </c>
      <c r="Q61" s="130">
        <f t="shared" si="2"/>
        <v>11</v>
      </c>
      <c r="R61" s="130">
        <f t="shared" si="3"/>
        <v>610</v>
      </c>
      <c r="S61" s="130">
        <f t="shared" si="4"/>
        <v>52</v>
      </c>
      <c r="T61" s="130">
        <f t="shared" si="5"/>
        <v>1068</v>
      </c>
      <c r="U61" s="130">
        <f t="shared" si="6"/>
        <v>10258945</v>
      </c>
      <c r="V61" s="185">
        <f t="shared" si="7"/>
        <v>52</v>
      </c>
      <c r="W61" s="12">
        <v>11</v>
      </c>
      <c r="X61" s="9">
        <v>610</v>
      </c>
      <c r="Y61" s="9">
        <v>52</v>
      </c>
      <c r="Z61" s="12">
        <v>1068</v>
      </c>
      <c r="AA61" s="12">
        <v>10258945</v>
      </c>
      <c r="AB61" s="132"/>
      <c r="AC61" s="131"/>
      <c r="AD61" s="132"/>
      <c r="AE61" s="132"/>
      <c r="AF61" s="131"/>
      <c r="AG61" s="131"/>
      <c r="AI61" s="12"/>
      <c r="AL61" s="12"/>
      <c r="AM61" s="12"/>
      <c r="AO61" s="12"/>
      <c r="AR61" s="12"/>
      <c r="AS61" s="12"/>
      <c r="AU61" s="12"/>
      <c r="AX61" s="12"/>
      <c r="AY61" s="12"/>
      <c r="BA61" s="12"/>
      <c r="BD61" s="12"/>
      <c r="BE61" s="12"/>
      <c r="BG61" s="12"/>
      <c r="BJ61" s="12"/>
      <c r="BK61" s="12"/>
      <c r="BM61" s="131"/>
      <c r="BN61" s="132"/>
      <c r="BO61" s="132"/>
      <c r="BP61" s="12"/>
      <c r="BQ61" s="12"/>
      <c r="BS61" s="12"/>
      <c r="BV61" s="12"/>
      <c r="BW61" s="12"/>
      <c r="BY61" s="12"/>
      <c r="CB61" s="12"/>
      <c r="CC61" s="12"/>
      <c r="CE61" s="12"/>
      <c r="CH61" s="12"/>
      <c r="CI61" s="12"/>
    </row>
    <row r="62" spans="1:87">
      <c r="A62" s="9">
        <v>53</v>
      </c>
      <c r="B62" s="9">
        <v>11</v>
      </c>
      <c r="C62" s="9" t="s">
        <v>1511</v>
      </c>
      <c r="D62" s="9">
        <v>832</v>
      </c>
      <c r="E62" s="9" t="s">
        <v>1486</v>
      </c>
      <c r="F62" s="39">
        <v>916791</v>
      </c>
      <c r="G62" s="128">
        <v>8.2505131648183072E-2</v>
      </c>
      <c r="H62" s="129">
        <f t="shared" si="8"/>
        <v>888690</v>
      </c>
      <c r="I62" s="128">
        <f>IF(H64&gt;0, H62/H64, 0)</f>
        <v>7.972004824341665E-2</v>
      </c>
      <c r="J62" s="76"/>
      <c r="K62" s="12" t="e">
        <f>ROUND(J64*I62,0)</f>
        <v>#REF!</v>
      </c>
      <c r="L62" s="75">
        <v>417743</v>
      </c>
      <c r="M62" s="12" t="e">
        <f>K62-L62</f>
        <v>#REF!</v>
      </c>
      <c r="N62" s="50" t="e">
        <f t="shared" si="9"/>
        <v>#REF!</v>
      </c>
      <c r="O62" s="12">
        <v>60</v>
      </c>
      <c r="P62" s="9">
        <f t="shared" si="1"/>
        <v>0</v>
      </c>
      <c r="Q62" s="130">
        <f t="shared" si="2"/>
        <v>11</v>
      </c>
      <c r="R62" s="130">
        <f t="shared" si="3"/>
        <v>832</v>
      </c>
      <c r="S62" s="130">
        <f t="shared" si="4"/>
        <v>53</v>
      </c>
      <c r="T62" s="130">
        <f t="shared" si="5"/>
        <v>58</v>
      </c>
      <c r="U62" s="130">
        <f t="shared" si="6"/>
        <v>888690</v>
      </c>
      <c r="V62" s="185">
        <f t="shared" si="7"/>
        <v>53</v>
      </c>
      <c r="W62" s="12">
        <v>11</v>
      </c>
      <c r="X62" s="9">
        <v>832</v>
      </c>
      <c r="Y62" s="9">
        <v>53</v>
      </c>
      <c r="Z62" s="12">
        <v>58</v>
      </c>
      <c r="AA62" s="12">
        <v>888690</v>
      </c>
      <c r="AB62" s="132"/>
      <c r="AC62" s="131"/>
      <c r="AD62" s="132"/>
      <c r="AE62" s="132"/>
      <c r="AF62" s="131"/>
      <c r="AG62" s="131"/>
      <c r="AI62" s="12"/>
      <c r="AL62" s="12"/>
      <c r="AM62" s="12"/>
      <c r="AO62" s="12"/>
      <c r="AR62" s="12"/>
      <c r="AS62" s="12"/>
      <c r="AU62" s="12"/>
      <c r="AX62" s="12"/>
      <c r="AY62" s="12"/>
      <c r="BA62" s="12"/>
      <c r="BD62" s="12"/>
      <c r="BE62" s="12"/>
      <c r="BG62" s="12"/>
      <c r="BJ62" s="12"/>
      <c r="BK62" s="12"/>
      <c r="BM62" s="131"/>
      <c r="BN62" s="132"/>
      <c r="BO62" s="132"/>
      <c r="BP62" s="12"/>
      <c r="BQ62" s="12"/>
      <c r="BS62" s="12"/>
      <c r="BV62" s="12"/>
      <c r="BW62" s="12"/>
      <c r="BY62" s="12"/>
      <c r="CB62" s="12"/>
      <c r="CC62" s="12"/>
      <c r="CE62" s="12"/>
      <c r="CH62" s="12"/>
      <c r="CI62" s="12"/>
    </row>
    <row r="63" spans="1:87">
      <c r="A63" s="9">
        <v>54</v>
      </c>
      <c r="B63" s="9">
        <v>11</v>
      </c>
      <c r="C63" s="9" t="s">
        <v>1928</v>
      </c>
      <c r="D63" s="9">
        <v>998</v>
      </c>
      <c r="E63" s="9" t="s">
        <v>1928</v>
      </c>
      <c r="F63" s="39">
        <v>0</v>
      </c>
      <c r="G63" s="128">
        <v>0</v>
      </c>
      <c r="H63" s="129">
        <f t="shared" si="8"/>
        <v>0</v>
      </c>
      <c r="I63" s="128">
        <f>IF(H64&gt;0, H63/H64, 0)</f>
        <v>0</v>
      </c>
      <c r="J63" s="76"/>
      <c r="K63" s="12" t="e">
        <f>ROUND(J64*I63,0)</f>
        <v>#REF!</v>
      </c>
      <c r="L63" s="75">
        <v>0</v>
      </c>
      <c r="M63" s="12" t="e">
        <f>K63-L63</f>
        <v>#REF!</v>
      </c>
      <c r="N63" s="50" t="e">
        <f t="shared" si="9"/>
        <v>#REF!</v>
      </c>
      <c r="O63" s="12">
        <v>0</v>
      </c>
      <c r="P63" s="9">
        <f t="shared" si="1"/>
        <v>0</v>
      </c>
      <c r="Q63" s="130">
        <f t="shared" si="2"/>
        <v>11</v>
      </c>
      <c r="R63" s="130">
        <f t="shared" si="3"/>
        <v>998</v>
      </c>
      <c r="S63" s="130">
        <f t="shared" si="4"/>
        <v>54</v>
      </c>
      <c r="T63" s="130">
        <f t="shared" si="5"/>
        <v>0</v>
      </c>
      <c r="U63" s="130">
        <f t="shared" si="6"/>
        <v>0</v>
      </c>
      <c r="V63" s="185">
        <f t="shared" si="7"/>
        <v>54</v>
      </c>
      <c r="W63" s="12">
        <v>11</v>
      </c>
      <c r="X63" s="9">
        <v>998</v>
      </c>
      <c r="Y63" s="9">
        <v>54</v>
      </c>
      <c r="Z63" s="12">
        <v>0</v>
      </c>
      <c r="AA63" s="12">
        <v>0</v>
      </c>
      <c r="AB63" s="132"/>
      <c r="AC63" s="131"/>
      <c r="AD63" s="132"/>
      <c r="AE63" s="132"/>
      <c r="AF63" s="131"/>
      <c r="AG63" s="131"/>
      <c r="AI63" s="12"/>
      <c r="AL63" s="12"/>
      <c r="AM63" s="12"/>
      <c r="AO63" s="12"/>
      <c r="AR63" s="12"/>
      <c r="AS63" s="12"/>
      <c r="AU63" s="12"/>
      <c r="AX63" s="12"/>
      <c r="AY63" s="12"/>
      <c r="BA63" s="12"/>
      <c r="BD63" s="12"/>
      <c r="BE63" s="12"/>
      <c r="BG63" s="12"/>
      <c r="BJ63" s="12"/>
      <c r="BK63" s="12"/>
      <c r="BM63" s="131"/>
      <c r="BN63" s="132"/>
      <c r="BO63" s="132"/>
      <c r="BP63" s="12"/>
      <c r="BQ63" s="12"/>
      <c r="BS63" s="12"/>
      <c r="BV63" s="12"/>
      <c r="BW63" s="12"/>
      <c r="BY63" s="12"/>
      <c r="CB63" s="12"/>
      <c r="CC63" s="12"/>
      <c r="CE63" s="12"/>
      <c r="CH63" s="12"/>
      <c r="CI63" s="12"/>
    </row>
    <row r="64" spans="1:87">
      <c r="A64" s="9">
        <v>55</v>
      </c>
      <c r="B64" s="13">
        <v>11</v>
      </c>
      <c r="C64" s="13" t="s">
        <v>1511</v>
      </c>
      <c r="D64" s="13">
        <v>999</v>
      </c>
      <c r="E64" s="13" t="s">
        <v>946</v>
      </c>
      <c r="F64" s="111">
        <v>11111927</v>
      </c>
      <c r="G64" s="133">
        <v>1</v>
      </c>
      <c r="H64" s="134">
        <f>SUM(H60:H63)</f>
        <v>11147635</v>
      </c>
      <c r="I64" s="133">
        <f>SUM(I60:I63)</f>
        <v>1</v>
      </c>
      <c r="J64" s="111" t="e">
        <f>VLOOKUP(B64,town351,22)</f>
        <v>#REF!</v>
      </c>
      <c r="K64" s="111" t="e">
        <f>SUM(K60:K63)</f>
        <v>#REF!</v>
      </c>
      <c r="L64" s="135">
        <v>5063238</v>
      </c>
      <c r="M64" s="111" t="e">
        <f>SUM(M60:M63)</f>
        <v>#REF!</v>
      </c>
      <c r="N64" s="49" t="e">
        <f t="shared" si="9"/>
        <v>#REF!</v>
      </c>
      <c r="O64" s="111">
        <v>1121</v>
      </c>
      <c r="P64" s="9">
        <f t="shared" si="1"/>
        <v>0</v>
      </c>
      <c r="Q64" s="130">
        <f t="shared" si="2"/>
        <v>11</v>
      </c>
      <c r="R64" s="130">
        <f t="shared" si="3"/>
        <v>999</v>
      </c>
      <c r="S64" s="130">
        <f t="shared" si="4"/>
        <v>55</v>
      </c>
      <c r="T64" s="130">
        <f t="shared" si="5"/>
        <v>1126</v>
      </c>
      <c r="U64" s="130">
        <f t="shared" si="6"/>
        <v>11147635</v>
      </c>
      <c r="V64" s="185">
        <f t="shared" si="7"/>
        <v>55</v>
      </c>
      <c r="W64" s="12">
        <v>11</v>
      </c>
      <c r="X64" s="9">
        <v>999</v>
      </c>
      <c r="Y64" s="9">
        <v>55</v>
      </c>
      <c r="Z64" s="12">
        <v>1126</v>
      </c>
      <c r="AA64" s="12">
        <v>11147635</v>
      </c>
      <c r="AB64" s="132"/>
      <c r="AC64" s="131"/>
      <c r="AD64" s="132"/>
      <c r="AE64" s="132"/>
      <c r="AF64" s="131"/>
      <c r="AG64" s="131"/>
      <c r="AI64" s="12"/>
      <c r="AL64" s="12"/>
      <c r="AM64" s="12"/>
      <c r="AO64" s="12"/>
      <c r="AR64" s="12"/>
      <c r="AS64" s="12"/>
      <c r="AU64" s="12"/>
      <c r="AX64" s="12"/>
      <c r="AY64" s="12"/>
      <c r="BA64" s="12"/>
      <c r="BD64" s="12"/>
      <c r="BE64" s="12"/>
      <c r="BG64" s="12"/>
      <c r="BJ64" s="12"/>
      <c r="BK64" s="12"/>
      <c r="BM64" s="131"/>
      <c r="BN64" s="132"/>
      <c r="BO64" s="132"/>
      <c r="BP64" s="12"/>
      <c r="BQ64" s="12"/>
      <c r="BS64" s="12"/>
      <c r="BV64" s="12"/>
      <c r="BW64" s="12"/>
      <c r="BY64" s="12"/>
      <c r="CB64" s="12"/>
      <c r="CC64" s="12"/>
      <c r="CE64" s="12"/>
      <c r="CH64" s="12"/>
      <c r="CI64" s="12"/>
    </row>
    <row r="65" spans="1:87">
      <c r="A65" s="9">
        <v>56</v>
      </c>
      <c r="B65" s="9">
        <v>12</v>
      </c>
      <c r="C65" s="9" t="s">
        <v>1512</v>
      </c>
      <c r="D65" s="9">
        <v>12</v>
      </c>
      <c r="E65" s="9" t="s">
        <v>1072</v>
      </c>
      <c r="F65" s="39">
        <v>0</v>
      </c>
      <c r="G65" s="128">
        <v>0</v>
      </c>
      <c r="H65" s="129">
        <f>U65</f>
        <v>0</v>
      </c>
      <c r="I65" s="128">
        <f>IF(H69&gt;0, H65/H69, 0)</f>
        <v>0</v>
      </c>
      <c r="J65" s="76"/>
      <c r="K65" s="12" t="e">
        <f>ROUND(J69*I65,0)</f>
        <v>#REF!</v>
      </c>
      <c r="L65" s="75">
        <v>0</v>
      </c>
      <c r="M65" s="12" t="e">
        <f>K65-L65</f>
        <v>#REF!</v>
      </c>
      <c r="N65" s="50" t="e">
        <f t="shared" si="9"/>
        <v>#REF!</v>
      </c>
      <c r="O65" s="12">
        <v>0</v>
      </c>
      <c r="P65" s="9">
        <f t="shared" si="1"/>
        <v>0</v>
      </c>
      <c r="Q65" s="130">
        <f t="shared" si="2"/>
        <v>12</v>
      </c>
      <c r="R65" s="130">
        <f t="shared" si="3"/>
        <v>12</v>
      </c>
      <c r="S65" s="130">
        <f t="shared" si="4"/>
        <v>56</v>
      </c>
      <c r="T65" s="130">
        <f t="shared" si="5"/>
        <v>0</v>
      </c>
      <c r="U65" s="130">
        <f t="shared" si="6"/>
        <v>0</v>
      </c>
      <c r="V65" s="185">
        <f t="shared" si="7"/>
        <v>56</v>
      </c>
      <c r="W65" s="12">
        <v>12</v>
      </c>
      <c r="X65" s="9">
        <v>12</v>
      </c>
      <c r="Y65" s="9">
        <v>56</v>
      </c>
      <c r="Z65" s="12">
        <v>0</v>
      </c>
      <c r="AA65" s="12">
        <v>0</v>
      </c>
      <c r="AB65" s="132"/>
      <c r="AC65" s="131"/>
      <c r="AD65" s="132"/>
      <c r="AE65" s="132"/>
      <c r="AF65" s="131"/>
      <c r="AG65" s="131"/>
      <c r="AI65" s="12"/>
      <c r="AL65" s="12"/>
      <c r="AM65" s="12"/>
      <c r="AO65" s="12"/>
      <c r="AR65" s="12"/>
      <c r="AS65" s="12"/>
      <c r="AU65" s="12"/>
      <c r="AX65" s="12"/>
      <c r="AY65" s="12"/>
      <c r="BA65" s="12"/>
      <c r="BD65" s="12"/>
      <c r="BE65" s="12"/>
      <c r="BG65" s="12"/>
      <c r="BJ65" s="12"/>
      <c r="BK65" s="12"/>
      <c r="BM65" s="131"/>
      <c r="BN65" s="132"/>
      <c r="BO65" s="132"/>
      <c r="BP65" s="12"/>
      <c r="BQ65" s="12"/>
      <c r="BS65" s="12"/>
      <c r="BV65" s="12"/>
      <c r="BW65" s="12"/>
      <c r="BY65" s="12"/>
      <c r="CB65" s="12"/>
      <c r="CC65" s="12"/>
      <c r="CE65" s="12"/>
      <c r="CH65" s="12"/>
      <c r="CI65" s="12"/>
    </row>
    <row r="66" spans="1:87">
      <c r="A66" s="9">
        <v>57</v>
      </c>
      <c r="B66" s="9">
        <v>12</v>
      </c>
      <c r="C66" s="9" t="s">
        <v>1512</v>
      </c>
      <c r="D66" s="9">
        <v>735</v>
      </c>
      <c r="E66" s="9" t="s">
        <v>1456</v>
      </c>
      <c r="F66" s="39">
        <v>3974007</v>
      </c>
      <c r="G66" s="128">
        <v>0.86670289917497623</v>
      </c>
      <c r="H66" s="129">
        <f t="shared" si="8"/>
        <v>3877476</v>
      </c>
      <c r="I66" s="128">
        <f>IF(H69&gt;0, H66/H69, 0)</f>
        <v>0.87244102070943674</v>
      </c>
      <c r="J66" s="76"/>
      <c r="K66" s="12" t="e">
        <f>ROUND(J69*I66,0)</f>
        <v>#REF!</v>
      </c>
      <c r="L66" s="75">
        <v>2149785</v>
      </c>
      <c r="M66" s="12" t="e">
        <f>K66-L66</f>
        <v>#REF!</v>
      </c>
      <c r="N66" s="50" t="e">
        <f t="shared" si="9"/>
        <v>#REF!</v>
      </c>
      <c r="O66" s="12">
        <v>420</v>
      </c>
      <c r="P66" s="9">
        <f t="shared" si="1"/>
        <v>0</v>
      </c>
      <c r="Q66" s="130">
        <f t="shared" si="2"/>
        <v>12</v>
      </c>
      <c r="R66" s="130">
        <f t="shared" si="3"/>
        <v>735</v>
      </c>
      <c r="S66" s="130">
        <f t="shared" si="4"/>
        <v>57</v>
      </c>
      <c r="T66" s="130">
        <f t="shared" si="5"/>
        <v>404</v>
      </c>
      <c r="U66" s="130">
        <f t="shared" si="6"/>
        <v>3877476</v>
      </c>
      <c r="V66" s="185">
        <f t="shared" si="7"/>
        <v>57</v>
      </c>
      <c r="W66" s="12">
        <v>12</v>
      </c>
      <c r="X66" s="9">
        <v>735</v>
      </c>
      <c r="Y66" s="9">
        <v>57</v>
      </c>
      <c r="Z66" s="12">
        <v>404</v>
      </c>
      <c r="AA66" s="12">
        <v>3877476</v>
      </c>
      <c r="AB66" s="132"/>
      <c r="AC66" s="131"/>
      <c r="AD66" s="132"/>
      <c r="AE66" s="132"/>
      <c r="AF66" s="131"/>
      <c r="AG66" s="131"/>
      <c r="AI66" s="12"/>
      <c r="AL66" s="12"/>
      <c r="AM66" s="12"/>
      <c r="AO66" s="12"/>
      <c r="AR66" s="12"/>
      <c r="AS66" s="12"/>
      <c r="AU66" s="12"/>
      <c r="AX66" s="12"/>
      <c r="AY66" s="12"/>
      <c r="BA66" s="12"/>
      <c r="BD66" s="12"/>
      <c r="BE66" s="12"/>
      <c r="BG66" s="12"/>
      <c r="BJ66" s="12"/>
      <c r="BK66" s="12"/>
      <c r="BM66" s="131"/>
      <c r="BN66" s="132"/>
      <c r="BO66" s="132"/>
      <c r="BP66" s="12"/>
      <c r="BQ66" s="12"/>
      <c r="BS66" s="12"/>
      <c r="BV66" s="12"/>
      <c r="BW66" s="12"/>
      <c r="BY66" s="12"/>
      <c r="CB66" s="12"/>
      <c r="CC66" s="12"/>
      <c r="CE66" s="12"/>
      <c r="CH66" s="12"/>
      <c r="CI66" s="12"/>
    </row>
    <row r="67" spans="1:87">
      <c r="A67" s="9">
        <v>58</v>
      </c>
      <c r="B67" s="9">
        <v>12</v>
      </c>
      <c r="C67" s="9" t="s">
        <v>1512</v>
      </c>
      <c r="D67" s="9">
        <v>832</v>
      </c>
      <c r="E67" s="9" t="s">
        <v>1486</v>
      </c>
      <c r="F67" s="39">
        <v>611194</v>
      </c>
      <c r="G67" s="128">
        <v>0.1332971008250238</v>
      </c>
      <c r="H67" s="129">
        <f t="shared" si="8"/>
        <v>566923</v>
      </c>
      <c r="I67" s="128">
        <f>IF(H69&gt;0, H67/H69, 0)</f>
        <v>0.12755897929056326</v>
      </c>
      <c r="J67" s="76"/>
      <c r="K67" s="12" t="e">
        <f>ROUND(J69*I67,0)</f>
        <v>#REF!</v>
      </c>
      <c r="L67" s="75">
        <v>330632</v>
      </c>
      <c r="M67" s="12" t="e">
        <f>K67-L67</f>
        <v>#REF!</v>
      </c>
      <c r="N67" s="50" t="e">
        <f t="shared" si="9"/>
        <v>#REF!</v>
      </c>
      <c r="O67" s="12">
        <v>40</v>
      </c>
      <c r="P67" s="9">
        <f t="shared" si="1"/>
        <v>0</v>
      </c>
      <c r="Q67" s="130">
        <f t="shared" si="2"/>
        <v>12</v>
      </c>
      <c r="R67" s="130">
        <f t="shared" si="3"/>
        <v>832</v>
      </c>
      <c r="S67" s="130">
        <f t="shared" si="4"/>
        <v>58</v>
      </c>
      <c r="T67" s="130">
        <f t="shared" si="5"/>
        <v>37</v>
      </c>
      <c r="U67" s="130">
        <f t="shared" si="6"/>
        <v>566923</v>
      </c>
      <c r="V67" s="185">
        <f t="shared" si="7"/>
        <v>58</v>
      </c>
      <c r="W67" s="12">
        <v>12</v>
      </c>
      <c r="X67" s="9">
        <v>832</v>
      </c>
      <c r="Y67" s="9">
        <v>58</v>
      </c>
      <c r="Z67" s="12">
        <v>37</v>
      </c>
      <c r="AA67" s="12">
        <v>566923</v>
      </c>
      <c r="AB67" s="132"/>
      <c r="AC67" s="131"/>
      <c r="AD67" s="132"/>
      <c r="AE67" s="132"/>
      <c r="AF67" s="131"/>
      <c r="AG67" s="131"/>
      <c r="AI67" s="12"/>
      <c r="AL67" s="12"/>
      <c r="AM67" s="12"/>
      <c r="AO67" s="12"/>
      <c r="AR67" s="12"/>
      <c r="AS67" s="12"/>
      <c r="AU67" s="12"/>
      <c r="AX67" s="12"/>
      <c r="AY67" s="12"/>
      <c r="BA67" s="12"/>
      <c r="BD67" s="12"/>
      <c r="BE67" s="12"/>
      <c r="BG67" s="12"/>
      <c r="BJ67" s="12"/>
      <c r="BK67" s="12"/>
      <c r="BM67" s="131"/>
      <c r="BN67" s="132"/>
      <c r="BO67" s="132"/>
      <c r="BP67" s="12"/>
      <c r="BQ67" s="12"/>
      <c r="BS67" s="12"/>
      <c r="BV67" s="12"/>
      <c r="BW67" s="12"/>
      <c r="BY67" s="12"/>
      <c r="CB67" s="12"/>
      <c r="CC67" s="12"/>
      <c r="CE67" s="12"/>
      <c r="CH67" s="12"/>
      <c r="CI67" s="12"/>
    </row>
    <row r="68" spans="1:87">
      <c r="A68" s="9">
        <v>59</v>
      </c>
      <c r="B68" s="9">
        <v>12</v>
      </c>
      <c r="C68" s="9" t="s">
        <v>1928</v>
      </c>
      <c r="D68" s="9">
        <v>998</v>
      </c>
      <c r="E68" s="9" t="s">
        <v>1928</v>
      </c>
      <c r="F68" s="39">
        <v>0</v>
      </c>
      <c r="G68" s="128">
        <v>0</v>
      </c>
      <c r="H68" s="129">
        <f t="shared" si="8"/>
        <v>0</v>
      </c>
      <c r="I68" s="128">
        <f>IF(H69&gt;0, H68/H69, 0)</f>
        <v>0</v>
      </c>
      <c r="J68" s="76"/>
      <c r="K68" s="12" t="e">
        <f>ROUND(J69*I68,0)</f>
        <v>#REF!</v>
      </c>
      <c r="L68" s="75">
        <v>0</v>
      </c>
      <c r="M68" s="12" t="e">
        <f>K68-L68</f>
        <v>#REF!</v>
      </c>
      <c r="N68" s="50" t="e">
        <f t="shared" si="9"/>
        <v>#REF!</v>
      </c>
      <c r="O68" s="12">
        <v>0</v>
      </c>
      <c r="P68" s="9">
        <f t="shared" si="1"/>
        <v>0</v>
      </c>
      <c r="Q68" s="130">
        <f t="shared" si="2"/>
        <v>12</v>
      </c>
      <c r="R68" s="130">
        <f t="shared" si="3"/>
        <v>998</v>
      </c>
      <c r="S68" s="130">
        <f t="shared" si="4"/>
        <v>59</v>
      </c>
      <c r="T68" s="130">
        <f t="shared" si="5"/>
        <v>0</v>
      </c>
      <c r="U68" s="130">
        <f t="shared" si="6"/>
        <v>0</v>
      </c>
      <c r="V68" s="185">
        <f t="shared" si="7"/>
        <v>59</v>
      </c>
      <c r="W68" s="12">
        <v>12</v>
      </c>
      <c r="X68" s="9">
        <v>998</v>
      </c>
      <c r="Y68" s="9">
        <v>59</v>
      </c>
      <c r="Z68" s="12">
        <v>0</v>
      </c>
      <c r="AA68" s="12">
        <v>0</v>
      </c>
      <c r="AB68" s="132"/>
      <c r="AC68" s="131"/>
      <c r="AD68" s="132"/>
      <c r="AE68" s="132"/>
      <c r="AF68" s="131"/>
      <c r="AG68" s="131"/>
      <c r="AI68" s="12"/>
      <c r="AL68" s="12"/>
      <c r="AM68" s="12"/>
      <c r="AO68" s="12"/>
      <c r="AR68" s="12"/>
      <c r="AS68" s="12"/>
      <c r="AU68" s="12"/>
      <c r="AX68" s="12"/>
      <c r="AY68" s="12"/>
      <c r="BA68" s="12"/>
      <c r="BD68" s="12"/>
      <c r="BE68" s="12"/>
      <c r="BG68" s="12"/>
      <c r="BJ68" s="12"/>
      <c r="BK68" s="12"/>
      <c r="BM68" s="131"/>
      <c r="BN68" s="132"/>
      <c r="BO68" s="132"/>
      <c r="BP68" s="12"/>
      <c r="BQ68" s="12"/>
      <c r="BS68" s="12"/>
      <c r="BV68" s="12"/>
      <c r="BW68" s="12"/>
      <c r="BY68" s="12"/>
      <c r="CB68" s="12"/>
      <c r="CC68" s="12"/>
      <c r="CE68" s="12"/>
      <c r="CH68" s="12"/>
      <c r="CI68" s="12"/>
    </row>
    <row r="69" spans="1:87">
      <c r="A69" s="9">
        <v>60</v>
      </c>
      <c r="B69" s="13">
        <v>12</v>
      </c>
      <c r="C69" s="13" t="s">
        <v>1512</v>
      </c>
      <c r="D69" s="13">
        <v>999</v>
      </c>
      <c r="E69" s="13" t="s">
        <v>946</v>
      </c>
      <c r="F69" s="111">
        <v>4585201</v>
      </c>
      <c r="G69" s="133">
        <v>1</v>
      </c>
      <c r="H69" s="134">
        <f>SUM(H65:H68)</f>
        <v>4444399</v>
      </c>
      <c r="I69" s="133">
        <f>SUM(I65:I68)</f>
        <v>1</v>
      </c>
      <c r="J69" s="111" t="e">
        <f>VLOOKUP(B69,town351,22)</f>
        <v>#REF!</v>
      </c>
      <c r="K69" s="111" t="e">
        <f>SUM(K65:K68)</f>
        <v>#REF!</v>
      </c>
      <c r="L69" s="135">
        <v>2480417</v>
      </c>
      <c r="M69" s="111" t="e">
        <f>SUM(M65:M68)</f>
        <v>#REF!</v>
      </c>
      <c r="N69" s="49" t="e">
        <f t="shared" si="9"/>
        <v>#REF!</v>
      </c>
      <c r="O69" s="111">
        <v>460</v>
      </c>
      <c r="P69" s="9">
        <f t="shared" si="1"/>
        <v>0</v>
      </c>
      <c r="Q69" s="130">
        <f t="shared" si="2"/>
        <v>12</v>
      </c>
      <c r="R69" s="130">
        <f t="shared" si="3"/>
        <v>999</v>
      </c>
      <c r="S69" s="130">
        <f t="shared" si="4"/>
        <v>60</v>
      </c>
      <c r="T69" s="130">
        <f t="shared" si="5"/>
        <v>441</v>
      </c>
      <c r="U69" s="130">
        <f t="shared" si="6"/>
        <v>4444399</v>
      </c>
      <c r="V69" s="185">
        <f t="shared" si="7"/>
        <v>60</v>
      </c>
      <c r="W69" s="12">
        <v>12</v>
      </c>
      <c r="X69" s="9">
        <v>999</v>
      </c>
      <c r="Y69" s="9">
        <v>60</v>
      </c>
      <c r="Z69" s="12">
        <v>441</v>
      </c>
      <c r="AA69" s="12">
        <v>4444399</v>
      </c>
      <c r="AB69" s="132"/>
      <c r="AC69" s="131"/>
      <c r="AD69" s="132"/>
      <c r="AE69" s="132"/>
      <c r="AF69" s="131"/>
      <c r="AG69" s="131"/>
      <c r="AI69" s="12"/>
      <c r="AL69" s="12"/>
      <c r="AM69" s="12"/>
      <c r="AO69" s="12"/>
      <c r="AR69" s="12"/>
      <c r="AS69" s="12"/>
      <c r="AU69" s="12"/>
      <c r="AX69" s="12"/>
      <c r="AY69" s="12"/>
      <c r="BA69" s="12"/>
      <c r="BD69" s="12"/>
      <c r="BE69" s="12"/>
      <c r="BG69" s="12"/>
      <c r="BJ69" s="12"/>
      <c r="BK69" s="12"/>
      <c r="BM69" s="131"/>
      <c r="BN69" s="132"/>
      <c r="BO69" s="132"/>
      <c r="BP69" s="12"/>
      <c r="BQ69" s="12"/>
      <c r="BS69" s="12"/>
      <c r="BV69" s="12"/>
      <c r="BW69" s="12"/>
      <c r="BY69" s="12"/>
      <c r="CB69" s="12"/>
      <c r="CC69" s="12"/>
      <c r="CE69" s="12"/>
      <c r="CH69" s="12"/>
      <c r="CI69" s="12"/>
    </row>
    <row r="70" spans="1:87">
      <c r="A70" s="9">
        <v>61</v>
      </c>
      <c r="B70" s="9">
        <v>13</v>
      </c>
      <c r="C70" s="9" t="s">
        <v>1513</v>
      </c>
      <c r="D70" s="9">
        <v>13</v>
      </c>
      <c r="E70" s="9" t="s">
        <v>1073</v>
      </c>
      <c r="F70" s="39">
        <v>276131.65999999997</v>
      </c>
      <c r="G70" s="128">
        <v>0.14413998556552141</v>
      </c>
      <c r="H70" s="129">
        <f>U70</f>
        <v>236011.40000000002</v>
      </c>
      <c r="I70" s="128">
        <f>IF(H74&gt;0, H70/H74, 0)</f>
        <v>0.12036181870978976</v>
      </c>
      <c r="J70" s="76"/>
      <c r="K70" s="12" t="e">
        <f>ROUND(J74*I70,0)</f>
        <v>#REF!</v>
      </c>
      <c r="L70" s="75">
        <v>227950</v>
      </c>
      <c r="M70" s="12" t="e">
        <f>K70-L70</f>
        <v>#REF!</v>
      </c>
      <c r="N70" s="50" t="e">
        <f t="shared" si="9"/>
        <v>#REF!</v>
      </c>
      <c r="O70" s="12">
        <v>19</v>
      </c>
      <c r="P70" s="9">
        <f t="shared" si="1"/>
        <v>0</v>
      </c>
      <c r="Q70" s="130">
        <f t="shared" si="2"/>
        <v>13</v>
      </c>
      <c r="R70" s="130">
        <f t="shared" si="3"/>
        <v>13</v>
      </c>
      <c r="S70" s="130">
        <f t="shared" si="4"/>
        <v>61</v>
      </c>
      <c r="T70" s="130">
        <f t="shared" si="5"/>
        <v>16</v>
      </c>
      <c r="U70" s="130">
        <f t="shared" si="6"/>
        <v>236011.40000000002</v>
      </c>
      <c r="V70" s="185">
        <f t="shared" si="7"/>
        <v>61</v>
      </c>
      <c r="W70" s="12">
        <v>13</v>
      </c>
      <c r="X70" s="9">
        <v>13</v>
      </c>
      <c r="Y70" s="9">
        <v>61</v>
      </c>
      <c r="Z70" s="12">
        <v>16</v>
      </c>
      <c r="AA70" s="12">
        <v>236011.40000000002</v>
      </c>
      <c r="AB70" s="132"/>
      <c r="AC70" s="131"/>
      <c r="AD70" s="132"/>
      <c r="AE70" s="132"/>
      <c r="AF70" s="131"/>
      <c r="AG70" s="131"/>
      <c r="AI70" s="12"/>
      <c r="AL70" s="12"/>
      <c r="AM70" s="12"/>
      <c r="AO70" s="12"/>
      <c r="AR70" s="12"/>
      <c r="AS70" s="12"/>
      <c r="AU70" s="12"/>
      <c r="AX70" s="12"/>
      <c r="AY70" s="12"/>
      <c r="BA70" s="12"/>
      <c r="BD70" s="12"/>
      <c r="BE70" s="12"/>
      <c r="BG70" s="12"/>
      <c r="BJ70" s="12"/>
      <c r="BK70" s="12"/>
      <c r="BM70" s="131"/>
      <c r="BN70" s="132"/>
      <c r="BO70" s="132"/>
      <c r="BP70" s="12"/>
      <c r="BQ70" s="12"/>
      <c r="BS70" s="12"/>
      <c r="BV70" s="12"/>
      <c r="BW70" s="12"/>
      <c r="BY70" s="12"/>
      <c r="CB70" s="12"/>
      <c r="CC70" s="12"/>
      <c r="CE70" s="12"/>
      <c r="CH70" s="12"/>
      <c r="CI70" s="12"/>
    </row>
    <row r="71" spans="1:87">
      <c r="A71" s="9">
        <v>62</v>
      </c>
      <c r="B71" s="9">
        <v>13</v>
      </c>
      <c r="C71" s="9" t="s">
        <v>1513</v>
      </c>
      <c r="D71" s="9">
        <v>717</v>
      </c>
      <c r="E71" s="9" t="s">
        <v>1451</v>
      </c>
      <c r="F71" s="39">
        <v>1639587</v>
      </c>
      <c r="G71" s="128">
        <v>0.85586001443447868</v>
      </c>
      <c r="H71" s="129">
        <f t="shared" si="8"/>
        <v>1724838</v>
      </c>
      <c r="I71" s="128">
        <f>IF(H74&gt;0, H71/H74, 0)</f>
        <v>0.87963818129021032</v>
      </c>
      <c r="J71" s="76"/>
      <c r="K71" s="12" t="e">
        <f>ROUND(J74*I71,0)</f>
        <v>#REF!</v>
      </c>
      <c r="L71" s="75">
        <v>1353498</v>
      </c>
      <c r="M71" s="12" t="e">
        <f>K71-L71</f>
        <v>#REF!</v>
      </c>
      <c r="N71" s="50" t="e">
        <f t="shared" si="9"/>
        <v>#REF!</v>
      </c>
      <c r="O71" s="12">
        <v>165</v>
      </c>
      <c r="P71" s="9">
        <f t="shared" si="1"/>
        <v>0</v>
      </c>
      <c r="Q71" s="130">
        <f t="shared" si="2"/>
        <v>13</v>
      </c>
      <c r="R71" s="130">
        <f t="shared" si="3"/>
        <v>717</v>
      </c>
      <c r="S71" s="130">
        <f t="shared" si="4"/>
        <v>62</v>
      </c>
      <c r="T71" s="130">
        <f t="shared" si="5"/>
        <v>165</v>
      </c>
      <c r="U71" s="130">
        <f t="shared" si="6"/>
        <v>1724838</v>
      </c>
      <c r="V71" s="185">
        <f t="shared" si="7"/>
        <v>62</v>
      </c>
      <c r="W71" s="12">
        <v>13</v>
      </c>
      <c r="X71" s="9">
        <v>717</v>
      </c>
      <c r="Y71" s="9">
        <v>62</v>
      </c>
      <c r="Z71" s="12">
        <v>165</v>
      </c>
      <c r="AA71" s="12">
        <v>1724838</v>
      </c>
      <c r="AB71" s="132"/>
      <c r="AC71" s="131"/>
      <c r="AD71" s="132"/>
      <c r="AE71" s="132"/>
      <c r="AF71" s="131"/>
      <c r="AG71" s="131"/>
      <c r="AI71" s="12"/>
      <c r="AL71" s="12"/>
      <c r="AM71" s="12"/>
      <c r="AO71" s="12"/>
      <c r="AR71" s="12"/>
      <c r="AS71" s="12"/>
      <c r="AU71" s="12"/>
      <c r="AX71" s="12"/>
      <c r="AY71" s="12"/>
      <c r="BA71" s="12"/>
      <c r="BD71" s="12"/>
      <c r="BE71" s="12"/>
      <c r="BG71" s="12"/>
      <c r="BJ71" s="12"/>
      <c r="BK71" s="12"/>
      <c r="BM71" s="131"/>
      <c r="BN71" s="132"/>
      <c r="BO71" s="132"/>
      <c r="BP71" s="12"/>
      <c r="BQ71" s="12"/>
      <c r="BS71" s="12"/>
      <c r="BV71" s="12"/>
      <c r="BW71" s="12"/>
      <c r="BY71" s="12"/>
      <c r="CB71" s="12"/>
      <c r="CC71" s="12"/>
      <c r="CE71" s="12"/>
      <c r="CH71" s="12"/>
      <c r="CI71" s="12"/>
    </row>
    <row r="72" spans="1:87">
      <c r="A72" s="9">
        <v>63</v>
      </c>
      <c r="B72" s="9">
        <v>13</v>
      </c>
      <c r="C72" s="9" t="s">
        <v>1928</v>
      </c>
      <c r="D72" s="9">
        <v>998</v>
      </c>
      <c r="E72" s="9" t="s">
        <v>1928</v>
      </c>
      <c r="F72" s="39">
        <v>0</v>
      </c>
      <c r="G72" s="128">
        <v>0</v>
      </c>
      <c r="H72" s="129">
        <f t="shared" si="8"/>
        <v>0</v>
      </c>
      <c r="I72" s="128">
        <f>IF(H74&gt;0, H72/H74, 0)</f>
        <v>0</v>
      </c>
      <c r="J72" s="76"/>
      <c r="K72" s="12" t="e">
        <f>ROUND(J74*I72,0)</f>
        <v>#REF!</v>
      </c>
      <c r="L72" s="75">
        <v>0</v>
      </c>
      <c r="M72" s="12" t="e">
        <f>K72-L72</f>
        <v>#REF!</v>
      </c>
      <c r="N72" s="50" t="e">
        <f t="shared" si="9"/>
        <v>#REF!</v>
      </c>
      <c r="O72" s="12">
        <v>0</v>
      </c>
      <c r="P72" s="9">
        <f t="shared" si="1"/>
        <v>0</v>
      </c>
      <c r="Q72" s="130">
        <f t="shared" si="2"/>
        <v>13</v>
      </c>
      <c r="R72" s="130">
        <f t="shared" si="3"/>
        <v>998</v>
      </c>
      <c r="S72" s="130">
        <f t="shared" si="4"/>
        <v>63</v>
      </c>
      <c r="T72" s="130">
        <f t="shared" si="5"/>
        <v>0</v>
      </c>
      <c r="U72" s="130">
        <f t="shared" si="6"/>
        <v>0</v>
      </c>
      <c r="V72" s="185">
        <f t="shared" si="7"/>
        <v>63</v>
      </c>
      <c r="W72" s="12">
        <v>13</v>
      </c>
      <c r="X72" s="9">
        <v>998</v>
      </c>
      <c r="Y72" s="9">
        <v>63</v>
      </c>
      <c r="Z72" s="12">
        <v>0</v>
      </c>
      <c r="AA72" s="12">
        <v>0</v>
      </c>
      <c r="AB72" s="132"/>
      <c r="AC72" s="131"/>
      <c r="AD72" s="132"/>
      <c r="AE72" s="132"/>
      <c r="AF72" s="131"/>
      <c r="AG72" s="131"/>
      <c r="AI72" s="12"/>
      <c r="AL72" s="12"/>
      <c r="AM72" s="12"/>
      <c r="AO72" s="12"/>
      <c r="AR72" s="12"/>
      <c r="AS72" s="12"/>
      <c r="AU72" s="12"/>
      <c r="AX72" s="12"/>
      <c r="AY72" s="12"/>
      <c r="BA72" s="12"/>
      <c r="BD72" s="12"/>
      <c r="BE72" s="12"/>
      <c r="BG72" s="12"/>
      <c r="BJ72" s="12"/>
      <c r="BK72" s="12"/>
      <c r="BM72" s="131"/>
      <c r="BN72" s="132"/>
      <c r="BO72" s="132"/>
      <c r="BP72" s="12"/>
      <c r="BQ72" s="12"/>
      <c r="BS72" s="12"/>
      <c r="BV72" s="12"/>
      <c r="BW72" s="12"/>
      <c r="BY72" s="12"/>
      <c r="CB72" s="12"/>
      <c r="CC72" s="12"/>
      <c r="CE72" s="12"/>
      <c r="CH72" s="12"/>
      <c r="CI72" s="12"/>
    </row>
    <row r="73" spans="1:87">
      <c r="A73" s="9">
        <v>64</v>
      </c>
      <c r="B73" s="9">
        <v>13</v>
      </c>
      <c r="C73" s="9" t="s">
        <v>1928</v>
      </c>
      <c r="D73" s="9">
        <v>998</v>
      </c>
      <c r="E73" s="9" t="s">
        <v>1928</v>
      </c>
      <c r="F73" s="39">
        <v>0</v>
      </c>
      <c r="G73" s="128">
        <v>0</v>
      </c>
      <c r="H73" s="129">
        <f t="shared" si="8"/>
        <v>0</v>
      </c>
      <c r="I73" s="128">
        <f>IF(H74&gt;0, H73/H74, 0)</f>
        <v>0</v>
      </c>
      <c r="J73" s="76"/>
      <c r="K73" s="12" t="e">
        <f>ROUND(J74*I73,0)</f>
        <v>#REF!</v>
      </c>
      <c r="L73" s="75">
        <v>0</v>
      </c>
      <c r="M73" s="12" t="e">
        <f>K73-L73</f>
        <v>#REF!</v>
      </c>
      <c r="N73" s="50" t="e">
        <f t="shared" si="9"/>
        <v>#REF!</v>
      </c>
      <c r="O73" s="12">
        <v>0</v>
      </c>
      <c r="P73" s="9">
        <f t="shared" si="1"/>
        <v>0</v>
      </c>
      <c r="Q73" s="130">
        <f t="shared" si="2"/>
        <v>13</v>
      </c>
      <c r="R73" s="130">
        <f t="shared" si="3"/>
        <v>998</v>
      </c>
      <c r="S73" s="130">
        <f t="shared" si="4"/>
        <v>64</v>
      </c>
      <c r="T73" s="130">
        <f t="shared" si="5"/>
        <v>0</v>
      </c>
      <c r="U73" s="130">
        <f t="shared" si="6"/>
        <v>0</v>
      </c>
      <c r="V73" s="185">
        <f t="shared" si="7"/>
        <v>64</v>
      </c>
      <c r="W73" s="12">
        <v>13</v>
      </c>
      <c r="X73" s="9">
        <v>998</v>
      </c>
      <c r="Y73" s="9">
        <v>64</v>
      </c>
      <c r="Z73" s="12">
        <v>0</v>
      </c>
      <c r="AA73" s="12">
        <v>0</v>
      </c>
      <c r="AB73" s="132"/>
      <c r="AC73" s="131"/>
      <c r="AD73" s="132"/>
      <c r="AE73" s="132"/>
      <c r="AF73" s="131"/>
      <c r="AG73" s="131"/>
      <c r="AI73" s="12"/>
      <c r="AL73" s="12"/>
      <c r="AM73" s="12"/>
      <c r="AO73" s="12"/>
      <c r="AR73" s="12"/>
      <c r="AS73" s="12"/>
      <c r="AU73" s="12"/>
      <c r="AX73" s="12"/>
      <c r="AY73" s="12"/>
      <c r="BA73" s="12"/>
      <c r="BD73" s="12"/>
      <c r="BE73" s="12"/>
      <c r="BG73" s="12"/>
      <c r="BJ73" s="12"/>
      <c r="BK73" s="12"/>
      <c r="BM73" s="131"/>
      <c r="BN73" s="132"/>
      <c r="BO73" s="132"/>
      <c r="BP73" s="12"/>
      <c r="BQ73" s="12"/>
      <c r="BS73" s="12"/>
      <c r="BV73" s="12"/>
      <c r="BW73" s="12"/>
      <c r="BY73" s="12"/>
      <c r="CB73" s="12"/>
      <c r="CC73" s="12"/>
      <c r="CE73" s="12"/>
      <c r="CH73" s="12"/>
      <c r="CI73" s="12"/>
    </row>
    <row r="74" spans="1:87">
      <c r="A74" s="9">
        <v>65</v>
      </c>
      <c r="B74" s="13">
        <v>13</v>
      </c>
      <c r="C74" s="13" t="s">
        <v>1513</v>
      </c>
      <c r="D74" s="13">
        <v>999</v>
      </c>
      <c r="E74" s="13" t="s">
        <v>946</v>
      </c>
      <c r="F74" s="111">
        <v>1915718.66</v>
      </c>
      <c r="G74" s="133">
        <v>1</v>
      </c>
      <c r="H74" s="134">
        <f>SUM(H70:H73)</f>
        <v>1960849.4</v>
      </c>
      <c r="I74" s="133">
        <f>SUM(I70:I73)</f>
        <v>1</v>
      </c>
      <c r="J74" s="111" t="e">
        <f>VLOOKUP(B74,town351,22)</f>
        <v>#REF!</v>
      </c>
      <c r="K74" s="111" t="e">
        <f>SUM(K70:K73)</f>
        <v>#REF!</v>
      </c>
      <c r="L74" s="135">
        <v>1581448</v>
      </c>
      <c r="M74" s="111" t="e">
        <f>SUM(M70:M73)</f>
        <v>#REF!</v>
      </c>
      <c r="N74" s="49" t="e">
        <f t="shared" si="9"/>
        <v>#REF!</v>
      </c>
      <c r="O74" s="111">
        <v>184</v>
      </c>
      <c r="P74" s="9">
        <f t="shared" ref="P74:P137" si="10">ABS(Q74-B74)+ABS(R74-D74)</f>
        <v>0</v>
      </c>
      <c r="Q74" s="130">
        <f t="shared" ref="Q74:Q137" si="11">VLOOKUP($A74, foundoptions, VLOOKUP($Q$6, foundoptcell, 2, FALSE), FALSE)</f>
        <v>13</v>
      </c>
      <c r="R74" s="130">
        <f t="shared" ref="R74:R137" si="12">VLOOKUP($A74, foundoptions, VLOOKUP($Q$6, foundoptcell, 2, FALSE)+1, FALSE)</f>
        <v>999</v>
      </c>
      <c r="S74" s="130">
        <f t="shared" ref="S74:S137" si="13">VLOOKUP($A74, foundoptions, VLOOKUP($Q$6, foundoptcell, 2, FALSE)+2, FALSE)</f>
        <v>65</v>
      </c>
      <c r="T74" s="130">
        <f t="shared" ref="T74:T137" si="14">VLOOKUP($A74, foundoptions, VLOOKUP($Q$6, foundoptcell, 2, FALSE)+3, FALSE)</f>
        <v>181</v>
      </c>
      <c r="U74" s="130">
        <f t="shared" ref="U74:U137" si="15">VLOOKUP($A74, foundoptions, VLOOKUP($Q$6, foundoptcell, 2, FALSE)+4, FALSE)</f>
        <v>1960849.4</v>
      </c>
      <c r="V74" s="185">
        <f t="shared" si="7"/>
        <v>65</v>
      </c>
      <c r="W74" s="12">
        <v>13</v>
      </c>
      <c r="X74" s="9">
        <v>999</v>
      </c>
      <c r="Y74" s="9">
        <v>65</v>
      </c>
      <c r="Z74" s="12">
        <v>181</v>
      </c>
      <c r="AA74" s="12">
        <v>1960849.4</v>
      </c>
      <c r="AB74" s="132"/>
      <c r="AC74" s="131"/>
      <c r="AD74" s="132"/>
      <c r="AE74" s="132"/>
      <c r="AF74" s="131"/>
      <c r="AG74" s="131"/>
      <c r="AI74" s="12"/>
      <c r="AL74" s="12"/>
      <c r="AM74" s="12"/>
      <c r="AO74" s="12"/>
      <c r="AR74" s="12"/>
      <c r="AS74" s="12"/>
      <c r="AU74" s="12"/>
      <c r="AX74" s="12"/>
      <c r="AY74" s="12"/>
      <c r="BA74" s="12"/>
      <c r="BD74" s="12"/>
      <c r="BE74" s="12"/>
      <c r="BG74" s="12"/>
      <c r="BJ74" s="12"/>
      <c r="BK74" s="12"/>
      <c r="BM74" s="131"/>
      <c r="BN74" s="132"/>
      <c r="BO74" s="132"/>
      <c r="BP74" s="12"/>
      <c r="BQ74" s="12"/>
      <c r="BS74" s="12"/>
      <c r="BV74" s="12"/>
      <c r="BW74" s="12"/>
      <c r="BY74" s="12"/>
      <c r="CB74" s="12"/>
      <c r="CC74" s="12"/>
      <c r="CE74" s="12"/>
      <c r="CH74" s="12"/>
      <c r="CI74" s="12"/>
    </row>
    <row r="75" spans="1:87">
      <c r="A75" s="9">
        <v>66</v>
      </c>
      <c r="B75" s="9">
        <v>14</v>
      </c>
      <c r="C75" s="9" t="s">
        <v>1514</v>
      </c>
      <c r="D75" s="9">
        <v>14</v>
      </c>
      <c r="E75" s="9" t="s">
        <v>1074</v>
      </c>
      <c r="F75" s="39">
        <v>23999962.492609996</v>
      </c>
      <c r="G75" s="128">
        <v>0.95047385847798371</v>
      </c>
      <c r="H75" s="129">
        <f>U75</f>
        <v>24958578.790420003</v>
      </c>
      <c r="I75" s="128">
        <f>IF(H79&gt;0, H75/H79, 0)</f>
        <v>0.95600253396382828</v>
      </c>
      <c r="J75" s="76"/>
      <c r="K75" s="12" t="e">
        <f>ROUND(J79*I75,0)</f>
        <v>#REF!</v>
      </c>
      <c r="L75" s="75">
        <v>18808879</v>
      </c>
      <c r="M75" s="12" t="e">
        <f>K75-L75</f>
        <v>#REF!</v>
      </c>
      <c r="N75" s="50" t="e">
        <f t="shared" si="9"/>
        <v>#REF!</v>
      </c>
      <c r="O75" s="12">
        <v>2494</v>
      </c>
      <c r="P75" s="9">
        <f t="shared" si="10"/>
        <v>0</v>
      </c>
      <c r="Q75" s="130">
        <f t="shared" si="11"/>
        <v>14</v>
      </c>
      <c r="R75" s="130">
        <f t="shared" si="12"/>
        <v>14</v>
      </c>
      <c r="S75" s="130">
        <f t="shared" si="13"/>
        <v>66</v>
      </c>
      <c r="T75" s="130">
        <f t="shared" si="14"/>
        <v>2575</v>
      </c>
      <c r="U75" s="130">
        <f t="shared" si="15"/>
        <v>24958578.790420003</v>
      </c>
      <c r="V75" s="185">
        <f t="shared" ref="V75:V138" si="16">A75</f>
        <v>66</v>
      </c>
      <c r="W75" s="12">
        <v>14</v>
      </c>
      <c r="X75" s="9">
        <v>14</v>
      </c>
      <c r="Y75" s="9">
        <v>66</v>
      </c>
      <c r="Z75" s="12">
        <v>2575</v>
      </c>
      <c r="AA75" s="12">
        <v>24958578.790420003</v>
      </c>
      <c r="AB75" s="132"/>
      <c r="AC75" s="131"/>
      <c r="AD75" s="132"/>
      <c r="AE75" s="132"/>
      <c r="AF75" s="131"/>
      <c r="AG75" s="131"/>
      <c r="AI75" s="12"/>
      <c r="AL75" s="12"/>
      <c r="AM75" s="12"/>
      <c r="AO75" s="12"/>
      <c r="AR75" s="12"/>
      <c r="AS75" s="12"/>
      <c r="AU75" s="12"/>
      <c r="AX75" s="12"/>
      <c r="AY75" s="12"/>
      <c r="BA75" s="12"/>
      <c r="BD75" s="12"/>
      <c r="BE75" s="12"/>
      <c r="BG75" s="12"/>
      <c r="BJ75" s="12"/>
      <c r="BK75" s="12"/>
      <c r="BM75" s="131"/>
      <c r="BN75" s="132"/>
      <c r="BO75" s="132"/>
      <c r="BP75" s="12"/>
      <c r="BQ75" s="12"/>
      <c r="BS75" s="12"/>
      <c r="BV75" s="12"/>
      <c r="BW75" s="12"/>
      <c r="BY75" s="12"/>
      <c r="CB75" s="12"/>
      <c r="CC75" s="12"/>
      <c r="CE75" s="12"/>
      <c r="CH75" s="12"/>
      <c r="CI75" s="12"/>
    </row>
    <row r="76" spans="1:87">
      <c r="A76" s="9">
        <v>67</v>
      </c>
      <c r="B76" s="9">
        <v>14</v>
      </c>
      <c r="C76" s="9" t="s">
        <v>1514</v>
      </c>
      <c r="D76" s="9">
        <v>829</v>
      </c>
      <c r="E76" s="9" t="s">
        <v>1484</v>
      </c>
      <c r="F76" s="39">
        <v>1250561</v>
      </c>
      <c r="G76" s="128">
        <v>4.9526141522016301E-2</v>
      </c>
      <c r="H76" s="129">
        <f t="shared" si="8"/>
        <v>1148652</v>
      </c>
      <c r="I76" s="128">
        <f>IF(H79&gt;0, H76/H79, 0)</f>
        <v>4.3997466036171697E-2</v>
      </c>
      <c r="J76" s="76"/>
      <c r="K76" s="12" t="e">
        <f>ROUND(J79*I76,0)</f>
        <v>#REF!</v>
      </c>
      <c r="L76" s="75">
        <v>980070</v>
      </c>
      <c r="M76" s="12" t="e">
        <f>K76-L76</f>
        <v>#REF!</v>
      </c>
      <c r="N76" s="50" t="e">
        <f t="shared" si="9"/>
        <v>#REF!</v>
      </c>
      <c r="O76" s="12">
        <v>74</v>
      </c>
      <c r="P76" s="9">
        <f t="shared" si="10"/>
        <v>0</v>
      </c>
      <c r="Q76" s="130">
        <f t="shared" si="11"/>
        <v>14</v>
      </c>
      <c r="R76" s="130">
        <f t="shared" si="12"/>
        <v>829</v>
      </c>
      <c r="S76" s="130">
        <f t="shared" si="13"/>
        <v>67</v>
      </c>
      <c r="T76" s="130">
        <f t="shared" si="14"/>
        <v>68</v>
      </c>
      <c r="U76" s="130">
        <f t="shared" si="15"/>
        <v>1148652</v>
      </c>
      <c r="V76" s="185">
        <f t="shared" si="16"/>
        <v>67</v>
      </c>
      <c r="W76" s="12">
        <v>14</v>
      </c>
      <c r="X76" s="9">
        <v>829</v>
      </c>
      <c r="Y76" s="9">
        <v>67</v>
      </c>
      <c r="Z76" s="12">
        <v>68</v>
      </c>
      <c r="AA76" s="12">
        <v>1148652</v>
      </c>
      <c r="AB76" s="132"/>
      <c r="AC76" s="131"/>
      <c r="AD76" s="132"/>
      <c r="AE76" s="132"/>
      <c r="AF76" s="131"/>
      <c r="AG76" s="131"/>
      <c r="AI76" s="12"/>
      <c r="AL76" s="12"/>
      <c r="AM76" s="12"/>
      <c r="AO76" s="12"/>
      <c r="AR76" s="12"/>
      <c r="AS76" s="12"/>
      <c r="AU76" s="12"/>
      <c r="AX76" s="12"/>
      <c r="AY76" s="12"/>
      <c r="BA76" s="12"/>
      <c r="BD76" s="12"/>
      <c r="BE76" s="12"/>
      <c r="BG76" s="12"/>
      <c r="BJ76" s="12"/>
      <c r="BK76" s="12"/>
      <c r="BM76" s="131"/>
      <c r="BN76" s="132"/>
      <c r="BO76" s="132"/>
      <c r="BP76" s="12"/>
      <c r="BQ76" s="12"/>
      <c r="BS76" s="12"/>
      <c r="BV76" s="12"/>
      <c r="BW76" s="12"/>
      <c r="BY76" s="12"/>
      <c r="CB76" s="12"/>
      <c r="CC76" s="12"/>
      <c r="CE76" s="12"/>
      <c r="CH76" s="12"/>
      <c r="CI76" s="12"/>
    </row>
    <row r="77" spans="1:87">
      <c r="A77" s="9">
        <v>68</v>
      </c>
      <c r="B77" s="9">
        <v>14</v>
      </c>
      <c r="C77" s="9" t="s">
        <v>1928</v>
      </c>
      <c r="D77" s="9">
        <v>998</v>
      </c>
      <c r="E77" s="9" t="s">
        <v>1928</v>
      </c>
      <c r="F77" s="39">
        <v>0</v>
      </c>
      <c r="G77" s="128">
        <v>0</v>
      </c>
      <c r="H77" s="129">
        <f t="shared" si="8"/>
        <v>0</v>
      </c>
      <c r="I77" s="128">
        <f>IF(H79&gt;0, H77/H79, 0)</f>
        <v>0</v>
      </c>
      <c r="J77" s="76"/>
      <c r="K77" s="12" t="e">
        <f>ROUND(J79*I77,0)</f>
        <v>#REF!</v>
      </c>
      <c r="L77" s="75">
        <v>0</v>
      </c>
      <c r="M77" s="12" t="e">
        <f>K77-L77</f>
        <v>#REF!</v>
      </c>
      <c r="N77" s="50" t="e">
        <f t="shared" si="9"/>
        <v>#REF!</v>
      </c>
      <c r="O77" s="12">
        <v>0</v>
      </c>
      <c r="P77" s="9">
        <f t="shared" si="10"/>
        <v>0</v>
      </c>
      <c r="Q77" s="130">
        <f t="shared" si="11"/>
        <v>14</v>
      </c>
      <c r="R77" s="130">
        <f t="shared" si="12"/>
        <v>998</v>
      </c>
      <c r="S77" s="130">
        <f t="shared" si="13"/>
        <v>68</v>
      </c>
      <c r="T77" s="130">
        <f t="shared" si="14"/>
        <v>0</v>
      </c>
      <c r="U77" s="130">
        <f t="shared" si="15"/>
        <v>0</v>
      </c>
      <c r="V77" s="185">
        <f t="shared" si="16"/>
        <v>68</v>
      </c>
      <c r="W77" s="12">
        <v>14</v>
      </c>
      <c r="X77" s="9">
        <v>998</v>
      </c>
      <c r="Y77" s="9">
        <v>68</v>
      </c>
      <c r="Z77" s="12">
        <v>0</v>
      </c>
      <c r="AA77" s="12">
        <v>0</v>
      </c>
      <c r="AB77" s="132"/>
      <c r="AC77" s="131"/>
      <c r="AD77" s="132"/>
      <c r="AE77" s="132"/>
      <c r="AF77" s="131"/>
      <c r="AG77" s="131"/>
      <c r="AI77" s="12"/>
      <c r="AL77" s="12"/>
      <c r="AM77" s="12"/>
      <c r="AO77" s="12"/>
      <c r="AR77" s="12"/>
      <c r="AS77" s="12"/>
      <c r="AU77" s="12"/>
      <c r="AX77" s="12"/>
      <c r="AY77" s="12"/>
      <c r="BA77" s="12"/>
      <c r="BD77" s="12"/>
      <c r="BE77" s="12"/>
      <c r="BG77" s="12"/>
      <c r="BJ77" s="12"/>
      <c r="BK77" s="12"/>
      <c r="BM77" s="131"/>
      <c r="BN77" s="132"/>
      <c r="BO77" s="132"/>
      <c r="BP77" s="12"/>
      <c r="BQ77" s="12"/>
      <c r="BS77" s="12"/>
      <c r="BV77" s="12"/>
      <c r="BW77" s="12"/>
      <c r="BY77" s="12"/>
      <c r="CB77" s="12"/>
      <c r="CC77" s="12"/>
      <c r="CE77" s="12"/>
      <c r="CH77" s="12"/>
      <c r="CI77" s="12"/>
    </row>
    <row r="78" spans="1:87">
      <c r="A78" s="9">
        <v>69</v>
      </c>
      <c r="B78" s="9">
        <v>14</v>
      </c>
      <c r="C78" s="9" t="s">
        <v>1928</v>
      </c>
      <c r="D78" s="9">
        <v>998</v>
      </c>
      <c r="E78" s="9" t="s">
        <v>1928</v>
      </c>
      <c r="F78" s="39">
        <v>0</v>
      </c>
      <c r="G78" s="128">
        <v>0</v>
      </c>
      <c r="H78" s="129">
        <f t="shared" si="8"/>
        <v>0</v>
      </c>
      <c r="I78" s="128">
        <f>IF(H79&gt;0, H78/H79, 0)</f>
        <v>0</v>
      </c>
      <c r="J78" s="76"/>
      <c r="K78" s="12" t="e">
        <f>ROUND(J79*I78,0)</f>
        <v>#REF!</v>
      </c>
      <c r="L78" s="75">
        <v>0</v>
      </c>
      <c r="M78" s="12" t="e">
        <f>K78-L78</f>
        <v>#REF!</v>
      </c>
      <c r="N78" s="50" t="e">
        <f t="shared" si="9"/>
        <v>#REF!</v>
      </c>
      <c r="O78" s="12">
        <v>0</v>
      </c>
      <c r="P78" s="9">
        <f t="shared" si="10"/>
        <v>0</v>
      </c>
      <c r="Q78" s="130">
        <f t="shared" si="11"/>
        <v>14</v>
      </c>
      <c r="R78" s="130">
        <f t="shared" si="12"/>
        <v>998</v>
      </c>
      <c r="S78" s="130">
        <f t="shared" si="13"/>
        <v>69</v>
      </c>
      <c r="T78" s="130">
        <f t="shared" si="14"/>
        <v>0</v>
      </c>
      <c r="U78" s="130">
        <f t="shared" si="15"/>
        <v>0</v>
      </c>
      <c r="V78" s="185">
        <f t="shared" si="16"/>
        <v>69</v>
      </c>
      <c r="W78" s="12">
        <v>14</v>
      </c>
      <c r="X78" s="9">
        <v>998</v>
      </c>
      <c r="Y78" s="9">
        <v>69</v>
      </c>
      <c r="Z78" s="12">
        <v>0</v>
      </c>
      <c r="AA78" s="12">
        <v>0</v>
      </c>
      <c r="AB78" s="132"/>
      <c r="AC78" s="131"/>
      <c r="AD78" s="132"/>
      <c r="AE78" s="132"/>
      <c r="AF78" s="131"/>
      <c r="AG78" s="131"/>
      <c r="AI78" s="12"/>
      <c r="AL78" s="12"/>
      <c r="AM78" s="12"/>
      <c r="AO78" s="12"/>
      <c r="AR78" s="12"/>
      <c r="AS78" s="12"/>
      <c r="AU78" s="12"/>
      <c r="AX78" s="12"/>
      <c r="AY78" s="12"/>
      <c r="BA78" s="12"/>
      <c r="BD78" s="12"/>
      <c r="BE78" s="12"/>
      <c r="BG78" s="12"/>
      <c r="BJ78" s="12"/>
      <c r="BK78" s="12"/>
      <c r="BM78" s="131"/>
      <c r="BN78" s="132"/>
      <c r="BO78" s="132"/>
      <c r="BP78" s="12"/>
      <c r="BQ78" s="12"/>
      <c r="BS78" s="12"/>
      <c r="BV78" s="12"/>
      <c r="BW78" s="12"/>
      <c r="BY78" s="12"/>
      <c r="CB78" s="12"/>
      <c r="CC78" s="12"/>
      <c r="CE78" s="12"/>
      <c r="CH78" s="12"/>
      <c r="CI78" s="12"/>
    </row>
    <row r="79" spans="1:87">
      <c r="A79" s="9">
        <v>70</v>
      </c>
      <c r="B79" s="13">
        <v>14</v>
      </c>
      <c r="C79" s="13" t="s">
        <v>1514</v>
      </c>
      <c r="D79" s="13">
        <v>999</v>
      </c>
      <c r="E79" s="13" t="s">
        <v>946</v>
      </c>
      <c r="F79" s="111">
        <v>25250523.492609996</v>
      </c>
      <c r="G79" s="133">
        <v>1</v>
      </c>
      <c r="H79" s="134">
        <f>SUM(H75:H78)</f>
        <v>26107230.790420003</v>
      </c>
      <c r="I79" s="133">
        <f>SUM(I75:I78)</f>
        <v>1</v>
      </c>
      <c r="J79" s="111" t="e">
        <f>VLOOKUP(B79,town351,22)</f>
        <v>#REF!</v>
      </c>
      <c r="K79" s="111" t="e">
        <f>SUM(K75:K78)</f>
        <v>#REF!</v>
      </c>
      <c r="L79" s="135">
        <v>19788949</v>
      </c>
      <c r="M79" s="111" t="e">
        <f>SUM(M75:M78)</f>
        <v>#REF!</v>
      </c>
      <c r="N79" s="49" t="e">
        <f t="shared" si="9"/>
        <v>#REF!</v>
      </c>
      <c r="O79" s="111">
        <v>2568</v>
      </c>
      <c r="P79" s="9">
        <f t="shared" si="10"/>
        <v>0</v>
      </c>
      <c r="Q79" s="130">
        <f t="shared" si="11"/>
        <v>14</v>
      </c>
      <c r="R79" s="130">
        <f t="shared" si="12"/>
        <v>999</v>
      </c>
      <c r="S79" s="130">
        <f t="shared" si="13"/>
        <v>70</v>
      </c>
      <c r="T79" s="130">
        <f t="shared" si="14"/>
        <v>2643</v>
      </c>
      <c r="U79" s="130">
        <f t="shared" si="15"/>
        <v>26107230.790420003</v>
      </c>
      <c r="V79" s="185">
        <f t="shared" si="16"/>
        <v>70</v>
      </c>
      <c r="W79" s="12">
        <v>14</v>
      </c>
      <c r="X79" s="9">
        <v>999</v>
      </c>
      <c r="Y79" s="9">
        <v>70</v>
      </c>
      <c r="Z79" s="12">
        <v>2643</v>
      </c>
      <c r="AA79" s="12">
        <v>26107230.790420003</v>
      </c>
      <c r="AB79" s="132"/>
      <c r="AC79" s="131"/>
      <c r="AD79" s="132"/>
      <c r="AE79" s="132"/>
      <c r="AF79" s="131"/>
      <c r="AG79" s="131"/>
      <c r="AI79" s="12"/>
      <c r="AL79" s="12"/>
      <c r="AM79" s="12"/>
      <c r="AO79" s="12"/>
      <c r="AR79" s="12"/>
      <c r="AS79" s="12"/>
      <c r="AU79" s="12"/>
      <c r="AX79" s="12"/>
      <c r="AY79" s="12"/>
      <c r="BA79" s="12"/>
      <c r="BD79" s="12"/>
      <c r="BE79" s="12"/>
      <c r="BG79" s="12"/>
      <c r="BJ79" s="12"/>
      <c r="BK79" s="12"/>
      <c r="BM79" s="131"/>
      <c r="BN79" s="132"/>
      <c r="BO79" s="132"/>
      <c r="BP79" s="12"/>
      <c r="BQ79" s="12"/>
      <c r="BS79" s="12"/>
      <c r="BV79" s="12"/>
      <c r="BW79" s="12"/>
      <c r="BY79" s="12"/>
      <c r="CB79" s="12"/>
      <c r="CC79" s="12"/>
      <c r="CE79" s="12"/>
      <c r="CH79" s="12"/>
      <c r="CI79" s="12"/>
    </row>
    <row r="80" spans="1:87">
      <c r="A80" s="9">
        <v>71</v>
      </c>
      <c r="B80" s="9">
        <v>15</v>
      </c>
      <c r="C80" s="9" t="s">
        <v>1515</v>
      </c>
      <c r="D80" s="9">
        <v>15</v>
      </c>
      <c r="E80" s="9" t="s">
        <v>1075</v>
      </c>
      <c r="F80" s="39">
        <v>0</v>
      </c>
      <c r="G80" s="128">
        <v>0</v>
      </c>
      <c r="H80" s="129">
        <f t="shared" ref="H80:H143" si="17">U80</f>
        <v>26341.840000000004</v>
      </c>
      <c r="I80" s="128">
        <f>IF(H84&gt;0, H80/H84, 0)</f>
        <v>1.4484552419695856E-3</v>
      </c>
      <c r="J80" s="76"/>
      <c r="K80" s="12" t="e">
        <f>ROUND(J84*I80,0)</f>
        <v>#REF!</v>
      </c>
      <c r="L80" s="75">
        <v>0</v>
      </c>
      <c r="M80" s="12" t="e">
        <f>K80-L80</f>
        <v>#REF!</v>
      </c>
      <c r="N80" s="50" t="e">
        <f>IF(L80&gt;0,M80*100/L80,IF(M80&gt;0,100,0))</f>
        <v>#REF!</v>
      </c>
      <c r="O80" s="12">
        <v>0</v>
      </c>
      <c r="P80" s="9">
        <f t="shared" si="10"/>
        <v>0</v>
      </c>
      <c r="Q80" s="130">
        <f t="shared" si="11"/>
        <v>15</v>
      </c>
      <c r="R80" s="130">
        <f t="shared" si="12"/>
        <v>15</v>
      </c>
      <c r="S80" s="130">
        <f t="shared" si="13"/>
        <v>71</v>
      </c>
      <c r="T80" s="130">
        <f t="shared" si="14"/>
        <v>2</v>
      </c>
      <c r="U80" s="130">
        <f t="shared" si="15"/>
        <v>26341.840000000004</v>
      </c>
      <c r="V80" s="185">
        <f t="shared" si="16"/>
        <v>71</v>
      </c>
      <c r="W80" s="12">
        <v>15</v>
      </c>
      <c r="X80" s="9">
        <v>15</v>
      </c>
      <c r="Y80" s="9">
        <v>71</v>
      </c>
      <c r="Z80" s="12">
        <v>2</v>
      </c>
      <c r="AA80" s="12">
        <v>26341.840000000004</v>
      </c>
      <c r="AB80" s="132"/>
      <c r="AC80" s="131"/>
      <c r="AD80" s="132"/>
      <c r="AE80" s="132"/>
      <c r="AF80" s="131"/>
      <c r="AG80" s="131"/>
      <c r="AI80" s="12"/>
      <c r="AL80" s="12"/>
      <c r="AM80" s="12"/>
      <c r="AO80" s="12"/>
      <c r="AR80" s="12"/>
      <c r="AS80" s="12"/>
      <c r="AU80" s="12"/>
      <c r="AX80" s="12"/>
      <c r="AY80" s="12"/>
      <c r="BA80" s="12"/>
      <c r="BD80" s="12"/>
      <c r="BE80" s="12"/>
      <c r="BG80" s="12"/>
      <c r="BJ80" s="12"/>
      <c r="BK80" s="12"/>
      <c r="BM80" s="131"/>
      <c r="BN80" s="132"/>
      <c r="BO80" s="132"/>
      <c r="BP80" s="12"/>
      <c r="BQ80" s="12"/>
      <c r="BS80" s="12"/>
      <c r="BV80" s="12"/>
      <c r="BW80" s="12"/>
      <c r="BY80" s="12"/>
      <c r="CB80" s="12"/>
      <c r="CC80" s="12"/>
      <c r="CE80" s="12"/>
      <c r="CH80" s="12"/>
      <c r="CI80" s="12"/>
    </row>
    <row r="81" spans="1:87">
      <c r="A81" s="9">
        <v>72</v>
      </c>
      <c r="B81" s="9">
        <v>15</v>
      </c>
      <c r="C81" s="9" t="s">
        <v>1515</v>
      </c>
      <c r="D81" s="9">
        <v>615</v>
      </c>
      <c r="E81" s="9" t="s">
        <v>1419</v>
      </c>
      <c r="F81" s="39">
        <v>16760410</v>
      </c>
      <c r="G81" s="128">
        <v>0.92261726021634627</v>
      </c>
      <c r="H81" s="129">
        <f t="shared" si="17"/>
        <v>16857428</v>
      </c>
      <c r="I81" s="128">
        <f>IF(H84&gt;0, H81/H84, 0)</f>
        <v>0.9269371445853769</v>
      </c>
      <c r="J81" s="76"/>
      <c r="K81" s="12" t="e">
        <f>ROUND(J84*I81,0)</f>
        <v>#REF!</v>
      </c>
      <c r="L81" s="75">
        <v>2314968</v>
      </c>
      <c r="M81" s="12" t="e">
        <f>K81-L81</f>
        <v>#REF!</v>
      </c>
      <c r="N81" s="50" t="e">
        <f>IF(L81&gt;0,M81*100/L81,IF(M81&gt;0,100,0))</f>
        <v>#REF!</v>
      </c>
      <c r="O81" s="12">
        <v>1610</v>
      </c>
      <c r="P81" s="9">
        <f t="shared" si="10"/>
        <v>0</v>
      </c>
      <c r="Q81" s="130">
        <f t="shared" si="11"/>
        <v>15</v>
      </c>
      <c r="R81" s="130">
        <f t="shared" si="12"/>
        <v>615</v>
      </c>
      <c r="S81" s="130">
        <f t="shared" si="13"/>
        <v>72</v>
      </c>
      <c r="T81" s="130">
        <f t="shared" si="14"/>
        <v>1595</v>
      </c>
      <c r="U81" s="130">
        <f t="shared" si="15"/>
        <v>16857428</v>
      </c>
      <c r="V81" s="185">
        <f t="shared" si="16"/>
        <v>72</v>
      </c>
      <c r="W81" s="12">
        <v>15</v>
      </c>
      <c r="X81" s="9">
        <v>615</v>
      </c>
      <c r="Y81" s="9">
        <v>72</v>
      </c>
      <c r="Z81" s="12">
        <v>1595</v>
      </c>
      <c r="AA81" s="12">
        <v>16857428</v>
      </c>
      <c r="AB81" s="132"/>
      <c r="AC81" s="131"/>
      <c r="AD81" s="132"/>
      <c r="AE81" s="132"/>
      <c r="AF81" s="131"/>
      <c r="AG81" s="131"/>
      <c r="AI81" s="12"/>
      <c r="AL81" s="12"/>
      <c r="AM81" s="12"/>
      <c r="AO81" s="12"/>
      <c r="AR81" s="12"/>
      <c r="AS81" s="12"/>
      <c r="AU81" s="12"/>
      <c r="AX81" s="12"/>
      <c r="AY81" s="12"/>
      <c r="BA81" s="12"/>
      <c r="BD81" s="12"/>
      <c r="BE81" s="12"/>
      <c r="BG81" s="12"/>
      <c r="BJ81" s="12"/>
      <c r="BK81" s="12"/>
      <c r="BM81" s="131"/>
      <c r="BN81" s="132"/>
      <c r="BO81" s="132"/>
      <c r="BP81" s="12"/>
      <c r="BQ81" s="12"/>
      <c r="BS81" s="12"/>
      <c r="BV81" s="12"/>
      <c r="BW81" s="12"/>
      <c r="BY81" s="12"/>
      <c r="CB81" s="12"/>
      <c r="CC81" s="12"/>
      <c r="CE81" s="12"/>
      <c r="CH81" s="12"/>
      <c r="CI81" s="12"/>
    </row>
    <row r="82" spans="1:87">
      <c r="A82" s="9">
        <v>73</v>
      </c>
      <c r="B82" s="9">
        <v>15</v>
      </c>
      <c r="C82" s="9" t="s">
        <v>1515</v>
      </c>
      <c r="D82" s="9">
        <v>832</v>
      </c>
      <c r="E82" s="9" t="s">
        <v>1486</v>
      </c>
      <c r="F82" s="39">
        <v>1405747</v>
      </c>
      <c r="G82" s="128">
        <v>7.7382739783653745E-2</v>
      </c>
      <c r="H82" s="129">
        <f t="shared" si="17"/>
        <v>1302391</v>
      </c>
      <c r="I82" s="128">
        <f>IF(H84&gt;0, H82/H84, 0)</f>
        <v>7.1614400172653483E-2</v>
      </c>
      <c r="J82" s="76"/>
      <c r="K82" s="12" t="e">
        <f>ROUND(J84*I82,0)</f>
        <v>#REF!</v>
      </c>
      <c r="L82" s="75">
        <v>194163</v>
      </c>
      <c r="M82" s="12" t="e">
        <f>K82-L82</f>
        <v>#REF!</v>
      </c>
      <c r="N82" s="50" t="e">
        <f>IF(L82&gt;0,M82*100/L82,IF(M82&gt;0,100,0))</f>
        <v>#REF!</v>
      </c>
      <c r="O82" s="12">
        <v>92</v>
      </c>
      <c r="P82" s="9">
        <f t="shared" si="10"/>
        <v>0</v>
      </c>
      <c r="Q82" s="130">
        <f t="shared" si="11"/>
        <v>15</v>
      </c>
      <c r="R82" s="130">
        <f t="shared" si="12"/>
        <v>832</v>
      </c>
      <c r="S82" s="130">
        <f t="shared" si="13"/>
        <v>73</v>
      </c>
      <c r="T82" s="130">
        <f t="shared" si="14"/>
        <v>85</v>
      </c>
      <c r="U82" s="130">
        <f t="shared" si="15"/>
        <v>1302391</v>
      </c>
      <c r="V82" s="185">
        <f t="shared" si="16"/>
        <v>73</v>
      </c>
      <c r="W82" s="12">
        <v>15</v>
      </c>
      <c r="X82" s="9">
        <v>832</v>
      </c>
      <c r="Y82" s="9">
        <v>73</v>
      </c>
      <c r="Z82" s="12">
        <v>85</v>
      </c>
      <c r="AA82" s="12">
        <v>1302391</v>
      </c>
      <c r="AB82" s="132"/>
      <c r="AC82" s="131"/>
      <c r="AD82" s="132"/>
      <c r="AE82" s="132"/>
      <c r="AF82" s="131"/>
      <c r="AG82" s="131"/>
      <c r="AI82" s="12"/>
      <c r="AL82" s="12"/>
      <c r="AM82" s="12"/>
      <c r="AO82" s="12"/>
      <c r="AR82" s="12"/>
      <c r="AS82" s="12"/>
      <c r="AU82" s="12"/>
      <c r="AX82" s="12"/>
      <c r="AY82" s="12"/>
      <c r="BA82" s="12"/>
      <c r="BD82" s="12"/>
      <c r="BE82" s="12"/>
      <c r="BG82" s="12"/>
      <c r="BJ82" s="12"/>
      <c r="BK82" s="12"/>
      <c r="BM82" s="131"/>
      <c r="BN82" s="132"/>
      <c r="BO82" s="132"/>
      <c r="BP82" s="12"/>
      <c r="BQ82" s="12"/>
      <c r="BS82" s="12"/>
      <c r="BV82" s="12"/>
      <c r="BW82" s="12"/>
      <c r="BY82" s="12"/>
      <c r="CB82" s="12"/>
      <c r="CC82" s="12"/>
      <c r="CE82" s="12"/>
      <c r="CH82" s="12"/>
      <c r="CI82" s="12"/>
    </row>
    <row r="83" spans="1:87">
      <c r="A83" s="9">
        <v>74</v>
      </c>
      <c r="B83" s="9">
        <v>15</v>
      </c>
      <c r="C83" s="9" t="s">
        <v>1928</v>
      </c>
      <c r="D83" s="9">
        <v>998</v>
      </c>
      <c r="E83" s="9" t="s">
        <v>1928</v>
      </c>
      <c r="F83" s="39">
        <v>0</v>
      </c>
      <c r="G83" s="128">
        <v>0</v>
      </c>
      <c r="H83" s="129">
        <f t="shared" si="17"/>
        <v>0</v>
      </c>
      <c r="I83" s="128">
        <f>IF(H84&gt;0, H83/H84, 0)</f>
        <v>0</v>
      </c>
      <c r="J83" s="76"/>
      <c r="K83" s="12" t="e">
        <f>ROUND(J84*I83,0)</f>
        <v>#REF!</v>
      </c>
      <c r="L83" s="75">
        <v>0</v>
      </c>
      <c r="M83" s="12" t="e">
        <f>K83-L83</f>
        <v>#REF!</v>
      </c>
      <c r="N83" s="50" t="e">
        <f>IF(L83&gt;0,M83*100/L83,IF(M83&gt;0,100,0))</f>
        <v>#REF!</v>
      </c>
      <c r="O83" s="12">
        <v>0</v>
      </c>
      <c r="P83" s="9">
        <f t="shared" si="10"/>
        <v>0</v>
      </c>
      <c r="Q83" s="130">
        <f t="shared" si="11"/>
        <v>15</v>
      </c>
      <c r="R83" s="130">
        <f t="shared" si="12"/>
        <v>998</v>
      </c>
      <c r="S83" s="130">
        <f t="shared" si="13"/>
        <v>74</v>
      </c>
      <c r="T83" s="130">
        <f t="shared" si="14"/>
        <v>0</v>
      </c>
      <c r="U83" s="130">
        <f t="shared" si="15"/>
        <v>0</v>
      </c>
      <c r="V83" s="185">
        <f t="shared" si="16"/>
        <v>74</v>
      </c>
      <c r="W83" s="12">
        <v>15</v>
      </c>
      <c r="X83" s="9">
        <v>998</v>
      </c>
      <c r="Y83" s="9">
        <v>74</v>
      </c>
      <c r="Z83" s="12">
        <v>0</v>
      </c>
      <c r="AA83" s="12">
        <v>0</v>
      </c>
      <c r="AB83" s="132"/>
      <c r="AC83" s="131"/>
      <c r="AD83" s="132"/>
      <c r="AE83" s="132"/>
      <c r="AF83" s="131"/>
      <c r="AG83" s="131"/>
      <c r="AI83" s="12"/>
      <c r="AL83" s="12"/>
      <c r="AM83" s="12"/>
      <c r="AO83" s="12"/>
      <c r="AR83" s="12"/>
      <c r="AS83" s="12"/>
      <c r="AU83" s="12"/>
      <c r="AX83" s="12"/>
      <c r="AY83" s="12"/>
      <c r="BA83" s="12"/>
      <c r="BD83" s="12"/>
      <c r="BE83" s="12"/>
      <c r="BG83" s="12"/>
      <c r="BJ83" s="12"/>
      <c r="BK83" s="12"/>
      <c r="BM83" s="131"/>
      <c r="BN83" s="132"/>
      <c r="BO83" s="132"/>
      <c r="BP83" s="12"/>
      <c r="BQ83" s="12"/>
      <c r="BS83" s="12"/>
      <c r="BV83" s="12"/>
      <c r="BW83" s="12"/>
      <c r="BY83" s="12"/>
      <c r="CB83" s="12"/>
      <c r="CC83" s="12"/>
      <c r="CE83" s="12"/>
      <c r="CH83" s="12"/>
      <c r="CI83" s="12"/>
    </row>
    <row r="84" spans="1:87">
      <c r="A84" s="9">
        <v>75</v>
      </c>
      <c r="B84" s="13">
        <v>15</v>
      </c>
      <c r="C84" s="13" t="s">
        <v>1515</v>
      </c>
      <c r="D84" s="13">
        <v>999</v>
      </c>
      <c r="E84" s="13" t="s">
        <v>946</v>
      </c>
      <c r="F84" s="111">
        <v>18166157</v>
      </c>
      <c r="G84" s="133">
        <v>1</v>
      </c>
      <c r="H84" s="134">
        <f>SUM(H80:H83)</f>
        <v>18186160.84</v>
      </c>
      <c r="I84" s="133">
        <f>SUM(I80:I83)</f>
        <v>1</v>
      </c>
      <c r="J84" s="111" t="e">
        <f>VLOOKUP(B84,town351,22)</f>
        <v>#REF!</v>
      </c>
      <c r="K84" s="111" t="e">
        <f>SUM(K80:K83)</f>
        <v>#REF!</v>
      </c>
      <c r="L84" s="135">
        <v>2509131</v>
      </c>
      <c r="M84" s="111" t="e">
        <f>SUM(M80:M83)</f>
        <v>#REF!</v>
      </c>
      <c r="N84" s="49" t="e">
        <f t="shared" ref="N84:N143" si="18">IF(L84&gt;0,M84*100/L84,IF(M84&gt;0,100,0))</f>
        <v>#REF!</v>
      </c>
      <c r="O84" s="111">
        <v>1702</v>
      </c>
      <c r="P84" s="9">
        <f t="shared" si="10"/>
        <v>0</v>
      </c>
      <c r="Q84" s="130">
        <f t="shared" si="11"/>
        <v>15</v>
      </c>
      <c r="R84" s="130">
        <f t="shared" si="12"/>
        <v>999</v>
      </c>
      <c r="S84" s="130">
        <f t="shared" si="13"/>
        <v>75</v>
      </c>
      <c r="T84" s="130">
        <f t="shared" si="14"/>
        <v>1682</v>
      </c>
      <c r="U84" s="130">
        <f t="shared" si="15"/>
        <v>18186160.84</v>
      </c>
      <c r="V84" s="185">
        <f t="shared" si="16"/>
        <v>75</v>
      </c>
      <c r="W84" s="12">
        <v>15</v>
      </c>
      <c r="X84" s="9">
        <v>999</v>
      </c>
      <c r="Y84" s="9">
        <v>75</v>
      </c>
      <c r="Z84" s="12">
        <v>1682</v>
      </c>
      <c r="AA84" s="12">
        <v>18186160.84</v>
      </c>
      <c r="AB84" s="132"/>
      <c r="AC84" s="131"/>
      <c r="AD84" s="132"/>
      <c r="AE84" s="132"/>
      <c r="AF84" s="131"/>
      <c r="AG84" s="131"/>
      <c r="AI84" s="12"/>
      <c r="AL84" s="12"/>
      <c r="AM84" s="12"/>
      <c r="AO84" s="12"/>
      <c r="AR84" s="12"/>
      <c r="AS84" s="12"/>
      <c r="AU84" s="12"/>
      <c r="AX84" s="12"/>
      <c r="AY84" s="12"/>
      <c r="BA84" s="12"/>
      <c r="BD84" s="12"/>
      <c r="BE84" s="12"/>
      <c r="BG84" s="12"/>
      <c r="BJ84" s="12"/>
      <c r="BK84" s="12"/>
      <c r="BM84" s="131"/>
      <c r="BN84" s="132"/>
      <c r="BO84" s="132"/>
      <c r="BP84" s="12"/>
      <c r="BQ84" s="12"/>
      <c r="BS84" s="12"/>
      <c r="BV84" s="12"/>
      <c r="BW84" s="12"/>
      <c r="BY84" s="12"/>
      <c r="CB84" s="12"/>
      <c r="CC84" s="12"/>
      <c r="CE84" s="12"/>
      <c r="CH84" s="12"/>
      <c r="CI84" s="12"/>
    </row>
    <row r="85" spans="1:87">
      <c r="A85" s="9">
        <v>76</v>
      </c>
      <c r="B85" s="9">
        <v>16</v>
      </c>
      <c r="C85" s="9" t="s">
        <v>1516</v>
      </c>
      <c r="D85" s="9">
        <v>16</v>
      </c>
      <c r="E85" s="9" t="s">
        <v>1076</v>
      </c>
      <c r="F85" s="39">
        <v>68325590.250000015</v>
      </c>
      <c r="G85" s="128">
        <v>0.99095745536593771</v>
      </c>
      <c r="H85" s="129">
        <f>U85</f>
        <v>68466287.280000016</v>
      </c>
      <c r="I85" s="128">
        <f>IF(H89&gt;0, H85/H89, 0)</f>
        <v>0.98849722144914154</v>
      </c>
      <c r="J85" s="76"/>
      <c r="K85" s="12" t="e">
        <f>ROUND(J89*I85,0)</f>
        <v>#REF!</v>
      </c>
      <c r="L85" s="75">
        <v>33083184</v>
      </c>
      <c r="M85" s="12" t="e">
        <f>K85-L85</f>
        <v>#REF!</v>
      </c>
      <c r="N85" s="50" t="e">
        <f t="shared" si="18"/>
        <v>#REF!</v>
      </c>
      <c r="O85" s="12">
        <v>6292</v>
      </c>
      <c r="P85" s="9">
        <f t="shared" si="10"/>
        <v>0</v>
      </c>
      <c r="Q85" s="130">
        <f t="shared" si="11"/>
        <v>16</v>
      </c>
      <c r="R85" s="130">
        <f t="shared" si="12"/>
        <v>16</v>
      </c>
      <c r="S85" s="130">
        <f t="shared" si="13"/>
        <v>76</v>
      </c>
      <c r="T85" s="130">
        <f t="shared" si="14"/>
        <v>6257</v>
      </c>
      <c r="U85" s="130">
        <f t="shared" si="15"/>
        <v>68466287.280000016</v>
      </c>
      <c r="V85" s="185">
        <f t="shared" si="16"/>
        <v>76</v>
      </c>
      <c r="W85" s="12">
        <v>16</v>
      </c>
      <c r="X85" s="9">
        <v>16</v>
      </c>
      <c r="Y85" s="9">
        <v>76</v>
      </c>
      <c r="Z85" s="12">
        <v>6257</v>
      </c>
      <c r="AA85" s="12">
        <v>68466287.280000016</v>
      </c>
      <c r="AB85" s="132"/>
      <c r="AC85" s="131"/>
      <c r="AD85" s="132"/>
      <c r="AE85" s="132"/>
      <c r="AF85" s="131"/>
      <c r="AG85" s="131"/>
      <c r="AI85" s="12"/>
      <c r="AL85" s="12"/>
      <c r="AM85" s="12"/>
      <c r="AO85" s="12"/>
      <c r="AR85" s="12"/>
      <c r="AS85" s="12"/>
      <c r="AU85" s="12"/>
      <c r="AX85" s="12"/>
      <c r="AY85" s="12"/>
      <c r="BA85" s="12"/>
      <c r="BD85" s="12"/>
      <c r="BE85" s="12"/>
      <c r="BG85" s="12"/>
      <c r="BJ85" s="12"/>
      <c r="BK85" s="12"/>
      <c r="BM85" s="131"/>
      <c r="BN85" s="132"/>
      <c r="BO85" s="132"/>
      <c r="BP85" s="12"/>
      <c r="BQ85" s="12"/>
      <c r="BS85" s="12"/>
      <c r="BV85" s="12"/>
      <c r="BW85" s="12"/>
      <c r="BY85" s="12"/>
      <c r="CB85" s="12"/>
      <c r="CC85" s="12"/>
      <c r="CE85" s="12"/>
      <c r="CH85" s="12"/>
      <c r="CI85" s="12"/>
    </row>
    <row r="86" spans="1:87">
      <c r="A86" s="9">
        <v>77</v>
      </c>
      <c r="B86" s="9">
        <v>16</v>
      </c>
      <c r="C86" s="9" t="s">
        <v>1516</v>
      </c>
      <c r="D86" s="9">
        <v>910</v>
      </c>
      <c r="E86" s="9" t="s">
        <v>1499</v>
      </c>
      <c r="F86" s="39">
        <v>623475</v>
      </c>
      <c r="G86" s="128">
        <v>9.0425446340623144E-3</v>
      </c>
      <c r="H86" s="129">
        <f t="shared" si="17"/>
        <v>796717</v>
      </c>
      <c r="I86" s="128">
        <f>IF(H89&gt;0, H86/H89, 0)</f>
        <v>1.1502778550858432E-2</v>
      </c>
      <c r="J86" s="76"/>
      <c r="K86" s="12" t="e">
        <f>ROUND(J89*I86,0)</f>
        <v>#REF!</v>
      </c>
      <c r="L86" s="75">
        <v>301886</v>
      </c>
      <c r="M86" s="12" t="e">
        <f>K86-L86</f>
        <v>#REF!</v>
      </c>
      <c r="N86" s="50" t="e">
        <f t="shared" si="18"/>
        <v>#REF!</v>
      </c>
      <c r="O86" s="12">
        <v>41</v>
      </c>
      <c r="P86" s="9">
        <f t="shared" si="10"/>
        <v>0</v>
      </c>
      <c r="Q86" s="130">
        <f t="shared" si="11"/>
        <v>16</v>
      </c>
      <c r="R86" s="130">
        <f t="shared" si="12"/>
        <v>910</v>
      </c>
      <c r="S86" s="130">
        <f t="shared" si="13"/>
        <v>77</v>
      </c>
      <c r="T86" s="130">
        <f t="shared" si="14"/>
        <v>52</v>
      </c>
      <c r="U86" s="130">
        <f t="shared" si="15"/>
        <v>796717</v>
      </c>
      <c r="V86" s="185">
        <f t="shared" si="16"/>
        <v>77</v>
      </c>
      <c r="W86" s="12">
        <v>16</v>
      </c>
      <c r="X86" s="9">
        <v>910</v>
      </c>
      <c r="Y86" s="9">
        <v>77</v>
      </c>
      <c r="Z86" s="12">
        <v>52</v>
      </c>
      <c r="AA86" s="12">
        <v>796717</v>
      </c>
      <c r="AB86" s="132"/>
      <c r="AC86" s="131"/>
      <c r="AD86" s="132"/>
      <c r="AE86" s="132"/>
      <c r="AF86" s="131"/>
      <c r="AG86" s="131"/>
      <c r="AI86" s="12"/>
      <c r="AL86" s="12"/>
      <c r="AM86" s="12"/>
      <c r="AO86" s="12"/>
      <c r="AR86" s="12"/>
      <c r="AS86" s="12"/>
      <c r="AU86" s="12"/>
      <c r="AX86" s="12"/>
      <c r="AY86" s="12"/>
      <c r="BA86" s="12"/>
      <c r="BD86" s="12"/>
      <c r="BE86" s="12"/>
      <c r="BG86" s="12"/>
      <c r="BJ86" s="12"/>
      <c r="BK86" s="12"/>
      <c r="BM86" s="131"/>
      <c r="BN86" s="132"/>
      <c r="BO86" s="132"/>
      <c r="BP86" s="12"/>
      <c r="BQ86" s="12"/>
      <c r="BS86" s="12"/>
      <c r="BV86" s="12"/>
      <c r="BW86" s="12"/>
      <c r="BY86" s="12"/>
      <c r="CB86" s="12"/>
      <c r="CC86" s="12"/>
      <c r="CE86" s="12"/>
      <c r="CH86" s="12"/>
      <c r="CI86" s="12"/>
    </row>
    <row r="87" spans="1:87">
      <c r="A87" s="9">
        <v>78</v>
      </c>
      <c r="B87" s="9">
        <v>16</v>
      </c>
      <c r="C87" s="9" t="s">
        <v>1928</v>
      </c>
      <c r="D87" s="9">
        <v>998</v>
      </c>
      <c r="E87" s="9" t="s">
        <v>1928</v>
      </c>
      <c r="F87" s="39">
        <v>0</v>
      </c>
      <c r="G87" s="128">
        <v>0</v>
      </c>
      <c r="H87" s="129">
        <f t="shared" si="17"/>
        <v>0</v>
      </c>
      <c r="I87" s="128">
        <f>IF(H89&gt;0, H87/H89, 0)</f>
        <v>0</v>
      </c>
      <c r="J87" s="76"/>
      <c r="K87" s="12" t="e">
        <f>ROUND(J89*I87,0)</f>
        <v>#REF!</v>
      </c>
      <c r="L87" s="75">
        <v>0</v>
      </c>
      <c r="M87" s="12" t="e">
        <f>K87-L87</f>
        <v>#REF!</v>
      </c>
      <c r="N87" s="50" t="e">
        <f t="shared" si="18"/>
        <v>#REF!</v>
      </c>
      <c r="O87" s="12">
        <v>0</v>
      </c>
      <c r="P87" s="9">
        <f t="shared" si="10"/>
        <v>0</v>
      </c>
      <c r="Q87" s="130">
        <f t="shared" si="11"/>
        <v>16</v>
      </c>
      <c r="R87" s="130">
        <f t="shared" si="12"/>
        <v>998</v>
      </c>
      <c r="S87" s="130">
        <f t="shared" si="13"/>
        <v>78</v>
      </c>
      <c r="T87" s="130">
        <f t="shared" si="14"/>
        <v>0</v>
      </c>
      <c r="U87" s="130">
        <f t="shared" si="15"/>
        <v>0</v>
      </c>
      <c r="V87" s="185">
        <f t="shared" si="16"/>
        <v>78</v>
      </c>
      <c r="W87" s="12">
        <v>16</v>
      </c>
      <c r="X87" s="9">
        <v>998</v>
      </c>
      <c r="Y87" s="9">
        <v>78</v>
      </c>
      <c r="Z87" s="12">
        <v>0</v>
      </c>
      <c r="AA87" s="12">
        <v>0</v>
      </c>
      <c r="AB87" s="132"/>
      <c r="AC87" s="131"/>
      <c r="AD87" s="132"/>
      <c r="AE87" s="132"/>
      <c r="AF87" s="131"/>
      <c r="AG87" s="131"/>
      <c r="AI87" s="12"/>
      <c r="AL87" s="12"/>
      <c r="AM87" s="12"/>
      <c r="AO87" s="12"/>
      <c r="AR87" s="12"/>
      <c r="AS87" s="12"/>
      <c r="AU87" s="12"/>
      <c r="AX87" s="12"/>
      <c r="AY87" s="12"/>
      <c r="BA87" s="12"/>
      <c r="BD87" s="12"/>
      <c r="BE87" s="12"/>
      <c r="BG87" s="12"/>
      <c r="BJ87" s="12"/>
      <c r="BK87" s="12"/>
      <c r="BM87" s="131"/>
      <c r="BN87" s="132"/>
      <c r="BO87" s="132"/>
      <c r="BP87" s="12"/>
      <c r="BQ87" s="12"/>
      <c r="BS87" s="12"/>
      <c r="BV87" s="12"/>
      <c r="BW87" s="12"/>
      <c r="BY87" s="12"/>
      <c r="CB87" s="12"/>
      <c r="CC87" s="12"/>
      <c r="CE87" s="12"/>
      <c r="CH87" s="12"/>
      <c r="CI87" s="12"/>
    </row>
    <row r="88" spans="1:87">
      <c r="A88" s="9">
        <v>79</v>
      </c>
      <c r="B88" s="9">
        <v>16</v>
      </c>
      <c r="C88" s="9" t="s">
        <v>1928</v>
      </c>
      <c r="D88" s="9">
        <v>998</v>
      </c>
      <c r="E88" s="9" t="s">
        <v>1928</v>
      </c>
      <c r="F88" s="39">
        <v>0</v>
      </c>
      <c r="G88" s="128">
        <v>0</v>
      </c>
      <c r="H88" s="129">
        <f t="shared" si="17"/>
        <v>0</v>
      </c>
      <c r="I88" s="128">
        <f>IF(H89&gt;0, H88/H89, 0)</f>
        <v>0</v>
      </c>
      <c r="J88" s="76"/>
      <c r="K88" s="12" t="e">
        <f>ROUND(J89*I88,0)</f>
        <v>#REF!</v>
      </c>
      <c r="L88" s="75">
        <v>0</v>
      </c>
      <c r="M88" s="12" t="e">
        <f>K88-L88</f>
        <v>#REF!</v>
      </c>
      <c r="N88" s="50" t="e">
        <f t="shared" si="18"/>
        <v>#REF!</v>
      </c>
      <c r="O88" s="12">
        <v>0</v>
      </c>
      <c r="P88" s="9">
        <f t="shared" si="10"/>
        <v>0</v>
      </c>
      <c r="Q88" s="130">
        <f t="shared" si="11"/>
        <v>16</v>
      </c>
      <c r="R88" s="130">
        <f t="shared" si="12"/>
        <v>998</v>
      </c>
      <c r="S88" s="130">
        <f t="shared" si="13"/>
        <v>79</v>
      </c>
      <c r="T88" s="130">
        <f t="shared" si="14"/>
        <v>0</v>
      </c>
      <c r="U88" s="130">
        <f t="shared" si="15"/>
        <v>0</v>
      </c>
      <c r="V88" s="185">
        <f t="shared" si="16"/>
        <v>79</v>
      </c>
      <c r="W88" s="12">
        <v>16</v>
      </c>
      <c r="X88" s="9">
        <v>998</v>
      </c>
      <c r="Y88" s="9">
        <v>79</v>
      </c>
      <c r="Z88" s="12">
        <v>0</v>
      </c>
      <c r="AA88" s="12">
        <v>0</v>
      </c>
      <c r="AB88" s="132"/>
      <c r="AC88" s="131"/>
      <c r="AD88" s="132"/>
      <c r="AE88" s="132"/>
      <c r="AF88" s="131"/>
      <c r="AG88" s="131"/>
      <c r="AI88" s="12"/>
      <c r="AL88" s="12"/>
      <c r="AM88" s="12"/>
      <c r="AO88" s="12"/>
      <c r="AR88" s="12"/>
      <c r="AS88" s="12"/>
      <c r="AU88" s="12"/>
      <c r="AX88" s="12"/>
      <c r="AY88" s="12"/>
      <c r="BA88" s="12"/>
      <c r="BD88" s="12"/>
      <c r="BE88" s="12"/>
      <c r="BG88" s="12"/>
      <c r="BJ88" s="12"/>
      <c r="BK88" s="12"/>
      <c r="BM88" s="131"/>
      <c r="BN88" s="132"/>
      <c r="BO88" s="132"/>
      <c r="BP88" s="12"/>
      <c r="BQ88" s="12"/>
      <c r="BS88" s="12"/>
      <c r="BV88" s="12"/>
      <c r="BW88" s="12"/>
      <c r="BY88" s="12"/>
      <c r="CB88" s="12"/>
      <c r="CC88" s="12"/>
      <c r="CE88" s="12"/>
      <c r="CH88" s="12"/>
      <c r="CI88" s="12"/>
    </row>
    <row r="89" spans="1:87">
      <c r="A89" s="9">
        <v>80</v>
      </c>
      <c r="B89" s="13">
        <v>16</v>
      </c>
      <c r="C89" s="13" t="s">
        <v>1516</v>
      </c>
      <c r="D89" s="13">
        <v>999</v>
      </c>
      <c r="E89" s="13" t="s">
        <v>946</v>
      </c>
      <c r="F89" s="111">
        <v>68949065.250000015</v>
      </c>
      <c r="G89" s="133">
        <v>1</v>
      </c>
      <c r="H89" s="134">
        <f>SUM(H85:H88)</f>
        <v>69263004.280000016</v>
      </c>
      <c r="I89" s="133">
        <f>SUM(I85:I88)</f>
        <v>1</v>
      </c>
      <c r="J89" s="111" t="e">
        <f>VLOOKUP(B89,town351,22)</f>
        <v>#REF!</v>
      </c>
      <c r="K89" s="111" t="e">
        <f>SUM(K85:K88)</f>
        <v>#REF!</v>
      </c>
      <c r="L89" s="135">
        <v>33385070</v>
      </c>
      <c r="M89" s="111" t="e">
        <f>SUM(M85:M88)</f>
        <v>#REF!</v>
      </c>
      <c r="N89" s="49" t="e">
        <f t="shared" si="18"/>
        <v>#REF!</v>
      </c>
      <c r="O89" s="111">
        <v>6333</v>
      </c>
      <c r="P89" s="9">
        <f t="shared" si="10"/>
        <v>0</v>
      </c>
      <c r="Q89" s="130">
        <f t="shared" si="11"/>
        <v>16</v>
      </c>
      <c r="R89" s="130">
        <f t="shared" si="12"/>
        <v>999</v>
      </c>
      <c r="S89" s="130">
        <f t="shared" si="13"/>
        <v>80</v>
      </c>
      <c r="T89" s="130">
        <f t="shared" si="14"/>
        <v>6309</v>
      </c>
      <c r="U89" s="130">
        <f t="shared" si="15"/>
        <v>69263004.280000016</v>
      </c>
      <c r="V89" s="185">
        <f t="shared" si="16"/>
        <v>80</v>
      </c>
      <c r="W89" s="12">
        <v>16</v>
      </c>
      <c r="X89" s="9">
        <v>999</v>
      </c>
      <c r="Y89" s="9">
        <v>80</v>
      </c>
      <c r="Z89" s="12">
        <v>6309</v>
      </c>
      <c r="AA89" s="12">
        <v>69263004.280000016</v>
      </c>
      <c r="AB89" s="132"/>
      <c r="AC89" s="131"/>
      <c r="AD89" s="132"/>
      <c r="AE89" s="132"/>
      <c r="AF89" s="131"/>
      <c r="AG89" s="131"/>
      <c r="AI89" s="12"/>
      <c r="AL89" s="12"/>
      <c r="AM89" s="12"/>
      <c r="AO89" s="12"/>
      <c r="AR89" s="12"/>
      <c r="AS89" s="12"/>
      <c r="AU89" s="12"/>
      <c r="AX89" s="12"/>
      <c r="AY89" s="12"/>
      <c r="BA89" s="12"/>
      <c r="BD89" s="12"/>
      <c r="BE89" s="12"/>
      <c r="BG89" s="12"/>
      <c r="BJ89" s="12"/>
      <c r="BK89" s="12"/>
      <c r="BM89" s="131"/>
      <c r="BN89" s="132"/>
      <c r="BO89" s="132"/>
      <c r="BP89" s="12"/>
      <c r="BQ89" s="12"/>
      <c r="BS89" s="12"/>
      <c r="BV89" s="12"/>
      <c r="BW89" s="12"/>
      <c r="BY89" s="12"/>
      <c r="CB89" s="12"/>
      <c r="CC89" s="12"/>
      <c r="CE89" s="12"/>
      <c r="CH89" s="12"/>
      <c r="CI89" s="12"/>
    </row>
    <row r="90" spans="1:87">
      <c r="A90" s="9">
        <v>81</v>
      </c>
      <c r="B90" s="9">
        <v>17</v>
      </c>
      <c r="C90" s="9" t="s">
        <v>1517</v>
      </c>
      <c r="D90" s="9">
        <v>17</v>
      </c>
      <c r="E90" s="9" t="s">
        <v>1077</v>
      </c>
      <c r="F90" s="39">
        <v>22643826.370000001</v>
      </c>
      <c r="G90" s="128">
        <v>0.93943069176552818</v>
      </c>
      <c r="H90" s="129">
        <f>U90</f>
        <v>23122124.420000002</v>
      </c>
      <c r="I90" s="128">
        <f>IF(H94&gt;0, H90/H94, 0)</f>
        <v>0.94398356082500279</v>
      </c>
      <c r="J90" s="76"/>
      <c r="K90" s="12" t="e">
        <f>ROUND(J94*I90,0)</f>
        <v>#REF!</v>
      </c>
      <c r="L90" s="75">
        <v>14394734</v>
      </c>
      <c r="M90" s="12" t="e">
        <f>K90-L90</f>
        <v>#REF!</v>
      </c>
      <c r="N90" s="50" t="e">
        <f t="shared" si="18"/>
        <v>#REF!</v>
      </c>
      <c r="O90" s="12">
        <v>2343</v>
      </c>
      <c r="P90" s="9">
        <f t="shared" si="10"/>
        <v>0</v>
      </c>
      <c r="Q90" s="130">
        <f t="shared" si="11"/>
        <v>17</v>
      </c>
      <c r="R90" s="130">
        <f t="shared" si="12"/>
        <v>17</v>
      </c>
      <c r="S90" s="130">
        <f t="shared" si="13"/>
        <v>81</v>
      </c>
      <c r="T90" s="130">
        <f t="shared" si="14"/>
        <v>2387</v>
      </c>
      <c r="U90" s="130">
        <f t="shared" si="15"/>
        <v>23122124.420000002</v>
      </c>
      <c r="V90" s="185">
        <f t="shared" si="16"/>
        <v>81</v>
      </c>
      <c r="W90" s="12">
        <v>17</v>
      </c>
      <c r="X90" s="9">
        <v>17</v>
      </c>
      <c r="Y90" s="9">
        <v>81</v>
      </c>
      <c r="Z90" s="12">
        <v>2387</v>
      </c>
      <c r="AA90" s="12">
        <v>23122124.420000002</v>
      </c>
      <c r="AB90" s="132"/>
      <c r="AC90" s="131"/>
      <c r="AD90" s="132"/>
      <c r="AE90" s="132"/>
      <c r="AF90" s="131"/>
      <c r="AG90" s="131"/>
      <c r="AI90" s="12"/>
      <c r="AL90" s="12"/>
      <c r="AM90" s="12"/>
      <c r="AO90" s="12"/>
      <c r="AR90" s="12"/>
      <c r="AS90" s="12"/>
      <c r="AU90" s="12"/>
      <c r="AX90" s="12"/>
      <c r="AY90" s="12"/>
      <c r="BA90" s="12"/>
      <c r="BD90" s="12"/>
      <c r="BE90" s="12"/>
      <c r="BG90" s="12"/>
      <c r="BJ90" s="12"/>
      <c r="BK90" s="12"/>
      <c r="BM90" s="131"/>
      <c r="BN90" s="132"/>
      <c r="BO90" s="132"/>
      <c r="BP90" s="12"/>
      <c r="BQ90" s="12"/>
      <c r="BS90" s="12"/>
      <c r="BV90" s="12"/>
      <c r="BW90" s="12"/>
      <c r="BY90" s="12"/>
      <c r="CB90" s="12"/>
      <c r="CC90" s="12"/>
      <c r="CE90" s="12"/>
      <c r="CH90" s="12"/>
      <c r="CI90" s="12"/>
    </row>
    <row r="91" spans="1:87">
      <c r="A91" s="9">
        <v>82</v>
      </c>
      <c r="B91" s="9">
        <v>17</v>
      </c>
      <c r="C91" s="9" t="s">
        <v>1517</v>
      </c>
      <c r="D91" s="9">
        <v>876</v>
      </c>
      <c r="E91" s="9" t="s">
        <v>1495</v>
      </c>
      <c r="F91" s="39">
        <v>1459949</v>
      </c>
      <c r="G91" s="128">
        <v>6.0569308234471812E-2</v>
      </c>
      <c r="H91" s="129">
        <f t="shared" si="17"/>
        <v>1372078</v>
      </c>
      <c r="I91" s="128">
        <f>IF(H94&gt;0, H91/H94, 0)</f>
        <v>5.6016439174997226E-2</v>
      </c>
      <c r="J91" s="76"/>
      <c r="K91" s="12" t="e">
        <f>ROUND(J94*I91,0)</f>
        <v>#REF!</v>
      </c>
      <c r="L91" s="75">
        <v>928093</v>
      </c>
      <c r="M91" s="12" t="e">
        <f>K91-L91</f>
        <v>#REF!</v>
      </c>
      <c r="N91" s="50" t="e">
        <f t="shared" si="18"/>
        <v>#REF!</v>
      </c>
      <c r="O91" s="12">
        <v>95</v>
      </c>
      <c r="P91" s="9">
        <f t="shared" si="10"/>
        <v>0</v>
      </c>
      <c r="Q91" s="130">
        <f t="shared" si="11"/>
        <v>17</v>
      </c>
      <c r="R91" s="130">
        <f t="shared" si="12"/>
        <v>876</v>
      </c>
      <c r="S91" s="130">
        <f t="shared" si="13"/>
        <v>82</v>
      </c>
      <c r="T91" s="130">
        <f t="shared" si="14"/>
        <v>88</v>
      </c>
      <c r="U91" s="130">
        <f t="shared" si="15"/>
        <v>1372078</v>
      </c>
      <c r="V91" s="185">
        <f t="shared" si="16"/>
        <v>82</v>
      </c>
      <c r="W91" s="12">
        <v>17</v>
      </c>
      <c r="X91" s="9">
        <v>876</v>
      </c>
      <c r="Y91" s="9">
        <v>82</v>
      </c>
      <c r="Z91" s="12">
        <v>88</v>
      </c>
      <c r="AA91" s="12">
        <v>1372078</v>
      </c>
      <c r="AB91" s="132"/>
      <c r="AC91" s="131"/>
      <c r="AD91" s="132"/>
      <c r="AE91" s="132"/>
      <c r="AF91" s="131"/>
      <c r="AG91" s="131"/>
      <c r="AI91" s="12"/>
      <c r="AL91" s="12"/>
      <c r="AM91" s="12"/>
      <c r="AO91" s="12"/>
      <c r="AR91" s="12"/>
      <c r="AS91" s="12"/>
      <c r="AU91" s="12"/>
      <c r="AX91" s="12"/>
      <c r="AY91" s="12"/>
      <c r="BA91" s="12"/>
      <c r="BD91" s="12"/>
      <c r="BE91" s="12"/>
      <c r="BG91" s="12"/>
      <c r="BJ91" s="12"/>
      <c r="BK91" s="12"/>
      <c r="BM91" s="131"/>
      <c r="BN91" s="132"/>
      <c r="BO91" s="132"/>
      <c r="BP91" s="12"/>
      <c r="BQ91" s="12"/>
      <c r="BS91" s="12"/>
      <c r="BV91" s="12"/>
      <c r="BW91" s="12"/>
      <c r="BY91" s="12"/>
      <c r="CB91" s="12"/>
      <c r="CC91" s="12"/>
      <c r="CE91" s="12"/>
      <c r="CH91" s="12"/>
      <c r="CI91" s="12"/>
    </row>
    <row r="92" spans="1:87">
      <c r="A92" s="9">
        <v>83</v>
      </c>
      <c r="B92" s="9">
        <v>17</v>
      </c>
      <c r="C92" s="9" t="s">
        <v>1928</v>
      </c>
      <c r="D92" s="9">
        <v>998</v>
      </c>
      <c r="E92" s="9" t="s">
        <v>1928</v>
      </c>
      <c r="F92" s="39">
        <v>0</v>
      </c>
      <c r="G92" s="128">
        <v>0</v>
      </c>
      <c r="H92" s="129">
        <f t="shared" si="17"/>
        <v>0</v>
      </c>
      <c r="I92" s="128">
        <f>IF(H94&gt;0, H92/H94, 0)</f>
        <v>0</v>
      </c>
      <c r="J92" s="76"/>
      <c r="K92" s="12" t="e">
        <f>ROUND(J94*I92,0)</f>
        <v>#REF!</v>
      </c>
      <c r="L92" s="75">
        <v>0</v>
      </c>
      <c r="M92" s="12" t="e">
        <f>K92-L92</f>
        <v>#REF!</v>
      </c>
      <c r="N92" s="50" t="e">
        <f t="shared" si="18"/>
        <v>#REF!</v>
      </c>
      <c r="O92" s="12">
        <v>0</v>
      </c>
      <c r="P92" s="9">
        <f t="shared" si="10"/>
        <v>0</v>
      </c>
      <c r="Q92" s="130">
        <f t="shared" si="11"/>
        <v>17</v>
      </c>
      <c r="R92" s="130">
        <f t="shared" si="12"/>
        <v>998</v>
      </c>
      <c r="S92" s="130">
        <f t="shared" si="13"/>
        <v>83</v>
      </c>
      <c r="T92" s="130">
        <f t="shared" si="14"/>
        <v>0</v>
      </c>
      <c r="U92" s="130">
        <f t="shared" si="15"/>
        <v>0</v>
      </c>
      <c r="V92" s="185">
        <f t="shared" si="16"/>
        <v>83</v>
      </c>
      <c r="W92" s="12">
        <v>17</v>
      </c>
      <c r="X92" s="9">
        <v>998</v>
      </c>
      <c r="Y92" s="9">
        <v>83</v>
      </c>
      <c r="Z92" s="12">
        <v>0</v>
      </c>
      <c r="AA92" s="12">
        <v>0</v>
      </c>
      <c r="AB92" s="132"/>
      <c r="AC92" s="131"/>
      <c r="AD92" s="132"/>
      <c r="AE92" s="132"/>
      <c r="AF92" s="131"/>
      <c r="AG92" s="131"/>
      <c r="AI92" s="12"/>
      <c r="AL92" s="12"/>
      <c r="AM92" s="12"/>
      <c r="AO92" s="12"/>
      <c r="AR92" s="12"/>
      <c r="AS92" s="12"/>
      <c r="AU92" s="12"/>
      <c r="AX92" s="12"/>
      <c r="AY92" s="12"/>
      <c r="BA92" s="12"/>
      <c r="BD92" s="12"/>
      <c r="BE92" s="12"/>
      <c r="BG92" s="12"/>
      <c r="BJ92" s="12"/>
      <c r="BK92" s="12"/>
      <c r="BM92" s="131"/>
      <c r="BN92" s="132"/>
      <c r="BO92" s="132"/>
      <c r="BP92" s="12"/>
      <c r="BQ92" s="12"/>
      <c r="BS92" s="12"/>
      <c r="BV92" s="12"/>
      <c r="BW92" s="12"/>
      <c r="BY92" s="12"/>
      <c r="CB92" s="12"/>
      <c r="CC92" s="12"/>
      <c r="CE92" s="12"/>
      <c r="CH92" s="12"/>
      <c r="CI92" s="12"/>
    </row>
    <row r="93" spans="1:87">
      <c r="A93" s="9">
        <v>84</v>
      </c>
      <c r="B93" s="9">
        <v>17</v>
      </c>
      <c r="C93" s="9" t="s">
        <v>1928</v>
      </c>
      <c r="D93" s="9">
        <v>998</v>
      </c>
      <c r="E93" s="9" t="s">
        <v>1928</v>
      </c>
      <c r="F93" s="39">
        <v>0</v>
      </c>
      <c r="G93" s="128">
        <v>0</v>
      </c>
      <c r="H93" s="129">
        <f t="shared" si="17"/>
        <v>0</v>
      </c>
      <c r="I93" s="128">
        <f>IF(H94&gt;0, H93/H94, 0)</f>
        <v>0</v>
      </c>
      <c r="J93" s="76"/>
      <c r="K93" s="12" t="e">
        <f>ROUND(J94*I93,0)</f>
        <v>#REF!</v>
      </c>
      <c r="L93" s="75">
        <v>0</v>
      </c>
      <c r="M93" s="12" t="e">
        <f>K93-L93</f>
        <v>#REF!</v>
      </c>
      <c r="N93" s="50" t="e">
        <f t="shared" si="18"/>
        <v>#REF!</v>
      </c>
      <c r="O93" s="12">
        <v>0</v>
      </c>
      <c r="P93" s="9">
        <f t="shared" si="10"/>
        <v>0</v>
      </c>
      <c r="Q93" s="130">
        <f t="shared" si="11"/>
        <v>17</v>
      </c>
      <c r="R93" s="130">
        <f t="shared" si="12"/>
        <v>998</v>
      </c>
      <c r="S93" s="130">
        <f t="shared" si="13"/>
        <v>84</v>
      </c>
      <c r="T93" s="130">
        <f t="shared" si="14"/>
        <v>0</v>
      </c>
      <c r="U93" s="130">
        <f t="shared" si="15"/>
        <v>0</v>
      </c>
      <c r="V93" s="185">
        <f t="shared" si="16"/>
        <v>84</v>
      </c>
      <c r="W93" s="12">
        <v>17</v>
      </c>
      <c r="X93" s="9">
        <v>998</v>
      </c>
      <c r="Y93" s="9">
        <v>84</v>
      </c>
      <c r="Z93" s="12">
        <v>0</v>
      </c>
      <c r="AA93" s="12">
        <v>0</v>
      </c>
      <c r="AB93" s="132"/>
      <c r="AC93" s="131"/>
      <c r="AD93" s="132"/>
      <c r="AE93" s="132"/>
      <c r="AF93" s="131"/>
      <c r="AG93" s="131"/>
      <c r="AI93" s="12"/>
      <c r="AL93" s="12"/>
      <c r="AM93" s="12"/>
      <c r="AO93" s="12"/>
      <c r="AR93" s="12"/>
      <c r="AS93" s="12"/>
      <c r="AU93" s="12"/>
      <c r="AX93" s="12"/>
      <c r="AY93" s="12"/>
      <c r="BA93" s="12"/>
      <c r="BD93" s="12"/>
      <c r="BE93" s="12"/>
      <c r="BG93" s="12"/>
      <c r="BJ93" s="12"/>
      <c r="BK93" s="12"/>
      <c r="BM93" s="131"/>
      <c r="BN93" s="132"/>
      <c r="BO93" s="132"/>
      <c r="BP93" s="12"/>
      <c r="BQ93" s="12"/>
      <c r="BS93" s="12"/>
      <c r="BV93" s="12"/>
      <c r="BW93" s="12"/>
      <c r="BY93" s="12"/>
      <c r="CB93" s="12"/>
      <c r="CC93" s="12"/>
      <c r="CE93" s="12"/>
      <c r="CH93" s="12"/>
      <c r="CI93" s="12"/>
    </row>
    <row r="94" spans="1:87">
      <c r="A94" s="9">
        <v>85</v>
      </c>
      <c r="B94" s="13">
        <v>17</v>
      </c>
      <c r="C94" s="13" t="s">
        <v>1517</v>
      </c>
      <c r="D94" s="13">
        <v>999</v>
      </c>
      <c r="E94" s="13" t="s">
        <v>946</v>
      </c>
      <c r="F94" s="111">
        <v>24103775.370000001</v>
      </c>
      <c r="G94" s="133">
        <v>1</v>
      </c>
      <c r="H94" s="134">
        <f>SUM(H90:H93)</f>
        <v>24494202.420000002</v>
      </c>
      <c r="I94" s="133">
        <f>SUM(I90:I93)</f>
        <v>1</v>
      </c>
      <c r="J94" s="111" t="e">
        <f>VLOOKUP(B94,town351,22)</f>
        <v>#REF!</v>
      </c>
      <c r="K94" s="111" t="e">
        <f>SUM(K90:K93)</f>
        <v>#REF!</v>
      </c>
      <c r="L94" s="135">
        <v>15322827</v>
      </c>
      <c r="M94" s="111" t="e">
        <f>SUM(M90:M93)</f>
        <v>#REF!</v>
      </c>
      <c r="N94" s="49" t="e">
        <f t="shared" si="18"/>
        <v>#REF!</v>
      </c>
      <c r="O94" s="111">
        <v>2438</v>
      </c>
      <c r="P94" s="9">
        <f t="shared" si="10"/>
        <v>0</v>
      </c>
      <c r="Q94" s="130">
        <f t="shared" si="11"/>
        <v>17</v>
      </c>
      <c r="R94" s="130">
        <f t="shared" si="12"/>
        <v>999</v>
      </c>
      <c r="S94" s="130">
        <f t="shared" si="13"/>
        <v>85</v>
      </c>
      <c r="T94" s="130">
        <f t="shared" si="14"/>
        <v>2475</v>
      </c>
      <c r="U94" s="130">
        <f t="shared" si="15"/>
        <v>24494202.420000002</v>
      </c>
      <c r="V94" s="185">
        <f t="shared" si="16"/>
        <v>85</v>
      </c>
      <c r="W94" s="12">
        <v>17</v>
      </c>
      <c r="X94" s="9">
        <v>999</v>
      </c>
      <c r="Y94" s="9">
        <v>85</v>
      </c>
      <c r="Z94" s="12">
        <v>2475</v>
      </c>
      <c r="AA94" s="12">
        <v>24494202.420000002</v>
      </c>
      <c r="AB94" s="132"/>
      <c r="AC94" s="131"/>
      <c r="AD94" s="132"/>
      <c r="AE94" s="132"/>
      <c r="AF94" s="131"/>
      <c r="AG94" s="131"/>
      <c r="AI94" s="12"/>
      <c r="AL94" s="12"/>
      <c r="AM94" s="12"/>
      <c r="AO94" s="12"/>
      <c r="AR94" s="12"/>
      <c r="AS94" s="12"/>
      <c r="AU94" s="12"/>
      <c r="AX94" s="12"/>
      <c r="AY94" s="12"/>
      <c r="BA94" s="12"/>
      <c r="BD94" s="12"/>
      <c r="BE94" s="12"/>
      <c r="BG94" s="12"/>
      <c r="BJ94" s="12"/>
      <c r="BK94" s="12"/>
      <c r="BM94" s="131"/>
      <c r="BN94" s="132"/>
      <c r="BO94" s="132"/>
      <c r="BP94" s="12"/>
      <c r="BQ94" s="12"/>
      <c r="BS94" s="12"/>
      <c r="BV94" s="12"/>
      <c r="BW94" s="12"/>
      <c r="BY94" s="12"/>
      <c r="CB94" s="12"/>
      <c r="CC94" s="12"/>
      <c r="CE94" s="12"/>
      <c r="CH94" s="12"/>
      <c r="CI94" s="12"/>
    </row>
    <row r="95" spans="1:87">
      <c r="A95" s="9">
        <v>86</v>
      </c>
      <c r="B95" s="9">
        <v>18</v>
      </c>
      <c r="C95" s="9" t="s">
        <v>1518</v>
      </c>
      <c r="D95" s="9">
        <v>18</v>
      </c>
      <c r="E95" s="9" t="s">
        <v>1078</v>
      </c>
      <c r="F95" s="39">
        <v>5497208.8500000006</v>
      </c>
      <c r="G95" s="128">
        <v>0.86961313264314855</v>
      </c>
      <c r="H95" s="129">
        <f>U95</f>
        <v>5736311.7000000011</v>
      </c>
      <c r="I95" s="128">
        <f>IF(H99&gt;0, H95/H99, 0)</f>
        <v>0.87421844492457135</v>
      </c>
      <c r="J95" s="76"/>
      <c r="K95" s="12" t="e">
        <f>ROUND(J99*I95,0)</f>
        <v>#REF!</v>
      </c>
      <c r="L95" s="75">
        <v>4485828</v>
      </c>
      <c r="M95" s="12" t="e">
        <f>K95-L95</f>
        <v>#REF!</v>
      </c>
      <c r="N95" s="50" t="e">
        <f t="shared" si="18"/>
        <v>#REF!</v>
      </c>
      <c r="O95" s="12">
        <v>531</v>
      </c>
      <c r="P95" s="9">
        <f t="shared" si="10"/>
        <v>0</v>
      </c>
      <c r="Q95" s="130">
        <f t="shared" si="11"/>
        <v>18</v>
      </c>
      <c r="R95" s="130">
        <f t="shared" si="12"/>
        <v>18</v>
      </c>
      <c r="S95" s="130">
        <f t="shared" si="13"/>
        <v>86</v>
      </c>
      <c r="T95" s="130">
        <f t="shared" si="14"/>
        <v>545</v>
      </c>
      <c r="U95" s="130">
        <f t="shared" si="15"/>
        <v>5736311.7000000011</v>
      </c>
      <c r="V95" s="185">
        <f t="shared" si="16"/>
        <v>86</v>
      </c>
      <c r="W95" s="12">
        <v>18</v>
      </c>
      <c r="X95" s="9">
        <v>18</v>
      </c>
      <c r="Y95" s="9">
        <v>86</v>
      </c>
      <c r="Z95" s="12">
        <v>545</v>
      </c>
      <c r="AA95" s="12">
        <v>5736311.7000000011</v>
      </c>
      <c r="AB95" s="132"/>
      <c r="AC95" s="131"/>
      <c r="AD95" s="132"/>
      <c r="AE95" s="132"/>
      <c r="AF95" s="131"/>
      <c r="AG95" s="131"/>
      <c r="AI95" s="12"/>
      <c r="AL95" s="12"/>
      <c r="AM95" s="12"/>
      <c r="AO95" s="12"/>
      <c r="AR95" s="12"/>
      <c r="AS95" s="12"/>
      <c r="AU95" s="12"/>
      <c r="AX95" s="12"/>
      <c r="AY95" s="12"/>
      <c r="BA95" s="12"/>
      <c r="BD95" s="12"/>
      <c r="BE95" s="12"/>
      <c r="BG95" s="12"/>
      <c r="BJ95" s="12"/>
      <c r="BK95" s="12"/>
      <c r="BM95" s="131"/>
      <c r="BN95" s="132"/>
      <c r="BO95" s="132"/>
      <c r="BP95" s="12"/>
      <c r="BQ95" s="12"/>
      <c r="BS95" s="12"/>
      <c r="BV95" s="12"/>
      <c r="BW95" s="12"/>
      <c r="BY95" s="12"/>
      <c r="CB95" s="12"/>
      <c r="CC95" s="12"/>
      <c r="CE95" s="12"/>
      <c r="CH95" s="12"/>
      <c r="CI95" s="12"/>
    </row>
    <row r="96" spans="1:87">
      <c r="A96" s="9">
        <v>87</v>
      </c>
      <c r="B96" s="9">
        <v>18</v>
      </c>
      <c r="C96" s="9" t="s">
        <v>1518</v>
      </c>
      <c r="D96" s="9">
        <v>806</v>
      </c>
      <c r="E96" s="9" t="s">
        <v>1475</v>
      </c>
      <c r="F96" s="39">
        <v>824233</v>
      </c>
      <c r="G96" s="128">
        <v>0.13038686735685148</v>
      </c>
      <c r="H96" s="129">
        <f t="shared" si="17"/>
        <v>793059</v>
      </c>
      <c r="I96" s="128">
        <f>IF(H99&gt;0, H96/H99, 0)</f>
        <v>0.1208628195210235</v>
      </c>
      <c r="J96" s="76"/>
      <c r="K96" s="12" t="e">
        <f>ROUND(J99*I96,0)</f>
        <v>#REF!</v>
      </c>
      <c r="L96" s="75">
        <v>672590</v>
      </c>
      <c r="M96" s="12" t="e">
        <f>K96-L96</f>
        <v>#REF!</v>
      </c>
      <c r="N96" s="50" t="e">
        <f t="shared" si="18"/>
        <v>#REF!</v>
      </c>
      <c r="O96" s="12">
        <v>51</v>
      </c>
      <c r="P96" s="9">
        <f t="shared" si="10"/>
        <v>0</v>
      </c>
      <c r="Q96" s="130">
        <f t="shared" si="11"/>
        <v>18</v>
      </c>
      <c r="R96" s="130">
        <f t="shared" si="12"/>
        <v>806</v>
      </c>
      <c r="S96" s="130">
        <f t="shared" si="13"/>
        <v>87</v>
      </c>
      <c r="T96" s="130">
        <f t="shared" si="14"/>
        <v>49</v>
      </c>
      <c r="U96" s="130">
        <f t="shared" si="15"/>
        <v>793059</v>
      </c>
      <c r="V96" s="185">
        <f t="shared" si="16"/>
        <v>87</v>
      </c>
      <c r="W96" s="12">
        <v>18</v>
      </c>
      <c r="X96" s="9">
        <v>806</v>
      </c>
      <c r="Y96" s="9">
        <v>87</v>
      </c>
      <c r="Z96" s="12">
        <v>49</v>
      </c>
      <c r="AA96" s="12">
        <v>793059</v>
      </c>
      <c r="AB96" s="132"/>
      <c r="AC96" s="131"/>
      <c r="AD96" s="132"/>
      <c r="AE96" s="132"/>
      <c r="AF96" s="131"/>
      <c r="AG96" s="131"/>
      <c r="AI96" s="12"/>
      <c r="AL96" s="12"/>
      <c r="AM96" s="12"/>
      <c r="AO96" s="12"/>
      <c r="AR96" s="12"/>
      <c r="AS96" s="12"/>
      <c r="AU96" s="12"/>
      <c r="AX96" s="12"/>
      <c r="AY96" s="12"/>
      <c r="BA96" s="12"/>
      <c r="BD96" s="12"/>
      <c r="BE96" s="12"/>
      <c r="BG96" s="12"/>
      <c r="BJ96" s="12"/>
      <c r="BK96" s="12"/>
      <c r="BM96" s="131"/>
      <c r="BN96" s="132"/>
      <c r="BO96" s="132"/>
      <c r="BP96" s="12"/>
      <c r="BQ96" s="12"/>
      <c r="BS96" s="12"/>
      <c r="BV96" s="12"/>
      <c r="BW96" s="12"/>
      <c r="BY96" s="12"/>
      <c r="CB96" s="12"/>
      <c r="CC96" s="12"/>
      <c r="CE96" s="12"/>
      <c r="CH96" s="12"/>
      <c r="CI96" s="12"/>
    </row>
    <row r="97" spans="1:87">
      <c r="A97" s="9">
        <v>88</v>
      </c>
      <c r="B97" s="9">
        <v>18</v>
      </c>
      <c r="C97" s="9" t="s">
        <v>1518</v>
      </c>
      <c r="D97" s="9">
        <v>915</v>
      </c>
      <c r="E97" s="9" t="s">
        <v>1500</v>
      </c>
      <c r="F97" s="39">
        <v>0</v>
      </c>
      <c r="G97" s="128">
        <v>0</v>
      </c>
      <c r="H97" s="129">
        <f t="shared" si="17"/>
        <v>32275</v>
      </c>
      <c r="I97" s="128">
        <f>IF(H99&gt;0, H97/H99, 0)</f>
        <v>4.9187355544051993E-3</v>
      </c>
      <c r="J97" s="76"/>
      <c r="K97" s="12" t="e">
        <f>ROUND(J99*I97,0)</f>
        <v>#REF!</v>
      </c>
      <c r="L97" s="75">
        <v>0</v>
      </c>
      <c r="M97" s="12" t="e">
        <f>K97-L97</f>
        <v>#REF!</v>
      </c>
      <c r="N97" s="50" t="e">
        <f t="shared" si="18"/>
        <v>#REF!</v>
      </c>
      <c r="O97" s="12">
        <v>0</v>
      </c>
      <c r="P97" s="9">
        <f t="shared" si="10"/>
        <v>0</v>
      </c>
      <c r="Q97" s="130">
        <f t="shared" si="11"/>
        <v>18</v>
      </c>
      <c r="R97" s="130">
        <f t="shared" si="12"/>
        <v>915</v>
      </c>
      <c r="S97" s="130">
        <f t="shared" si="13"/>
        <v>88</v>
      </c>
      <c r="T97" s="130">
        <f t="shared" si="14"/>
        <v>2</v>
      </c>
      <c r="U97" s="130">
        <f t="shared" si="15"/>
        <v>32275</v>
      </c>
      <c r="V97" s="185">
        <f t="shared" si="16"/>
        <v>88</v>
      </c>
      <c r="W97" s="12">
        <v>18</v>
      </c>
      <c r="X97" s="9">
        <v>915</v>
      </c>
      <c r="Y97" s="9">
        <v>88</v>
      </c>
      <c r="Z97" s="12">
        <v>2</v>
      </c>
      <c r="AA97" s="12">
        <v>32275</v>
      </c>
      <c r="AB97" s="132"/>
      <c r="AC97" s="131"/>
      <c r="AD97" s="132"/>
      <c r="AE97" s="132"/>
      <c r="AF97" s="131"/>
      <c r="AG97" s="131"/>
      <c r="AI97" s="12"/>
      <c r="AL97" s="12"/>
      <c r="AM97" s="12"/>
      <c r="AO97" s="12"/>
      <c r="AR97" s="12"/>
      <c r="AS97" s="12"/>
      <c r="AU97" s="12"/>
      <c r="AX97" s="12"/>
      <c r="AY97" s="12"/>
      <c r="BA97" s="12"/>
      <c r="BD97" s="12"/>
      <c r="BE97" s="12"/>
      <c r="BG97" s="12"/>
      <c r="BJ97" s="12"/>
      <c r="BK97" s="12"/>
      <c r="BM97" s="131"/>
      <c r="BN97" s="132"/>
      <c r="BO97" s="132"/>
      <c r="BP97" s="12"/>
      <c r="BQ97" s="12"/>
      <c r="BS97" s="12"/>
      <c r="BV97" s="12"/>
      <c r="BW97" s="12"/>
      <c r="BY97" s="12"/>
      <c r="CB97" s="12"/>
      <c r="CC97" s="12"/>
      <c r="CE97" s="12"/>
      <c r="CH97" s="12"/>
      <c r="CI97" s="12"/>
    </row>
    <row r="98" spans="1:87">
      <c r="A98" s="9">
        <v>89</v>
      </c>
      <c r="B98" s="9">
        <v>18</v>
      </c>
      <c r="C98" s="9" t="s">
        <v>1928</v>
      </c>
      <c r="D98" s="9">
        <v>998</v>
      </c>
      <c r="E98" s="9" t="s">
        <v>1928</v>
      </c>
      <c r="F98" s="39">
        <v>0</v>
      </c>
      <c r="G98" s="128">
        <v>0</v>
      </c>
      <c r="H98" s="129">
        <f t="shared" si="17"/>
        <v>0</v>
      </c>
      <c r="I98" s="128">
        <f>IF(H99&gt;0, H98/H99, 0)</f>
        <v>0</v>
      </c>
      <c r="J98" s="76"/>
      <c r="K98" s="12" t="e">
        <f>ROUND(J99*I98,0)</f>
        <v>#REF!</v>
      </c>
      <c r="L98" s="75">
        <v>0</v>
      </c>
      <c r="M98" s="12" t="e">
        <f>K98-L98</f>
        <v>#REF!</v>
      </c>
      <c r="N98" s="50" t="e">
        <f t="shared" si="18"/>
        <v>#REF!</v>
      </c>
      <c r="O98" s="12">
        <v>0</v>
      </c>
      <c r="P98" s="9">
        <f t="shared" si="10"/>
        <v>0</v>
      </c>
      <c r="Q98" s="130">
        <f t="shared" si="11"/>
        <v>18</v>
      </c>
      <c r="R98" s="130">
        <f t="shared" si="12"/>
        <v>998</v>
      </c>
      <c r="S98" s="130">
        <f t="shared" si="13"/>
        <v>89</v>
      </c>
      <c r="T98" s="130">
        <f t="shared" si="14"/>
        <v>0</v>
      </c>
      <c r="U98" s="130">
        <f t="shared" si="15"/>
        <v>0</v>
      </c>
      <c r="V98" s="185">
        <f t="shared" si="16"/>
        <v>89</v>
      </c>
      <c r="W98" s="12">
        <v>18</v>
      </c>
      <c r="X98" s="9">
        <v>998</v>
      </c>
      <c r="Y98" s="9">
        <v>89</v>
      </c>
      <c r="Z98" s="12">
        <v>0</v>
      </c>
      <c r="AA98" s="12">
        <v>0</v>
      </c>
      <c r="AB98" s="132"/>
      <c r="AC98" s="131"/>
      <c r="AD98" s="132"/>
      <c r="AE98" s="132"/>
      <c r="AF98" s="131"/>
      <c r="AG98" s="131"/>
      <c r="AI98" s="12"/>
      <c r="AL98" s="12"/>
      <c r="AM98" s="12"/>
      <c r="AO98" s="12"/>
      <c r="AR98" s="12"/>
      <c r="AS98" s="12"/>
      <c r="AU98" s="12"/>
      <c r="AX98" s="12"/>
      <c r="AY98" s="12"/>
      <c r="BA98" s="12"/>
      <c r="BD98" s="12"/>
      <c r="BE98" s="12"/>
      <c r="BG98" s="12"/>
      <c r="BJ98" s="12"/>
      <c r="BK98" s="12"/>
      <c r="BM98" s="131"/>
      <c r="BN98" s="132"/>
      <c r="BO98" s="132"/>
      <c r="BP98" s="12"/>
      <c r="BQ98" s="12"/>
      <c r="BS98" s="12"/>
      <c r="BV98" s="12"/>
      <c r="BW98" s="12"/>
      <c r="BY98" s="12"/>
      <c r="CB98" s="12"/>
      <c r="CC98" s="12"/>
      <c r="CE98" s="12"/>
      <c r="CH98" s="12"/>
      <c r="CI98" s="12"/>
    </row>
    <row r="99" spans="1:87">
      <c r="A99" s="9">
        <v>90</v>
      </c>
      <c r="B99" s="13">
        <v>18</v>
      </c>
      <c r="C99" s="13" t="s">
        <v>1518</v>
      </c>
      <c r="D99" s="13">
        <v>999</v>
      </c>
      <c r="E99" s="13" t="s">
        <v>946</v>
      </c>
      <c r="F99" s="111">
        <v>6321441.8500000006</v>
      </c>
      <c r="G99" s="133">
        <v>1</v>
      </c>
      <c r="H99" s="134">
        <f>SUM(H95:H98)</f>
        <v>6561645.7000000011</v>
      </c>
      <c r="I99" s="133">
        <f>SUM(I95:I98)</f>
        <v>1</v>
      </c>
      <c r="J99" s="111" t="e">
        <f>VLOOKUP(B99,town351,22)</f>
        <v>#REF!</v>
      </c>
      <c r="K99" s="111" t="e">
        <f>SUM(K95:K98)</f>
        <v>#REF!</v>
      </c>
      <c r="L99" s="135">
        <v>5158418</v>
      </c>
      <c r="M99" s="111" t="e">
        <f>SUM(M95:M98)</f>
        <v>#REF!</v>
      </c>
      <c r="N99" s="49" t="e">
        <f t="shared" si="18"/>
        <v>#REF!</v>
      </c>
      <c r="O99" s="111">
        <v>582</v>
      </c>
      <c r="P99" s="9">
        <f t="shared" si="10"/>
        <v>0</v>
      </c>
      <c r="Q99" s="130">
        <f t="shared" si="11"/>
        <v>18</v>
      </c>
      <c r="R99" s="130">
        <f t="shared" si="12"/>
        <v>999</v>
      </c>
      <c r="S99" s="130">
        <f t="shared" si="13"/>
        <v>90</v>
      </c>
      <c r="T99" s="130">
        <f t="shared" si="14"/>
        <v>596</v>
      </c>
      <c r="U99" s="130">
        <f t="shared" si="15"/>
        <v>6561645.7000000011</v>
      </c>
      <c r="V99" s="185">
        <f t="shared" si="16"/>
        <v>90</v>
      </c>
      <c r="W99" s="12">
        <v>18</v>
      </c>
      <c r="X99" s="9">
        <v>999</v>
      </c>
      <c r="Y99" s="9">
        <v>90</v>
      </c>
      <c r="Z99" s="12">
        <v>596</v>
      </c>
      <c r="AA99" s="12">
        <v>6561645.7000000011</v>
      </c>
      <c r="AB99" s="132"/>
      <c r="AC99" s="131"/>
      <c r="AD99" s="132"/>
      <c r="AE99" s="132"/>
      <c r="AF99" s="131"/>
      <c r="AG99" s="131"/>
      <c r="AI99" s="12"/>
      <c r="AL99" s="12"/>
      <c r="AM99" s="12"/>
      <c r="AO99" s="12"/>
      <c r="AR99" s="12"/>
      <c r="AS99" s="12"/>
      <c r="AU99" s="12"/>
      <c r="AX99" s="12"/>
      <c r="AY99" s="12"/>
      <c r="BA99" s="12"/>
      <c r="BD99" s="12"/>
      <c r="BE99" s="12"/>
      <c r="BG99" s="12"/>
      <c r="BJ99" s="12"/>
      <c r="BK99" s="12"/>
      <c r="BM99" s="131"/>
      <c r="BN99" s="132"/>
      <c r="BO99" s="132"/>
      <c r="BP99" s="12"/>
      <c r="BQ99" s="12"/>
      <c r="BS99" s="12"/>
      <c r="BV99" s="12"/>
      <c r="BW99" s="12"/>
      <c r="BY99" s="12"/>
      <c r="CB99" s="12"/>
      <c r="CC99" s="12"/>
      <c r="CE99" s="12"/>
      <c r="CH99" s="12"/>
      <c r="CI99" s="12"/>
    </row>
    <row r="100" spans="1:87">
      <c r="A100" s="9">
        <v>91</v>
      </c>
      <c r="B100" s="9">
        <v>19</v>
      </c>
      <c r="C100" s="9" t="s">
        <v>1519</v>
      </c>
      <c r="D100" s="9">
        <v>19</v>
      </c>
      <c r="E100" s="9" t="s">
        <v>1079</v>
      </c>
      <c r="F100" s="75">
        <v>0</v>
      </c>
      <c r="G100" s="138">
        <v>0</v>
      </c>
      <c r="H100" s="129">
        <f>U100</f>
        <v>0</v>
      </c>
      <c r="I100" s="128">
        <f>IF(H104&gt;0, H100/H104, 0)</f>
        <v>0</v>
      </c>
      <c r="J100" s="76"/>
      <c r="K100" s="12" t="e">
        <f>ROUND(J104*I100,0)</f>
        <v>#REF!</v>
      </c>
      <c r="L100" s="139">
        <v>0</v>
      </c>
      <c r="M100" s="12" t="e">
        <f>K100-L100</f>
        <v>#REF!</v>
      </c>
      <c r="N100" s="50" t="e">
        <f t="shared" si="18"/>
        <v>#REF!</v>
      </c>
      <c r="O100" s="140">
        <v>0</v>
      </c>
      <c r="P100" s="9">
        <f t="shared" si="10"/>
        <v>0</v>
      </c>
      <c r="Q100" s="130">
        <f t="shared" si="11"/>
        <v>19</v>
      </c>
      <c r="R100" s="130">
        <f t="shared" si="12"/>
        <v>19</v>
      </c>
      <c r="S100" s="130">
        <f t="shared" si="13"/>
        <v>91</v>
      </c>
      <c r="T100" s="130">
        <f t="shared" si="14"/>
        <v>0</v>
      </c>
      <c r="U100" s="130">
        <f t="shared" si="15"/>
        <v>0</v>
      </c>
      <c r="V100" s="185">
        <f t="shared" si="16"/>
        <v>91</v>
      </c>
      <c r="W100" s="12">
        <v>19</v>
      </c>
      <c r="X100" s="9">
        <v>19</v>
      </c>
      <c r="Y100" s="9">
        <v>91</v>
      </c>
      <c r="Z100" s="12">
        <v>0</v>
      </c>
      <c r="AA100" s="12">
        <v>0</v>
      </c>
      <c r="AB100" s="132"/>
      <c r="AC100" s="131"/>
      <c r="AD100" s="132"/>
      <c r="AE100" s="132"/>
      <c r="AF100" s="131"/>
      <c r="AG100" s="131"/>
      <c r="AI100" s="12"/>
      <c r="AL100" s="12"/>
      <c r="AM100" s="12"/>
      <c r="AO100" s="12"/>
      <c r="AR100" s="12"/>
      <c r="AS100" s="12"/>
      <c r="AU100" s="12"/>
      <c r="AX100" s="12"/>
      <c r="AY100" s="12"/>
      <c r="BA100" s="12"/>
      <c r="BD100" s="12"/>
      <c r="BE100" s="12"/>
      <c r="BG100" s="12"/>
      <c r="BJ100" s="12"/>
      <c r="BK100" s="12"/>
      <c r="BM100" s="131"/>
      <c r="BN100" s="132"/>
      <c r="BO100" s="132"/>
      <c r="BP100" s="12"/>
      <c r="BQ100" s="12"/>
      <c r="BS100" s="12"/>
      <c r="BV100" s="12"/>
      <c r="BW100" s="12"/>
      <c r="BY100" s="12"/>
      <c r="CB100" s="12"/>
      <c r="CC100" s="12"/>
      <c r="CE100" s="12"/>
      <c r="CH100" s="12"/>
      <c r="CI100" s="12"/>
    </row>
    <row r="101" spans="1:87">
      <c r="A101" s="9">
        <v>92</v>
      </c>
      <c r="B101" s="9">
        <v>19</v>
      </c>
      <c r="C101" s="9" t="s">
        <v>1519</v>
      </c>
      <c r="D101" s="9">
        <v>616</v>
      </c>
      <c r="E101" s="9" t="s">
        <v>1420</v>
      </c>
      <c r="F101" s="75">
        <v>10377001</v>
      </c>
      <c r="G101" s="138">
        <v>0.92180308823991852</v>
      </c>
      <c r="H101" s="129">
        <f t="shared" si="17"/>
        <v>9975915</v>
      </c>
      <c r="I101" s="128">
        <f>IF(H104&gt;0, H101/H104, 0)</f>
        <v>0.91937400934440683</v>
      </c>
      <c r="J101" s="76"/>
      <c r="K101" s="12" t="e">
        <f>ROUND(J104*I101,0)</f>
        <v>#REF!</v>
      </c>
      <c r="L101" s="139">
        <v>6752864</v>
      </c>
      <c r="M101" s="12" t="e">
        <f>K101-L101</f>
        <v>#REF!</v>
      </c>
      <c r="N101" s="50" t="e">
        <f t="shared" si="18"/>
        <v>#REF!</v>
      </c>
      <c r="O101" s="140">
        <v>1015</v>
      </c>
      <c r="P101" s="9">
        <f t="shared" si="10"/>
        <v>0</v>
      </c>
      <c r="Q101" s="130">
        <f t="shared" si="11"/>
        <v>19</v>
      </c>
      <c r="R101" s="130">
        <f t="shared" si="12"/>
        <v>616</v>
      </c>
      <c r="S101" s="130">
        <f t="shared" si="13"/>
        <v>92</v>
      </c>
      <c r="T101" s="130">
        <f t="shared" si="14"/>
        <v>1000</v>
      </c>
      <c r="U101" s="130">
        <f t="shared" si="15"/>
        <v>9975915</v>
      </c>
      <c r="V101" s="185">
        <f t="shared" si="16"/>
        <v>92</v>
      </c>
      <c r="W101" s="12">
        <v>19</v>
      </c>
      <c r="X101" s="9">
        <v>616</v>
      </c>
      <c r="Y101" s="9">
        <v>92</v>
      </c>
      <c r="Z101" s="12">
        <v>1000</v>
      </c>
      <c r="AA101" s="12">
        <v>9975915</v>
      </c>
      <c r="AB101" s="132"/>
      <c r="AC101" s="131"/>
      <c r="AD101" s="132"/>
      <c r="AE101" s="132"/>
      <c r="AF101" s="131"/>
      <c r="AG101" s="131"/>
      <c r="AI101" s="12"/>
      <c r="AL101" s="12"/>
      <c r="AM101" s="12"/>
      <c r="AO101" s="12"/>
      <c r="AR101" s="12"/>
      <c r="AS101" s="12"/>
      <c r="AU101" s="12"/>
      <c r="AX101" s="12"/>
      <c r="AY101" s="12"/>
      <c r="BA101" s="12"/>
      <c r="BD101" s="12"/>
      <c r="BE101" s="12"/>
      <c r="BG101" s="12"/>
      <c r="BJ101" s="12"/>
      <c r="BK101" s="12"/>
      <c r="BM101" s="131"/>
      <c r="BN101" s="132"/>
      <c r="BO101" s="132"/>
      <c r="BP101" s="12"/>
      <c r="BQ101" s="12"/>
      <c r="BS101" s="12"/>
      <c r="BV101" s="12"/>
      <c r="BW101" s="12"/>
      <c r="BY101" s="12"/>
      <c r="CB101" s="12"/>
      <c r="CC101" s="12"/>
      <c r="CE101" s="12"/>
      <c r="CH101" s="12"/>
      <c r="CI101" s="12"/>
    </row>
    <row r="102" spans="1:87">
      <c r="A102" s="9">
        <v>93</v>
      </c>
      <c r="B102" s="9">
        <v>19</v>
      </c>
      <c r="C102" s="9" t="s">
        <v>1519</v>
      </c>
      <c r="D102" s="9">
        <v>852</v>
      </c>
      <c r="E102" s="9" t="s">
        <v>1488</v>
      </c>
      <c r="F102" s="75">
        <v>880285</v>
      </c>
      <c r="G102" s="138">
        <v>7.8196911760081422E-2</v>
      </c>
      <c r="H102" s="129">
        <f t="shared" si="17"/>
        <v>874854</v>
      </c>
      <c r="I102" s="128">
        <f>IF(H104&gt;0, H102/H104, 0)</f>
        <v>8.0625990655593172E-2</v>
      </c>
      <c r="J102" s="76"/>
      <c r="K102" s="12" t="e">
        <f>ROUND(J104*I102,0)</f>
        <v>#REF!</v>
      </c>
      <c r="L102" s="139">
        <v>572848</v>
      </c>
      <c r="M102" s="12" t="e">
        <f>K102-L102</f>
        <v>#REF!</v>
      </c>
      <c r="N102" s="50" t="e">
        <f t="shared" si="18"/>
        <v>#REF!</v>
      </c>
      <c r="O102" s="140">
        <v>57</v>
      </c>
      <c r="P102" s="9">
        <f t="shared" si="10"/>
        <v>0</v>
      </c>
      <c r="Q102" s="130">
        <f t="shared" si="11"/>
        <v>19</v>
      </c>
      <c r="R102" s="130">
        <f t="shared" si="12"/>
        <v>852</v>
      </c>
      <c r="S102" s="130">
        <f t="shared" si="13"/>
        <v>93</v>
      </c>
      <c r="T102" s="130">
        <f t="shared" si="14"/>
        <v>56</v>
      </c>
      <c r="U102" s="130">
        <f t="shared" si="15"/>
        <v>874854</v>
      </c>
      <c r="V102" s="185">
        <f t="shared" si="16"/>
        <v>93</v>
      </c>
      <c r="W102" s="12">
        <v>19</v>
      </c>
      <c r="X102" s="9">
        <v>852</v>
      </c>
      <c r="Y102" s="9">
        <v>93</v>
      </c>
      <c r="Z102" s="12">
        <v>56</v>
      </c>
      <c r="AA102" s="12">
        <v>874854</v>
      </c>
      <c r="AB102" s="132"/>
      <c r="AC102" s="131"/>
      <c r="AD102" s="132"/>
      <c r="AE102" s="132"/>
      <c r="AF102" s="131"/>
      <c r="AG102" s="131"/>
      <c r="AI102" s="12"/>
      <c r="AL102" s="12"/>
      <c r="AM102" s="12"/>
      <c r="AO102" s="12"/>
      <c r="AR102" s="12"/>
      <c r="AS102" s="12"/>
      <c r="AU102" s="12"/>
      <c r="AX102" s="12"/>
      <c r="AY102" s="12"/>
      <c r="BA102" s="12"/>
      <c r="BD102" s="12"/>
      <c r="BE102" s="12"/>
      <c r="BG102" s="12"/>
      <c r="BJ102" s="12"/>
      <c r="BK102" s="12"/>
      <c r="BM102" s="131"/>
      <c r="BN102" s="132"/>
      <c r="BO102" s="132"/>
      <c r="BP102" s="12"/>
      <c r="BQ102" s="12"/>
      <c r="BS102" s="12"/>
      <c r="BV102" s="12"/>
      <c r="BW102" s="12"/>
      <c r="BY102" s="12"/>
      <c r="CB102" s="12"/>
      <c r="CC102" s="12"/>
      <c r="CE102" s="12"/>
      <c r="CH102" s="12"/>
      <c r="CI102" s="12"/>
    </row>
    <row r="103" spans="1:87">
      <c r="A103" s="9">
        <v>94</v>
      </c>
      <c r="B103" s="9">
        <v>19</v>
      </c>
      <c r="C103" s="9" t="s">
        <v>1928</v>
      </c>
      <c r="D103" s="9">
        <v>998</v>
      </c>
      <c r="E103" s="9" t="s">
        <v>1928</v>
      </c>
      <c r="F103" s="75">
        <v>0</v>
      </c>
      <c r="G103" s="138">
        <v>0</v>
      </c>
      <c r="H103" s="129">
        <f t="shared" si="17"/>
        <v>0</v>
      </c>
      <c r="I103" s="128">
        <f>IF(H104&gt;0, H103/H104, 0)</f>
        <v>0</v>
      </c>
      <c r="J103" s="76"/>
      <c r="K103" s="12" t="e">
        <f>ROUND(J104*I103,0)</f>
        <v>#REF!</v>
      </c>
      <c r="L103" s="139">
        <v>0</v>
      </c>
      <c r="M103" s="12" t="e">
        <f>K103-L103</f>
        <v>#REF!</v>
      </c>
      <c r="N103" s="50" t="e">
        <f t="shared" si="18"/>
        <v>#REF!</v>
      </c>
      <c r="O103" s="140">
        <v>0</v>
      </c>
      <c r="P103" s="9">
        <f t="shared" si="10"/>
        <v>0</v>
      </c>
      <c r="Q103" s="130">
        <f t="shared" si="11"/>
        <v>19</v>
      </c>
      <c r="R103" s="130">
        <f t="shared" si="12"/>
        <v>998</v>
      </c>
      <c r="S103" s="130">
        <f t="shared" si="13"/>
        <v>94</v>
      </c>
      <c r="T103" s="130">
        <f t="shared" si="14"/>
        <v>0</v>
      </c>
      <c r="U103" s="130">
        <f t="shared" si="15"/>
        <v>0</v>
      </c>
      <c r="V103" s="185">
        <f t="shared" si="16"/>
        <v>94</v>
      </c>
      <c r="W103" s="12">
        <v>19</v>
      </c>
      <c r="X103" s="9">
        <v>998</v>
      </c>
      <c r="Y103" s="9">
        <v>94</v>
      </c>
      <c r="Z103" s="12">
        <v>0</v>
      </c>
      <c r="AA103" s="12">
        <v>0</v>
      </c>
      <c r="AB103" s="132"/>
      <c r="AC103" s="131"/>
      <c r="AD103" s="132"/>
      <c r="AE103" s="132"/>
      <c r="AF103" s="131"/>
      <c r="AG103" s="131"/>
      <c r="AI103" s="12"/>
      <c r="AL103" s="12"/>
      <c r="AM103" s="12"/>
      <c r="AO103" s="12"/>
      <c r="AR103" s="12"/>
      <c r="AS103" s="12"/>
      <c r="AU103" s="12"/>
      <c r="AX103" s="12"/>
      <c r="AY103" s="12"/>
      <c r="BA103" s="12"/>
      <c r="BD103" s="12"/>
      <c r="BE103" s="12"/>
      <c r="BG103" s="12"/>
      <c r="BJ103" s="12"/>
      <c r="BK103" s="12"/>
      <c r="BM103" s="131"/>
      <c r="BN103" s="132"/>
      <c r="BO103" s="132"/>
      <c r="BP103" s="12"/>
      <c r="BQ103" s="12"/>
      <c r="BS103" s="12"/>
      <c r="BV103" s="12"/>
      <c r="BW103" s="12"/>
      <c r="BY103" s="12"/>
      <c r="CB103" s="12"/>
      <c r="CC103" s="12"/>
      <c r="CE103" s="12"/>
      <c r="CH103" s="12"/>
      <c r="CI103" s="12"/>
    </row>
    <row r="104" spans="1:87">
      <c r="A104" s="9">
        <v>95</v>
      </c>
      <c r="B104" s="13">
        <v>19</v>
      </c>
      <c r="C104" s="13" t="s">
        <v>1519</v>
      </c>
      <c r="D104" s="13">
        <v>999</v>
      </c>
      <c r="E104" s="13" t="s">
        <v>946</v>
      </c>
      <c r="F104" s="141">
        <v>11257286</v>
      </c>
      <c r="G104" s="142">
        <v>1</v>
      </c>
      <c r="H104" s="134">
        <f>SUM(H100:H103)</f>
        <v>10850769</v>
      </c>
      <c r="I104" s="133">
        <f>SUM(I100:I103)</f>
        <v>1</v>
      </c>
      <c r="J104" s="111" t="e">
        <f>VLOOKUP(B104,town351,22)</f>
        <v>#REF!</v>
      </c>
      <c r="K104" s="111" t="e">
        <f>SUM(K100:K103)</f>
        <v>#REF!</v>
      </c>
      <c r="L104" s="135">
        <v>7325712</v>
      </c>
      <c r="M104" s="111" t="e">
        <f>SUM(M100:M103)</f>
        <v>#REF!</v>
      </c>
      <c r="N104" s="49" t="e">
        <f t="shared" si="18"/>
        <v>#REF!</v>
      </c>
      <c r="O104" s="143">
        <v>1072</v>
      </c>
      <c r="P104" s="9">
        <f t="shared" si="10"/>
        <v>0</v>
      </c>
      <c r="Q104" s="130">
        <f t="shared" si="11"/>
        <v>19</v>
      </c>
      <c r="R104" s="130">
        <f t="shared" si="12"/>
        <v>999</v>
      </c>
      <c r="S104" s="130">
        <f t="shared" si="13"/>
        <v>95</v>
      </c>
      <c r="T104" s="130">
        <f t="shared" si="14"/>
        <v>1056</v>
      </c>
      <c r="U104" s="130">
        <f t="shared" si="15"/>
        <v>10850769</v>
      </c>
      <c r="V104" s="185">
        <f t="shared" si="16"/>
        <v>95</v>
      </c>
      <c r="W104" s="12">
        <v>19</v>
      </c>
      <c r="X104" s="9">
        <v>999</v>
      </c>
      <c r="Y104" s="9">
        <v>95</v>
      </c>
      <c r="Z104" s="12">
        <v>1056</v>
      </c>
      <c r="AA104" s="12">
        <v>10850769</v>
      </c>
      <c r="AB104" s="132"/>
      <c r="AC104" s="131"/>
      <c r="AD104" s="132"/>
      <c r="AE104" s="132"/>
      <c r="AF104" s="131"/>
      <c r="AG104" s="131"/>
      <c r="AI104" s="12"/>
      <c r="AL104" s="12"/>
      <c r="AM104" s="12"/>
      <c r="AO104" s="12"/>
      <c r="AR104" s="12"/>
      <c r="AS104" s="12"/>
      <c r="AU104" s="12"/>
      <c r="AX104" s="12"/>
      <c r="AY104" s="12"/>
      <c r="BA104" s="12"/>
      <c r="BD104" s="12"/>
      <c r="BE104" s="12"/>
      <c r="BG104" s="12"/>
      <c r="BJ104" s="12"/>
      <c r="BK104" s="12"/>
      <c r="BM104" s="131"/>
      <c r="BN104" s="132"/>
      <c r="BO104" s="132"/>
      <c r="BP104" s="12"/>
      <c r="BQ104" s="12"/>
      <c r="BS104" s="12"/>
      <c r="BV104" s="12"/>
      <c r="BW104" s="12"/>
      <c r="BY104" s="12"/>
      <c r="CB104" s="12"/>
      <c r="CC104" s="12"/>
      <c r="CE104" s="12"/>
      <c r="CH104" s="12"/>
      <c r="CI104" s="12"/>
    </row>
    <row r="105" spans="1:87">
      <c r="A105" s="9">
        <v>96</v>
      </c>
      <c r="B105" s="9">
        <v>20</v>
      </c>
      <c r="C105" s="9" t="s">
        <v>1520</v>
      </c>
      <c r="D105" s="9">
        <v>20</v>
      </c>
      <c r="E105" s="9" t="s">
        <v>1080</v>
      </c>
      <c r="F105" s="39">
        <v>55521659.879999995</v>
      </c>
      <c r="G105" s="128">
        <v>0.95258067517128919</v>
      </c>
      <c r="H105" s="129">
        <f>U105</f>
        <v>57300644.839999989</v>
      </c>
      <c r="I105" s="128">
        <f>IF(H109&gt;0, H105/H109, 0)</f>
        <v>0.95401250299464979</v>
      </c>
      <c r="J105" s="76"/>
      <c r="K105" s="12" t="e">
        <f>ROUND(J109*I105,0)</f>
        <v>#REF!</v>
      </c>
      <c r="L105" s="75">
        <v>46784953</v>
      </c>
      <c r="M105" s="12" t="e">
        <f>K105-L105</f>
        <v>#REF!</v>
      </c>
      <c r="N105" s="50" t="e">
        <f t="shared" si="18"/>
        <v>#REF!</v>
      </c>
      <c r="O105" s="12">
        <v>5492</v>
      </c>
      <c r="P105" s="9">
        <f t="shared" si="10"/>
        <v>0</v>
      </c>
      <c r="Q105" s="130">
        <f t="shared" si="11"/>
        <v>20</v>
      </c>
      <c r="R105" s="130">
        <f t="shared" si="12"/>
        <v>20</v>
      </c>
      <c r="S105" s="130">
        <f t="shared" si="13"/>
        <v>96</v>
      </c>
      <c r="T105" s="130">
        <f t="shared" si="14"/>
        <v>5490</v>
      </c>
      <c r="U105" s="130">
        <f t="shared" si="15"/>
        <v>57300644.839999989</v>
      </c>
      <c r="V105" s="185">
        <f t="shared" si="16"/>
        <v>96</v>
      </c>
      <c r="W105" s="12">
        <v>20</v>
      </c>
      <c r="X105" s="9">
        <v>20</v>
      </c>
      <c r="Y105" s="9">
        <v>96</v>
      </c>
      <c r="Z105" s="12">
        <v>5490</v>
      </c>
      <c r="AA105" s="12">
        <v>57300644.839999989</v>
      </c>
      <c r="AB105" s="132"/>
      <c r="AC105" s="131"/>
      <c r="AD105" s="132"/>
      <c r="AE105" s="132"/>
      <c r="AF105" s="131"/>
      <c r="AG105" s="131"/>
      <c r="AI105" s="12"/>
      <c r="AL105" s="12"/>
      <c r="AM105" s="12"/>
      <c r="AO105" s="12"/>
      <c r="AR105" s="12"/>
      <c r="AS105" s="12"/>
      <c r="AU105" s="12"/>
      <c r="AX105" s="12"/>
      <c r="AY105" s="12"/>
      <c r="BA105" s="12"/>
      <c r="BD105" s="12"/>
      <c r="BE105" s="12"/>
      <c r="BG105" s="12"/>
      <c r="BJ105" s="12"/>
      <c r="BK105" s="12"/>
      <c r="BM105" s="131"/>
      <c r="BN105" s="132"/>
      <c r="BO105" s="132"/>
      <c r="BP105" s="12"/>
      <c r="BQ105" s="12"/>
      <c r="BS105" s="12"/>
      <c r="BV105" s="12"/>
      <c r="BW105" s="12"/>
      <c r="BY105" s="12"/>
      <c r="CB105" s="12"/>
      <c r="CC105" s="12"/>
      <c r="CE105" s="12"/>
      <c r="CH105" s="12"/>
      <c r="CI105" s="12"/>
    </row>
    <row r="106" spans="1:87">
      <c r="A106" s="9">
        <v>97</v>
      </c>
      <c r="B106" s="9">
        <v>20</v>
      </c>
      <c r="C106" s="9" t="s">
        <v>1520</v>
      </c>
      <c r="D106" s="9">
        <v>815</v>
      </c>
      <c r="E106" s="9" t="s">
        <v>1477</v>
      </c>
      <c r="F106" s="39">
        <v>2763860</v>
      </c>
      <c r="G106" s="128">
        <v>4.7419324828710786E-2</v>
      </c>
      <c r="H106" s="129">
        <f t="shared" si="17"/>
        <v>2762137</v>
      </c>
      <c r="I106" s="128">
        <f>IF(H109&gt;0, H106/H109, 0)</f>
        <v>4.5987497005350167E-2</v>
      </c>
      <c r="J106" s="76"/>
      <c r="K106" s="12" t="e">
        <f>ROUND(J109*I106,0)</f>
        <v>#REF!</v>
      </c>
      <c r="L106" s="75">
        <v>2328948</v>
      </c>
      <c r="M106" s="12" t="e">
        <f>K106-L106</f>
        <v>#REF!</v>
      </c>
      <c r="N106" s="50" t="e">
        <f t="shared" si="18"/>
        <v>#REF!</v>
      </c>
      <c r="O106" s="12">
        <v>177</v>
      </c>
      <c r="P106" s="9">
        <f t="shared" si="10"/>
        <v>0</v>
      </c>
      <c r="Q106" s="130">
        <f t="shared" si="11"/>
        <v>20</v>
      </c>
      <c r="R106" s="130">
        <f t="shared" si="12"/>
        <v>815</v>
      </c>
      <c r="S106" s="130">
        <f t="shared" si="13"/>
        <v>97</v>
      </c>
      <c r="T106" s="130">
        <f t="shared" si="14"/>
        <v>173</v>
      </c>
      <c r="U106" s="130">
        <f t="shared" si="15"/>
        <v>2762137</v>
      </c>
      <c r="V106" s="185">
        <f t="shared" si="16"/>
        <v>97</v>
      </c>
      <c r="W106" s="12">
        <v>20</v>
      </c>
      <c r="X106" s="9">
        <v>815</v>
      </c>
      <c r="Y106" s="9">
        <v>97</v>
      </c>
      <c r="Z106" s="12">
        <v>173</v>
      </c>
      <c r="AA106" s="12">
        <v>2762137</v>
      </c>
      <c r="AB106" s="132"/>
      <c r="AC106" s="131"/>
      <c r="AD106" s="132"/>
      <c r="AE106" s="132"/>
      <c r="AF106" s="131"/>
      <c r="AG106" s="131"/>
      <c r="AI106" s="12"/>
      <c r="AL106" s="12"/>
      <c r="AM106" s="12"/>
      <c r="AO106" s="12"/>
      <c r="AR106" s="12"/>
      <c r="AS106" s="12"/>
      <c r="AU106" s="12"/>
      <c r="AX106" s="12"/>
      <c r="AY106" s="12"/>
      <c r="BA106" s="12"/>
      <c r="BD106" s="12"/>
      <c r="BE106" s="12"/>
      <c r="BG106" s="12"/>
      <c r="BJ106" s="12"/>
      <c r="BK106" s="12"/>
      <c r="BM106" s="131"/>
      <c r="BN106" s="132"/>
      <c r="BO106" s="132"/>
      <c r="BP106" s="12"/>
      <c r="BQ106" s="12"/>
      <c r="BS106" s="12"/>
      <c r="BV106" s="12"/>
      <c r="BW106" s="12"/>
      <c r="BY106" s="12"/>
      <c r="CB106" s="12"/>
      <c r="CC106" s="12"/>
      <c r="CE106" s="12"/>
      <c r="CH106" s="12"/>
      <c r="CI106" s="12"/>
    </row>
    <row r="107" spans="1:87">
      <c r="A107" s="9">
        <v>98</v>
      </c>
      <c r="B107" s="9">
        <v>20</v>
      </c>
      <c r="C107" s="9" t="s">
        <v>1928</v>
      </c>
      <c r="D107" s="9">
        <v>998</v>
      </c>
      <c r="E107" s="9" t="s">
        <v>1928</v>
      </c>
      <c r="F107" s="39">
        <v>0</v>
      </c>
      <c r="G107" s="128">
        <v>0</v>
      </c>
      <c r="H107" s="129">
        <f t="shared" si="17"/>
        <v>0</v>
      </c>
      <c r="I107" s="128">
        <f>IF(H109&gt;0, H107/H109, 0)</f>
        <v>0</v>
      </c>
      <c r="J107" s="76"/>
      <c r="K107" s="12" t="e">
        <f>ROUND(J109*I107,0)</f>
        <v>#REF!</v>
      </c>
      <c r="L107" s="75">
        <v>0</v>
      </c>
      <c r="M107" s="12" t="e">
        <f>K107-L107</f>
        <v>#REF!</v>
      </c>
      <c r="N107" s="50" t="e">
        <f t="shared" si="18"/>
        <v>#REF!</v>
      </c>
      <c r="O107" s="12">
        <v>0</v>
      </c>
      <c r="P107" s="9">
        <f t="shared" si="10"/>
        <v>0</v>
      </c>
      <c r="Q107" s="130">
        <f t="shared" si="11"/>
        <v>20</v>
      </c>
      <c r="R107" s="130">
        <f t="shared" si="12"/>
        <v>998</v>
      </c>
      <c r="S107" s="130">
        <f t="shared" si="13"/>
        <v>98</v>
      </c>
      <c r="T107" s="130">
        <f t="shared" si="14"/>
        <v>0</v>
      </c>
      <c r="U107" s="130">
        <f t="shared" si="15"/>
        <v>0</v>
      </c>
      <c r="V107" s="185">
        <f t="shared" si="16"/>
        <v>98</v>
      </c>
      <c r="W107" s="12">
        <v>20</v>
      </c>
      <c r="X107" s="9">
        <v>998</v>
      </c>
      <c r="Y107" s="9">
        <v>98</v>
      </c>
      <c r="Z107" s="12">
        <v>0</v>
      </c>
      <c r="AA107" s="12">
        <v>0</v>
      </c>
      <c r="AB107" s="132"/>
      <c r="AC107" s="131"/>
      <c r="AD107" s="132"/>
      <c r="AE107" s="132"/>
      <c r="AF107" s="131"/>
      <c r="AG107" s="131"/>
      <c r="AI107" s="12"/>
      <c r="AL107" s="12"/>
      <c r="AM107" s="12"/>
      <c r="AO107" s="12"/>
      <c r="AR107" s="12"/>
      <c r="AS107" s="12"/>
      <c r="AU107" s="12"/>
      <c r="AX107" s="12"/>
      <c r="AY107" s="12"/>
      <c r="BA107" s="12"/>
      <c r="BD107" s="12"/>
      <c r="BE107" s="12"/>
      <c r="BG107" s="12"/>
      <c r="BJ107" s="12"/>
      <c r="BK107" s="12"/>
      <c r="BM107" s="131"/>
      <c r="BN107" s="132"/>
      <c r="BO107" s="132"/>
      <c r="BP107" s="12"/>
      <c r="BQ107" s="12"/>
      <c r="BS107" s="12"/>
      <c r="BV107" s="12"/>
      <c r="BW107" s="12"/>
      <c r="BY107" s="12"/>
      <c r="CB107" s="12"/>
      <c r="CC107" s="12"/>
      <c r="CE107" s="12"/>
      <c r="CH107" s="12"/>
      <c r="CI107" s="12"/>
    </row>
    <row r="108" spans="1:87">
      <c r="A108" s="9">
        <v>99</v>
      </c>
      <c r="B108" s="9">
        <v>20</v>
      </c>
      <c r="C108" s="9" t="s">
        <v>1928</v>
      </c>
      <c r="D108" s="9">
        <v>998</v>
      </c>
      <c r="E108" s="9" t="s">
        <v>1928</v>
      </c>
      <c r="F108" s="39">
        <v>0</v>
      </c>
      <c r="G108" s="128">
        <v>0</v>
      </c>
      <c r="H108" s="129">
        <f t="shared" si="17"/>
        <v>0</v>
      </c>
      <c r="I108" s="128">
        <f>IF(H109&gt;0, H108/H109, 0)</f>
        <v>0</v>
      </c>
      <c r="J108" s="76"/>
      <c r="K108" s="12" t="e">
        <f>ROUND(J109*I108,0)</f>
        <v>#REF!</v>
      </c>
      <c r="L108" s="75">
        <v>0</v>
      </c>
      <c r="M108" s="12" t="e">
        <f>K108-L108</f>
        <v>#REF!</v>
      </c>
      <c r="N108" s="50" t="e">
        <f t="shared" si="18"/>
        <v>#REF!</v>
      </c>
      <c r="O108" s="12">
        <v>0</v>
      </c>
      <c r="P108" s="9">
        <f t="shared" si="10"/>
        <v>0</v>
      </c>
      <c r="Q108" s="130">
        <f t="shared" si="11"/>
        <v>20</v>
      </c>
      <c r="R108" s="130">
        <f t="shared" si="12"/>
        <v>998</v>
      </c>
      <c r="S108" s="130">
        <f t="shared" si="13"/>
        <v>99</v>
      </c>
      <c r="T108" s="130">
        <f t="shared" si="14"/>
        <v>0</v>
      </c>
      <c r="U108" s="130">
        <f t="shared" si="15"/>
        <v>0</v>
      </c>
      <c r="V108" s="185">
        <f t="shared" si="16"/>
        <v>99</v>
      </c>
      <c r="W108" s="12">
        <v>20</v>
      </c>
      <c r="X108" s="9">
        <v>998</v>
      </c>
      <c r="Y108" s="9">
        <v>99</v>
      </c>
      <c r="Z108" s="12">
        <v>0</v>
      </c>
      <c r="AA108" s="12">
        <v>0</v>
      </c>
      <c r="AB108" s="132"/>
      <c r="AC108" s="131"/>
      <c r="AD108" s="132"/>
      <c r="AE108" s="132"/>
      <c r="AF108" s="131"/>
      <c r="AG108" s="131"/>
      <c r="AI108" s="12"/>
      <c r="AL108" s="12"/>
      <c r="AM108" s="12"/>
      <c r="AO108" s="12"/>
      <c r="AR108" s="12"/>
      <c r="AS108" s="12"/>
      <c r="AU108" s="12"/>
      <c r="AX108" s="12"/>
      <c r="AY108" s="12"/>
      <c r="BA108" s="12"/>
      <c r="BD108" s="12"/>
      <c r="BE108" s="12"/>
      <c r="BG108" s="12"/>
      <c r="BJ108" s="12"/>
      <c r="BK108" s="12"/>
      <c r="BM108" s="131"/>
      <c r="BN108" s="132"/>
      <c r="BO108" s="132"/>
      <c r="BP108" s="12"/>
      <c r="BQ108" s="12"/>
      <c r="BS108" s="12"/>
      <c r="BV108" s="12"/>
      <c r="BW108" s="12"/>
      <c r="BY108" s="12"/>
      <c r="CB108" s="12"/>
      <c r="CC108" s="12"/>
      <c r="CE108" s="12"/>
      <c r="CH108" s="12"/>
      <c r="CI108" s="12"/>
    </row>
    <row r="109" spans="1:87">
      <c r="A109" s="9">
        <v>100</v>
      </c>
      <c r="B109" s="13">
        <v>20</v>
      </c>
      <c r="C109" s="13" t="s">
        <v>1520</v>
      </c>
      <c r="D109" s="13">
        <v>999</v>
      </c>
      <c r="E109" s="13" t="s">
        <v>946</v>
      </c>
      <c r="F109" s="111">
        <v>58285519.879999995</v>
      </c>
      <c r="G109" s="133">
        <v>1</v>
      </c>
      <c r="H109" s="134">
        <f>SUM(H105:H108)</f>
        <v>60062781.839999989</v>
      </c>
      <c r="I109" s="133">
        <f>SUM(I105:I108)</f>
        <v>1</v>
      </c>
      <c r="J109" s="111" t="e">
        <f>VLOOKUP(B109,town351,22)</f>
        <v>#REF!</v>
      </c>
      <c r="K109" s="111" t="e">
        <f>SUM(K105:K108)</f>
        <v>#REF!</v>
      </c>
      <c r="L109" s="135">
        <v>49113901</v>
      </c>
      <c r="M109" s="111" t="e">
        <f>SUM(M105:M108)</f>
        <v>#REF!</v>
      </c>
      <c r="N109" s="49" t="e">
        <f t="shared" si="18"/>
        <v>#REF!</v>
      </c>
      <c r="O109" s="111">
        <v>5669</v>
      </c>
      <c r="P109" s="9">
        <f t="shared" si="10"/>
        <v>0</v>
      </c>
      <c r="Q109" s="130">
        <f t="shared" si="11"/>
        <v>20</v>
      </c>
      <c r="R109" s="130">
        <f t="shared" si="12"/>
        <v>999</v>
      </c>
      <c r="S109" s="130">
        <f t="shared" si="13"/>
        <v>100</v>
      </c>
      <c r="T109" s="130">
        <f t="shared" si="14"/>
        <v>5663</v>
      </c>
      <c r="U109" s="130">
        <f t="shared" si="15"/>
        <v>60062781.839999989</v>
      </c>
      <c r="V109" s="185">
        <f t="shared" si="16"/>
        <v>100</v>
      </c>
      <c r="W109" s="12">
        <v>20</v>
      </c>
      <c r="X109" s="9">
        <v>999</v>
      </c>
      <c r="Y109" s="9">
        <v>100</v>
      </c>
      <c r="Z109" s="12">
        <v>5663</v>
      </c>
      <c r="AA109" s="12">
        <v>60062781.839999989</v>
      </c>
      <c r="AB109" s="132"/>
      <c r="AC109" s="131"/>
      <c r="AD109" s="132"/>
      <c r="AE109" s="132"/>
      <c r="AF109" s="131"/>
      <c r="AG109" s="131"/>
      <c r="AI109" s="12"/>
      <c r="AL109" s="12"/>
      <c r="AM109" s="12"/>
      <c r="AO109" s="12"/>
      <c r="AR109" s="12"/>
      <c r="AS109" s="12"/>
      <c r="AU109" s="12"/>
      <c r="AX109" s="12"/>
      <c r="AY109" s="12"/>
      <c r="BA109" s="12"/>
      <c r="BD109" s="12"/>
      <c r="BE109" s="12"/>
      <c r="BG109" s="12"/>
      <c r="BJ109" s="12"/>
      <c r="BK109" s="12"/>
      <c r="BM109" s="131"/>
      <c r="BN109" s="132"/>
      <c r="BO109" s="132"/>
      <c r="BP109" s="12"/>
      <c r="BQ109" s="12"/>
      <c r="BS109" s="12"/>
      <c r="BV109" s="12"/>
      <c r="BW109" s="12"/>
      <c r="BY109" s="12"/>
      <c r="CB109" s="12"/>
      <c r="CC109" s="12"/>
      <c r="CE109" s="12"/>
      <c r="CH109" s="12"/>
      <c r="CI109" s="12"/>
    </row>
    <row r="110" spans="1:87">
      <c r="A110" s="9">
        <v>101</v>
      </c>
      <c r="B110" s="9">
        <v>21</v>
      </c>
      <c r="C110" s="9" t="s">
        <v>1521</v>
      </c>
      <c r="D110" s="9">
        <v>21</v>
      </c>
      <c r="E110" s="9" t="s">
        <v>1081</v>
      </c>
      <c r="F110" s="39">
        <v>0</v>
      </c>
      <c r="G110" s="128">
        <v>0</v>
      </c>
      <c r="H110" s="129">
        <f>U110</f>
        <v>0</v>
      </c>
      <c r="I110" s="128">
        <f>IF(H114&gt;0, H110/H114, 0)</f>
        <v>0</v>
      </c>
      <c r="J110" s="76"/>
      <c r="K110" s="12" t="e">
        <f>ROUND(J114*I110,0)</f>
        <v>#REF!</v>
      </c>
      <c r="L110" s="75">
        <v>0</v>
      </c>
      <c r="M110" s="12" t="e">
        <f>K110-L110</f>
        <v>#REF!</v>
      </c>
      <c r="N110" s="50" t="e">
        <f t="shared" si="18"/>
        <v>#REF!</v>
      </c>
      <c r="O110" s="12">
        <v>0</v>
      </c>
      <c r="P110" s="9">
        <f t="shared" si="10"/>
        <v>0</v>
      </c>
      <c r="Q110" s="130">
        <f t="shared" si="11"/>
        <v>21</v>
      </c>
      <c r="R110" s="130">
        <f t="shared" si="12"/>
        <v>21</v>
      </c>
      <c r="S110" s="130">
        <f t="shared" si="13"/>
        <v>101</v>
      </c>
      <c r="T110" s="130">
        <f t="shared" si="14"/>
        <v>0</v>
      </c>
      <c r="U110" s="130">
        <f t="shared" si="15"/>
        <v>0</v>
      </c>
      <c r="V110" s="185">
        <f t="shared" si="16"/>
        <v>101</v>
      </c>
      <c r="W110" s="12">
        <v>21</v>
      </c>
      <c r="X110" s="9">
        <v>21</v>
      </c>
      <c r="Y110" s="9">
        <v>101</v>
      </c>
      <c r="Z110" s="12">
        <v>0</v>
      </c>
      <c r="AA110" s="12">
        <v>0</v>
      </c>
      <c r="AB110" s="132"/>
      <c r="AC110" s="131"/>
      <c r="AD110" s="132"/>
      <c r="AE110" s="132"/>
      <c r="AF110" s="131"/>
      <c r="AG110" s="131"/>
      <c r="AI110" s="12"/>
      <c r="AL110" s="12"/>
      <c r="AM110" s="12"/>
      <c r="AO110" s="12"/>
      <c r="AR110" s="12"/>
      <c r="AS110" s="12"/>
      <c r="AU110" s="12"/>
      <c r="AX110" s="12"/>
      <c r="AY110" s="12"/>
      <c r="BA110" s="12"/>
      <c r="BD110" s="12"/>
      <c r="BE110" s="12"/>
      <c r="BG110" s="12"/>
      <c r="BJ110" s="12"/>
      <c r="BK110" s="12"/>
      <c r="BM110" s="131"/>
      <c r="BN110" s="132"/>
      <c r="BO110" s="132"/>
      <c r="BP110" s="12"/>
      <c r="BQ110" s="12"/>
      <c r="BS110" s="12"/>
      <c r="BV110" s="12"/>
      <c r="BW110" s="12"/>
      <c r="BY110" s="12"/>
      <c r="CB110" s="12"/>
      <c r="CC110" s="12"/>
      <c r="CE110" s="12"/>
      <c r="CH110" s="12"/>
      <c r="CI110" s="12"/>
    </row>
    <row r="111" spans="1:87">
      <c r="A111" s="9">
        <v>102</v>
      </c>
      <c r="B111" s="9">
        <v>21</v>
      </c>
      <c r="C111" s="9" t="s">
        <v>1521</v>
      </c>
      <c r="D111" s="9">
        <v>753</v>
      </c>
      <c r="E111" s="9" t="s">
        <v>1460</v>
      </c>
      <c r="F111" s="39">
        <v>8182502</v>
      </c>
      <c r="G111" s="128">
        <v>0.93374129991820276</v>
      </c>
      <c r="H111" s="129">
        <f t="shared" si="17"/>
        <v>8121880</v>
      </c>
      <c r="I111" s="128">
        <f>IF(H114&gt;0, H111/H114, 0)</f>
        <v>0.93475246245081167</v>
      </c>
      <c r="J111" s="76"/>
      <c r="K111" s="12" t="e">
        <f>ROUND(J114*I111,0)</f>
        <v>#REF!</v>
      </c>
      <c r="L111" s="75">
        <v>3370990</v>
      </c>
      <c r="M111" s="12" t="e">
        <f>K111-L111</f>
        <v>#REF!</v>
      </c>
      <c r="N111" s="50" t="e">
        <f t="shared" si="18"/>
        <v>#REF!</v>
      </c>
      <c r="O111" s="12">
        <v>823</v>
      </c>
      <c r="P111" s="9">
        <f t="shared" si="10"/>
        <v>0</v>
      </c>
      <c r="Q111" s="130">
        <f t="shared" si="11"/>
        <v>21</v>
      </c>
      <c r="R111" s="130">
        <f t="shared" si="12"/>
        <v>753</v>
      </c>
      <c r="S111" s="130">
        <f t="shared" si="13"/>
        <v>102</v>
      </c>
      <c r="T111" s="130">
        <f t="shared" si="14"/>
        <v>812</v>
      </c>
      <c r="U111" s="130">
        <f t="shared" si="15"/>
        <v>8121880</v>
      </c>
      <c r="V111" s="185">
        <f t="shared" si="16"/>
        <v>102</v>
      </c>
      <c r="W111" s="12">
        <v>21</v>
      </c>
      <c r="X111" s="9">
        <v>753</v>
      </c>
      <c r="Y111" s="9">
        <v>102</v>
      </c>
      <c r="Z111" s="12">
        <v>812</v>
      </c>
      <c r="AA111" s="12">
        <v>8121880</v>
      </c>
      <c r="AB111" s="132"/>
      <c r="AC111" s="131"/>
      <c r="AD111" s="132"/>
      <c r="AE111" s="132"/>
      <c r="AF111" s="131"/>
      <c r="AG111" s="131"/>
      <c r="AI111" s="12"/>
      <c r="AL111" s="12"/>
      <c r="AM111" s="12"/>
      <c r="AO111" s="12"/>
      <c r="AR111" s="12"/>
      <c r="AS111" s="12"/>
      <c r="AU111" s="12"/>
      <c r="AX111" s="12"/>
      <c r="AY111" s="12"/>
      <c r="BA111" s="12"/>
      <c r="BD111" s="12"/>
      <c r="BE111" s="12"/>
      <c r="BG111" s="12"/>
      <c r="BJ111" s="12"/>
      <c r="BK111" s="12"/>
      <c r="BM111" s="131"/>
      <c r="BN111" s="132"/>
      <c r="BO111" s="132"/>
      <c r="BP111" s="12"/>
      <c r="BQ111" s="12"/>
      <c r="BS111" s="12"/>
      <c r="BV111" s="12"/>
      <c r="BW111" s="12"/>
      <c r="BY111" s="12"/>
      <c r="CB111" s="12"/>
      <c r="CC111" s="12"/>
      <c r="CE111" s="12"/>
      <c r="CH111" s="12"/>
      <c r="CI111" s="12"/>
    </row>
    <row r="112" spans="1:87">
      <c r="A112" s="9">
        <v>103</v>
      </c>
      <c r="B112" s="9">
        <v>21</v>
      </c>
      <c r="C112" s="9" t="s">
        <v>1521</v>
      </c>
      <c r="D112" s="9">
        <v>832</v>
      </c>
      <c r="E112" s="9" t="s">
        <v>1486</v>
      </c>
      <c r="F112" s="39">
        <v>580634</v>
      </c>
      <c r="G112" s="128">
        <v>6.6258700081797198E-2</v>
      </c>
      <c r="H112" s="129">
        <f t="shared" si="17"/>
        <v>566923</v>
      </c>
      <c r="I112" s="128">
        <f>IF(H114&gt;0, H112/H114, 0)</f>
        <v>6.52475375491883E-2</v>
      </c>
      <c r="J112" s="76"/>
      <c r="K112" s="12" t="e">
        <f>ROUND(J114*I112,0)</f>
        <v>#REF!</v>
      </c>
      <c r="L112" s="75">
        <v>239207</v>
      </c>
      <c r="M112" s="12" t="e">
        <f>K112-L112</f>
        <v>#REF!</v>
      </c>
      <c r="N112" s="50" t="e">
        <f t="shared" si="18"/>
        <v>#REF!</v>
      </c>
      <c r="O112" s="12">
        <v>38</v>
      </c>
      <c r="P112" s="9">
        <f t="shared" si="10"/>
        <v>0</v>
      </c>
      <c r="Q112" s="130">
        <f t="shared" si="11"/>
        <v>21</v>
      </c>
      <c r="R112" s="130">
        <f t="shared" si="12"/>
        <v>832</v>
      </c>
      <c r="S112" s="130">
        <f t="shared" si="13"/>
        <v>103</v>
      </c>
      <c r="T112" s="130">
        <f t="shared" si="14"/>
        <v>37</v>
      </c>
      <c r="U112" s="130">
        <f t="shared" si="15"/>
        <v>566923</v>
      </c>
      <c r="V112" s="185">
        <f t="shared" si="16"/>
        <v>103</v>
      </c>
      <c r="W112" s="12">
        <v>21</v>
      </c>
      <c r="X112" s="9">
        <v>832</v>
      </c>
      <c r="Y112" s="9">
        <v>103</v>
      </c>
      <c r="Z112" s="12">
        <v>37</v>
      </c>
      <c r="AA112" s="12">
        <v>566923</v>
      </c>
      <c r="AB112" s="132"/>
      <c r="AC112" s="131"/>
      <c r="AD112" s="132"/>
      <c r="AE112" s="132"/>
      <c r="AF112" s="131"/>
      <c r="AG112" s="131"/>
      <c r="AI112" s="12"/>
      <c r="AL112" s="12"/>
      <c r="AM112" s="12"/>
      <c r="AO112" s="12"/>
      <c r="AR112" s="12"/>
      <c r="AS112" s="12"/>
      <c r="AU112" s="12"/>
      <c r="AX112" s="12"/>
      <c r="AY112" s="12"/>
      <c r="BA112" s="12"/>
      <c r="BD112" s="12"/>
      <c r="BE112" s="12"/>
      <c r="BG112" s="12"/>
      <c r="BJ112" s="12"/>
      <c r="BK112" s="12"/>
      <c r="BM112" s="131"/>
      <c r="BN112" s="132"/>
      <c r="BO112" s="132"/>
      <c r="BP112" s="12"/>
      <c r="BQ112" s="12"/>
      <c r="BS112" s="12"/>
      <c r="BV112" s="12"/>
      <c r="BW112" s="12"/>
      <c r="BY112" s="12"/>
      <c r="CB112" s="12"/>
      <c r="CC112" s="12"/>
      <c r="CE112" s="12"/>
      <c r="CH112" s="12"/>
      <c r="CI112" s="12"/>
    </row>
    <row r="113" spans="1:87">
      <c r="A113" s="9">
        <v>104</v>
      </c>
      <c r="B113" s="9">
        <v>21</v>
      </c>
      <c r="C113" s="9" t="s">
        <v>1928</v>
      </c>
      <c r="D113" s="9">
        <v>998</v>
      </c>
      <c r="E113" s="9" t="s">
        <v>1928</v>
      </c>
      <c r="F113" s="39">
        <v>0</v>
      </c>
      <c r="G113" s="128">
        <v>0</v>
      </c>
      <c r="H113" s="129">
        <f t="shared" si="17"/>
        <v>0</v>
      </c>
      <c r="I113" s="128">
        <f>IF(H114&gt;0, H113/H114, 0)</f>
        <v>0</v>
      </c>
      <c r="J113" s="76"/>
      <c r="K113" s="12" t="e">
        <f>ROUND(J114*I113,0)</f>
        <v>#REF!</v>
      </c>
      <c r="L113" s="75">
        <v>0</v>
      </c>
      <c r="M113" s="12" t="e">
        <f>K113-L113</f>
        <v>#REF!</v>
      </c>
      <c r="N113" s="50" t="e">
        <f t="shared" si="18"/>
        <v>#REF!</v>
      </c>
      <c r="O113" s="12">
        <v>0</v>
      </c>
      <c r="P113" s="9">
        <f t="shared" si="10"/>
        <v>0</v>
      </c>
      <c r="Q113" s="130">
        <f t="shared" si="11"/>
        <v>21</v>
      </c>
      <c r="R113" s="130">
        <f t="shared" si="12"/>
        <v>998</v>
      </c>
      <c r="S113" s="130">
        <f t="shared" si="13"/>
        <v>104</v>
      </c>
      <c r="T113" s="130">
        <f t="shared" si="14"/>
        <v>0</v>
      </c>
      <c r="U113" s="130">
        <f t="shared" si="15"/>
        <v>0</v>
      </c>
      <c r="V113" s="185">
        <f t="shared" si="16"/>
        <v>104</v>
      </c>
      <c r="W113" s="12">
        <v>21</v>
      </c>
      <c r="X113" s="9">
        <v>998</v>
      </c>
      <c r="Y113" s="9">
        <v>104</v>
      </c>
      <c r="Z113" s="12">
        <v>0</v>
      </c>
      <c r="AA113" s="12">
        <v>0</v>
      </c>
      <c r="AB113" s="132"/>
      <c r="AC113" s="131"/>
      <c r="AD113" s="132"/>
      <c r="AE113" s="132"/>
      <c r="AF113" s="131"/>
      <c r="AG113" s="131"/>
      <c r="AI113" s="12"/>
      <c r="AL113" s="12"/>
      <c r="AM113" s="12"/>
      <c r="AO113" s="12"/>
      <c r="AR113" s="12"/>
      <c r="AS113" s="12"/>
      <c r="AU113" s="12"/>
      <c r="AX113" s="12"/>
      <c r="AY113" s="12"/>
      <c r="BA113" s="12"/>
      <c r="BD113" s="12"/>
      <c r="BE113" s="12"/>
      <c r="BG113" s="12"/>
      <c r="BJ113" s="12"/>
      <c r="BK113" s="12"/>
      <c r="BM113" s="131"/>
      <c r="BN113" s="132"/>
      <c r="BO113" s="132"/>
      <c r="BP113" s="12"/>
      <c r="BQ113" s="12"/>
      <c r="BS113" s="12"/>
      <c r="BV113" s="12"/>
      <c r="BW113" s="12"/>
      <c r="BY113" s="12"/>
      <c r="CB113" s="12"/>
      <c r="CC113" s="12"/>
      <c r="CE113" s="12"/>
      <c r="CH113" s="12"/>
      <c r="CI113" s="12"/>
    </row>
    <row r="114" spans="1:87">
      <c r="A114" s="9">
        <v>105</v>
      </c>
      <c r="B114" s="13">
        <v>21</v>
      </c>
      <c r="C114" s="13" t="s">
        <v>1521</v>
      </c>
      <c r="D114" s="13">
        <v>999</v>
      </c>
      <c r="E114" s="13" t="s">
        <v>946</v>
      </c>
      <c r="F114" s="111">
        <v>8763136</v>
      </c>
      <c r="G114" s="133">
        <v>1</v>
      </c>
      <c r="H114" s="134">
        <f>SUM(H110:H113)</f>
        <v>8688803</v>
      </c>
      <c r="I114" s="133">
        <f>SUM(I110:I113)</f>
        <v>1</v>
      </c>
      <c r="J114" s="111" t="e">
        <f>VLOOKUP(B114,town351,22)</f>
        <v>#REF!</v>
      </c>
      <c r="K114" s="111" t="e">
        <f>SUM(K110:K113)</f>
        <v>#REF!</v>
      </c>
      <c r="L114" s="135">
        <v>3610197</v>
      </c>
      <c r="M114" s="111" t="e">
        <f>SUM(M110:M113)</f>
        <v>#REF!</v>
      </c>
      <c r="N114" s="49" t="e">
        <f t="shared" si="18"/>
        <v>#REF!</v>
      </c>
      <c r="O114" s="111">
        <v>861</v>
      </c>
      <c r="P114" s="9">
        <f t="shared" si="10"/>
        <v>0</v>
      </c>
      <c r="Q114" s="130">
        <f t="shared" si="11"/>
        <v>21</v>
      </c>
      <c r="R114" s="130">
        <f t="shared" si="12"/>
        <v>999</v>
      </c>
      <c r="S114" s="130">
        <f t="shared" si="13"/>
        <v>105</v>
      </c>
      <c r="T114" s="130">
        <f t="shared" si="14"/>
        <v>849</v>
      </c>
      <c r="U114" s="130">
        <f t="shared" si="15"/>
        <v>8688803</v>
      </c>
      <c r="V114" s="185">
        <f t="shared" si="16"/>
        <v>105</v>
      </c>
      <c r="W114" s="12">
        <v>21</v>
      </c>
      <c r="X114" s="9">
        <v>999</v>
      </c>
      <c r="Y114" s="9">
        <v>105</v>
      </c>
      <c r="Z114" s="12">
        <v>849</v>
      </c>
      <c r="AA114" s="12">
        <v>8688803</v>
      </c>
      <c r="AB114" s="132"/>
      <c r="AC114" s="131"/>
      <c r="AD114" s="132"/>
      <c r="AE114" s="132"/>
      <c r="AF114" s="131"/>
      <c r="AG114" s="131"/>
      <c r="AI114" s="12"/>
      <c r="AL114" s="12"/>
      <c r="AM114" s="12"/>
      <c r="AO114" s="12"/>
      <c r="AR114" s="12"/>
      <c r="AS114" s="12"/>
      <c r="AU114" s="12"/>
      <c r="AX114" s="12"/>
      <c r="AY114" s="12"/>
      <c r="BA114" s="12"/>
      <c r="BD114" s="12"/>
      <c r="BE114" s="12"/>
      <c r="BG114" s="12"/>
      <c r="BJ114" s="12"/>
      <c r="BK114" s="12"/>
      <c r="BM114" s="131"/>
      <c r="BN114" s="132"/>
      <c r="BO114" s="132"/>
      <c r="BP114" s="12"/>
      <c r="BQ114" s="12"/>
      <c r="BS114" s="12"/>
      <c r="BV114" s="12"/>
      <c r="BW114" s="12"/>
      <c r="BY114" s="12"/>
      <c r="CB114" s="12"/>
      <c r="CC114" s="12"/>
      <c r="CE114" s="12"/>
      <c r="CH114" s="12"/>
      <c r="CI114" s="12"/>
    </row>
    <row r="115" spans="1:87">
      <c r="A115" s="9">
        <v>106</v>
      </c>
      <c r="B115" s="9">
        <v>22</v>
      </c>
      <c r="C115" s="9" t="s">
        <v>1522</v>
      </c>
      <c r="D115" s="9">
        <v>22</v>
      </c>
      <c r="E115" s="9" t="s">
        <v>1082</v>
      </c>
      <c r="F115" s="39">
        <v>118799.64000000001</v>
      </c>
      <c r="G115" s="128">
        <v>6.2049143446584645E-2</v>
      </c>
      <c r="H115" s="129">
        <f>U115</f>
        <v>170156.80000000002</v>
      </c>
      <c r="I115" s="128">
        <f>IF(H119&gt;0, H115/H119, 0)</f>
        <v>8.3583722441806646E-2</v>
      </c>
      <c r="J115" s="76"/>
      <c r="K115" s="12" t="e">
        <f>ROUND(J119*I115,0)</f>
        <v>#REF!</v>
      </c>
      <c r="L115" s="75">
        <v>103997</v>
      </c>
      <c r="M115" s="12" t="e">
        <f>K115-L115</f>
        <v>#REF!</v>
      </c>
      <c r="N115" s="50" t="e">
        <f t="shared" si="18"/>
        <v>#REF!</v>
      </c>
      <c r="O115" s="12">
        <v>9</v>
      </c>
      <c r="P115" s="9">
        <f t="shared" si="10"/>
        <v>0</v>
      </c>
      <c r="Q115" s="130">
        <f t="shared" si="11"/>
        <v>22</v>
      </c>
      <c r="R115" s="130">
        <f t="shared" si="12"/>
        <v>22</v>
      </c>
      <c r="S115" s="130">
        <f t="shared" si="13"/>
        <v>106</v>
      </c>
      <c r="T115" s="130">
        <f t="shared" si="14"/>
        <v>11</v>
      </c>
      <c r="U115" s="130">
        <f t="shared" si="15"/>
        <v>170156.80000000002</v>
      </c>
      <c r="V115" s="185">
        <f t="shared" si="16"/>
        <v>106</v>
      </c>
      <c r="W115" s="12">
        <v>22</v>
      </c>
      <c r="X115" s="9">
        <v>22</v>
      </c>
      <c r="Y115" s="9">
        <v>106</v>
      </c>
      <c r="Z115" s="12">
        <v>11</v>
      </c>
      <c r="AA115" s="12">
        <v>170156.80000000002</v>
      </c>
      <c r="AB115" s="132"/>
      <c r="AC115" s="131"/>
      <c r="AD115" s="132"/>
      <c r="AE115" s="132"/>
      <c r="AF115" s="131"/>
      <c r="AG115" s="131"/>
      <c r="AI115" s="12"/>
      <c r="AL115" s="12"/>
      <c r="AM115" s="12"/>
      <c r="AO115" s="12"/>
      <c r="AR115" s="12"/>
      <c r="AS115" s="12"/>
      <c r="AU115" s="12"/>
      <c r="AX115" s="12"/>
      <c r="AY115" s="12"/>
      <c r="BA115" s="12"/>
      <c r="BD115" s="12"/>
      <c r="BE115" s="12"/>
      <c r="BG115" s="12"/>
      <c r="BJ115" s="12"/>
      <c r="BK115" s="12"/>
      <c r="BM115" s="131"/>
      <c r="BN115" s="132"/>
      <c r="BO115" s="132"/>
      <c r="BP115" s="12"/>
      <c r="BQ115" s="12"/>
      <c r="BS115" s="12"/>
      <c r="BV115" s="12"/>
      <c r="BW115" s="12"/>
      <c r="BY115" s="12"/>
      <c r="CB115" s="12"/>
      <c r="CC115" s="12"/>
      <c r="CE115" s="12"/>
      <c r="CH115" s="12"/>
      <c r="CI115" s="12"/>
    </row>
    <row r="116" spans="1:87">
      <c r="A116" s="9">
        <v>107</v>
      </c>
      <c r="B116" s="9">
        <v>22</v>
      </c>
      <c r="C116" s="9" t="s">
        <v>1522</v>
      </c>
      <c r="D116" s="9">
        <v>635</v>
      </c>
      <c r="E116" s="9" t="s">
        <v>1426</v>
      </c>
      <c r="F116" s="39">
        <v>1795806</v>
      </c>
      <c r="G116" s="128">
        <v>0.93795085655341526</v>
      </c>
      <c r="H116" s="129">
        <f t="shared" si="17"/>
        <v>1865608</v>
      </c>
      <c r="I116" s="128">
        <f>IF(H119&gt;0, H116/H119, 0)</f>
        <v>0.91641627755819333</v>
      </c>
      <c r="J116" s="76"/>
      <c r="K116" s="12" t="e">
        <f>ROUND(J119*I116,0)</f>
        <v>#REF!</v>
      </c>
      <c r="L116" s="75">
        <v>1572048</v>
      </c>
      <c r="M116" s="12" t="e">
        <f>K116-L116</f>
        <v>#REF!</v>
      </c>
      <c r="N116" s="50" t="e">
        <f t="shared" si="18"/>
        <v>#REF!</v>
      </c>
      <c r="O116" s="12">
        <v>180</v>
      </c>
      <c r="P116" s="9">
        <f t="shared" si="10"/>
        <v>0</v>
      </c>
      <c r="Q116" s="130">
        <f t="shared" si="11"/>
        <v>22</v>
      </c>
      <c r="R116" s="130">
        <f t="shared" si="12"/>
        <v>635</v>
      </c>
      <c r="S116" s="130">
        <f t="shared" si="13"/>
        <v>107</v>
      </c>
      <c r="T116" s="130">
        <f t="shared" si="14"/>
        <v>183</v>
      </c>
      <c r="U116" s="130">
        <f t="shared" si="15"/>
        <v>1865608</v>
      </c>
      <c r="V116" s="185">
        <f t="shared" si="16"/>
        <v>107</v>
      </c>
      <c r="W116" s="12">
        <v>22</v>
      </c>
      <c r="X116" s="9">
        <v>635</v>
      </c>
      <c r="Y116" s="9">
        <v>107</v>
      </c>
      <c r="Z116" s="12">
        <v>183</v>
      </c>
      <c r="AA116" s="12">
        <v>1865608</v>
      </c>
      <c r="AB116" s="132"/>
      <c r="AC116" s="131"/>
      <c r="AD116" s="132"/>
      <c r="AE116" s="132"/>
      <c r="AF116" s="131"/>
      <c r="AG116" s="131"/>
      <c r="AI116" s="12"/>
      <c r="AL116" s="12"/>
      <c r="AM116" s="12"/>
      <c r="AO116" s="12"/>
      <c r="AR116" s="12"/>
      <c r="AS116" s="12"/>
      <c r="AU116" s="12"/>
      <c r="AX116" s="12"/>
      <c r="AY116" s="12"/>
      <c r="BA116" s="12"/>
      <c r="BD116" s="12"/>
      <c r="BE116" s="12"/>
      <c r="BG116" s="12"/>
      <c r="BJ116" s="12"/>
      <c r="BK116" s="12"/>
      <c r="BM116" s="131"/>
      <c r="BN116" s="132"/>
      <c r="BO116" s="132"/>
      <c r="BP116" s="12"/>
      <c r="BQ116" s="12"/>
      <c r="BS116" s="12"/>
      <c r="BV116" s="12"/>
      <c r="BW116" s="12"/>
      <c r="BY116" s="12"/>
      <c r="CB116" s="12"/>
      <c r="CC116" s="12"/>
      <c r="CE116" s="12"/>
      <c r="CH116" s="12"/>
      <c r="CI116" s="12"/>
    </row>
    <row r="117" spans="1:87">
      <c r="A117" s="9">
        <v>108</v>
      </c>
      <c r="B117" s="9">
        <v>22</v>
      </c>
      <c r="C117" s="9" t="s">
        <v>1928</v>
      </c>
      <c r="D117" s="9">
        <v>998</v>
      </c>
      <c r="E117" s="9" t="s">
        <v>1928</v>
      </c>
      <c r="F117" s="39">
        <v>0</v>
      </c>
      <c r="G117" s="128">
        <v>0</v>
      </c>
      <c r="H117" s="129">
        <f t="shared" si="17"/>
        <v>0</v>
      </c>
      <c r="I117" s="128">
        <f>IF(H119&gt;0, H117/H119, 0)</f>
        <v>0</v>
      </c>
      <c r="J117" s="76"/>
      <c r="K117" s="12" t="e">
        <f>ROUND(J119*I117,0)</f>
        <v>#REF!</v>
      </c>
      <c r="L117" s="75">
        <v>0</v>
      </c>
      <c r="M117" s="12" t="e">
        <f>K117-L117</f>
        <v>#REF!</v>
      </c>
      <c r="N117" s="50" t="e">
        <f t="shared" si="18"/>
        <v>#REF!</v>
      </c>
      <c r="O117" s="12">
        <v>0</v>
      </c>
      <c r="P117" s="9">
        <f t="shared" si="10"/>
        <v>0</v>
      </c>
      <c r="Q117" s="130">
        <f t="shared" si="11"/>
        <v>22</v>
      </c>
      <c r="R117" s="130">
        <f t="shared" si="12"/>
        <v>998</v>
      </c>
      <c r="S117" s="130">
        <f t="shared" si="13"/>
        <v>108</v>
      </c>
      <c r="T117" s="130">
        <f t="shared" si="14"/>
        <v>0</v>
      </c>
      <c r="U117" s="130">
        <f t="shared" si="15"/>
        <v>0</v>
      </c>
      <c r="V117" s="185">
        <f t="shared" si="16"/>
        <v>108</v>
      </c>
      <c r="W117" s="12">
        <v>22</v>
      </c>
      <c r="X117" s="9">
        <v>998</v>
      </c>
      <c r="Y117" s="9">
        <v>108</v>
      </c>
      <c r="Z117" s="12">
        <v>0</v>
      </c>
      <c r="AA117" s="12">
        <v>0</v>
      </c>
      <c r="AB117" s="132"/>
      <c r="AC117" s="131"/>
      <c r="AD117" s="132"/>
      <c r="AE117" s="132"/>
      <c r="AF117" s="131"/>
      <c r="AG117" s="131"/>
      <c r="AI117" s="12"/>
      <c r="AL117" s="12"/>
      <c r="AM117" s="12"/>
      <c r="AO117" s="12"/>
      <c r="AR117" s="12"/>
      <c r="AS117" s="12"/>
      <c r="AU117" s="12"/>
      <c r="AX117" s="12"/>
      <c r="AY117" s="12"/>
      <c r="BA117" s="12"/>
      <c r="BD117" s="12"/>
      <c r="BE117" s="12"/>
      <c r="BG117" s="12"/>
      <c r="BJ117" s="12"/>
      <c r="BK117" s="12"/>
      <c r="BM117" s="131"/>
      <c r="BN117" s="132"/>
      <c r="BO117" s="132"/>
      <c r="BP117" s="12"/>
      <c r="BQ117" s="12"/>
      <c r="BS117" s="12"/>
      <c r="BV117" s="12"/>
      <c r="BW117" s="12"/>
      <c r="BY117" s="12"/>
      <c r="CB117" s="12"/>
      <c r="CC117" s="12"/>
      <c r="CE117" s="12"/>
      <c r="CH117" s="12"/>
      <c r="CI117" s="12"/>
    </row>
    <row r="118" spans="1:87">
      <c r="A118" s="9">
        <v>109</v>
      </c>
      <c r="B118" s="9">
        <v>22</v>
      </c>
      <c r="C118" s="9" t="s">
        <v>1928</v>
      </c>
      <c r="D118" s="9">
        <v>998</v>
      </c>
      <c r="E118" s="9" t="s">
        <v>1928</v>
      </c>
      <c r="F118" s="39">
        <v>0</v>
      </c>
      <c r="G118" s="128">
        <v>0</v>
      </c>
      <c r="H118" s="129">
        <f t="shared" si="17"/>
        <v>0</v>
      </c>
      <c r="I118" s="128">
        <f>IF(H119&gt;0, H118/H119, 0)</f>
        <v>0</v>
      </c>
      <c r="J118" s="76"/>
      <c r="K118" s="12" t="e">
        <f>ROUND(J119*I118,0)</f>
        <v>#REF!</v>
      </c>
      <c r="L118" s="75">
        <v>0</v>
      </c>
      <c r="M118" s="12" t="e">
        <f>K118-L118</f>
        <v>#REF!</v>
      </c>
      <c r="N118" s="50" t="e">
        <f t="shared" si="18"/>
        <v>#REF!</v>
      </c>
      <c r="O118" s="12">
        <v>0</v>
      </c>
      <c r="P118" s="9">
        <f t="shared" si="10"/>
        <v>0</v>
      </c>
      <c r="Q118" s="130">
        <f t="shared" si="11"/>
        <v>22</v>
      </c>
      <c r="R118" s="130">
        <f t="shared" si="12"/>
        <v>998</v>
      </c>
      <c r="S118" s="130">
        <f t="shared" si="13"/>
        <v>109</v>
      </c>
      <c r="T118" s="130">
        <f t="shared" si="14"/>
        <v>0</v>
      </c>
      <c r="U118" s="130">
        <f t="shared" si="15"/>
        <v>0</v>
      </c>
      <c r="V118" s="185">
        <f t="shared" si="16"/>
        <v>109</v>
      </c>
      <c r="W118" s="12">
        <v>22</v>
      </c>
      <c r="X118" s="9">
        <v>998</v>
      </c>
      <c r="Y118" s="9">
        <v>109</v>
      </c>
      <c r="Z118" s="12">
        <v>0</v>
      </c>
      <c r="AA118" s="12">
        <v>0</v>
      </c>
      <c r="AB118" s="132"/>
      <c r="AC118" s="131"/>
      <c r="AD118" s="132"/>
      <c r="AE118" s="132"/>
      <c r="AF118" s="131"/>
      <c r="AG118" s="131"/>
      <c r="AI118" s="12"/>
      <c r="AL118" s="12"/>
      <c r="AM118" s="12"/>
      <c r="AO118" s="12"/>
      <c r="AR118" s="12"/>
      <c r="AS118" s="12"/>
      <c r="AU118" s="12"/>
      <c r="AX118" s="12"/>
      <c r="AY118" s="12"/>
      <c r="BA118" s="12"/>
      <c r="BD118" s="12"/>
      <c r="BE118" s="12"/>
      <c r="BG118" s="12"/>
      <c r="BJ118" s="12"/>
      <c r="BK118" s="12"/>
      <c r="BM118" s="131"/>
      <c r="BN118" s="132"/>
      <c r="BO118" s="132"/>
      <c r="BP118" s="12"/>
      <c r="BQ118" s="12"/>
      <c r="BS118" s="12"/>
      <c r="BV118" s="12"/>
      <c r="BW118" s="12"/>
      <c r="BY118" s="12"/>
      <c r="CB118" s="12"/>
      <c r="CC118" s="12"/>
      <c r="CE118" s="12"/>
      <c r="CH118" s="12"/>
      <c r="CI118" s="12"/>
    </row>
    <row r="119" spans="1:87">
      <c r="A119" s="9">
        <v>110</v>
      </c>
      <c r="B119" s="13">
        <v>22</v>
      </c>
      <c r="C119" s="13" t="s">
        <v>1522</v>
      </c>
      <c r="D119" s="13">
        <v>999</v>
      </c>
      <c r="E119" s="13" t="s">
        <v>946</v>
      </c>
      <c r="F119" s="111">
        <v>1914605.6400000001</v>
      </c>
      <c r="G119" s="133">
        <v>0.99999999999999989</v>
      </c>
      <c r="H119" s="134">
        <f>SUM(H115:H118)</f>
        <v>2035764.8</v>
      </c>
      <c r="I119" s="133">
        <f>SUM(I115:I118)</f>
        <v>1</v>
      </c>
      <c r="J119" s="111" t="e">
        <f>VLOOKUP(B119,town351,22)</f>
        <v>#REF!</v>
      </c>
      <c r="K119" s="111" t="e">
        <f>SUM(K115:K118)</f>
        <v>#REF!</v>
      </c>
      <c r="L119" s="135">
        <v>1676045</v>
      </c>
      <c r="M119" s="111" t="e">
        <f>SUM(M115:M118)</f>
        <v>#REF!</v>
      </c>
      <c r="N119" s="49" t="e">
        <f t="shared" si="18"/>
        <v>#REF!</v>
      </c>
      <c r="O119" s="111">
        <v>189</v>
      </c>
      <c r="P119" s="9">
        <f t="shared" si="10"/>
        <v>0</v>
      </c>
      <c r="Q119" s="130">
        <f t="shared" si="11"/>
        <v>22</v>
      </c>
      <c r="R119" s="130">
        <f t="shared" si="12"/>
        <v>999</v>
      </c>
      <c r="S119" s="130">
        <f t="shared" si="13"/>
        <v>110</v>
      </c>
      <c r="T119" s="130">
        <f t="shared" si="14"/>
        <v>194</v>
      </c>
      <c r="U119" s="130">
        <f t="shared" si="15"/>
        <v>2035764.8</v>
      </c>
      <c r="V119" s="185">
        <f t="shared" si="16"/>
        <v>110</v>
      </c>
      <c r="W119" s="12">
        <v>22</v>
      </c>
      <c r="X119" s="9">
        <v>999</v>
      </c>
      <c r="Y119" s="9">
        <v>110</v>
      </c>
      <c r="Z119" s="12">
        <v>194</v>
      </c>
      <c r="AA119" s="12">
        <v>2035764.8</v>
      </c>
      <c r="AB119" s="132"/>
      <c r="AC119" s="131"/>
      <c r="AD119" s="132"/>
      <c r="AE119" s="132"/>
      <c r="AF119" s="131"/>
      <c r="AG119" s="131"/>
      <c r="AI119" s="12"/>
      <c r="AL119" s="12"/>
      <c r="AM119" s="12"/>
      <c r="AO119" s="12"/>
      <c r="AR119" s="12"/>
      <c r="AS119" s="12"/>
      <c r="AU119" s="12"/>
      <c r="AX119" s="12"/>
      <c r="AY119" s="12"/>
      <c r="BA119" s="12"/>
      <c r="BD119" s="12"/>
      <c r="BE119" s="12"/>
      <c r="BG119" s="12"/>
      <c r="BJ119" s="12"/>
      <c r="BK119" s="12"/>
      <c r="BM119" s="131"/>
      <c r="BN119" s="132"/>
      <c r="BO119" s="132"/>
      <c r="BP119" s="12"/>
      <c r="BQ119" s="12"/>
      <c r="BS119" s="12"/>
      <c r="BV119" s="12"/>
      <c r="BW119" s="12"/>
      <c r="BY119" s="12"/>
      <c r="CB119" s="12"/>
      <c r="CC119" s="12"/>
      <c r="CE119" s="12"/>
      <c r="CH119" s="12"/>
      <c r="CI119" s="12"/>
    </row>
    <row r="120" spans="1:87">
      <c r="A120" s="9">
        <v>111</v>
      </c>
      <c r="B120" s="9">
        <v>23</v>
      </c>
      <c r="C120" s="9" t="s">
        <v>1523</v>
      </c>
      <c r="D120" s="9">
        <v>23</v>
      </c>
      <c r="E120" s="9" t="s">
        <v>1083</v>
      </c>
      <c r="F120" s="39">
        <v>26053076.229189999</v>
      </c>
      <c r="G120" s="128">
        <v>0.98970836234300552</v>
      </c>
      <c r="H120" s="129">
        <f>U120</f>
        <v>25950850.370000001</v>
      </c>
      <c r="I120" s="128">
        <f>IF(H124&gt;0, H120/H124, 0)</f>
        <v>0.99017696510339659</v>
      </c>
      <c r="J120" s="76"/>
      <c r="K120" s="12" t="e">
        <f>ROUND(J124*I120,0)</f>
        <v>#REF!</v>
      </c>
      <c r="L120" s="75">
        <v>22187734</v>
      </c>
      <c r="M120" s="12" t="e">
        <f>K120-L120</f>
        <v>#REF!</v>
      </c>
      <c r="N120" s="50" t="e">
        <f t="shared" si="18"/>
        <v>#REF!</v>
      </c>
      <c r="O120" s="12">
        <v>2585</v>
      </c>
      <c r="P120" s="9">
        <f t="shared" si="10"/>
        <v>0</v>
      </c>
      <c r="Q120" s="130">
        <f t="shared" si="11"/>
        <v>23</v>
      </c>
      <c r="R120" s="130">
        <f t="shared" si="12"/>
        <v>23</v>
      </c>
      <c r="S120" s="130">
        <f t="shared" si="13"/>
        <v>111</v>
      </c>
      <c r="T120" s="130">
        <f t="shared" si="14"/>
        <v>2596</v>
      </c>
      <c r="U120" s="130">
        <f t="shared" si="15"/>
        <v>25950850.370000001</v>
      </c>
      <c r="V120" s="185">
        <f t="shared" si="16"/>
        <v>111</v>
      </c>
      <c r="W120" s="12">
        <v>23</v>
      </c>
      <c r="X120" s="9">
        <v>23</v>
      </c>
      <c r="Y120" s="9">
        <v>111</v>
      </c>
      <c r="Z120" s="12">
        <v>2596</v>
      </c>
      <c r="AA120" s="12">
        <v>25950850.370000001</v>
      </c>
      <c r="AB120" s="132"/>
      <c r="AC120" s="131"/>
      <c r="AD120" s="132"/>
      <c r="AE120" s="132"/>
      <c r="AF120" s="131"/>
      <c r="AG120" s="131"/>
      <c r="AI120" s="12"/>
      <c r="AL120" s="12"/>
      <c r="AM120" s="12"/>
      <c r="AO120" s="12"/>
      <c r="AR120" s="12"/>
      <c r="AS120" s="12"/>
      <c r="AU120" s="12"/>
      <c r="AX120" s="12"/>
      <c r="AY120" s="12"/>
      <c r="BA120" s="12"/>
      <c r="BD120" s="12"/>
      <c r="BE120" s="12"/>
      <c r="BG120" s="12"/>
      <c r="BJ120" s="12"/>
      <c r="BK120" s="12"/>
      <c r="BM120" s="131"/>
      <c r="BN120" s="132"/>
      <c r="BO120" s="132"/>
      <c r="BP120" s="12"/>
      <c r="BQ120" s="12"/>
      <c r="BS120" s="12"/>
      <c r="BV120" s="12"/>
      <c r="BW120" s="12"/>
      <c r="BY120" s="12"/>
      <c r="CB120" s="12"/>
      <c r="CC120" s="12"/>
      <c r="CE120" s="12"/>
      <c r="CH120" s="12"/>
      <c r="CI120" s="12"/>
    </row>
    <row r="121" spans="1:87">
      <c r="A121" s="9">
        <v>112</v>
      </c>
      <c r="B121" s="9">
        <v>23</v>
      </c>
      <c r="C121" s="9" t="s">
        <v>1523</v>
      </c>
      <c r="D121" s="9">
        <v>871</v>
      </c>
      <c r="E121" s="9" t="s">
        <v>1492</v>
      </c>
      <c r="F121" s="39">
        <v>270917</v>
      </c>
      <c r="G121" s="128">
        <v>1.0291637656994498E-2</v>
      </c>
      <c r="H121" s="129">
        <f t="shared" si="17"/>
        <v>257445</v>
      </c>
      <c r="I121" s="128">
        <f>IF(H124&gt;0, H121/H124, 0)</f>
        <v>9.8230348966034265E-3</v>
      </c>
      <c r="J121" s="76"/>
      <c r="K121" s="12" t="e">
        <f>ROUND(J124*I121,0)</f>
        <v>#REF!</v>
      </c>
      <c r="L121" s="75">
        <v>230723</v>
      </c>
      <c r="M121" s="12" t="e">
        <f>K121-L121</f>
        <v>#REF!</v>
      </c>
      <c r="N121" s="50" t="e">
        <f t="shared" si="18"/>
        <v>#REF!</v>
      </c>
      <c r="O121" s="12">
        <v>18</v>
      </c>
      <c r="P121" s="9">
        <f t="shared" si="10"/>
        <v>0</v>
      </c>
      <c r="Q121" s="130">
        <f t="shared" si="11"/>
        <v>23</v>
      </c>
      <c r="R121" s="130">
        <f t="shared" si="12"/>
        <v>871</v>
      </c>
      <c r="S121" s="130">
        <f t="shared" si="13"/>
        <v>112</v>
      </c>
      <c r="T121" s="130">
        <f t="shared" si="14"/>
        <v>17</v>
      </c>
      <c r="U121" s="130">
        <f t="shared" si="15"/>
        <v>257445</v>
      </c>
      <c r="V121" s="185">
        <f t="shared" si="16"/>
        <v>112</v>
      </c>
      <c r="W121" s="12">
        <v>23</v>
      </c>
      <c r="X121" s="9">
        <v>871</v>
      </c>
      <c r="Y121" s="9">
        <v>112</v>
      </c>
      <c r="Z121" s="12">
        <v>17</v>
      </c>
      <c r="AA121" s="12">
        <v>257445</v>
      </c>
      <c r="AB121" s="132"/>
      <c r="AC121" s="131"/>
      <c r="AD121" s="132"/>
      <c r="AE121" s="132"/>
      <c r="AF121" s="131"/>
      <c r="AG121" s="131"/>
      <c r="AI121" s="12"/>
      <c r="AL121" s="12"/>
      <c r="AM121" s="12"/>
      <c r="AO121" s="12"/>
      <c r="AR121" s="12"/>
      <c r="AS121" s="12"/>
      <c r="AU121" s="12"/>
      <c r="AX121" s="12"/>
      <c r="AY121" s="12"/>
      <c r="BA121" s="12"/>
      <c r="BD121" s="12"/>
      <c r="BE121" s="12"/>
      <c r="BG121" s="12"/>
      <c r="BJ121" s="12"/>
      <c r="BK121" s="12"/>
      <c r="BM121" s="131"/>
      <c r="BN121" s="132"/>
      <c r="BO121" s="132"/>
      <c r="BP121" s="12"/>
      <c r="BQ121" s="12"/>
      <c r="BS121" s="12"/>
      <c r="BV121" s="12"/>
      <c r="BW121" s="12"/>
      <c r="BY121" s="12"/>
      <c r="CB121" s="12"/>
      <c r="CC121" s="12"/>
      <c r="CE121" s="12"/>
      <c r="CH121" s="12"/>
      <c r="CI121" s="12"/>
    </row>
    <row r="122" spans="1:87">
      <c r="A122" s="9">
        <v>113</v>
      </c>
      <c r="B122" s="9">
        <v>23</v>
      </c>
      <c r="C122" s="9" t="s">
        <v>1928</v>
      </c>
      <c r="D122" s="9">
        <v>998</v>
      </c>
      <c r="F122" s="136">
        <v>0</v>
      </c>
      <c r="G122" s="137">
        <v>0</v>
      </c>
      <c r="H122" s="129">
        <f t="shared" si="17"/>
        <v>0</v>
      </c>
      <c r="I122" s="128">
        <f>IF(H124&gt;0, H122/H124, 0)</f>
        <v>0</v>
      </c>
      <c r="J122" s="76"/>
      <c r="K122" s="12" t="e">
        <f>ROUND(J124*I122,0)</f>
        <v>#REF!</v>
      </c>
      <c r="L122" s="75">
        <v>0</v>
      </c>
      <c r="M122" s="12" t="e">
        <f>K122-L122</f>
        <v>#REF!</v>
      </c>
      <c r="N122" s="50" t="e">
        <f t="shared" si="18"/>
        <v>#REF!</v>
      </c>
      <c r="O122" s="12">
        <v>0</v>
      </c>
      <c r="P122" s="9">
        <f t="shared" si="10"/>
        <v>0</v>
      </c>
      <c r="Q122" s="130">
        <f t="shared" si="11"/>
        <v>23</v>
      </c>
      <c r="R122" s="130">
        <f t="shared" si="12"/>
        <v>998</v>
      </c>
      <c r="S122" s="130">
        <f t="shared" si="13"/>
        <v>113</v>
      </c>
      <c r="T122" s="130">
        <f t="shared" si="14"/>
        <v>0</v>
      </c>
      <c r="U122" s="130">
        <f t="shared" si="15"/>
        <v>0</v>
      </c>
      <c r="V122" s="185">
        <f t="shared" si="16"/>
        <v>113</v>
      </c>
      <c r="W122" s="12">
        <v>23</v>
      </c>
      <c r="X122" s="9">
        <v>998</v>
      </c>
      <c r="Y122" s="9">
        <v>113</v>
      </c>
      <c r="Z122" s="12">
        <v>0</v>
      </c>
      <c r="AA122" s="12">
        <v>0</v>
      </c>
      <c r="AB122" s="132"/>
      <c r="AC122" s="131"/>
      <c r="AD122" s="132"/>
      <c r="AE122" s="132"/>
      <c r="AF122" s="131"/>
      <c r="AG122" s="131"/>
      <c r="AI122" s="12"/>
      <c r="AL122" s="12"/>
      <c r="AM122" s="12"/>
      <c r="AO122" s="12"/>
      <c r="AR122" s="12"/>
      <c r="AS122" s="12"/>
      <c r="AU122" s="12"/>
      <c r="AX122" s="12"/>
      <c r="AY122" s="12"/>
      <c r="BA122" s="12"/>
      <c r="BD122" s="12"/>
      <c r="BE122" s="12"/>
      <c r="BG122" s="12"/>
      <c r="BJ122" s="12"/>
      <c r="BK122" s="12"/>
      <c r="BM122" s="131"/>
      <c r="BN122" s="132"/>
      <c r="BO122" s="132"/>
      <c r="BP122" s="12"/>
      <c r="BQ122" s="12"/>
      <c r="BS122" s="12"/>
      <c r="BV122" s="12"/>
      <c r="BW122" s="12"/>
      <c r="BY122" s="12"/>
      <c r="CB122" s="12"/>
      <c r="CC122" s="12"/>
      <c r="CE122" s="12"/>
      <c r="CH122" s="12"/>
      <c r="CI122" s="12"/>
    </row>
    <row r="123" spans="1:87">
      <c r="A123" s="9">
        <v>114</v>
      </c>
      <c r="B123" s="9">
        <v>23</v>
      </c>
      <c r="C123" s="9" t="s">
        <v>1928</v>
      </c>
      <c r="D123" s="9">
        <v>998</v>
      </c>
      <c r="E123" s="9" t="s">
        <v>1928</v>
      </c>
      <c r="F123" s="39">
        <v>0</v>
      </c>
      <c r="G123" s="128">
        <v>0</v>
      </c>
      <c r="H123" s="129">
        <f t="shared" si="17"/>
        <v>0</v>
      </c>
      <c r="I123" s="128">
        <f>IF(H124&gt;0, H123/H124, 0)</f>
        <v>0</v>
      </c>
      <c r="J123" s="76"/>
      <c r="K123" s="12" t="e">
        <f>ROUND(J124*I123,0)</f>
        <v>#REF!</v>
      </c>
      <c r="L123" s="75">
        <v>0</v>
      </c>
      <c r="M123" s="12" t="e">
        <f>K123-L123</f>
        <v>#REF!</v>
      </c>
      <c r="N123" s="50" t="e">
        <f t="shared" si="18"/>
        <v>#REF!</v>
      </c>
      <c r="O123" s="12">
        <v>0</v>
      </c>
      <c r="P123" s="9">
        <f t="shared" si="10"/>
        <v>0</v>
      </c>
      <c r="Q123" s="130">
        <f t="shared" si="11"/>
        <v>23</v>
      </c>
      <c r="R123" s="130">
        <f t="shared" si="12"/>
        <v>998</v>
      </c>
      <c r="S123" s="130">
        <f t="shared" si="13"/>
        <v>114</v>
      </c>
      <c r="T123" s="130">
        <f t="shared" si="14"/>
        <v>0</v>
      </c>
      <c r="U123" s="130">
        <f t="shared" si="15"/>
        <v>0</v>
      </c>
      <c r="V123" s="185">
        <f t="shared" si="16"/>
        <v>114</v>
      </c>
      <c r="W123" s="12">
        <v>23</v>
      </c>
      <c r="X123" s="9">
        <v>998</v>
      </c>
      <c r="Y123" s="9">
        <v>114</v>
      </c>
      <c r="Z123" s="12">
        <v>0</v>
      </c>
      <c r="AA123" s="12">
        <v>0</v>
      </c>
      <c r="AB123" s="132"/>
      <c r="AC123" s="131"/>
      <c r="AD123" s="132"/>
      <c r="AE123" s="132"/>
      <c r="AF123" s="131"/>
      <c r="AG123" s="131"/>
      <c r="AI123" s="12"/>
      <c r="AL123" s="12"/>
      <c r="AM123" s="12"/>
      <c r="AO123" s="12"/>
      <c r="AR123" s="12"/>
      <c r="AS123" s="12"/>
      <c r="AU123" s="12"/>
      <c r="AX123" s="12"/>
      <c r="AY123" s="12"/>
      <c r="BA123" s="12"/>
      <c r="BD123" s="12"/>
      <c r="BE123" s="12"/>
      <c r="BG123" s="12"/>
      <c r="BJ123" s="12"/>
      <c r="BK123" s="12"/>
      <c r="BM123" s="131"/>
      <c r="BN123" s="132"/>
      <c r="BO123" s="132"/>
      <c r="BP123" s="12"/>
      <c r="BQ123" s="12"/>
      <c r="BS123" s="12"/>
      <c r="BV123" s="12"/>
      <c r="BW123" s="12"/>
      <c r="BY123" s="12"/>
      <c r="CB123" s="12"/>
      <c r="CC123" s="12"/>
      <c r="CE123" s="12"/>
      <c r="CH123" s="12"/>
      <c r="CI123" s="12"/>
    </row>
    <row r="124" spans="1:87">
      <c r="A124" s="9">
        <v>115</v>
      </c>
      <c r="B124" s="13">
        <v>23</v>
      </c>
      <c r="C124" s="13" t="s">
        <v>1523</v>
      </c>
      <c r="D124" s="13">
        <v>999</v>
      </c>
      <c r="E124" s="13" t="s">
        <v>946</v>
      </c>
      <c r="F124" s="111">
        <v>26323993.229189999</v>
      </c>
      <c r="G124" s="133">
        <v>1</v>
      </c>
      <c r="H124" s="134">
        <f>SUM(H120:H123)</f>
        <v>26208295.370000001</v>
      </c>
      <c r="I124" s="133">
        <f>SUM(I120:I123)</f>
        <v>1</v>
      </c>
      <c r="J124" s="111" t="e">
        <f>VLOOKUP(B124,town351,22)</f>
        <v>#REF!</v>
      </c>
      <c r="K124" s="111" t="e">
        <f>SUM(K120:K123)</f>
        <v>#REF!</v>
      </c>
      <c r="L124" s="135">
        <v>22418457</v>
      </c>
      <c r="M124" s="111" t="e">
        <f>SUM(M120:M123)</f>
        <v>#REF!</v>
      </c>
      <c r="N124" s="49" t="e">
        <f t="shared" si="18"/>
        <v>#REF!</v>
      </c>
      <c r="O124" s="111">
        <v>2603</v>
      </c>
      <c r="P124" s="9">
        <f t="shared" si="10"/>
        <v>0</v>
      </c>
      <c r="Q124" s="130">
        <f t="shared" si="11"/>
        <v>23</v>
      </c>
      <c r="R124" s="130">
        <f t="shared" si="12"/>
        <v>999</v>
      </c>
      <c r="S124" s="130">
        <f t="shared" si="13"/>
        <v>115</v>
      </c>
      <c r="T124" s="130">
        <f t="shared" si="14"/>
        <v>2613</v>
      </c>
      <c r="U124" s="130">
        <f t="shared" si="15"/>
        <v>26208295.370000001</v>
      </c>
      <c r="V124" s="185">
        <f t="shared" si="16"/>
        <v>115</v>
      </c>
      <c r="W124" s="12">
        <v>23</v>
      </c>
      <c r="X124" s="9">
        <v>999</v>
      </c>
      <c r="Y124" s="9">
        <v>115</v>
      </c>
      <c r="Z124" s="12">
        <v>2613</v>
      </c>
      <c r="AA124" s="12">
        <v>26208295.370000001</v>
      </c>
      <c r="AB124" s="132"/>
      <c r="AC124" s="131"/>
      <c r="AD124" s="132"/>
      <c r="AE124" s="132"/>
      <c r="AF124" s="131"/>
      <c r="AG124" s="131"/>
      <c r="AI124" s="12"/>
      <c r="AL124" s="12"/>
      <c r="AM124" s="12"/>
      <c r="AO124" s="12"/>
      <c r="AR124" s="12"/>
      <c r="AS124" s="12"/>
      <c r="AU124" s="12"/>
      <c r="AX124" s="12"/>
      <c r="AY124" s="12"/>
      <c r="BA124" s="12"/>
      <c r="BD124" s="12"/>
      <c r="BE124" s="12"/>
      <c r="BG124" s="12"/>
      <c r="BJ124" s="12"/>
      <c r="BK124" s="12"/>
      <c r="BM124" s="131"/>
      <c r="BN124" s="132"/>
      <c r="BO124" s="132"/>
      <c r="BP124" s="12"/>
      <c r="BQ124" s="12"/>
      <c r="BS124" s="12"/>
      <c r="BV124" s="12"/>
      <c r="BW124" s="12"/>
      <c r="BY124" s="12"/>
      <c r="CB124" s="12"/>
      <c r="CC124" s="12"/>
      <c r="CE124" s="12"/>
      <c r="CH124" s="12"/>
      <c r="CI124" s="12"/>
    </row>
    <row r="125" spans="1:87">
      <c r="A125" s="9">
        <v>116</v>
      </c>
      <c r="B125" s="9">
        <v>24</v>
      </c>
      <c r="C125" s="9" t="s">
        <v>1524</v>
      </c>
      <c r="D125" s="9">
        <v>24</v>
      </c>
      <c r="E125" s="9" t="s">
        <v>1084</v>
      </c>
      <c r="F125" s="39">
        <v>22973661.619999997</v>
      </c>
      <c r="G125" s="128">
        <v>0.94208715430843371</v>
      </c>
      <c r="H125" s="129">
        <f>U125</f>
        <v>23089848.73</v>
      </c>
      <c r="I125" s="128">
        <f>IF(H129&gt;0, H125/H129, 0)</f>
        <v>0.93349264056283765</v>
      </c>
      <c r="J125" s="76"/>
      <c r="K125" s="12" t="e">
        <f>ROUND(J129*I125,0)</f>
        <v>#REF!</v>
      </c>
      <c r="L125" s="75">
        <v>11383708</v>
      </c>
      <c r="M125" s="12" t="e">
        <f>K125-L125</f>
        <v>#REF!</v>
      </c>
      <c r="N125" s="50" t="e">
        <f t="shared" si="18"/>
        <v>#REF!</v>
      </c>
      <c r="O125" s="12">
        <v>2401</v>
      </c>
      <c r="P125" s="9">
        <f t="shared" si="10"/>
        <v>0</v>
      </c>
      <c r="Q125" s="130">
        <f t="shared" si="11"/>
        <v>24</v>
      </c>
      <c r="R125" s="130">
        <f t="shared" si="12"/>
        <v>24</v>
      </c>
      <c r="S125" s="130">
        <f t="shared" si="13"/>
        <v>116</v>
      </c>
      <c r="T125" s="130">
        <f t="shared" si="14"/>
        <v>2393</v>
      </c>
      <c r="U125" s="130">
        <f t="shared" si="15"/>
        <v>23089848.73</v>
      </c>
      <c r="V125" s="185">
        <f t="shared" si="16"/>
        <v>116</v>
      </c>
      <c r="W125" s="12">
        <v>24</v>
      </c>
      <c r="X125" s="9">
        <v>24</v>
      </c>
      <c r="Y125" s="9">
        <v>116</v>
      </c>
      <c r="Z125" s="12">
        <v>2393</v>
      </c>
      <c r="AA125" s="12">
        <v>23089848.73</v>
      </c>
      <c r="AB125" s="132"/>
      <c r="AC125" s="131"/>
      <c r="AD125" s="132"/>
      <c r="AE125" s="132"/>
      <c r="AF125" s="131"/>
      <c r="AG125" s="131"/>
      <c r="AI125" s="12"/>
      <c r="AL125" s="12"/>
      <c r="AM125" s="12"/>
      <c r="AO125" s="12"/>
      <c r="AR125" s="12"/>
      <c r="AS125" s="12"/>
      <c r="AU125" s="12"/>
      <c r="AX125" s="12"/>
      <c r="AY125" s="12"/>
      <c r="BA125" s="12"/>
      <c r="BD125" s="12"/>
      <c r="BE125" s="12"/>
      <c r="BG125" s="12"/>
      <c r="BJ125" s="12"/>
      <c r="BK125" s="12"/>
      <c r="BM125" s="131"/>
      <c r="BN125" s="132"/>
      <c r="BO125" s="132"/>
      <c r="BP125" s="12"/>
      <c r="BQ125" s="12"/>
      <c r="BS125" s="12"/>
      <c r="BV125" s="12"/>
      <c r="BW125" s="12"/>
      <c r="BY125" s="12"/>
      <c r="CB125" s="12"/>
      <c r="CC125" s="12"/>
      <c r="CE125" s="12"/>
      <c r="CH125" s="12"/>
      <c r="CI125" s="12"/>
    </row>
    <row r="126" spans="1:87">
      <c r="A126" s="9">
        <v>117</v>
      </c>
      <c r="B126" s="9">
        <v>24</v>
      </c>
      <c r="C126" s="9" t="s">
        <v>1524</v>
      </c>
      <c r="D126" s="9">
        <v>860</v>
      </c>
      <c r="E126" s="9" t="s">
        <v>1491</v>
      </c>
      <c r="F126" s="39">
        <v>1412258</v>
      </c>
      <c r="G126" s="128">
        <v>5.7912845691566343E-2</v>
      </c>
      <c r="H126" s="129">
        <f t="shared" si="17"/>
        <v>1645053</v>
      </c>
      <c r="I126" s="128">
        <f>IF(H129&gt;0, H126/H129, 0)</f>
        <v>6.6507359437162392E-2</v>
      </c>
      <c r="J126" s="76"/>
      <c r="K126" s="12" t="e">
        <f>ROUND(J129*I126,0)</f>
        <v>#REF!</v>
      </c>
      <c r="L126" s="75">
        <v>699790</v>
      </c>
      <c r="M126" s="12" t="e">
        <f>K126-L126</f>
        <v>#REF!</v>
      </c>
      <c r="N126" s="50" t="e">
        <f t="shared" si="18"/>
        <v>#REF!</v>
      </c>
      <c r="O126" s="12">
        <v>89</v>
      </c>
      <c r="P126" s="9">
        <f t="shared" si="10"/>
        <v>0</v>
      </c>
      <c r="Q126" s="130">
        <f t="shared" si="11"/>
        <v>24</v>
      </c>
      <c r="R126" s="130">
        <f t="shared" si="12"/>
        <v>860</v>
      </c>
      <c r="S126" s="130">
        <f t="shared" si="13"/>
        <v>117</v>
      </c>
      <c r="T126" s="130">
        <f t="shared" si="14"/>
        <v>102</v>
      </c>
      <c r="U126" s="130">
        <f t="shared" si="15"/>
        <v>1645053</v>
      </c>
      <c r="V126" s="185">
        <f t="shared" si="16"/>
        <v>117</v>
      </c>
      <c r="W126" s="12">
        <v>24</v>
      </c>
      <c r="X126" s="9">
        <v>860</v>
      </c>
      <c r="Y126" s="9">
        <v>117</v>
      </c>
      <c r="Z126" s="12">
        <v>102</v>
      </c>
      <c r="AA126" s="12">
        <v>1645053</v>
      </c>
      <c r="AB126" s="132"/>
      <c r="AC126" s="131"/>
      <c r="AD126" s="132"/>
      <c r="AE126" s="132"/>
      <c r="AF126" s="131"/>
      <c r="AG126" s="131"/>
      <c r="AI126" s="12"/>
      <c r="AL126" s="12"/>
      <c r="AM126" s="12"/>
      <c r="AO126" s="12"/>
      <c r="AR126" s="12"/>
      <c r="AS126" s="12"/>
      <c r="AU126" s="12"/>
      <c r="AX126" s="12"/>
      <c r="AY126" s="12"/>
      <c r="BA126" s="12"/>
      <c r="BD126" s="12"/>
      <c r="BE126" s="12"/>
      <c r="BG126" s="12"/>
      <c r="BJ126" s="12"/>
      <c r="BK126" s="12"/>
      <c r="BM126" s="131"/>
      <c r="BN126" s="132"/>
      <c r="BO126" s="132"/>
      <c r="BP126" s="12"/>
      <c r="BQ126" s="12"/>
      <c r="BS126" s="12"/>
      <c r="BV126" s="12"/>
      <c r="BW126" s="12"/>
      <c r="BY126" s="12"/>
      <c r="CB126" s="12"/>
      <c r="CC126" s="12"/>
      <c r="CE126" s="12"/>
      <c r="CH126" s="12"/>
      <c r="CI126" s="12"/>
    </row>
    <row r="127" spans="1:87">
      <c r="A127" s="9">
        <v>118</v>
      </c>
      <c r="B127" s="9">
        <v>24</v>
      </c>
      <c r="C127" s="9" t="s">
        <v>1928</v>
      </c>
      <c r="D127" s="9">
        <v>998</v>
      </c>
      <c r="E127" s="9" t="s">
        <v>1928</v>
      </c>
      <c r="F127" s="39">
        <v>0</v>
      </c>
      <c r="G127" s="128">
        <v>0</v>
      </c>
      <c r="H127" s="129">
        <f t="shared" si="17"/>
        <v>0</v>
      </c>
      <c r="I127" s="128">
        <f>IF(H129&gt;0, H127/H129, 0)</f>
        <v>0</v>
      </c>
      <c r="J127" s="76"/>
      <c r="K127" s="12" t="e">
        <f>ROUND(J129*I127,0)</f>
        <v>#REF!</v>
      </c>
      <c r="L127" s="75">
        <v>0</v>
      </c>
      <c r="M127" s="12" t="e">
        <f>K127-L127</f>
        <v>#REF!</v>
      </c>
      <c r="N127" s="50" t="e">
        <f t="shared" si="18"/>
        <v>#REF!</v>
      </c>
      <c r="O127" s="12">
        <v>0</v>
      </c>
      <c r="P127" s="9">
        <f t="shared" si="10"/>
        <v>0</v>
      </c>
      <c r="Q127" s="130">
        <f t="shared" si="11"/>
        <v>24</v>
      </c>
      <c r="R127" s="130">
        <f t="shared" si="12"/>
        <v>998</v>
      </c>
      <c r="S127" s="130">
        <f t="shared" si="13"/>
        <v>118</v>
      </c>
      <c r="T127" s="130">
        <f t="shared" si="14"/>
        <v>0</v>
      </c>
      <c r="U127" s="130">
        <f t="shared" si="15"/>
        <v>0</v>
      </c>
      <c r="V127" s="185">
        <f t="shared" si="16"/>
        <v>118</v>
      </c>
      <c r="W127" s="12">
        <v>24</v>
      </c>
      <c r="X127" s="9">
        <v>998</v>
      </c>
      <c r="Y127" s="9">
        <v>118</v>
      </c>
      <c r="Z127" s="12">
        <v>0</v>
      </c>
      <c r="AA127" s="12">
        <v>0</v>
      </c>
      <c r="AB127" s="132"/>
      <c r="AC127" s="131"/>
      <c r="AD127" s="132"/>
      <c r="AE127" s="132"/>
      <c r="AF127" s="131"/>
      <c r="AG127" s="131"/>
      <c r="AI127" s="12"/>
      <c r="AL127" s="12"/>
      <c r="AM127" s="12"/>
      <c r="AO127" s="12"/>
      <c r="AR127" s="12"/>
      <c r="AS127" s="12"/>
      <c r="AU127" s="12"/>
      <c r="AX127" s="12"/>
      <c r="AY127" s="12"/>
      <c r="BA127" s="12"/>
      <c r="BD127" s="12"/>
      <c r="BE127" s="12"/>
      <c r="BG127" s="12"/>
      <c r="BJ127" s="12"/>
      <c r="BK127" s="12"/>
      <c r="BM127" s="131"/>
      <c r="BN127" s="132"/>
      <c r="BO127" s="132"/>
      <c r="BP127" s="12"/>
      <c r="BQ127" s="12"/>
      <c r="BS127" s="12"/>
      <c r="BV127" s="12"/>
      <c r="BW127" s="12"/>
      <c r="BY127" s="12"/>
      <c r="CB127" s="12"/>
      <c r="CC127" s="12"/>
      <c r="CE127" s="12"/>
      <c r="CH127" s="12"/>
      <c r="CI127" s="12"/>
    </row>
    <row r="128" spans="1:87">
      <c r="A128" s="9">
        <v>119</v>
      </c>
      <c r="B128" s="9">
        <v>24</v>
      </c>
      <c r="C128" s="9" t="s">
        <v>1928</v>
      </c>
      <c r="D128" s="9">
        <v>998</v>
      </c>
      <c r="E128" s="9" t="s">
        <v>1928</v>
      </c>
      <c r="F128" s="39">
        <v>0</v>
      </c>
      <c r="G128" s="128">
        <v>0</v>
      </c>
      <c r="H128" s="129">
        <f t="shared" si="17"/>
        <v>0</v>
      </c>
      <c r="I128" s="128">
        <f>IF(H129&gt;0, H128/H129, 0)</f>
        <v>0</v>
      </c>
      <c r="J128" s="76"/>
      <c r="K128" s="12" t="e">
        <f>ROUND(J129*I128,0)</f>
        <v>#REF!</v>
      </c>
      <c r="L128" s="75">
        <v>0</v>
      </c>
      <c r="M128" s="12" t="e">
        <f>K128-L128</f>
        <v>#REF!</v>
      </c>
      <c r="N128" s="50" t="e">
        <f t="shared" si="18"/>
        <v>#REF!</v>
      </c>
      <c r="O128" s="12">
        <v>0</v>
      </c>
      <c r="P128" s="9">
        <f t="shared" si="10"/>
        <v>0</v>
      </c>
      <c r="Q128" s="130">
        <f t="shared" si="11"/>
        <v>24</v>
      </c>
      <c r="R128" s="130">
        <f t="shared" si="12"/>
        <v>998</v>
      </c>
      <c r="S128" s="130">
        <f t="shared" si="13"/>
        <v>119</v>
      </c>
      <c r="T128" s="130">
        <f t="shared" si="14"/>
        <v>0</v>
      </c>
      <c r="U128" s="130">
        <f t="shared" si="15"/>
        <v>0</v>
      </c>
      <c r="V128" s="185">
        <f t="shared" si="16"/>
        <v>119</v>
      </c>
      <c r="W128" s="12">
        <v>24</v>
      </c>
      <c r="X128" s="9">
        <v>998</v>
      </c>
      <c r="Y128" s="9">
        <v>119</v>
      </c>
      <c r="Z128" s="12">
        <v>0</v>
      </c>
      <c r="AA128" s="12">
        <v>0</v>
      </c>
      <c r="AB128" s="132"/>
      <c r="AC128" s="131"/>
      <c r="AD128" s="132"/>
      <c r="AE128" s="132"/>
      <c r="AF128" s="131"/>
      <c r="AG128" s="131"/>
      <c r="AI128" s="12"/>
      <c r="AL128" s="12"/>
      <c r="AM128" s="12"/>
      <c r="AO128" s="12"/>
      <c r="AR128" s="12"/>
      <c r="AS128" s="12"/>
      <c r="AU128" s="12"/>
      <c r="AX128" s="12"/>
      <c r="AY128" s="12"/>
      <c r="BA128" s="12"/>
      <c r="BD128" s="12"/>
      <c r="BE128" s="12"/>
      <c r="BG128" s="12"/>
      <c r="BJ128" s="12"/>
      <c r="BK128" s="12"/>
      <c r="BM128" s="131"/>
      <c r="BN128" s="132"/>
      <c r="BO128" s="132"/>
      <c r="BP128" s="12"/>
      <c r="BQ128" s="12"/>
      <c r="BS128" s="12"/>
      <c r="BV128" s="12"/>
      <c r="BW128" s="12"/>
      <c r="BY128" s="12"/>
      <c r="CB128" s="12"/>
      <c r="CC128" s="12"/>
      <c r="CE128" s="12"/>
      <c r="CH128" s="12"/>
      <c r="CI128" s="12"/>
    </row>
    <row r="129" spans="1:87">
      <c r="A129" s="9">
        <v>120</v>
      </c>
      <c r="B129" s="13">
        <v>24</v>
      </c>
      <c r="C129" s="13" t="s">
        <v>1524</v>
      </c>
      <c r="D129" s="13">
        <v>999</v>
      </c>
      <c r="E129" s="13" t="s">
        <v>946</v>
      </c>
      <c r="F129" s="111">
        <v>24385919.619999997</v>
      </c>
      <c r="G129" s="133">
        <v>1</v>
      </c>
      <c r="H129" s="134">
        <f>SUM(H125:H128)</f>
        <v>24734901.73</v>
      </c>
      <c r="I129" s="133">
        <f>SUM(I125:I128)</f>
        <v>1</v>
      </c>
      <c r="J129" s="111" t="e">
        <f>VLOOKUP(B129,town351,22)</f>
        <v>#REF!</v>
      </c>
      <c r="K129" s="111" t="e">
        <f>SUM(K125:K128)</f>
        <v>#REF!</v>
      </c>
      <c r="L129" s="135">
        <v>12083498</v>
      </c>
      <c r="M129" s="111" t="e">
        <f>SUM(M125:M128)</f>
        <v>#REF!</v>
      </c>
      <c r="N129" s="49" t="e">
        <f t="shared" si="18"/>
        <v>#REF!</v>
      </c>
      <c r="O129" s="111">
        <v>2490</v>
      </c>
      <c r="P129" s="9">
        <f t="shared" si="10"/>
        <v>0</v>
      </c>
      <c r="Q129" s="130">
        <f t="shared" si="11"/>
        <v>24</v>
      </c>
      <c r="R129" s="130">
        <f t="shared" si="12"/>
        <v>999</v>
      </c>
      <c r="S129" s="130">
        <f t="shared" si="13"/>
        <v>120</v>
      </c>
      <c r="T129" s="130">
        <f t="shared" si="14"/>
        <v>2495</v>
      </c>
      <c r="U129" s="130">
        <f t="shared" si="15"/>
        <v>24734901.73</v>
      </c>
      <c r="V129" s="185">
        <f t="shared" si="16"/>
        <v>120</v>
      </c>
      <c r="W129" s="12">
        <v>24</v>
      </c>
      <c r="X129" s="9">
        <v>999</v>
      </c>
      <c r="Y129" s="9">
        <v>120</v>
      </c>
      <c r="Z129" s="12">
        <v>2495</v>
      </c>
      <c r="AA129" s="12">
        <v>24734901.73</v>
      </c>
      <c r="AB129" s="132"/>
      <c r="AC129" s="131"/>
      <c r="AD129" s="132"/>
      <c r="AE129" s="132"/>
      <c r="AF129" s="131"/>
      <c r="AG129" s="131"/>
      <c r="AI129" s="12"/>
      <c r="AL129" s="12"/>
      <c r="AM129" s="12"/>
      <c r="AO129" s="12"/>
      <c r="AR129" s="12"/>
      <c r="AS129" s="12"/>
      <c r="AU129" s="12"/>
      <c r="AX129" s="12"/>
      <c r="AY129" s="12"/>
      <c r="BA129" s="12"/>
      <c r="BD129" s="12"/>
      <c r="BE129" s="12"/>
      <c r="BG129" s="12"/>
      <c r="BJ129" s="12"/>
      <c r="BK129" s="12"/>
      <c r="BM129" s="131"/>
      <c r="BN129" s="132"/>
      <c r="BO129" s="132"/>
      <c r="BP129" s="12"/>
      <c r="BQ129" s="12"/>
      <c r="BS129" s="12"/>
      <c r="BV129" s="12"/>
      <c r="BW129" s="12"/>
      <c r="BY129" s="12"/>
      <c r="CB129" s="12"/>
      <c r="CC129" s="12"/>
      <c r="CE129" s="12"/>
      <c r="CH129" s="12"/>
      <c r="CI129" s="12"/>
    </row>
    <row r="130" spans="1:87">
      <c r="A130" s="9">
        <v>121</v>
      </c>
      <c r="B130" s="9">
        <v>25</v>
      </c>
      <c r="C130" s="9" t="s">
        <v>1525</v>
      </c>
      <c r="D130" s="9">
        <v>25</v>
      </c>
      <c r="E130" s="9" t="s">
        <v>1085</v>
      </c>
      <c r="F130" s="39">
        <v>23462633.450000003</v>
      </c>
      <c r="G130" s="128">
        <v>0.92957209623995252</v>
      </c>
      <c r="H130" s="129">
        <f>U130</f>
        <v>22360509.420000002</v>
      </c>
      <c r="I130" s="128">
        <f>IF(H134&gt;0, H130/H134, 0)</f>
        <v>0.93585230188443269</v>
      </c>
      <c r="J130" s="76"/>
      <c r="K130" s="12" t="e">
        <f>ROUND(J134*I130,0)</f>
        <v>#REF!</v>
      </c>
      <c r="L130" s="75">
        <v>15314220</v>
      </c>
      <c r="M130" s="12" t="e">
        <f>K130-L130</f>
        <v>#REF!</v>
      </c>
      <c r="N130" s="50" t="e">
        <f t="shared" si="18"/>
        <v>#REF!</v>
      </c>
      <c r="O130" s="12">
        <v>2424</v>
      </c>
      <c r="P130" s="9">
        <f t="shared" si="10"/>
        <v>0</v>
      </c>
      <c r="Q130" s="130">
        <f t="shared" si="11"/>
        <v>25</v>
      </c>
      <c r="R130" s="130">
        <f t="shared" si="12"/>
        <v>25</v>
      </c>
      <c r="S130" s="130">
        <f t="shared" si="13"/>
        <v>121</v>
      </c>
      <c r="T130" s="130">
        <f t="shared" si="14"/>
        <v>2330</v>
      </c>
      <c r="U130" s="130">
        <f t="shared" si="15"/>
        <v>22360509.420000002</v>
      </c>
      <c r="V130" s="185">
        <f t="shared" si="16"/>
        <v>121</v>
      </c>
      <c r="W130" s="12">
        <v>25</v>
      </c>
      <c r="X130" s="9">
        <v>25</v>
      </c>
      <c r="Y130" s="9">
        <v>121</v>
      </c>
      <c r="Z130" s="12">
        <v>2330</v>
      </c>
      <c r="AA130" s="12">
        <v>22360509.420000002</v>
      </c>
      <c r="AB130" s="132"/>
      <c r="AC130" s="131"/>
      <c r="AD130" s="132"/>
      <c r="AE130" s="132"/>
      <c r="AF130" s="131"/>
      <c r="AG130" s="131"/>
      <c r="AI130" s="12"/>
      <c r="AL130" s="12"/>
      <c r="AM130" s="12"/>
      <c r="AO130" s="12"/>
      <c r="AR130" s="12"/>
      <c r="AS130" s="12"/>
      <c r="AU130" s="12"/>
      <c r="AX130" s="12"/>
      <c r="AY130" s="12"/>
      <c r="BA130" s="12"/>
      <c r="BD130" s="12"/>
      <c r="BE130" s="12"/>
      <c r="BG130" s="12"/>
      <c r="BJ130" s="12"/>
      <c r="BK130" s="12"/>
      <c r="BM130" s="131"/>
      <c r="BN130" s="132"/>
      <c r="BO130" s="132"/>
      <c r="BP130" s="12"/>
      <c r="BQ130" s="12"/>
      <c r="BS130" s="12"/>
      <c r="BV130" s="12"/>
      <c r="BW130" s="12"/>
      <c r="BY130" s="12"/>
      <c r="CB130" s="12"/>
      <c r="CC130" s="12"/>
      <c r="CE130" s="12"/>
      <c r="CH130" s="12"/>
      <c r="CI130" s="12"/>
    </row>
    <row r="131" spans="1:87">
      <c r="A131" s="9">
        <v>122</v>
      </c>
      <c r="B131" s="9">
        <v>25</v>
      </c>
      <c r="C131" s="9" t="s">
        <v>1525</v>
      </c>
      <c r="D131" s="9">
        <v>805</v>
      </c>
      <c r="E131" s="9" t="s">
        <v>1474</v>
      </c>
      <c r="F131" s="39">
        <v>1558545</v>
      </c>
      <c r="G131" s="128">
        <v>6.1748394348900192E-2</v>
      </c>
      <c r="H131" s="129">
        <f t="shared" si="17"/>
        <v>1322909</v>
      </c>
      <c r="I131" s="128">
        <f>IF(H134&gt;0, H131/H134, 0)</f>
        <v>5.5367586202051428E-2</v>
      </c>
      <c r="J131" s="76"/>
      <c r="K131" s="12" t="e">
        <f>ROUND(J134*I131,0)</f>
        <v>#REF!</v>
      </c>
      <c r="L131" s="75">
        <v>1017273</v>
      </c>
      <c r="M131" s="12" t="e">
        <f>K131-L131</f>
        <v>#REF!</v>
      </c>
      <c r="N131" s="50" t="e">
        <f t="shared" si="18"/>
        <v>#REF!</v>
      </c>
      <c r="O131" s="12">
        <v>103</v>
      </c>
      <c r="P131" s="9">
        <f t="shared" si="10"/>
        <v>0</v>
      </c>
      <c r="Q131" s="130">
        <f t="shared" si="11"/>
        <v>25</v>
      </c>
      <c r="R131" s="130">
        <f t="shared" si="12"/>
        <v>805</v>
      </c>
      <c r="S131" s="130">
        <f t="shared" si="13"/>
        <v>122</v>
      </c>
      <c r="T131" s="130">
        <f t="shared" si="14"/>
        <v>89</v>
      </c>
      <c r="U131" s="130">
        <f t="shared" si="15"/>
        <v>1322909</v>
      </c>
      <c r="V131" s="185">
        <f t="shared" si="16"/>
        <v>122</v>
      </c>
      <c r="W131" s="12">
        <v>25</v>
      </c>
      <c r="X131" s="9">
        <v>805</v>
      </c>
      <c r="Y131" s="9">
        <v>122</v>
      </c>
      <c r="Z131" s="12">
        <v>89</v>
      </c>
      <c r="AA131" s="12">
        <v>1322909</v>
      </c>
      <c r="AB131" s="132"/>
      <c r="AC131" s="131"/>
      <c r="AD131" s="132"/>
      <c r="AE131" s="132"/>
      <c r="AF131" s="131"/>
      <c r="AG131" s="131"/>
      <c r="AI131" s="12"/>
      <c r="AL131" s="12"/>
      <c r="AM131" s="12"/>
      <c r="AO131" s="12"/>
      <c r="AR131" s="12"/>
      <c r="AS131" s="12"/>
      <c r="AU131" s="12"/>
      <c r="AX131" s="12"/>
      <c r="AY131" s="12"/>
      <c r="BA131" s="12"/>
      <c r="BD131" s="12"/>
      <c r="BE131" s="12"/>
      <c r="BG131" s="12"/>
      <c r="BJ131" s="12"/>
      <c r="BK131" s="12"/>
      <c r="BM131" s="131"/>
      <c r="BN131" s="132"/>
      <c r="BO131" s="132"/>
      <c r="BP131" s="12"/>
      <c r="BQ131" s="12"/>
      <c r="BS131" s="12"/>
      <c r="BV131" s="12"/>
      <c r="BW131" s="12"/>
      <c r="BY131" s="12"/>
      <c r="CB131" s="12"/>
      <c r="CC131" s="12"/>
      <c r="CE131" s="12"/>
      <c r="CH131" s="12"/>
      <c r="CI131" s="12"/>
    </row>
    <row r="132" spans="1:87">
      <c r="A132" s="9">
        <v>123</v>
      </c>
      <c r="B132" s="9">
        <v>25</v>
      </c>
      <c r="C132" s="9" t="s">
        <v>1525</v>
      </c>
      <c r="D132" s="9">
        <v>915</v>
      </c>
      <c r="E132" s="9" t="s">
        <v>1500</v>
      </c>
      <c r="F132" s="39">
        <v>219073</v>
      </c>
      <c r="G132" s="128">
        <v>8.6795094111473264E-3</v>
      </c>
      <c r="H132" s="129">
        <f t="shared" si="17"/>
        <v>209785</v>
      </c>
      <c r="I132" s="128">
        <f>IF(H134&gt;0, H132/H134, 0)</f>
        <v>8.7801119135158638E-3</v>
      </c>
      <c r="J132" s="76"/>
      <c r="K132" s="12" t="e">
        <f>ROUND(J134*I132,0)</f>
        <v>#REF!</v>
      </c>
      <c r="L132" s="75">
        <v>142990</v>
      </c>
      <c r="M132" s="12" t="e">
        <f>K132-L132</f>
        <v>#REF!</v>
      </c>
      <c r="N132" s="50" t="e">
        <f t="shared" si="18"/>
        <v>#REF!</v>
      </c>
      <c r="O132" s="12">
        <v>14</v>
      </c>
      <c r="P132" s="9">
        <f t="shared" si="10"/>
        <v>0</v>
      </c>
      <c r="Q132" s="130">
        <f t="shared" si="11"/>
        <v>25</v>
      </c>
      <c r="R132" s="130">
        <f t="shared" si="12"/>
        <v>915</v>
      </c>
      <c r="S132" s="130">
        <f t="shared" si="13"/>
        <v>123</v>
      </c>
      <c r="T132" s="130">
        <f t="shared" si="14"/>
        <v>13</v>
      </c>
      <c r="U132" s="130">
        <f t="shared" si="15"/>
        <v>209785</v>
      </c>
      <c r="V132" s="185">
        <f t="shared" si="16"/>
        <v>123</v>
      </c>
      <c r="W132" s="12">
        <v>25</v>
      </c>
      <c r="X132" s="9">
        <v>915</v>
      </c>
      <c r="Y132" s="9">
        <v>123</v>
      </c>
      <c r="Z132" s="12">
        <v>13</v>
      </c>
      <c r="AA132" s="12">
        <v>209785</v>
      </c>
      <c r="AB132" s="132"/>
      <c r="AC132" s="131"/>
      <c r="AD132" s="132"/>
      <c r="AE132" s="132"/>
      <c r="AF132" s="131"/>
      <c r="AG132" s="131"/>
      <c r="AI132" s="12"/>
      <c r="AL132" s="12"/>
      <c r="AM132" s="12"/>
      <c r="AO132" s="12"/>
      <c r="AR132" s="12"/>
      <c r="AS132" s="12"/>
      <c r="AU132" s="12"/>
      <c r="AX132" s="12"/>
      <c r="AY132" s="12"/>
      <c r="BA132" s="12"/>
      <c r="BD132" s="12"/>
      <c r="BE132" s="12"/>
      <c r="BG132" s="12"/>
      <c r="BJ132" s="12"/>
      <c r="BK132" s="12"/>
      <c r="BM132" s="131"/>
      <c r="BN132" s="132"/>
      <c r="BO132" s="132"/>
      <c r="BP132" s="12"/>
      <c r="BQ132" s="12"/>
      <c r="BS132" s="12"/>
      <c r="BV132" s="12"/>
      <c r="BW132" s="12"/>
      <c r="BY132" s="12"/>
      <c r="CB132" s="12"/>
      <c r="CC132" s="12"/>
      <c r="CE132" s="12"/>
      <c r="CH132" s="12"/>
      <c r="CI132" s="12"/>
    </row>
    <row r="133" spans="1:87">
      <c r="A133" s="9">
        <v>124</v>
      </c>
      <c r="B133" s="9">
        <v>25</v>
      </c>
      <c r="C133" s="9" t="s">
        <v>1928</v>
      </c>
      <c r="D133" s="9">
        <v>998</v>
      </c>
      <c r="E133" s="9" t="s">
        <v>1928</v>
      </c>
      <c r="F133" s="39">
        <v>0</v>
      </c>
      <c r="G133" s="128">
        <v>0</v>
      </c>
      <c r="H133" s="129">
        <f t="shared" si="17"/>
        <v>0</v>
      </c>
      <c r="I133" s="128">
        <f>IF(H134&gt;0, H133/H134, 0)</f>
        <v>0</v>
      </c>
      <c r="J133" s="76"/>
      <c r="K133" s="12" t="e">
        <f>ROUND(J134*I133,0)</f>
        <v>#REF!</v>
      </c>
      <c r="L133" s="75">
        <v>0</v>
      </c>
      <c r="M133" s="12" t="e">
        <f>K133-L133</f>
        <v>#REF!</v>
      </c>
      <c r="N133" s="50" t="e">
        <f t="shared" si="18"/>
        <v>#REF!</v>
      </c>
      <c r="O133" s="12">
        <v>0</v>
      </c>
      <c r="P133" s="9">
        <f t="shared" si="10"/>
        <v>0</v>
      </c>
      <c r="Q133" s="130">
        <f t="shared" si="11"/>
        <v>25</v>
      </c>
      <c r="R133" s="130">
        <f t="shared" si="12"/>
        <v>998</v>
      </c>
      <c r="S133" s="130">
        <f t="shared" si="13"/>
        <v>124</v>
      </c>
      <c r="T133" s="130">
        <f t="shared" si="14"/>
        <v>0</v>
      </c>
      <c r="U133" s="130">
        <f t="shared" si="15"/>
        <v>0</v>
      </c>
      <c r="V133" s="185">
        <f t="shared" si="16"/>
        <v>124</v>
      </c>
      <c r="W133" s="12">
        <v>25</v>
      </c>
      <c r="X133" s="9">
        <v>998</v>
      </c>
      <c r="Y133" s="9">
        <v>124</v>
      </c>
      <c r="Z133" s="12">
        <v>0</v>
      </c>
      <c r="AA133" s="12">
        <v>0</v>
      </c>
      <c r="AB133" s="132"/>
      <c r="AC133" s="131"/>
      <c r="AD133" s="132"/>
      <c r="AE133" s="132"/>
      <c r="AF133" s="131"/>
      <c r="AG133" s="131"/>
      <c r="AI133" s="12"/>
      <c r="AL133" s="12"/>
      <c r="AM133" s="12"/>
      <c r="AO133" s="12"/>
      <c r="AR133" s="12"/>
      <c r="AS133" s="12"/>
      <c r="AU133" s="12"/>
      <c r="AX133" s="12"/>
      <c r="AY133" s="12"/>
      <c r="BA133" s="12"/>
      <c r="BD133" s="12"/>
      <c r="BE133" s="12"/>
      <c r="BG133" s="12"/>
      <c r="BJ133" s="12"/>
      <c r="BK133" s="12"/>
      <c r="BM133" s="131"/>
      <c r="BN133" s="132"/>
      <c r="BO133" s="132"/>
      <c r="BP133" s="12"/>
      <c r="BQ133" s="12"/>
      <c r="BS133" s="12"/>
      <c r="BV133" s="12"/>
      <c r="BW133" s="12"/>
      <c r="BY133" s="12"/>
      <c r="CB133" s="12"/>
      <c r="CC133" s="12"/>
      <c r="CE133" s="12"/>
      <c r="CH133" s="12"/>
      <c r="CI133" s="12"/>
    </row>
    <row r="134" spans="1:87">
      <c r="A134" s="9">
        <v>125</v>
      </c>
      <c r="B134" s="13">
        <v>25</v>
      </c>
      <c r="C134" s="13" t="s">
        <v>1525</v>
      </c>
      <c r="D134" s="13">
        <v>999</v>
      </c>
      <c r="E134" s="13" t="s">
        <v>946</v>
      </c>
      <c r="F134" s="111">
        <v>25240251.450000003</v>
      </c>
      <c r="G134" s="133">
        <v>1</v>
      </c>
      <c r="H134" s="134">
        <f>SUM(H130:H133)</f>
        <v>23893203.420000002</v>
      </c>
      <c r="I134" s="133">
        <f>SUM(I130:I133)</f>
        <v>1</v>
      </c>
      <c r="J134" s="111" t="e">
        <f>VLOOKUP(B134,town351,22)</f>
        <v>#REF!</v>
      </c>
      <c r="K134" s="111" t="e">
        <f>SUM(K130:K133)</f>
        <v>#REF!</v>
      </c>
      <c r="L134" s="135">
        <v>16474483</v>
      </c>
      <c r="M134" s="111" t="e">
        <f>SUM(M130:M133)</f>
        <v>#REF!</v>
      </c>
      <c r="N134" s="49" t="e">
        <f t="shared" si="18"/>
        <v>#REF!</v>
      </c>
      <c r="O134" s="111">
        <v>2541</v>
      </c>
      <c r="P134" s="9">
        <f t="shared" si="10"/>
        <v>0</v>
      </c>
      <c r="Q134" s="130">
        <f t="shared" si="11"/>
        <v>25</v>
      </c>
      <c r="R134" s="130">
        <f t="shared" si="12"/>
        <v>999</v>
      </c>
      <c r="S134" s="130">
        <f t="shared" si="13"/>
        <v>125</v>
      </c>
      <c r="T134" s="130">
        <f t="shared" si="14"/>
        <v>2432</v>
      </c>
      <c r="U134" s="130">
        <f t="shared" si="15"/>
        <v>23893203.420000002</v>
      </c>
      <c r="V134" s="185">
        <f t="shared" si="16"/>
        <v>125</v>
      </c>
      <c r="W134" s="12">
        <v>25</v>
      </c>
      <c r="X134" s="9">
        <v>999</v>
      </c>
      <c r="Y134" s="9">
        <v>125</v>
      </c>
      <c r="Z134" s="12">
        <v>2432</v>
      </c>
      <c r="AA134" s="12">
        <v>23893203.420000002</v>
      </c>
      <c r="AB134" s="132"/>
      <c r="AC134" s="131"/>
      <c r="AD134" s="132"/>
      <c r="AE134" s="132"/>
      <c r="AF134" s="131"/>
      <c r="AG134" s="131"/>
      <c r="AI134" s="12"/>
      <c r="AL134" s="12"/>
      <c r="AM134" s="12"/>
      <c r="AO134" s="12"/>
      <c r="AR134" s="12"/>
      <c r="AS134" s="12"/>
      <c r="AU134" s="12"/>
      <c r="AX134" s="12"/>
      <c r="AY134" s="12"/>
      <c r="BA134" s="12"/>
      <c r="BD134" s="12"/>
      <c r="BE134" s="12"/>
      <c r="BG134" s="12"/>
      <c r="BJ134" s="12"/>
      <c r="BK134" s="12"/>
      <c r="BM134" s="131"/>
      <c r="BN134" s="132"/>
      <c r="BO134" s="132"/>
      <c r="BP134" s="12"/>
      <c r="BQ134" s="12"/>
      <c r="BS134" s="12"/>
      <c r="BV134" s="12"/>
      <c r="BW134" s="12"/>
      <c r="BY134" s="12"/>
      <c r="CB134" s="12"/>
      <c r="CC134" s="12"/>
      <c r="CE134" s="12"/>
      <c r="CH134" s="12"/>
      <c r="CI134" s="12"/>
    </row>
    <row r="135" spans="1:87">
      <c r="A135" s="9">
        <v>126</v>
      </c>
      <c r="B135" s="9">
        <v>26</v>
      </c>
      <c r="C135" s="9" t="s">
        <v>1526</v>
      </c>
      <c r="D135" s="9">
        <v>26</v>
      </c>
      <c r="E135" s="9" t="s">
        <v>1086</v>
      </c>
      <c r="F135" s="39">
        <v>39180121.943280004</v>
      </c>
      <c r="G135" s="128">
        <v>0.98719704160477872</v>
      </c>
      <c r="H135" s="129">
        <f>U135</f>
        <v>40728661.169720002</v>
      </c>
      <c r="I135" s="128">
        <f>IF(H139&gt;0, H135/H139, 0)</f>
        <v>0.98896816250381858</v>
      </c>
      <c r="J135" s="76"/>
      <c r="K135" s="12" t="e">
        <f>ROUND(J139*I135,0)</f>
        <v>#REF!</v>
      </c>
      <c r="L135" s="75">
        <v>32414023</v>
      </c>
      <c r="M135" s="12" t="e">
        <f>K135-L135</f>
        <v>#REF!</v>
      </c>
      <c r="N135" s="50" t="e">
        <f t="shared" si="18"/>
        <v>#REF!</v>
      </c>
      <c r="O135" s="12">
        <v>4156</v>
      </c>
      <c r="P135" s="9">
        <f t="shared" si="10"/>
        <v>0</v>
      </c>
      <c r="Q135" s="130">
        <f t="shared" si="11"/>
        <v>26</v>
      </c>
      <c r="R135" s="130">
        <f t="shared" si="12"/>
        <v>26</v>
      </c>
      <c r="S135" s="130">
        <f t="shared" si="13"/>
        <v>126</v>
      </c>
      <c r="T135" s="130">
        <f t="shared" si="14"/>
        <v>4257</v>
      </c>
      <c r="U135" s="130">
        <f t="shared" si="15"/>
        <v>40728661.169720002</v>
      </c>
      <c r="V135" s="185">
        <f t="shared" si="16"/>
        <v>126</v>
      </c>
      <c r="W135" s="12">
        <v>26</v>
      </c>
      <c r="X135" s="9">
        <v>26</v>
      </c>
      <c r="Y135" s="9">
        <v>126</v>
      </c>
      <c r="Z135" s="12">
        <v>4257</v>
      </c>
      <c r="AA135" s="12">
        <v>40728661.169720002</v>
      </c>
      <c r="AB135" s="132"/>
      <c r="AC135" s="131"/>
      <c r="AD135" s="132"/>
      <c r="AE135" s="132"/>
      <c r="AF135" s="131"/>
      <c r="AG135" s="131"/>
      <c r="AI135" s="12"/>
      <c r="AL135" s="12"/>
      <c r="AM135" s="12"/>
      <c r="AO135" s="12"/>
      <c r="AR135" s="12"/>
      <c r="AS135" s="12"/>
      <c r="AU135" s="12"/>
      <c r="AX135" s="12"/>
      <c r="AY135" s="12"/>
      <c r="BA135" s="12"/>
      <c r="BD135" s="12"/>
      <c r="BE135" s="12"/>
      <c r="BG135" s="12"/>
      <c r="BJ135" s="12"/>
      <c r="BK135" s="12"/>
      <c r="BM135" s="131"/>
      <c r="BN135" s="132"/>
      <c r="BO135" s="132"/>
      <c r="BP135" s="12"/>
      <c r="BQ135" s="12"/>
      <c r="BS135" s="12"/>
      <c r="BV135" s="12"/>
      <c r="BW135" s="12"/>
      <c r="BY135" s="12"/>
      <c r="CB135" s="12"/>
      <c r="CC135" s="12"/>
      <c r="CE135" s="12"/>
      <c r="CH135" s="12"/>
      <c r="CI135" s="12"/>
    </row>
    <row r="136" spans="1:87">
      <c r="A136" s="9">
        <v>127</v>
      </c>
      <c r="B136" s="9">
        <v>26</v>
      </c>
      <c r="C136" s="9" t="s">
        <v>1526</v>
      </c>
      <c r="D136" s="9">
        <v>830</v>
      </c>
      <c r="E136" s="9" t="s">
        <v>1485</v>
      </c>
      <c r="F136" s="39">
        <v>508127</v>
      </c>
      <c r="G136" s="128">
        <v>1.280295839522131E-2</v>
      </c>
      <c r="H136" s="129">
        <f t="shared" si="17"/>
        <v>454324</v>
      </c>
      <c r="I136" s="128">
        <f>IF(H139&gt;0, H136/H139, 0)</f>
        <v>1.1031837496181409E-2</v>
      </c>
      <c r="J136" s="76"/>
      <c r="K136" s="12" t="e">
        <f>ROUND(J139*I136,0)</f>
        <v>#REF!</v>
      </c>
      <c r="L136" s="75">
        <v>420377</v>
      </c>
      <c r="M136" s="12" t="e">
        <f>K136-L136</f>
        <v>#REF!</v>
      </c>
      <c r="N136" s="50" t="e">
        <f t="shared" si="18"/>
        <v>#REF!</v>
      </c>
      <c r="O136" s="12">
        <v>30</v>
      </c>
      <c r="P136" s="9">
        <f t="shared" si="10"/>
        <v>0</v>
      </c>
      <c r="Q136" s="130">
        <f t="shared" si="11"/>
        <v>26</v>
      </c>
      <c r="R136" s="130">
        <f t="shared" si="12"/>
        <v>830</v>
      </c>
      <c r="S136" s="130">
        <f t="shared" si="13"/>
        <v>127</v>
      </c>
      <c r="T136" s="130">
        <f t="shared" si="14"/>
        <v>26</v>
      </c>
      <c r="U136" s="130">
        <f t="shared" si="15"/>
        <v>454324</v>
      </c>
      <c r="V136" s="185">
        <f t="shared" si="16"/>
        <v>127</v>
      </c>
      <c r="W136" s="12">
        <v>26</v>
      </c>
      <c r="X136" s="9">
        <v>830</v>
      </c>
      <c r="Y136" s="9">
        <v>127</v>
      </c>
      <c r="Z136" s="12">
        <v>26</v>
      </c>
      <c r="AA136" s="12">
        <v>454324</v>
      </c>
      <c r="AB136" s="132"/>
      <c r="AC136" s="131"/>
      <c r="AD136" s="132"/>
      <c r="AE136" s="132"/>
      <c r="AF136" s="131"/>
      <c r="AG136" s="131"/>
      <c r="AI136" s="12"/>
      <c r="AL136" s="12"/>
      <c r="AM136" s="12"/>
      <c r="AO136" s="12"/>
      <c r="AR136" s="12"/>
      <c r="AS136" s="12"/>
      <c r="AU136" s="12"/>
      <c r="AX136" s="12"/>
      <c r="AY136" s="12"/>
      <c r="BA136" s="12"/>
      <c r="BD136" s="12"/>
      <c r="BE136" s="12"/>
      <c r="BG136" s="12"/>
      <c r="BJ136" s="12"/>
      <c r="BK136" s="12"/>
      <c r="BM136" s="131"/>
      <c r="BN136" s="132"/>
      <c r="BO136" s="132"/>
      <c r="BP136" s="12"/>
      <c r="BQ136" s="12"/>
      <c r="BS136" s="12"/>
      <c r="BV136" s="12"/>
      <c r="BW136" s="12"/>
      <c r="BY136" s="12"/>
      <c r="CB136" s="12"/>
      <c r="CC136" s="12"/>
      <c r="CE136" s="12"/>
      <c r="CH136" s="12"/>
      <c r="CI136" s="12"/>
    </row>
    <row r="137" spans="1:87">
      <c r="A137" s="9">
        <v>128</v>
      </c>
      <c r="B137" s="9">
        <v>26</v>
      </c>
      <c r="C137" s="9" t="s">
        <v>1928</v>
      </c>
      <c r="D137" s="9">
        <v>998</v>
      </c>
      <c r="E137" s="9" t="s">
        <v>1928</v>
      </c>
      <c r="F137" s="39">
        <v>0</v>
      </c>
      <c r="G137" s="128">
        <v>0</v>
      </c>
      <c r="H137" s="129">
        <f t="shared" si="17"/>
        <v>0</v>
      </c>
      <c r="I137" s="128">
        <f>IF(H139&gt;0, H137/H139, 0)</f>
        <v>0</v>
      </c>
      <c r="J137" s="76"/>
      <c r="K137" s="12" t="e">
        <f>ROUND(J139*I137,0)</f>
        <v>#REF!</v>
      </c>
      <c r="L137" s="75">
        <v>0</v>
      </c>
      <c r="M137" s="12" t="e">
        <f>K137-L137</f>
        <v>#REF!</v>
      </c>
      <c r="N137" s="50" t="e">
        <f t="shared" si="18"/>
        <v>#REF!</v>
      </c>
      <c r="O137" s="12">
        <v>0</v>
      </c>
      <c r="P137" s="9">
        <f t="shared" si="10"/>
        <v>0</v>
      </c>
      <c r="Q137" s="130">
        <f t="shared" si="11"/>
        <v>26</v>
      </c>
      <c r="R137" s="130">
        <f t="shared" si="12"/>
        <v>998</v>
      </c>
      <c r="S137" s="130">
        <f t="shared" si="13"/>
        <v>128</v>
      </c>
      <c r="T137" s="130">
        <f t="shared" si="14"/>
        <v>0</v>
      </c>
      <c r="U137" s="130">
        <f t="shared" si="15"/>
        <v>0</v>
      </c>
      <c r="V137" s="185">
        <f t="shared" si="16"/>
        <v>128</v>
      </c>
      <c r="W137" s="12">
        <v>26</v>
      </c>
      <c r="X137" s="9">
        <v>998</v>
      </c>
      <c r="Y137" s="9">
        <v>128</v>
      </c>
      <c r="Z137" s="12">
        <v>0</v>
      </c>
      <c r="AA137" s="12">
        <v>0</v>
      </c>
      <c r="AB137" s="132"/>
      <c r="AC137" s="131"/>
      <c r="AD137" s="132"/>
      <c r="AE137" s="132"/>
      <c r="AF137" s="131"/>
      <c r="AG137" s="131"/>
      <c r="AI137" s="12"/>
      <c r="AL137" s="12"/>
      <c r="AM137" s="12"/>
      <c r="AO137" s="12"/>
      <c r="AR137" s="12"/>
      <c r="AS137" s="12"/>
      <c r="AU137" s="12"/>
      <c r="AX137" s="12"/>
      <c r="AY137" s="12"/>
      <c r="BA137" s="12"/>
      <c r="BD137" s="12"/>
      <c r="BE137" s="12"/>
      <c r="BG137" s="12"/>
      <c r="BJ137" s="12"/>
      <c r="BK137" s="12"/>
      <c r="BM137" s="131"/>
      <c r="BN137" s="132"/>
      <c r="BO137" s="132"/>
      <c r="BP137" s="12"/>
      <c r="BQ137" s="12"/>
      <c r="BS137" s="12"/>
      <c r="BV137" s="12"/>
      <c r="BW137" s="12"/>
      <c r="BY137" s="12"/>
      <c r="CB137" s="12"/>
      <c r="CC137" s="12"/>
      <c r="CE137" s="12"/>
      <c r="CH137" s="12"/>
      <c r="CI137" s="12"/>
    </row>
    <row r="138" spans="1:87">
      <c r="A138" s="9">
        <v>129</v>
      </c>
      <c r="B138" s="9">
        <v>26</v>
      </c>
      <c r="C138" s="9" t="s">
        <v>1928</v>
      </c>
      <c r="D138" s="9">
        <v>998</v>
      </c>
      <c r="E138" s="9" t="s">
        <v>1928</v>
      </c>
      <c r="F138" s="39">
        <v>0</v>
      </c>
      <c r="G138" s="128">
        <v>0</v>
      </c>
      <c r="H138" s="129">
        <f t="shared" si="17"/>
        <v>0</v>
      </c>
      <c r="I138" s="128">
        <f>IF(H139&gt;0, H138/H139, 0)</f>
        <v>0</v>
      </c>
      <c r="J138" s="76"/>
      <c r="K138" s="12" t="e">
        <f>ROUND(J139*I138,0)</f>
        <v>#REF!</v>
      </c>
      <c r="L138" s="75">
        <v>0</v>
      </c>
      <c r="M138" s="12" t="e">
        <f>K138-L138</f>
        <v>#REF!</v>
      </c>
      <c r="N138" s="50" t="e">
        <f t="shared" si="18"/>
        <v>#REF!</v>
      </c>
      <c r="O138" s="12">
        <v>0</v>
      </c>
      <c r="P138" s="9">
        <f t="shared" ref="P138:P201" si="19">ABS(Q138-B138)+ABS(R138-D138)</f>
        <v>0</v>
      </c>
      <c r="Q138" s="130">
        <f t="shared" ref="Q138:Q201" si="20">VLOOKUP($A138, foundoptions, VLOOKUP($Q$6, foundoptcell, 2, FALSE), FALSE)</f>
        <v>26</v>
      </c>
      <c r="R138" s="130">
        <f t="shared" ref="R138:R201" si="21">VLOOKUP($A138, foundoptions, VLOOKUP($Q$6, foundoptcell, 2, FALSE)+1, FALSE)</f>
        <v>998</v>
      </c>
      <c r="S138" s="130">
        <f t="shared" ref="S138:S201" si="22">VLOOKUP($A138, foundoptions, VLOOKUP($Q$6, foundoptcell, 2, FALSE)+2, FALSE)</f>
        <v>129</v>
      </c>
      <c r="T138" s="130">
        <f t="shared" ref="T138:T201" si="23">VLOOKUP($A138, foundoptions, VLOOKUP($Q$6, foundoptcell, 2, FALSE)+3, FALSE)</f>
        <v>0</v>
      </c>
      <c r="U138" s="130">
        <f t="shared" ref="U138:U201" si="24">VLOOKUP($A138, foundoptions, VLOOKUP($Q$6, foundoptcell, 2, FALSE)+4, FALSE)</f>
        <v>0</v>
      </c>
      <c r="V138" s="185">
        <f t="shared" si="16"/>
        <v>129</v>
      </c>
      <c r="W138" s="12">
        <v>26</v>
      </c>
      <c r="X138" s="9">
        <v>998</v>
      </c>
      <c r="Y138" s="9">
        <v>129</v>
      </c>
      <c r="Z138" s="12">
        <v>0</v>
      </c>
      <c r="AA138" s="12">
        <v>0</v>
      </c>
      <c r="AB138" s="132"/>
      <c r="AC138" s="131"/>
      <c r="AD138" s="132"/>
      <c r="AE138" s="132"/>
      <c r="AF138" s="131"/>
      <c r="AG138" s="131"/>
      <c r="AI138" s="12"/>
      <c r="AL138" s="12"/>
      <c r="AM138" s="12"/>
      <c r="AO138" s="12"/>
      <c r="AR138" s="12"/>
      <c r="AS138" s="12"/>
      <c r="AU138" s="12"/>
      <c r="AX138" s="12"/>
      <c r="AY138" s="12"/>
      <c r="BA138" s="12"/>
      <c r="BD138" s="12"/>
      <c r="BE138" s="12"/>
      <c r="BG138" s="12"/>
      <c r="BJ138" s="12"/>
      <c r="BK138" s="12"/>
      <c r="BM138" s="131"/>
      <c r="BN138" s="132"/>
      <c r="BO138" s="132"/>
      <c r="BP138" s="12"/>
      <c r="BQ138" s="12"/>
      <c r="BS138" s="12"/>
      <c r="BV138" s="12"/>
      <c r="BW138" s="12"/>
      <c r="BY138" s="12"/>
      <c r="CB138" s="12"/>
      <c r="CC138" s="12"/>
      <c r="CE138" s="12"/>
      <c r="CH138" s="12"/>
      <c r="CI138" s="12"/>
    </row>
    <row r="139" spans="1:87">
      <c r="A139" s="9">
        <v>130</v>
      </c>
      <c r="B139" s="13">
        <v>26</v>
      </c>
      <c r="C139" s="13" t="s">
        <v>1526</v>
      </c>
      <c r="D139" s="13">
        <v>999</v>
      </c>
      <c r="E139" s="13" t="s">
        <v>946</v>
      </c>
      <c r="F139" s="111">
        <v>39688248.943280004</v>
      </c>
      <c r="G139" s="133">
        <v>1</v>
      </c>
      <c r="H139" s="134">
        <f>SUM(H135:H138)</f>
        <v>41182985.169720002</v>
      </c>
      <c r="I139" s="133">
        <f>SUM(I135:I138)</f>
        <v>1</v>
      </c>
      <c r="J139" s="111" t="e">
        <f>VLOOKUP(B139,town351,22)</f>
        <v>#REF!</v>
      </c>
      <c r="K139" s="111" t="e">
        <f>SUM(K135:K138)</f>
        <v>#REF!</v>
      </c>
      <c r="L139" s="135">
        <v>32834400</v>
      </c>
      <c r="M139" s="111" t="e">
        <f>SUM(M135:M138)</f>
        <v>#REF!</v>
      </c>
      <c r="N139" s="49" t="e">
        <f t="shared" si="18"/>
        <v>#REF!</v>
      </c>
      <c r="O139" s="111">
        <v>4186</v>
      </c>
      <c r="P139" s="9">
        <f t="shared" si="19"/>
        <v>0</v>
      </c>
      <c r="Q139" s="130">
        <f t="shared" si="20"/>
        <v>26</v>
      </c>
      <c r="R139" s="130">
        <f t="shared" si="21"/>
        <v>999</v>
      </c>
      <c r="S139" s="130">
        <f t="shared" si="22"/>
        <v>130</v>
      </c>
      <c r="T139" s="130">
        <f t="shared" si="23"/>
        <v>4283</v>
      </c>
      <c r="U139" s="130">
        <f t="shared" si="24"/>
        <v>41182985.169720002</v>
      </c>
      <c r="V139" s="185">
        <f t="shared" ref="V139:V202" si="25">A139</f>
        <v>130</v>
      </c>
      <c r="W139" s="12">
        <v>26</v>
      </c>
      <c r="X139" s="9">
        <v>999</v>
      </c>
      <c r="Y139" s="9">
        <v>130</v>
      </c>
      <c r="Z139" s="12">
        <v>4283</v>
      </c>
      <c r="AA139" s="12">
        <v>41182985.169720002</v>
      </c>
      <c r="AB139" s="132"/>
      <c r="AC139" s="131"/>
      <c r="AD139" s="132"/>
      <c r="AE139" s="132"/>
      <c r="AF139" s="131"/>
      <c r="AG139" s="131"/>
      <c r="AI139" s="12"/>
      <c r="AL139" s="12"/>
      <c r="AM139" s="12"/>
      <c r="AO139" s="12"/>
      <c r="AR139" s="12"/>
      <c r="AS139" s="12"/>
      <c r="AU139" s="12"/>
      <c r="AX139" s="12"/>
      <c r="AY139" s="12"/>
      <c r="BA139" s="12"/>
      <c r="BD139" s="12"/>
      <c r="BE139" s="12"/>
      <c r="BG139" s="12"/>
      <c r="BJ139" s="12"/>
      <c r="BK139" s="12"/>
      <c r="BM139" s="131"/>
      <c r="BN139" s="132"/>
      <c r="BO139" s="132"/>
      <c r="BP139" s="12"/>
      <c r="BQ139" s="12"/>
      <c r="BS139" s="12"/>
      <c r="BV139" s="12"/>
      <c r="BW139" s="12"/>
      <c r="BY139" s="12"/>
      <c r="CB139" s="12"/>
      <c r="CC139" s="12"/>
      <c r="CE139" s="12"/>
      <c r="CH139" s="12"/>
      <c r="CI139" s="12"/>
    </row>
    <row r="140" spans="1:87">
      <c r="A140" s="9">
        <v>131</v>
      </c>
      <c r="B140" s="9">
        <v>27</v>
      </c>
      <c r="C140" s="9" t="s">
        <v>1527</v>
      </c>
      <c r="D140" s="9">
        <v>27</v>
      </c>
      <c r="E140" s="9" t="s">
        <v>1087</v>
      </c>
      <c r="F140" s="75">
        <v>6569709.3200000003</v>
      </c>
      <c r="G140" s="138">
        <v>0.58688011457607325</v>
      </c>
      <c r="H140" s="129">
        <f>U140</f>
        <v>6930346.8399999989</v>
      </c>
      <c r="I140" s="128">
        <f>IF(H144&gt;0, H140/H144, 0)</f>
        <v>0.5978970722682071</v>
      </c>
      <c r="J140" s="76"/>
      <c r="K140" s="12" t="e">
        <f>ROUND(J144*I140,0)</f>
        <v>#REF!</v>
      </c>
      <c r="L140" s="75">
        <v>3390355</v>
      </c>
      <c r="M140" s="12" t="e">
        <f>K140-L140</f>
        <v>#REF!</v>
      </c>
      <c r="N140" s="50" t="e">
        <f t="shared" si="18"/>
        <v>#REF!</v>
      </c>
      <c r="O140" s="66">
        <v>723</v>
      </c>
      <c r="P140" s="9">
        <f t="shared" si="19"/>
        <v>0</v>
      </c>
      <c r="Q140" s="130">
        <f t="shared" si="20"/>
        <v>27</v>
      </c>
      <c r="R140" s="130">
        <f t="shared" si="21"/>
        <v>27</v>
      </c>
      <c r="S140" s="130">
        <f t="shared" si="22"/>
        <v>131</v>
      </c>
      <c r="T140" s="130">
        <f t="shared" si="23"/>
        <v>752</v>
      </c>
      <c r="U140" s="130">
        <f t="shared" si="24"/>
        <v>6930346.8399999989</v>
      </c>
      <c r="V140" s="185">
        <f t="shared" si="25"/>
        <v>131</v>
      </c>
      <c r="W140" s="12">
        <v>27</v>
      </c>
      <c r="X140" s="9">
        <v>27</v>
      </c>
      <c r="Y140" s="9">
        <v>131</v>
      </c>
      <c r="Z140" s="12">
        <v>752</v>
      </c>
      <c r="AA140" s="12">
        <v>6930346.8399999989</v>
      </c>
      <c r="AB140" s="132"/>
      <c r="AC140" s="131"/>
      <c r="AD140" s="132"/>
      <c r="AE140" s="132"/>
      <c r="AF140" s="131"/>
      <c r="AG140" s="131"/>
      <c r="AI140" s="12"/>
      <c r="AL140" s="12"/>
      <c r="AM140" s="12"/>
      <c r="AO140" s="12"/>
      <c r="AR140" s="12"/>
      <c r="AS140" s="12"/>
      <c r="AU140" s="12"/>
      <c r="AX140" s="12"/>
      <c r="AY140" s="12"/>
      <c r="BA140" s="12"/>
      <c r="BD140" s="12"/>
      <c r="BE140" s="12"/>
      <c r="BG140" s="12"/>
      <c r="BJ140" s="12"/>
      <c r="BK140" s="12"/>
      <c r="BM140" s="131"/>
      <c r="BN140" s="132"/>
      <c r="BO140" s="132"/>
      <c r="BP140" s="12"/>
      <c r="BQ140" s="12"/>
      <c r="BS140" s="12"/>
      <c r="BV140" s="12"/>
      <c r="BW140" s="12"/>
      <c r="BY140" s="12"/>
      <c r="CB140" s="12"/>
      <c r="CC140" s="12"/>
      <c r="CE140" s="12"/>
      <c r="CH140" s="12"/>
      <c r="CI140" s="12"/>
    </row>
    <row r="141" spans="1:87">
      <c r="A141" s="9">
        <v>132</v>
      </c>
      <c r="B141" s="9">
        <v>27</v>
      </c>
      <c r="C141" s="9" t="s">
        <v>1527</v>
      </c>
      <c r="D141" s="9">
        <v>763</v>
      </c>
      <c r="E141" s="9" t="s">
        <v>1463</v>
      </c>
      <c r="F141" s="75">
        <v>2836595</v>
      </c>
      <c r="G141" s="138">
        <v>0.25339647730501358</v>
      </c>
      <c r="H141" s="129">
        <f t="shared" si="17"/>
        <v>2828808</v>
      </c>
      <c r="I141" s="128">
        <f>IF(H144&gt;0, H141/H144, 0)</f>
        <v>0.24404781755610985</v>
      </c>
      <c r="J141" s="76"/>
      <c r="K141" s="12" t="e">
        <f>ROUND(J144*I141,0)</f>
        <v>#REF!</v>
      </c>
      <c r="L141" s="75">
        <v>1463849</v>
      </c>
      <c r="M141" s="12" t="e">
        <f>K141-L141</f>
        <v>#REF!</v>
      </c>
      <c r="N141" s="50" t="e">
        <f t="shared" si="18"/>
        <v>#REF!</v>
      </c>
      <c r="O141" s="66">
        <v>273</v>
      </c>
      <c r="P141" s="9">
        <f t="shared" si="19"/>
        <v>0</v>
      </c>
      <c r="Q141" s="130">
        <f t="shared" si="20"/>
        <v>27</v>
      </c>
      <c r="R141" s="130">
        <f t="shared" si="21"/>
        <v>763</v>
      </c>
      <c r="S141" s="130">
        <f t="shared" si="22"/>
        <v>132</v>
      </c>
      <c r="T141" s="130">
        <f t="shared" si="23"/>
        <v>262</v>
      </c>
      <c r="U141" s="130">
        <f t="shared" si="24"/>
        <v>2828808</v>
      </c>
      <c r="V141" s="185">
        <f t="shared" si="25"/>
        <v>132</v>
      </c>
      <c r="W141" s="12">
        <v>27</v>
      </c>
      <c r="X141" s="9">
        <v>763</v>
      </c>
      <c r="Y141" s="9">
        <v>132</v>
      </c>
      <c r="Z141" s="12">
        <v>262</v>
      </c>
      <c r="AA141" s="12">
        <v>2828808</v>
      </c>
      <c r="AB141" s="132"/>
      <c r="AC141" s="131"/>
      <c r="AD141" s="132"/>
      <c r="AE141" s="132"/>
      <c r="AF141" s="131"/>
      <c r="AG141" s="131"/>
      <c r="AI141" s="12"/>
      <c r="AL141" s="12"/>
      <c r="AM141" s="12"/>
      <c r="AO141" s="12"/>
      <c r="AR141" s="12"/>
      <c r="AS141" s="12"/>
      <c r="AU141" s="12"/>
      <c r="AX141" s="12"/>
      <c r="AY141" s="12"/>
      <c r="BA141" s="12"/>
      <c r="BD141" s="12"/>
      <c r="BE141" s="12"/>
      <c r="BG141" s="12"/>
      <c r="BJ141" s="12"/>
      <c r="BK141" s="12"/>
      <c r="BM141" s="131"/>
      <c r="BN141" s="132"/>
      <c r="BO141" s="132"/>
      <c r="BP141" s="12"/>
      <c r="BQ141" s="12"/>
      <c r="BS141" s="12"/>
      <c r="BV141" s="12"/>
      <c r="BW141" s="12"/>
      <c r="BY141" s="12"/>
      <c r="CB141" s="12"/>
      <c r="CC141" s="12"/>
      <c r="CE141" s="12"/>
      <c r="CH141" s="12"/>
      <c r="CI141" s="12"/>
    </row>
    <row r="142" spans="1:87">
      <c r="A142" s="9">
        <v>133</v>
      </c>
      <c r="B142" s="9">
        <v>27</v>
      </c>
      <c r="C142" s="9" t="s">
        <v>1527</v>
      </c>
      <c r="D142" s="9">
        <v>810</v>
      </c>
      <c r="E142" s="9" t="s">
        <v>1476</v>
      </c>
      <c r="F142" s="75">
        <v>1620717</v>
      </c>
      <c r="G142" s="138">
        <v>0.14478061849095472</v>
      </c>
      <c r="H142" s="129">
        <f t="shared" si="17"/>
        <v>1709477</v>
      </c>
      <c r="I142" s="128">
        <f>IF(H144&gt;0, H142/H144, 0)</f>
        <v>0.14748053986427004</v>
      </c>
      <c r="J142" s="76"/>
      <c r="K142" s="12" t="e">
        <f>ROUND(J144*I142,0)</f>
        <v>#REF!</v>
      </c>
      <c r="L142" s="75">
        <v>836385</v>
      </c>
      <c r="M142" s="12" t="e">
        <f>K142-L142</f>
        <v>#REF!</v>
      </c>
      <c r="N142" s="50" t="e">
        <f t="shared" si="18"/>
        <v>#REF!</v>
      </c>
      <c r="O142" s="66">
        <v>105</v>
      </c>
      <c r="P142" s="9">
        <f t="shared" si="19"/>
        <v>0</v>
      </c>
      <c r="Q142" s="130">
        <f t="shared" si="20"/>
        <v>27</v>
      </c>
      <c r="R142" s="130">
        <f t="shared" si="21"/>
        <v>810</v>
      </c>
      <c r="S142" s="130">
        <f t="shared" si="22"/>
        <v>133</v>
      </c>
      <c r="T142" s="130">
        <f t="shared" si="23"/>
        <v>111</v>
      </c>
      <c r="U142" s="130">
        <f t="shared" si="24"/>
        <v>1709477</v>
      </c>
      <c r="V142" s="185">
        <f t="shared" si="25"/>
        <v>133</v>
      </c>
      <c r="W142" s="12">
        <v>27</v>
      </c>
      <c r="X142" s="9">
        <v>810</v>
      </c>
      <c r="Y142" s="9">
        <v>133</v>
      </c>
      <c r="Z142" s="12">
        <v>111</v>
      </c>
      <c r="AA142" s="12">
        <v>1709477</v>
      </c>
      <c r="AB142" s="132"/>
      <c r="AC142" s="131"/>
      <c r="AD142" s="132"/>
      <c r="AE142" s="132"/>
      <c r="AF142" s="131"/>
      <c r="AG142" s="131"/>
      <c r="AI142" s="12"/>
      <c r="AL142" s="12"/>
      <c r="AM142" s="12"/>
      <c r="AO142" s="12"/>
      <c r="AR142" s="12"/>
      <c r="AS142" s="12"/>
      <c r="AU142" s="12"/>
      <c r="AX142" s="12"/>
      <c r="AY142" s="12"/>
      <c r="BA142" s="12"/>
      <c r="BD142" s="12"/>
      <c r="BE142" s="12"/>
      <c r="BG142" s="12"/>
      <c r="BJ142" s="12"/>
      <c r="BK142" s="12"/>
      <c r="BM142" s="131"/>
      <c r="BN142" s="132"/>
      <c r="BO142" s="132"/>
      <c r="BP142" s="12"/>
      <c r="BQ142" s="12"/>
      <c r="BS142" s="12"/>
      <c r="BV142" s="12"/>
      <c r="BW142" s="12"/>
      <c r="BY142" s="12"/>
      <c r="CB142" s="12"/>
      <c r="CC142" s="12"/>
      <c r="CE142" s="12"/>
      <c r="CH142" s="12"/>
      <c r="CI142" s="12"/>
    </row>
    <row r="143" spans="1:87">
      <c r="A143" s="9">
        <v>134</v>
      </c>
      <c r="B143" s="9">
        <v>27</v>
      </c>
      <c r="C143" s="9" t="s">
        <v>1527</v>
      </c>
      <c r="D143" s="9">
        <v>910</v>
      </c>
      <c r="E143" s="9" t="s">
        <v>1499</v>
      </c>
      <c r="F143" s="75">
        <v>167274</v>
      </c>
      <c r="G143" s="138">
        <v>1.4942789627958466E-2</v>
      </c>
      <c r="H143" s="129">
        <f t="shared" si="17"/>
        <v>122572</v>
      </c>
      <c r="I143" s="128">
        <f>IF(H144&gt;0, H143/H144, 0)</f>
        <v>1.0574570311412968E-2</v>
      </c>
      <c r="J143" s="76"/>
      <c r="K143" s="12" t="e">
        <f>ROUND(J144*I143,0)</f>
        <v>#REF!</v>
      </c>
      <c r="L143" s="75">
        <v>86323</v>
      </c>
      <c r="M143" s="12" t="e">
        <f>K143-L143</f>
        <v>#REF!</v>
      </c>
      <c r="N143" s="50" t="e">
        <f t="shared" si="18"/>
        <v>#REF!</v>
      </c>
      <c r="O143" s="66">
        <v>11</v>
      </c>
      <c r="P143" s="9">
        <f t="shared" si="19"/>
        <v>0</v>
      </c>
      <c r="Q143" s="130">
        <f t="shared" si="20"/>
        <v>27</v>
      </c>
      <c r="R143" s="130">
        <f t="shared" si="21"/>
        <v>910</v>
      </c>
      <c r="S143" s="130">
        <f t="shared" si="22"/>
        <v>134</v>
      </c>
      <c r="T143" s="130">
        <f t="shared" si="23"/>
        <v>8</v>
      </c>
      <c r="U143" s="130">
        <f t="shared" si="24"/>
        <v>122572</v>
      </c>
      <c r="V143" s="185">
        <f t="shared" si="25"/>
        <v>134</v>
      </c>
      <c r="W143" s="12">
        <v>27</v>
      </c>
      <c r="X143" s="9">
        <v>910</v>
      </c>
      <c r="Y143" s="9">
        <v>134</v>
      </c>
      <c r="Z143" s="12">
        <v>8</v>
      </c>
      <c r="AA143" s="12">
        <v>122572</v>
      </c>
      <c r="AB143" s="132"/>
      <c r="AC143" s="131"/>
      <c r="AD143" s="132"/>
      <c r="AE143" s="132"/>
      <c r="AF143" s="131"/>
      <c r="AG143" s="131"/>
      <c r="AI143" s="12"/>
      <c r="AL143" s="12"/>
      <c r="AM143" s="12"/>
      <c r="AO143" s="12"/>
      <c r="AR143" s="12"/>
      <c r="AS143" s="12"/>
      <c r="AU143" s="12"/>
      <c r="AX143" s="12"/>
      <c r="AY143" s="12"/>
      <c r="BA143" s="12"/>
      <c r="BD143" s="12"/>
      <c r="BE143" s="12"/>
      <c r="BG143" s="12"/>
      <c r="BJ143" s="12"/>
      <c r="BK143" s="12"/>
      <c r="BM143" s="131"/>
      <c r="BN143" s="132"/>
      <c r="BO143" s="132"/>
      <c r="BP143" s="12"/>
      <c r="BQ143" s="12"/>
      <c r="BS143" s="12"/>
      <c r="BV143" s="12"/>
      <c r="BW143" s="12"/>
      <c r="BY143" s="12"/>
      <c r="CB143" s="12"/>
      <c r="CC143" s="12"/>
      <c r="CE143" s="12"/>
      <c r="CH143" s="12"/>
      <c r="CI143" s="12"/>
    </row>
    <row r="144" spans="1:87">
      <c r="A144" s="9">
        <v>135</v>
      </c>
      <c r="B144" s="13">
        <v>27</v>
      </c>
      <c r="C144" s="13" t="s">
        <v>1527</v>
      </c>
      <c r="D144" s="13">
        <v>999</v>
      </c>
      <c r="E144" s="13" t="s">
        <v>946</v>
      </c>
      <c r="F144" s="141">
        <v>11194295.32</v>
      </c>
      <c r="G144" s="138">
        <v>1</v>
      </c>
      <c r="H144" s="134">
        <f>SUM(H140:H143)</f>
        <v>11591203.84</v>
      </c>
      <c r="I144" s="133">
        <f>SUM(I140:I143)</f>
        <v>0.99999999999999989</v>
      </c>
      <c r="J144" s="111" t="e">
        <f>VLOOKUP(B144,town351,22)</f>
        <v>#REF!</v>
      </c>
      <c r="K144" s="111" t="e">
        <f>SUM(K140:K143)</f>
        <v>#REF!</v>
      </c>
      <c r="L144" s="135">
        <v>5776912</v>
      </c>
      <c r="M144" s="111" t="e">
        <f>SUM(M140:M143)</f>
        <v>#REF!</v>
      </c>
      <c r="N144" s="49" t="e">
        <f t="shared" ref="N144:N207" si="26">IF(L144&gt;0,M144*100/L144,IF(M144&gt;0,100,0))</f>
        <v>#REF!</v>
      </c>
      <c r="O144" s="141">
        <v>1112</v>
      </c>
      <c r="P144" s="9">
        <f t="shared" si="19"/>
        <v>0</v>
      </c>
      <c r="Q144" s="130">
        <f t="shared" si="20"/>
        <v>27</v>
      </c>
      <c r="R144" s="130">
        <f t="shared" si="21"/>
        <v>999</v>
      </c>
      <c r="S144" s="130">
        <f t="shared" si="22"/>
        <v>135</v>
      </c>
      <c r="T144" s="130">
        <f t="shared" si="23"/>
        <v>1133</v>
      </c>
      <c r="U144" s="130">
        <f t="shared" si="24"/>
        <v>11591203.84</v>
      </c>
      <c r="V144" s="185">
        <f t="shared" si="25"/>
        <v>135</v>
      </c>
      <c r="W144" s="12">
        <v>27</v>
      </c>
      <c r="X144" s="9">
        <v>999</v>
      </c>
      <c r="Y144" s="9">
        <v>135</v>
      </c>
      <c r="Z144" s="12">
        <v>1133</v>
      </c>
      <c r="AA144" s="12">
        <v>11591203.84</v>
      </c>
      <c r="AB144" s="132"/>
      <c r="AC144" s="131"/>
      <c r="AD144" s="132"/>
      <c r="AE144" s="132"/>
      <c r="AF144" s="131"/>
      <c r="AG144" s="131"/>
      <c r="AI144" s="12"/>
      <c r="AL144" s="12"/>
      <c r="AM144" s="12"/>
      <c r="AO144" s="12"/>
      <c r="AR144" s="12"/>
      <c r="AS144" s="12"/>
      <c r="AU144" s="12"/>
      <c r="AX144" s="12"/>
      <c r="AY144" s="12"/>
      <c r="BA144" s="12"/>
      <c r="BD144" s="12"/>
      <c r="BE144" s="12"/>
      <c r="BG144" s="12"/>
      <c r="BJ144" s="12"/>
      <c r="BK144" s="12"/>
      <c r="BM144" s="131"/>
      <c r="BN144" s="132"/>
      <c r="BO144" s="132"/>
      <c r="BP144" s="12"/>
      <c r="BQ144" s="12"/>
      <c r="BS144" s="12"/>
      <c r="BV144" s="12"/>
      <c r="BW144" s="12"/>
      <c r="BY144" s="12"/>
      <c r="CB144" s="12"/>
      <c r="CC144" s="12"/>
      <c r="CE144" s="12"/>
      <c r="CH144" s="12"/>
      <c r="CI144" s="12"/>
    </row>
    <row r="145" spans="1:87">
      <c r="A145" s="9">
        <v>136</v>
      </c>
      <c r="B145" s="9">
        <v>28</v>
      </c>
      <c r="C145" s="9" t="s">
        <v>1528</v>
      </c>
      <c r="D145" s="9">
        <v>28</v>
      </c>
      <c r="E145" s="9" t="s">
        <v>1088</v>
      </c>
      <c r="F145" s="39">
        <v>1394075.23704</v>
      </c>
      <c r="G145" s="128">
        <v>0.35804281647122133</v>
      </c>
      <c r="H145" s="129">
        <f t="shared" ref="H145:H208" si="27">U145</f>
        <v>1517885.7034299998</v>
      </c>
      <c r="I145" s="128">
        <f>IF(H149&gt;0, H145/H149, 0)</f>
        <v>0.39062718117310796</v>
      </c>
      <c r="J145" s="76"/>
      <c r="K145" s="12" t="e">
        <f>ROUND(J149*I145,0)</f>
        <v>#REF!</v>
      </c>
      <c r="L145" s="75">
        <v>1182830</v>
      </c>
      <c r="M145" s="12" t="e">
        <f>K145-L145</f>
        <v>#REF!</v>
      </c>
      <c r="N145" s="50" t="e">
        <f t="shared" si="26"/>
        <v>#REF!</v>
      </c>
      <c r="O145" s="12">
        <v>152</v>
      </c>
      <c r="P145" s="9">
        <f t="shared" si="19"/>
        <v>0</v>
      </c>
      <c r="Q145" s="130">
        <f t="shared" si="20"/>
        <v>28</v>
      </c>
      <c r="R145" s="130">
        <f t="shared" si="21"/>
        <v>28</v>
      </c>
      <c r="S145" s="130">
        <f t="shared" si="22"/>
        <v>136</v>
      </c>
      <c r="T145" s="130">
        <f t="shared" si="23"/>
        <v>155</v>
      </c>
      <c r="U145" s="130">
        <f t="shared" si="24"/>
        <v>1517885.7034299998</v>
      </c>
      <c r="V145" s="185">
        <f t="shared" si="25"/>
        <v>136</v>
      </c>
      <c r="W145" s="12">
        <v>28</v>
      </c>
      <c r="X145" s="9">
        <v>28</v>
      </c>
      <c r="Y145" s="9">
        <v>136</v>
      </c>
      <c r="Z145" s="12">
        <v>155</v>
      </c>
      <c r="AA145" s="12">
        <v>1517885.7034299998</v>
      </c>
      <c r="AB145" s="132"/>
      <c r="AC145" s="131"/>
      <c r="AD145" s="132"/>
      <c r="AE145" s="132"/>
      <c r="AF145" s="131"/>
      <c r="AG145" s="131"/>
      <c r="AI145" s="12"/>
      <c r="AL145" s="12"/>
      <c r="AM145" s="12"/>
      <c r="AO145" s="12"/>
      <c r="AR145" s="12"/>
      <c r="AS145" s="12"/>
      <c r="AU145" s="12"/>
      <c r="AX145" s="12"/>
      <c r="AY145" s="12"/>
      <c r="BA145" s="12"/>
      <c r="BD145" s="12"/>
      <c r="BE145" s="12"/>
      <c r="BG145" s="12"/>
      <c r="BJ145" s="12"/>
      <c r="BK145" s="12"/>
      <c r="BM145" s="131"/>
      <c r="BN145" s="132"/>
      <c r="BO145" s="132"/>
      <c r="BP145" s="12"/>
      <c r="BQ145" s="12"/>
      <c r="BS145" s="12"/>
      <c r="BV145" s="12"/>
      <c r="BW145" s="12"/>
      <c r="BY145" s="12"/>
      <c r="CB145" s="12"/>
      <c r="CC145" s="12"/>
      <c r="CE145" s="12"/>
      <c r="CH145" s="12"/>
      <c r="CI145" s="12"/>
    </row>
    <row r="146" spans="1:87">
      <c r="A146" s="9">
        <v>137</v>
      </c>
      <c r="B146" s="9">
        <v>28</v>
      </c>
      <c r="C146" s="9" t="s">
        <v>1528</v>
      </c>
      <c r="D146" s="9">
        <v>620</v>
      </c>
      <c r="E146" s="9" t="s">
        <v>1422</v>
      </c>
      <c r="F146" s="39">
        <v>1979108</v>
      </c>
      <c r="G146" s="128">
        <v>0.50829781893643511</v>
      </c>
      <c r="H146" s="129">
        <f t="shared" si="27"/>
        <v>1912453</v>
      </c>
      <c r="I146" s="128">
        <f>IF(H149&gt;0, H146/H149, 0)</f>
        <v>0.49216889178672324</v>
      </c>
      <c r="J146" s="76"/>
      <c r="K146" s="12" t="e">
        <f>ROUND(J149*I146,0)</f>
        <v>#REF!</v>
      </c>
      <c r="L146" s="75">
        <v>1679212</v>
      </c>
      <c r="M146" s="12" t="e">
        <f>K146-L146</f>
        <v>#REF!</v>
      </c>
      <c r="N146" s="50" t="e">
        <f t="shared" si="26"/>
        <v>#REF!</v>
      </c>
      <c r="O146" s="12">
        <v>209</v>
      </c>
      <c r="P146" s="9">
        <f t="shared" si="19"/>
        <v>0</v>
      </c>
      <c r="Q146" s="130">
        <f t="shared" si="20"/>
        <v>28</v>
      </c>
      <c r="R146" s="130">
        <f t="shared" si="21"/>
        <v>620</v>
      </c>
      <c r="S146" s="130">
        <f t="shared" si="22"/>
        <v>137</v>
      </c>
      <c r="T146" s="130">
        <f t="shared" si="23"/>
        <v>201</v>
      </c>
      <c r="U146" s="130">
        <f t="shared" si="24"/>
        <v>1912453</v>
      </c>
      <c r="V146" s="185">
        <f t="shared" si="25"/>
        <v>137</v>
      </c>
      <c r="W146" s="12">
        <v>28</v>
      </c>
      <c r="X146" s="9">
        <v>620</v>
      </c>
      <c r="Y146" s="9">
        <v>137</v>
      </c>
      <c r="Z146" s="12">
        <v>201</v>
      </c>
      <c r="AA146" s="12">
        <v>1912453</v>
      </c>
      <c r="AB146" s="132"/>
      <c r="AC146" s="131"/>
      <c r="AD146" s="132"/>
      <c r="AE146" s="132"/>
      <c r="AF146" s="131"/>
      <c r="AG146" s="131"/>
      <c r="AI146" s="12"/>
      <c r="AL146" s="12"/>
      <c r="AM146" s="12"/>
      <c r="AO146" s="12"/>
      <c r="AR146" s="12"/>
      <c r="AS146" s="12"/>
      <c r="AU146" s="12"/>
      <c r="AX146" s="12"/>
      <c r="AY146" s="12"/>
      <c r="BA146" s="12"/>
      <c r="BD146" s="12"/>
      <c r="BE146" s="12"/>
      <c r="BG146" s="12"/>
      <c r="BJ146" s="12"/>
      <c r="BK146" s="12"/>
      <c r="BM146" s="131"/>
      <c r="BN146" s="132"/>
      <c r="BO146" s="132"/>
      <c r="BP146" s="12"/>
      <c r="BQ146" s="12"/>
      <c r="BS146" s="12"/>
      <c r="BV146" s="12"/>
      <c r="BW146" s="12"/>
      <c r="BY146" s="12"/>
      <c r="CB146" s="12"/>
      <c r="CC146" s="12"/>
      <c r="CE146" s="12"/>
      <c r="CH146" s="12"/>
      <c r="CI146" s="12"/>
    </row>
    <row r="147" spans="1:87">
      <c r="A147" s="9">
        <v>138</v>
      </c>
      <c r="B147" s="9">
        <v>28</v>
      </c>
      <c r="C147" s="9" t="s">
        <v>1528</v>
      </c>
      <c r="D147" s="9">
        <v>801</v>
      </c>
      <c r="E147" s="9" t="s">
        <v>1473</v>
      </c>
      <c r="F147" s="39">
        <v>520416</v>
      </c>
      <c r="G147" s="128">
        <v>0.13365936459234354</v>
      </c>
      <c r="H147" s="129">
        <f t="shared" si="27"/>
        <v>455427</v>
      </c>
      <c r="I147" s="128">
        <f>IF(H149&gt;0, H147/H149, 0)</f>
        <v>0.11720392704016883</v>
      </c>
      <c r="J147" s="76"/>
      <c r="K147" s="12" t="e">
        <f>ROUND(J149*I147,0)</f>
        <v>#REF!</v>
      </c>
      <c r="L147" s="75">
        <v>441557</v>
      </c>
      <c r="M147" s="12" t="e">
        <f>K147-L147</f>
        <v>#REF!</v>
      </c>
      <c r="N147" s="50" t="e">
        <f t="shared" si="26"/>
        <v>#REF!</v>
      </c>
      <c r="O147" s="12">
        <v>31</v>
      </c>
      <c r="P147" s="9">
        <f t="shared" si="19"/>
        <v>0</v>
      </c>
      <c r="Q147" s="130">
        <f t="shared" si="20"/>
        <v>28</v>
      </c>
      <c r="R147" s="130">
        <f t="shared" si="21"/>
        <v>801</v>
      </c>
      <c r="S147" s="130">
        <f t="shared" si="22"/>
        <v>138</v>
      </c>
      <c r="T147" s="130">
        <f t="shared" si="23"/>
        <v>27</v>
      </c>
      <c r="U147" s="130">
        <f t="shared" si="24"/>
        <v>455427</v>
      </c>
      <c r="V147" s="185">
        <f t="shared" si="25"/>
        <v>138</v>
      </c>
      <c r="W147" s="12">
        <v>28</v>
      </c>
      <c r="X147" s="9">
        <v>801</v>
      </c>
      <c r="Y147" s="9">
        <v>138</v>
      </c>
      <c r="Z147" s="12">
        <v>27</v>
      </c>
      <c r="AA147" s="12">
        <v>455427</v>
      </c>
      <c r="AB147" s="132"/>
      <c r="AC147" s="131"/>
      <c r="AD147" s="132"/>
      <c r="AE147" s="132"/>
      <c r="AF147" s="131"/>
      <c r="AG147" s="131"/>
      <c r="AI147" s="12"/>
      <c r="AL147" s="12"/>
      <c r="AM147" s="12"/>
      <c r="AO147" s="12"/>
      <c r="AR147" s="12"/>
      <c r="AS147" s="12"/>
      <c r="AU147" s="12"/>
      <c r="AX147" s="12"/>
      <c r="AY147" s="12"/>
      <c r="BA147" s="12"/>
      <c r="BD147" s="12"/>
      <c r="BE147" s="12"/>
      <c r="BG147" s="12"/>
      <c r="BJ147" s="12"/>
      <c r="BK147" s="12"/>
      <c r="BM147" s="131"/>
      <c r="BN147" s="132"/>
      <c r="BO147" s="132"/>
      <c r="BP147" s="12"/>
      <c r="BQ147" s="12"/>
      <c r="BS147" s="12"/>
      <c r="BV147" s="12"/>
      <c r="BW147" s="12"/>
      <c r="BY147" s="12"/>
      <c r="CB147" s="12"/>
      <c r="CC147" s="12"/>
      <c r="CE147" s="12"/>
      <c r="CH147" s="12"/>
      <c r="CI147" s="12"/>
    </row>
    <row r="148" spans="1:87">
      <c r="A148" s="9">
        <v>139</v>
      </c>
      <c r="B148" s="9">
        <v>28</v>
      </c>
      <c r="C148" s="9" t="s">
        <v>1928</v>
      </c>
      <c r="D148" s="9">
        <v>998</v>
      </c>
      <c r="E148" s="9" t="s">
        <v>1928</v>
      </c>
      <c r="F148" s="39">
        <v>0</v>
      </c>
      <c r="G148" s="128">
        <v>0</v>
      </c>
      <c r="H148" s="129">
        <f t="shared" si="27"/>
        <v>0</v>
      </c>
      <c r="I148" s="128">
        <f>IF(H149&gt;0, H148/H149, 0)</f>
        <v>0</v>
      </c>
      <c r="J148" s="76"/>
      <c r="K148" s="12" t="e">
        <f>ROUND(J149*I148,0)</f>
        <v>#REF!</v>
      </c>
      <c r="L148" s="75">
        <v>0</v>
      </c>
      <c r="M148" s="12" t="e">
        <f>K148-L148</f>
        <v>#REF!</v>
      </c>
      <c r="N148" s="50" t="e">
        <f t="shared" si="26"/>
        <v>#REF!</v>
      </c>
      <c r="O148" s="12">
        <v>0</v>
      </c>
      <c r="P148" s="9">
        <f t="shared" si="19"/>
        <v>0</v>
      </c>
      <c r="Q148" s="130">
        <f t="shared" si="20"/>
        <v>28</v>
      </c>
      <c r="R148" s="130">
        <f t="shared" si="21"/>
        <v>998</v>
      </c>
      <c r="S148" s="130">
        <f t="shared" si="22"/>
        <v>139</v>
      </c>
      <c r="T148" s="130">
        <f t="shared" si="23"/>
        <v>0</v>
      </c>
      <c r="U148" s="130">
        <f t="shared" si="24"/>
        <v>0</v>
      </c>
      <c r="V148" s="185">
        <f t="shared" si="25"/>
        <v>139</v>
      </c>
      <c r="W148" s="12">
        <v>28</v>
      </c>
      <c r="X148" s="9">
        <v>998</v>
      </c>
      <c r="Y148" s="9">
        <v>139</v>
      </c>
      <c r="Z148" s="12">
        <v>0</v>
      </c>
      <c r="AA148" s="12">
        <v>0</v>
      </c>
      <c r="AB148" s="132"/>
      <c r="AC148" s="131"/>
      <c r="AD148" s="132"/>
      <c r="AE148" s="132"/>
      <c r="AF148" s="131"/>
      <c r="AG148" s="131"/>
      <c r="AI148" s="12"/>
      <c r="AL148" s="12"/>
      <c r="AM148" s="12"/>
      <c r="AO148" s="12"/>
      <c r="AR148" s="12"/>
      <c r="AS148" s="12"/>
      <c r="AU148" s="12"/>
      <c r="AX148" s="12"/>
      <c r="AY148" s="12"/>
      <c r="BA148" s="12"/>
      <c r="BD148" s="12"/>
      <c r="BE148" s="12"/>
      <c r="BG148" s="12"/>
      <c r="BJ148" s="12"/>
      <c r="BK148" s="12"/>
      <c r="BM148" s="131"/>
      <c r="BN148" s="132"/>
      <c r="BO148" s="132"/>
      <c r="BP148" s="12"/>
      <c r="BQ148" s="12"/>
      <c r="BS148" s="12"/>
      <c r="BV148" s="12"/>
      <c r="BW148" s="12"/>
      <c r="BY148" s="12"/>
      <c r="CB148" s="12"/>
      <c r="CC148" s="12"/>
      <c r="CE148" s="12"/>
      <c r="CH148" s="12"/>
      <c r="CI148" s="12"/>
    </row>
    <row r="149" spans="1:87">
      <c r="A149" s="9">
        <v>140</v>
      </c>
      <c r="B149" s="13">
        <v>28</v>
      </c>
      <c r="C149" s="13" t="s">
        <v>1528</v>
      </c>
      <c r="D149" s="13">
        <v>999</v>
      </c>
      <c r="E149" s="13" t="s">
        <v>946</v>
      </c>
      <c r="F149" s="111">
        <v>3893599.23704</v>
      </c>
      <c r="G149" s="133">
        <v>0.99999999999999989</v>
      </c>
      <c r="H149" s="134">
        <f>SUM(H145:H148)</f>
        <v>3885765.7034299998</v>
      </c>
      <c r="I149" s="133">
        <f>SUM(I145:I148)</f>
        <v>1</v>
      </c>
      <c r="J149" s="111" t="e">
        <f>VLOOKUP(B149,town351,22)</f>
        <v>#REF!</v>
      </c>
      <c r="K149" s="111" t="e">
        <f>SUM(K145:K148)</f>
        <v>#REF!</v>
      </c>
      <c r="L149" s="135">
        <v>3303599</v>
      </c>
      <c r="M149" s="111" t="e">
        <f>SUM(M145:M148)</f>
        <v>#REF!</v>
      </c>
      <c r="N149" s="49" t="e">
        <f t="shared" si="26"/>
        <v>#REF!</v>
      </c>
      <c r="O149" s="111">
        <v>392</v>
      </c>
      <c r="P149" s="9">
        <f t="shared" si="19"/>
        <v>0</v>
      </c>
      <c r="Q149" s="130">
        <f t="shared" si="20"/>
        <v>28</v>
      </c>
      <c r="R149" s="130">
        <f t="shared" si="21"/>
        <v>999</v>
      </c>
      <c r="S149" s="130">
        <f t="shared" si="22"/>
        <v>140</v>
      </c>
      <c r="T149" s="130">
        <f t="shared" si="23"/>
        <v>383</v>
      </c>
      <c r="U149" s="130">
        <f t="shared" si="24"/>
        <v>3885765.7034299998</v>
      </c>
      <c r="V149" s="185">
        <f t="shared" si="25"/>
        <v>140</v>
      </c>
      <c r="W149" s="12">
        <v>28</v>
      </c>
      <c r="X149" s="9">
        <v>999</v>
      </c>
      <c r="Y149" s="9">
        <v>140</v>
      </c>
      <c r="Z149" s="12">
        <v>383</v>
      </c>
      <c r="AA149" s="12">
        <v>3885765.7034299998</v>
      </c>
      <c r="AB149" s="132"/>
      <c r="AC149" s="131"/>
      <c r="AD149" s="132"/>
      <c r="AE149" s="132"/>
      <c r="AF149" s="131"/>
      <c r="AG149" s="131"/>
      <c r="AI149" s="12"/>
      <c r="AL149" s="12"/>
      <c r="AM149" s="12"/>
      <c r="AO149" s="12"/>
      <c r="AR149" s="12"/>
      <c r="AS149" s="12"/>
      <c r="AU149" s="12"/>
      <c r="AX149" s="12"/>
      <c r="AY149" s="12"/>
      <c r="BA149" s="12"/>
      <c r="BD149" s="12"/>
      <c r="BE149" s="12"/>
      <c r="BG149" s="12"/>
      <c r="BJ149" s="12"/>
      <c r="BK149" s="12"/>
      <c r="BM149" s="131"/>
      <c r="BN149" s="132"/>
      <c r="BO149" s="132"/>
      <c r="BP149" s="12"/>
      <c r="BQ149" s="12"/>
      <c r="BS149" s="12"/>
      <c r="BV149" s="12"/>
      <c r="BW149" s="12"/>
      <c r="BY149" s="12"/>
      <c r="CB149" s="12"/>
      <c r="CC149" s="12"/>
      <c r="CE149" s="12"/>
      <c r="CH149" s="12"/>
      <c r="CI149" s="12"/>
    </row>
    <row r="150" spans="1:87">
      <c r="A150" s="9">
        <v>141</v>
      </c>
      <c r="B150" s="9">
        <v>29</v>
      </c>
      <c r="C150" s="9" t="s">
        <v>1529</v>
      </c>
      <c r="D150" s="9">
        <v>29</v>
      </c>
      <c r="E150" s="9" t="s">
        <v>1089</v>
      </c>
      <c r="F150" s="39">
        <v>0</v>
      </c>
      <c r="G150" s="128">
        <v>0</v>
      </c>
      <c r="H150" s="129">
        <f>U150</f>
        <v>0</v>
      </c>
      <c r="I150" s="128">
        <f>IF(H154&gt;0, H150/H154, 0)</f>
        <v>0</v>
      </c>
      <c r="J150" s="76"/>
      <c r="K150" s="12" t="e">
        <f>ROUND(J154*I150,0)</f>
        <v>#REF!</v>
      </c>
      <c r="L150" s="75">
        <v>0</v>
      </c>
      <c r="M150" s="12" t="e">
        <f>K150-L150</f>
        <v>#REF!</v>
      </c>
      <c r="N150" s="50" t="e">
        <f t="shared" si="26"/>
        <v>#REF!</v>
      </c>
      <c r="O150" s="12">
        <v>0</v>
      </c>
      <c r="P150" s="9">
        <f t="shared" si="19"/>
        <v>0</v>
      </c>
      <c r="Q150" s="130">
        <f t="shared" si="20"/>
        <v>29</v>
      </c>
      <c r="R150" s="130">
        <f t="shared" si="21"/>
        <v>29</v>
      </c>
      <c r="S150" s="130">
        <f t="shared" si="22"/>
        <v>141</v>
      </c>
      <c r="T150" s="130">
        <f t="shared" si="23"/>
        <v>0</v>
      </c>
      <c r="U150" s="130">
        <f t="shared" si="24"/>
        <v>0</v>
      </c>
      <c r="V150" s="185">
        <f t="shared" si="25"/>
        <v>141</v>
      </c>
      <c r="W150" s="12">
        <v>29</v>
      </c>
      <c r="X150" s="9">
        <v>29</v>
      </c>
      <c r="Y150" s="9">
        <v>141</v>
      </c>
      <c r="Z150" s="12">
        <v>0</v>
      </c>
      <c r="AA150" s="12">
        <v>0</v>
      </c>
      <c r="AB150" s="132"/>
      <c r="AC150" s="131"/>
      <c r="AD150" s="132"/>
      <c r="AE150" s="132"/>
      <c r="AF150" s="131"/>
      <c r="AG150" s="131"/>
      <c r="AI150" s="12"/>
      <c r="AL150" s="12"/>
      <c r="AM150" s="12"/>
      <c r="AO150" s="12"/>
      <c r="AR150" s="12"/>
      <c r="AS150" s="12"/>
      <c r="AU150" s="12"/>
      <c r="AX150" s="12"/>
      <c r="AY150" s="12"/>
      <c r="BA150" s="12"/>
      <c r="BD150" s="12"/>
      <c r="BE150" s="12"/>
      <c r="BG150" s="12"/>
      <c r="BJ150" s="12"/>
      <c r="BK150" s="12"/>
      <c r="BM150" s="131"/>
      <c r="BN150" s="132"/>
      <c r="BO150" s="132"/>
      <c r="BP150" s="12"/>
      <c r="BQ150" s="12"/>
      <c r="BS150" s="12"/>
      <c r="BV150" s="12"/>
      <c r="BW150" s="12"/>
      <c r="BY150" s="12"/>
      <c r="CB150" s="12"/>
      <c r="CC150" s="12"/>
      <c r="CE150" s="12"/>
      <c r="CH150" s="12"/>
      <c r="CI150" s="12"/>
    </row>
    <row r="151" spans="1:87">
      <c r="A151" s="9">
        <v>142</v>
      </c>
      <c r="B151" s="9">
        <v>29</v>
      </c>
      <c r="C151" s="9" t="s">
        <v>1529</v>
      </c>
      <c r="D151" s="9">
        <v>750</v>
      </c>
      <c r="E151" s="9" t="s">
        <v>1459</v>
      </c>
      <c r="F151" s="39">
        <v>2607180</v>
      </c>
      <c r="G151" s="128">
        <v>0.88650885835606974</v>
      </c>
      <c r="H151" s="129">
        <f t="shared" si="27"/>
        <v>2596976</v>
      </c>
      <c r="I151" s="128">
        <f>IF(H154&gt;0, H151/H154, 0)</f>
        <v>0.88895369833144211</v>
      </c>
      <c r="J151" s="76"/>
      <c r="K151" s="12" t="e">
        <f>ROUND(J154*I151,0)</f>
        <v>#REF!</v>
      </c>
      <c r="L151" s="75">
        <v>1493322</v>
      </c>
      <c r="M151" s="12" t="e">
        <f>K151-L151</f>
        <v>#REF!</v>
      </c>
      <c r="N151" s="50" t="e">
        <f t="shared" si="26"/>
        <v>#REF!</v>
      </c>
      <c r="O151" s="12">
        <v>262</v>
      </c>
      <c r="P151" s="9">
        <f t="shared" si="19"/>
        <v>0</v>
      </c>
      <c r="Q151" s="130">
        <f t="shared" si="20"/>
        <v>29</v>
      </c>
      <c r="R151" s="130">
        <f t="shared" si="21"/>
        <v>750</v>
      </c>
      <c r="S151" s="130">
        <f t="shared" si="22"/>
        <v>142</v>
      </c>
      <c r="T151" s="130">
        <f t="shared" si="23"/>
        <v>259</v>
      </c>
      <c r="U151" s="130">
        <f t="shared" si="24"/>
        <v>2596976</v>
      </c>
      <c r="V151" s="185">
        <f t="shared" si="25"/>
        <v>142</v>
      </c>
      <c r="W151" s="12">
        <v>29</v>
      </c>
      <c r="X151" s="9">
        <v>750</v>
      </c>
      <c r="Y151" s="9">
        <v>142</v>
      </c>
      <c r="Z151" s="12">
        <v>259</v>
      </c>
      <c r="AA151" s="12">
        <v>2596976</v>
      </c>
      <c r="AB151" s="132"/>
      <c r="AC151" s="131"/>
      <c r="AD151" s="132"/>
      <c r="AE151" s="132"/>
      <c r="AF151" s="131"/>
      <c r="AG151" s="131"/>
      <c r="AI151" s="12"/>
      <c r="AL151" s="12"/>
      <c r="AM151" s="12"/>
      <c r="AO151" s="12"/>
      <c r="AR151" s="12"/>
      <c r="AS151" s="12"/>
      <c r="AU151" s="12"/>
      <c r="AX151" s="12"/>
      <c r="AY151" s="12"/>
      <c r="BA151" s="12"/>
      <c r="BD151" s="12"/>
      <c r="BE151" s="12"/>
      <c r="BG151" s="12"/>
      <c r="BJ151" s="12"/>
      <c r="BK151" s="12"/>
      <c r="BM151" s="131"/>
      <c r="BN151" s="132"/>
      <c r="BO151" s="132"/>
      <c r="BP151" s="12"/>
      <c r="BQ151" s="12"/>
      <c r="BS151" s="12"/>
      <c r="BV151" s="12"/>
      <c r="BW151" s="12"/>
      <c r="BY151" s="12"/>
      <c r="CB151" s="12"/>
      <c r="CC151" s="12"/>
      <c r="CE151" s="12"/>
      <c r="CH151" s="12"/>
      <c r="CI151" s="12"/>
    </row>
    <row r="152" spans="1:87">
      <c r="A152" s="9">
        <v>143</v>
      </c>
      <c r="B152" s="9">
        <v>29</v>
      </c>
      <c r="C152" s="9" t="s">
        <v>1529</v>
      </c>
      <c r="D152" s="9">
        <v>818</v>
      </c>
      <c r="E152" s="9" t="s">
        <v>1479</v>
      </c>
      <c r="F152" s="39">
        <v>333772</v>
      </c>
      <c r="G152" s="128">
        <v>0.11349114164393026</v>
      </c>
      <c r="H152" s="129">
        <f t="shared" si="27"/>
        <v>324409</v>
      </c>
      <c r="I152" s="128">
        <f>IF(H154&gt;0, H152/H154, 0)</f>
        <v>0.11104630166855789</v>
      </c>
      <c r="J152" s="76"/>
      <c r="K152" s="12" t="e">
        <f>ROUND(J154*I152,0)</f>
        <v>#REF!</v>
      </c>
      <c r="L152" s="75">
        <v>191175</v>
      </c>
      <c r="M152" s="12" t="e">
        <f>K152-L152</f>
        <v>#REF!</v>
      </c>
      <c r="N152" s="50" t="e">
        <f t="shared" si="26"/>
        <v>#REF!</v>
      </c>
      <c r="O152" s="12">
        <v>21</v>
      </c>
      <c r="P152" s="9">
        <f t="shared" si="19"/>
        <v>0</v>
      </c>
      <c r="Q152" s="130">
        <f t="shared" si="20"/>
        <v>29</v>
      </c>
      <c r="R152" s="130">
        <f t="shared" si="21"/>
        <v>818</v>
      </c>
      <c r="S152" s="130">
        <f t="shared" si="22"/>
        <v>143</v>
      </c>
      <c r="T152" s="130">
        <f t="shared" si="23"/>
        <v>20</v>
      </c>
      <c r="U152" s="130">
        <f t="shared" si="24"/>
        <v>324409</v>
      </c>
      <c r="V152" s="185">
        <f t="shared" si="25"/>
        <v>143</v>
      </c>
      <c r="W152" s="12">
        <v>29</v>
      </c>
      <c r="X152" s="9">
        <v>818</v>
      </c>
      <c r="Y152" s="9">
        <v>143</v>
      </c>
      <c r="Z152" s="12">
        <v>20</v>
      </c>
      <c r="AA152" s="12">
        <v>324409</v>
      </c>
      <c r="AB152" s="132"/>
      <c r="AC152" s="131"/>
      <c r="AD152" s="132"/>
      <c r="AE152" s="132"/>
      <c r="AF152" s="131"/>
      <c r="AG152" s="131"/>
      <c r="AI152" s="12"/>
      <c r="AL152" s="12"/>
      <c r="AM152" s="12"/>
      <c r="AO152" s="12"/>
      <c r="AR152" s="12"/>
      <c r="AS152" s="12"/>
      <c r="AU152" s="12"/>
      <c r="AX152" s="12"/>
      <c r="AY152" s="12"/>
      <c r="BA152" s="12"/>
      <c r="BD152" s="12"/>
      <c r="BE152" s="12"/>
      <c r="BG152" s="12"/>
      <c r="BJ152" s="12"/>
      <c r="BK152" s="12"/>
      <c r="BM152" s="131"/>
      <c r="BN152" s="132"/>
      <c r="BO152" s="132"/>
      <c r="BP152" s="12"/>
      <c r="BQ152" s="12"/>
      <c r="BS152" s="12"/>
      <c r="BV152" s="12"/>
      <c r="BW152" s="12"/>
      <c r="BY152" s="12"/>
      <c r="CB152" s="12"/>
      <c r="CC152" s="12"/>
      <c r="CE152" s="12"/>
      <c r="CH152" s="12"/>
      <c r="CI152" s="12"/>
    </row>
    <row r="153" spans="1:87">
      <c r="A153" s="9">
        <v>144</v>
      </c>
      <c r="B153" s="9">
        <v>29</v>
      </c>
      <c r="C153" s="9" t="s">
        <v>1928</v>
      </c>
      <c r="D153" s="9">
        <v>998</v>
      </c>
      <c r="E153" s="9" t="s">
        <v>1928</v>
      </c>
      <c r="F153" s="39">
        <v>0</v>
      </c>
      <c r="G153" s="128">
        <v>0</v>
      </c>
      <c r="H153" s="129">
        <f t="shared" si="27"/>
        <v>0</v>
      </c>
      <c r="I153" s="128">
        <f>IF(H154&gt;0, H153/H154, 0)</f>
        <v>0</v>
      </c>
      <c r="J153" s="76"/>
      <c r="K153" s="12" t="e">
        <f>ROUND(J154*I153,0)</f>
        <v>#REF!</v>
      </c>
      <c r="L153" s="75">
        <v>0</v>
      </c>
      <c r="M153" s="12" t="e">
        <f>K153-L153</f>
        <v>#REF!</v>
      </c>
      <c r="N153" s="50" t="e">
        <f t="shared" si="26"/>
        <v>#REF!</v>
      </c>
      <c r="O153" s="12">
        <v>0</v>
      </c>
      <c r="P153" s="9">
        <f t="shared" si="19"/>
        <v>0</v>
      </c>
      <c r="Q153" s="130">
        <f t="shared" si="20"/>
        <v>29</v>
      </c>
      <c r="R153" s="130">
        <f t="shared" si="21"/>
        <v>998</v>
      </c>
      <c r="S153" s="130">
        <f t="shared" si="22"/>
        <v>144</v>
      </c>
      <c r="T153" s="130">
        <f t="shared" si="23"/>
        <v>0</v>
      </c>
      <c r="U153" s="130">
        <f t="shared" si="24"/>
        <v>0</v>
      </c>
      <c r="V153" s="185">
        <f t="shared" si="25"/>
        <v>144</v>
      </c>
      <c r="W153" s="12">
        <v>29</v>
      </c>
      <c r="X153" s="9">
        <v>998</v>
      </c>
      <c r="Y153" s="9">
        <v>144</v>
      </c>
      <c r="Z153" s="12">
        <v>0</v>
      </c>
      <c r="AA153" s="12">
        <v>0</v>
      </c>
      <c r="AB153" s="132"/>
      <c r="AC153" s="131"/>
      <c r="AD153" s="132"/>
      <c r="AE153" s="132"/>
      <c r="AF153" s="131"/>
      <c r="AG153" s="131"/>
      <c r="AI153" s="12"/>
      <c r="AL153" s="12"/>
      <c r="AM153" s="12"/>
      <c r="AO153" s="12"/>
      <c r="AR153" s="12"/>
      <c r="AS153" s="12"/>
      <c r="AU153" s="12"/>
      <c r="AX153" s="12"/>
      <c r="AY153" s="12"/>
      <c r="BA153" s="12"/>
      <c r="BD153" s="12"/>
      <c r="BE153" s="12"/>
      <c r="BG153" s="12"/>
      <c r="BJ153" s="12"/>
      <c r="BK153" s="12"/>
      <c r="BM153" s="131"/>
      <c r="BN153" s="132"/>
      <c r="BO153" s="132"/>
      <c r="BP153" s="12"/>
      <c r="BQ153" s="12"/>
      <c r="BS153" s="12"/>
      <c r="BV153" s="12"/>
      <c r="BW153" s="12"/>
      <c r="BY153" s="12"/>
      <c r="CB153" s="12"/>
      <c r="CC153" s="12"/>
      <c r="CE153" s="12"/>
      <c r="CH153" s="12"/>
      <c r="CI153" s="12"/>
    </row>
    <row r="154" spans="1:87">
      <c r="A154" s="9">
        <v>145</v>
      </c>
      <c r="B154" s="13">
        <v>29</v>
      </c>
      <c r="C154" s="13" t="s">
        <v>1529</v>
      </c>
      <c r="D154" s="13">
        <v>999</v>
      </c>
      <c r="E154" s="13" t="s">
        <v>946</v>
      </c>
      <c r="F154" s="111">
        <v>2940952</v>
      </c>
      <c r="G154" s="133">
        <v>1</v>
      </c>
      <c r="H154" s="134">
        <f>SUM(H150:H153)</f>
        <v>2921385</v>
      </c>
      <c r="I154" s="133">
        <f>SUM(I150:I153)</f>
        <v>1</v>
      </c>
      <c r="J154" s="111" t="e">
        <f>VLOOKUP(B154,town351,22)</f>
        <v>#REF!</v>
      </c>
      <c r="K154" s="111" t="e">
        <f>SUM(K150:K153)</f>
        <v>#REF!</v>
      </c>
      <c r="L154" s="135">
        <v>1684497</v>
      </c>
      <c r="M154" s="111" t="e">
        <f>SUM(M150:M153)</f>
        <v>#REF!</v>
      </c>
      <c r="N154" s="49" t="e">
        <f t="shared" si="26"/>
        <v>#REF!</v>
      </c>
      <c r="O154" s="111">
        <v>283</v>
      </c>
      <c r="P154" s="9">
        <f t="shared" si="19"/>
        <v>0</v>
      </c>
      <c r="Q154" s="130">
        <f t="shared" si="20"/>
        <v>29</v>
      </c>
      <c r="R154" s="130">
        <f t="shared" si="21"/>
        <v>999</v>
      </c>
      <c r="S154" s="130">
        <f t="shared" si="22"/>
        <v>145</v>
      </c>
      <c r="T154" s="130">
        <f t="shared" si="23"/>
        <v>279</v>
      </c>
      <c r="U154" s="130">
        <f t="shared" si="24"/>
        <v>2921385</v>
      </c>
      <c r="V154" s="185">
        <f t="shared" si="25"/>
        <v>145</v>
      </c>
      <c r="W154" s="12">
        <v>29</v>
      </c>
      <c r="X154" s="9">
        <v>999</v>
      </c>
      <c r="Y154" s="9">
        <v>145</v>
      </c>
      <c r="Z154" s="12">
        <v>279</v>
      </c>
      <c r="AA154" s="12">
        <v>2921385</v>
      </c>
      <c r="AB154" s="132"/>
      <c r="AC154" s="131"/>
      <c r="AD154" s="132"/>
      <c r="AE154" s="132"/>
      <c r="AF154" s="131"/>
      <c r="AG154" s="131"/>
      <c r="AI154" s="12"/>
      <c r="AL154" s="12"/>
      <c r="AM154" s="12"/>
      <c r="AO154" s="12"/>
      <c r="AR154" s="12"/>
      <c r="AS154" s="12"/>
      <c r="AU154" s="12"/>
      <c r="AX154" s="12"/>
      <c r="AY154" s="12"/>
      <c r="BA154" s="12"/>
      <c r="BD154" s="12"/>
      <c r="BE154" s="12"/>
      <c r="BG154" s="12"/>
      <c r="BJ154" s="12"/>
      <c r="BK154" s="12"/>
      <c r="BM154" s="131"/>
      <c r="BN154" s="132"/>
      <c r="BO154" s="132"/>
      <c r="BP154" s="12"/>
      <c r="BQ154" s="12"/>
      <c r="BS154" s="12"/>
      <c r="BV154" s="12"/>
      <c r="BW154" s="12"/>
      <c r="BY154" s="12"/>
      <c r="CB154" s="12"/>
      <c r="CC154" s="12"/>
      <c r="CE154" s="12"/>
      <c r="CH154" s="12"/>
      <c r="CI154" s="12"/>
    </row>
    <row r="155" spans="1:87">
      <c r="A155" s="9">
        <v>146</v>
      </c>
      <c r="B155" s="9">
        <v>30</v>
      </c>
      <c r="C155" s="9" t="s">
        <v>1530</v>
      </c>
      <c r="D155" s="9">
        <v>30</v>
      </c>
      <c r="E155" s="9" t="s">
        <v>1090</v>
      </c>
      <c r="F155" s="39">
        <v>44949344.692879997</v>
      </c>
      <c r="G155" s="128">
        <v>0.96338484117592005</v>
      </c>
      <c r="H155" s="129">
        <f>U155</f>
        <v>44666515.990000002</v>
      </c>
      <c r="I155" s="128">
        <f>IF(H159&gt;0, H155/H159, 0)</f>
        <v>0.96229342469915669</v>
      </c>
      <c r="J155" s="76"/>
      <c r="K155" s="12" t="e">
        <f>ROUND(J159*I155,0)</f>
        <v>#REF!</v>
      </c>
      <c r="L155" s="75">
        <v>37443198</v>
      </c>
      <c r="M155" s="12" t="e">
        <f>K155-L155</f>
        <v>#REF!</v>
      </c>
      <c r="N155" s="50" t="e">
        <f t="shared" si="26"/>
        <v>#REF!</v>
      </c>
      <c r="O155" s="12">
        <v>4426</v>
      </c>
      <c r="P155" s="9">
        <f t="shared" si="19"/>
        <v>0</v>
      </c>
      <c r="Q155" s="130">
        <f t="shared" si="20"/>
        <v>30</v>
      </c>
      <c r="R155" s="130">
        <f t="shared" si="21"/>
        <v>30</v>
      </c>
      <c r="S155" s="130">
        <f t="shared" si="22"/>
        <v>146</v>
      </c>
      <c r="T155" s="130">
        <f t="shared" si="23"/>
        <v>4449</v>
      </c>
      <c r="U155" s="130">
        <f t="shared" si="24"/>
        <v>44666515.990000002</v>
      </c>
      <c r="V155" s="185">
        <f t="shared" si="25"/>
        <v>146</v>
      </c>
      <c r="W155" s="12">
        <v>30</v>
      </c>
      <c r="X155" s="9">
        <v>30</v>
      </c>
      <c r="Y155" s="9">
        <v>146</v>
      </c>
      <c r="Z155" s="12">
        <v>4449</v>
      </c>
      <c r="AA155" s="12">
        <v>44666515.990000002</v>
      </c>
      <c r="AB155" s="132"/>
      <c r="AC155" s="131"/>
      <c r="AD155" s="132"/>
      <c r="AE155" s="132"/>
      <c r="AF155" s="131"/>
      <c r="AG155" s="131"/>
      <c r="AI155" s="12"/>
      <c r="AL155" s="12"/>
      <c r="AM155" s="12"/>
      <c r="AO155" s="12"/>
      <c r="AR155" s="12"/>
      <c r="AS155" s="12"/>
      <c r="AU155" s="12"/>
      <c r="AX155" s="12"/>
      <c r="AY155" s="12"/>
      <c r="BA155" s="12"/>
      <c r="BD155" s="12"/>
      <c r="BE155" s="12"/>
      <c r="BG155" s="12"/>
      <c r="BJ155" s="12"/>
      <c r="BK155" s="12"/>
      <c r="BM155" s="131"/>
      <c r="BN155" s="132"/>
      <c r="BO155" s="132"/>
      <c r="BP155" s="12"/>
      <c r="BQ155" s="12"/>
      <c r="BS155" s="12"/>
      <c r="BV155" s="12"/>
      <c r="BW155" s="12"/>
      <c r="BY155" s="12"/>
      <c r="CB155" s="12"/>
      <c r="CC155" s="12"/>
      <c r="CE155" s="12"/>
      <c r="CH155" s="12"/>
      <c r="CI155" s="12"/>
    </row>
    <row r="156" spans="1:87">
      <c r="A156" s="9">
        <v>147</v>
      </c>
      <c r="B156" s="9">
        <v>30</v>
      </c>
      <c r="C156" s="9" t="s">
        <v>1530</v>
      </c>
      <c r="D156" s="9">
        <v>817</v>
      </c>
      <c r="E156" s="9" t="s">
        <v>1478</v>
      </c>
      <c r="F156" s="39">
        <v>1708380</v>
      </c>
      <c r="G156" s="128">
        <v>3.6615158824079994E-2</v>
      </c>
      <c r="H156" s="129">
        <f t="shared" si="27"/>
        <v>1750216</v>
      </c>
      <c r="I156" s="128">
        <f>IF(H159&gt;0, H156/H159, 0)</f>
        <v>3.7706575300843363E-2</v>
      </c>
      <c r="J156" s="76"/>
      <c r="K156" s="12" t="e">
        <f>ROUND(J159*I156,0)</f>
        <v>#REF!</v>
      </c>
      <c r="L156" s="75">
        <v>1423095</v>
      </c>
      <c r="M156" s="12" t="e">
        <f>K156-L156</f>
        <v>#REF!</v>
      </c>
      <c r="N156" s="50" t="e">
        <f t="shared" si="26"/>
        <v>#REF!</v>
      </c>
      <c r="O156" s="12">
        <v>110</v>
      </c>
      <c r="P156" s="9">
        <f t="shared" si="19"/>
        <v>0</v>
      </c>
      <c r="Q156" s="130">
        <f t="shared" si="20"/>
        <v>30</v>
      </c>
      <c r="R156" s="130">
        <f t="shared" si="21"/>
        <v>817</v>
      </c>
      <c r="S156" s="130">
        <f t="shared" si="22"/>
        <v>147</v>
      </c>
      <c r="T156" s="130">
        <f t="shared" si="23"/>
        <v>111</v>
      </c>
      <c r="U156" s="130">
        <f t="shared" si="24"/>
        <v>1750216</v>
      </c>
      <c r="V156" s="185">
        <f t="shared" si="25"/>
        <v>147</v>
      </c>
      <c r="W156" s="12">
        <v>30</v>
      </c>
      <c r="X156" s="9">
        <v>817</v>
      </c>
      <c r="Y156" s="9">
        <v>147</v>
      </c>
      <c r="Z156" s="12">
        <v>111</v>
      </c>
      <c r="AA156" s="12">
        <v>1750216</v>
      </c>
      <c r="AB156" s="132"/>
      <c r="AC156" s="131"/>
      <c r="AD156" s="132"/>
      <c r="AE156" s="132"/>
      <c r="AF156" s="131"/>
      <c r="AG156" s="131"/>
      <c r="AI156" s="12"/>
      <c r="AL156" s="12"/>
      <c r="AM156" s="12"/>
      <c r="AO156" s="12"/>
      <c r="AR156" s="12"/>
      <c r="AS156" s="12"/>
      <c r="AU156" s="12"/>
      <c r="AX156" s="12"/>
      <c r="AY156" s="12"/>
      <c r="BA156" s="12"/>
      <c r="BD156" s="12"/>
      <c r="BE156" s="12"/>
      <c r="BG156" s="12"/>
      <c r="BJ156" s="12"/>
      <c r="BK156" s="12"/>
      <c r="BM156" s="131"/>
      <c r="BN156" s="132"/>
      <c r="BO156" s="132"/>
      <c r="BP156" s="12"/>
      <c r="BQ156" s="12"/>
      <c r="BS156" s="12"/>
      <c r="BV156" s="12"/>
      <c r="BW156" s="12"/>
      <c r="BY156" s="12"/>
      <c r="CB156" s="12"/>
      <c r="CC156" s="12"/>
      <c r="CE156" s="12"/>
      <c r="CH156" s="12"/>
      <c r="CI156" s="12"/>
    </row>
    <row r="157" spans="1:87">
      <c r="A157" s="9">
        <v>148</v>
      </c>
      <c r="B157" s="9">
        <v>30</v>
      </c>
      <c r="C157" s="9" t="s">
        <v>1928</v>
      </c>
      <c r="D157" s="9">
        <v>998</v>
      </c>
      <c r="F157" s="136">
        <v>0</v>
      </c>
      <c r="G157" s="137">
        <v>0</v>
      </c>
      <c r="H157" s="129">
        <f t="shared" si="27"/>
        <v>0</v>
      </c>
      <c r="I157" s="128">
        <f>IF(H159&gt;0, H157/H159, 0)</f>
        <v>0</v>
      </c>
      <c r="J157" s="76"/>
      <c r="K157" s="12" t="e">
        <f>ROUND(J159*I157,0)</f>
        <v>#REF!</v>
      </c>
      <c r="L157" s="75">
        <v>0</v>
      </c>
      <c r="M157" s="12" t="e">
        <f>K157-L157</f>
        <v>#REF!</v>
      </c>
      <c r="N157" s="50" t="e">
        <f t="shared" si="26"/>
        <v>#REF!</v>
      </c>
      <c r="O157" s="12">
        <v>0</v>
      </c>
      <c r="P157" s="9">
        <f t="shared" si="19"/>
        <v>0</v>
      </c>
      <c r="Q157" s="130">
        <f t="shared" si="20"/>
        <v>30</v>
      </c>
      <c r="R157" s="130">
        <f t="shared" si="21"/>
        <v>998</v>
      </c>
      <c r="S157" s="130">
        <f t="shared" si="22"/>
        <v>148</v>
      </c>
      <c r="T157" s="130">
        <f t="shared" si="23"/>
        <v>0</v>
      </c>
      <c r="U157" s="130">
        <f t="shared" si="24"/>
        <v>0</v>
      </c>
      <c r="V157" s="185">
        <f t="shared" si="25"/>
        <v>148</v>
      </c>
      <c r="W157" s="12">
        <v>30</v>
      </c>
      <c r="X157" s="9">
        <v>998</v>
      </c>
      <c r="Y157" s="9">
        <v>148</v>
      </c>
      <c r="Z157" s="12">
        <v>0</v>
      </c>
      <c r="AA157" s="12">
        <v>0</v>
      </c>
      <c r="AB157" s="132"/>
      <c r="AC157" s="131"/>
      <c r="AD157" s="132"/>
      <c r="AE157" s="132"/>
      <c r="AF157" s="131"/>
      <c r="AG157" s="131"/>
      <c r="AI157" s="12"/>
      <c r="AL157" s="12"/>
      <c r="AM157" s="12"/>
      <c r="AO157" s="12"/>
      <c r="AR157" s="12"/>
      <c r="AS157" s="12"/>
      <c r="AU157" s="12"/>
      <c r="AX157" s="12"/>
      <c r="AY157" s="12"/>
      <c r="BA157" s="12"/>
      <c r="BD157" s="12"/>
      <c r="BE157" s="12"/>
      <c r="BG157" s="12"/>
      <c r="BJ157" s="12"/>
      <c r="BK157" s="12"/>
      <c r="BM157" s="131"/>
      <c r="BN157" s="132"/>
      <c r="BO157" s="132"/>
      <c r="BP157" s="12"/>
      <c r="BQ157" s="12"/>
      <c r="BS157" s="12"/>
      <c r="BV157" s="12"/>
      <c r="BW157" s="12"/>
      <c r="BY157" s="12"/>
      <c r="CB157" s="12"/>
      <c r="CC157" s="12"/>
      <c r="CE157" s="12"/>
      <c r="CH157" s="12"/>
      <c r="CI157" s="12"/>
    </row>
    <row r="158" spans="1:87">
      <c r="A158" s="9">
        <v>149</v>
      </c>
      <c r="B158" s="9">
        <v>30</v>
      </c>
      <c r="C158" s="9" t="s">
        <v>1928</v>
      </c>
      <c r="D158" s="9">
        <v>998</v>
      </c>
      <c r="E158" s="9" t="s">
        <v>1928</v>
      </c>
      <c r="F158" s="39">
        <v>0</v>
      </c>
      <c r="G158" s="128">
        <v>0</v>
      </c>
      <c r="H158" s="129">
        <f t="shared" si="27"/>
        <v>0</v>
      </c>
      <c r="I158" s="128">
        <f>IF(H159&gt;0, H158/H159, 0)</f>
        <v>0</v>
      </c>
      <c r="J158" s="76"/>
      <c r="K158" s="12" t="e">
        <f>ROUND(J159*I158,0)</f>
        <v>#REF!</v>
      </c>
      <c r="L158" s="75">
        <v>0</v>
      </c>
      <c r="M158" s="12" t="e">
        <f>K158-L158</f>
        <v>#REF!</v>
      </c>
      <c r="N158" s="50" t="e">
        <f t="shared" si="26"/>
        <v>#REF!</v>
      </c>
      <c r="O158" s="12">
        <v>0</v>
      </c>
      <c r="P158" s="9">
        <f t="shared" si="19"/>
        <v>0</v>
      </c>
      <c r="Q158" s="130">
        <f t="shared" si="20"/>
        <v>30</v>
      </c>
      <c r="R158" s="130">
        <f t="shared" si="21"/>
        <v>998</v>
      </c>
      <c r="S158" s="130">
        <f t="shared" si="22"/>
        <v>149</v>
      </c>
      <c r="T158" s="130">
        <f t="shared" si="23"/>
        <v>0</v>
      </c>
      <c r="U158" s="130">
        <f t="shared" si="24"/>
        <v>0</v>
      </c>
      <c r="V158" s="185">
        <f t="shared" si="25"/>
        <v>149</v>
      </c>
      <c r="W158" s="12">
        <v>30</v>
      </c>
      <c r="X158" s="9">
        <v>998</v>
      </c>
      <c r="Y158" s="9">
        <v>149</v>
      </c>
      <c r="Z158" s="12">
        <v>0</v>
      </c>
      <c r="AA158" s="12">
        <v>0</v>
      </c>
      <c r="AB158" s="132"/>
      <c r="AC158" s="131"/>
      <c r="AD158" s="132"/>
      <c r="AE158" s="132"/>
      <c r="AF158" s="131"/>
      <c r="AG158" s="131"/>
      <c r="AI158" s="12"/>
      <c r="AL158" s="12"/>
      <c r="AM158" s="12"/>
      <c r="AO158" s="12"/>
      <c r="AR158" s="12"/>
      <c r="AS158" s="12"/>
      <c r="AU158" s="12"/>
      <c r="AX158" s="12"/>
      <c r="AY158" s="12"/>
      <c r="BA158" s="12"/>
      <c r="BD158" s="12"/>
      <c r="BE158" s="12"/>
      <c r="BG158" s="12"/>
      <c r="BJ158" s="12"/>
      <c r="BK158" s="12"/>
      <c r="BM158" s="131"/>
      <c r="BN158" s="132"/>
      <c r="BO158" s="132"/>
      <c r="BP158" s="12"/>
      <c r="BQ158" s="12"/>
      <c r="BS158" s="12"/>
      <c r="BV158" s="12"/>
      <c r="BW158" s="12"/>
      <c r="BY158" s="12"/>
      <c r="CB158" s="12"/>
      <c r="CC158" s="12"/>
      <c r="CE158" s="12"/>
      <c r="CH158" s="12"/>
      <c r="CI158" s="12"/>
    </row>
    <row r="159" spans="1:87">
      <c r="A159" s="9">
        <v>150</v>
      </c>
      <c r="B159" s="13">
        <v>30</v>
      </c>
      <c r="C159" s="13" t="s">
        <v>1530</v>
      </c>
      <c r="D159" s="13">
        <v>999</v>
      </c>
      <c r="E159" s="13" t="s">
        <v>946</v>
      </c>
      <c r="F159" s="111">
        <v>46657724.692879997</v>
      </c>
      <c r="G159" s="133">
        <v>1</v>
      </c>
      <c r="H159" s="134">
        <f>SUM(H155:H158)</f>
        <v>46416731.990000002</v>
      </c>
      <c r="I159" s="133">
        <f>SUM(I155:I158)</f>
        <v>1</v>
      </c>
      <c r="J159" s="111" t="e">
        <f>VLOOKUP(B159,town351,22)</f>
        <v>#REF!</v>
      </c>
      <c r="K159" s="111" t="e">
        <f>SUM(K155:K158)</f>
        <v>#REF!</v>
      </c>
      <c r="L159" s="135">
        <v>38866293</v>
      </c>
      <c r="M159" s="111" t="e">
        <f>SUM(M155:M158)</f>
        <v>#REF!</v>
      </c>
      <c r="N159" s="49" t="e">
        <f t="shared" si="26"/>
        <v>#REF!</v>
      </c>
      <c r="O159" s="111">
        <v>4536</v>
      </c>
      <c r="P159" s="9">
        <f t="shared" si="19"/>
        <v>0</v>
      </c>
      <c r="Q159" s="130">
        <f t="shared" si="20"/>
        <v>30</v>
      </c>
      <c r="R159" s="130">
        <f t="shared" si="21"/>
        <v>999</v>
      </c>
      <c r="S159" s="130">
        <f t="shared" si="22"/>
        <v>150</v>
      </c>
      <c r="T159" s="130">
        <f t="shared" si="23"/>
        <v>4560</v>
      </c>
      <c r="U159" s="130">
        <f t="shared" si="24"/>
        <v>46416731.990000002</v>
      </c>
      <c r="V159" s="185">
        <f t="shared" si="25"/>
        <v>150</v>
      </c>
      <c r="W159" s="12">
        <v>30</v>
      </c>
      <c r="X159" s="9">
        <v>999</v>
      </c>
      <c r="Y159" s="9">
        <v>150</v>
      </c>
      <c r="Z159" s="12">
        <v>4560</v>
      </c>
      <c r="AA159" s="12">
        <v>46416731.990000002</v>
      </c>
      <c r="AB159" s="132"/>
      <c r="AC159" s="131"/>
      <c r="AD159" s="132"/>
      <c r="AE159" s="132"/>
      <c r="AF159" s="131"/>
      <c r="AG159" s="131"/>
      <c r="AI159" s="12"/>
      <c r="AL159" s="12"/>
      <c r="AM159" s="12"/>
      <c r="AO159" s="12"/>
      <c r="AR159" s="12"/>
      <c r="AS159" s="12"/>
      <c r="AU159" s="12"/>
      <c r="AX159" s="12"/>
      <c r="AY159" s="12"/>
      <c r="BA159" s="12"/>
      <c r="BD159" s="12"/>
      <c r="BE159" s="12"/>
      <c r="BG159" s="12"/>
      <c r="BJ159" s="12"/>
      <c r="BK159" s="12"/>
      <c r="BM159" s="131"/>
      <c r="BN159" s="132"/>
      <c r="BO159" s="132"/>
      <c r="BP159" s="12"/>
      <c r="BQ159" s="12"/>
      <c r="BS159" s="12"/>
      <c r="BV159" s="12"/>
      <c r="BW159" s="12"/>
      <c r="BY159" s="12"/>
      <c r="CB159" s="12"/>
      <c r="CC159" s="12"/>
      <c r="CE159" s="12"/>
      <c r="CH159" s="12"/>
      <c r="CI159" s="12"/>
    </row>
    <row r="160" spans="1:87">
      <c r="A160" s="9">
        <v>151</v>
      </c>
      <c r="B160" s="9">
        <v>31</v>
      </c>
      <c r="C160" s="9" t="s">
        <v>1531</v>
      </c>
      <c r="D160" s="9">
        <v>31</v>
      </c>
      <c r="E160" s="9" t="s">
        <v>1091</v>
      </c>
      <c r="F160" s="39">
        <v>51437518.584149994</v>
      </c>
      <c r="G160" s="128">
        <v>0.84081941892562251</v>
      </c>
      <c r="H160" s="129">
        <f>U160</f>
        <v>49371895.506909996</v>
      </c>
      <c r="I160" s="128">
        <f>IF(H164&gt;0, H160/H164, 0)</f>
        <v>0.83270318126119769</v>
      </c>
      <c r="J160" s="76"/>
      <c r="K160" s="12" t="e">
        <f>ROUND(J164*I160,0)</f>
        <v>#REF!</v>
      </c>
      <c r="L160" s="75">
        <v>35483899</v>
      </c>
      <c r="M160" s="12" t="e">
        <f>K160-L160</f>
        <v>#REF!</v>
      </c>
      <c r="N160" s="50" t="e">
        <f t="shared" si="26"/>
        <v>#REF!</v>
      </c>
      <c r="O160" s="12">
        <v>5359</v>
      </c>
      <c r="P160" s="9">
        <f t="shared" si="19"/>
        <v>0</v>
      </c>
      <c r="Q160" s="130">
        <f t="shared" si="20"/>
        <v>31</v>
      </c>
      <c r="R160" s="130">
        <f t="shared" si="21"/>
        <v>31</v>
      </c>
      <c r="S160" s="130">
        <f t="shared" si="22"/>
        <v>151</v>
      </c>
      <c r="T160" s="130">
        <f t="shared" si="23"/>
        <v>5162</v>
      </c>
      <c r="U160" s="130">
        <f t="shared" si="24"/>
        <v>49371895.506909996</v>
      </c>
      <c r="V160" s="185">
        <f t="shared" si="25"/>
        <v>151</v>
      </c>
      <c r="W160" s="12">
        <v>31</v>
      </c>
      <c r="X160" s="9">
        <v>31</v>
      </c>
      <c r="Y160" s="9">
        <v>151</v>
      </c>
      <c r="Z160" s="12">
        <v>5162</v>
      </c>
      <c r="AA160" s="12">
        <v>49371895.506909996</v>
      </c>
      <c r="AB160" s="132"/>
      <c r="AC160" s="131"/>
      <c r="AD160" s="132"/>
      <c r="AE160" s="132"/>
      <c r="AF160" s="131"/>
      <c r="AG160" s="131"/>
      <c r="AI160" s="12"/>
      <c r="AL160" s="12"/>
      <c r="AM160" s="12"/>
      <c r="AO160" s="12"/>
      <c r="AR160" s="12"/>
      <c r="AS160" s="12"/>
      <c r="AU160" s="12"/>
      <c r="AX160" s="12"/>
      <c r="AY160" s="12"/>
      <c r="BA160" s="12"/>
      <c r="BD160" s="12"/>
      <c r="BE160" s="12"/>
      <c r="BG160" s="12"/>
      <c r="BJ160" s="12"/>
      <c r="BK160" s="12"/>
      <c r="BM160" s="131"/>
      <c r="BN160" s="132"/>
      <c r="BO160" s="132"/>
      <c r="BP160" s="12"/>
      <c r="BQ160" s="12"/>
      <c r="BS160" s="12"/>
      <c r="BV160" s="12"/>
      <c r="BW160" s="12"/>
      <c r="BY160" s="12"/>
      <c r="CB160" s="12"/>
      <c r="CC160" s="12"/>
      <c r="CE160" s="12"/>
      <c r="CH160" s="12"/>
      <c r="CI160" s="12"/>
    </row>
    <row r="161" spans="1:87">
      <c r="A161" s="9">
        <v>152</v>
      </c>
      <c r="B161" s="9">
        <v>31</v>
      </c>
      <c r="C161" s="9" t="s">
        <v>1531</v>
      </c>
      <c r="D161" s="9">
        <v>871</v>
      </c>
      <c r="E161" s="9" t="s">
        <v>1492</v>
      </c>
      <c r="F161" s="39">
        <v>9737946</v>
      </c>
      <c r="G161" s="128">
        <v>0.15918058107437755</v>
      </c>
      <c r="H161" s="129">
        <f t="shared" si="27"/>
        <v>9919214</v>
      </c>
      <c r="I161" s="128">
        <f>IF(H164&gt;0, H161/H164, 0)</f>
        <v>0.16729681873880231</v>
      </c>
      <c r="J161" s="76"/>
      <c r="K161" s="12" t="e">
        <f>ROUND(J164*I161,0)</f>
        <v>#REF!</v>
      </c>
      <c r="L161" s="75">
        <v>6717670</v>
      </c>
      <c r="M161" s="12" t="e">
        <f>K161-L161</f>
        <v>#REF!</v>
      </c>
      <c r="N161" s="50" t="e">
        <f t="shared" si="26"/>
        <v>#REF!</v>
      </c>
      <c r="O161" s="12">
        <v>647</v>
      </c>
      <c r="P161" s="9">
        <f t="shared" si="19"/>
        <v>0</v>
      </c>
      <c r="Q161" s="130">
        <f t="shared" si="20"/>
        <v>31</v>
      </c>
      <c r="R161" s="130">
        <f t="shared" si="21"/>
        <v>871</v>
      </c>
      <c r="S161" s="130">
        <f t="shared" si="22"/>
        <v>152</v>
      </c>
      <c r="T161" s="130">
        <f t="shared" si="23"/>
        <v>655</v>
      </c>
      <c r="U161" s="130">
        <f t="shared" si="24"/>
        <v>9919214</v>
      </c>
      <c r="V161" s="185">
        <f t="shared" si="25"/>
        <v>152</v>
      </c>
      <c r="W161" s="12">
        <v>31</v>
      </c>
      <c r="X161" s="9">
        <v>871</v>
      </c>
      <c r="Y161" s="9">
        <v>152</v>
      </c>
      <c r="Z161" s="12">
        <v>655</v>
      </c>
      <c r="AA161" s="12">
        <v>9919214</v>
      </c>
      <c r="AB161" s="132"/>
      <c r="AC161" s="131"/>
      <c r="AD161" s="132"/>
      <c r="AE161" s="132"/>
      <c r="AF161" s="131"/>
      <c r="AG161" s="131"/>
      <c r="AI161" s="12"/>
      <c r="AL161" s="12"/>
      <c r="AM161" s="12"/>
      <c r="AO161" s="12"/>
      <c r="AR161" s="12"/>
      <c r="AS161" s="12"/>
      <c r="AU161" s="12"/>
      <c r="AX161" s="12"/>
      <c r="AY161" s="12"/>
      <c r="BA161" s="12"/>
      <c r="BD161" s="12"/>
      <c r="BE161" s="12"/>
      <c r="BG161" s="12"/>
      <c r="BJ161" s="12"/>
      <c r="BK161" s="12"/>
      <c r="BM161" s="131"/>
      <c r="BN161" s="132"/>
      <c r="BO161" s="132"/>
      <c r="BP161" s="12"/>
      <c r="BQ161" s="12"/>
      <c r="BS161" s="12"/>
      <c r="BV161" s="12"/>
      <c r="BW161" s="12"/>
      <c r="BY161" s="12"/>
      <c r="CB161" s="12"/>
      <c r="CC161" s="12"/>
      <c r="CE161" s="12"/>
      <c r="CH161" s="12"/>
      <c r="CI161" s="12"/>
    </row>
    <row r="162" spans="1:87">
      <c r="A162" s="9">
        <v>153</v>
      </c>
      <c r="B162" s="9">
        <v>31</v>
      </c>
      <c r="C162" s="9" t="s">
        <v>1928</v>
      </c>
      <c r="D162" s="9">
        <v>998</v>
      </c>
      <c r="F162" s="136">
        <v>0</v>
      </c>
      <c r="G162" s="137">
        <v>0</v>
      </c>
      <c r="H162" s="129">
        <f t="shared" si="27"/>
        <v>0</v>
      </c>
      <c r="I162" s="128">
        <f>IF(H164&gt;0, H162/H164, 0)</f>
        <v>0</v>
      </c>
      <c r="J162" s="76"/>
      <c r="K162" s="12" t="e">
        <f>ROUND(J164*I162,0)</f>
        <v>#REF!</v>
      </c>
      <c r="L162" s="75">
        <v>0</v>
      </c>
      <c r="M162" s="12" t="e">
        <f>K162-L162</f>
        <v>#REF!</v>
      </c>
      <c r="N162" s="50" t="e">
        <f t="shared" si="26"/>
        <v>#REF!</v>
      </c>
      <c r="O162" s="12">
        <v>0</v>
      </c>
      <c r="P162" s="9">
        <f t="shared" si="19"/>
        <v>0</v>
      </c>
      <c r="Q162" s="130">
        <f t="shared" si="20"/>
        <v>31</v>
      </c>
      <c r="R162" s="130">
        <f t="shared" si="21"/>
        <v>998</v>
      </c>
      <c r="S162" s="130">
        <f t="shared" si="22"/>
        <v>153</v>
      </c>
      <c r="T162" s="130">
        <f t="shared" si="23"/>
        <v>0</v>
      </c>
      <c r="U162" s="130">
        <f t="shared" si="24"/>
        <v>0</v>
      </c>
      <c r="V162" s="185">
        <f t="shared" si="25"/>
        <v>153</v>
      </c>
      <c r="W162" s="12">
        <v>31</v>
      </c>
      <c r="X162" s="9">
        <v>998</v>
      </c>
      <c r="Y162" s="9">
        <v>153</v>
      </c>
      <c r="Z162" s="12">
        <v>0</v>
      </c>
      <c r="AA162" s="12">
        <v>0</v>
      </c>
      <c r="AB162" s="132"/>
      <c r="AC162" s="131"/>
      <c r="AD162" s="132"/>
      <c r="AE162" s="132"/>
      <c r="AF162" s="131"/>
      <c r="AG162" s="131"/>
      <c r="AI162" s="12"/>
      <c r="AL162" s="12"/>
      <c r="AM162" s="12"/>
      <c r="AO162" s="12"/>
      <c r="AR162" s="12"/>
      <c r="AS162" s="12"/>
      <c r="AU162" s="12"/>
      <c r="AX162" s="12"/>
      <c r="AY162" s="12"/>
      <c r="BA162" s="12"/>
      <c r="BD162" s="12"/>
      <c r="BE162" s="12"/>
      <c r="BG162" s="12"/>
      <c r="BJ162" s="12"/>
      <c r="BK162" s="12"/>
      <c r="BM162" s="131"/>
      <c r="BN162" s="132"/>
      <c r="BO162" s="132"/>
      <c r="BP162" s="12"/>
      <c r="BQ162" s="12"/>
      <c r="BS162" s="12"/>
      <c r="BV162" s="12"/>
      <c r="BW162" s="12"/>
      <c r="BY162" s="12"/>
      <c r="CB162" s="12"/>
      <c r="CC162" s="12"/>
      <c r="CE162" s="12"/>
      <c r="CH162" s="12"/>
      <c r="CI162" s="12"/>
    </row>
    <row r="163" spans="1:87">
      <c r="A163" s="9">
        <v>154</v>
      </c>
      <c r="B163" s="9">
        <v>31</v>
      </c>
      <c r="C163" s="9" t="s">
        <v>1928</v>
      </c>
      <c r="D163" s="9">
        <v>998</v>
      </c>
      <c r="E163" s="9" t="s">
        <v>1928</v>
      </c>
      <c r="F163" s="39">
        <v>0</v>
      </c>
      <c r="G163" s="128">
        <v>0</v>
      </c>
      <c r="H163" s="129">
        <f t="shared" si="27"/>
        <v>0</v>
      </c>
      <c r="I163" s="128">
        <f>IF(H164&gt;0, H163/H164, 0)</f>
        <v>0</v>
      </c>
      <c r="J163" s="76"/>
      <c r="K163" s="12" t="e">
        <f>ROUND(J164*I163,0)</f>
        <v>#REF!</v>
      </c>
      <c r="L163" s="75">
        <v>0</v>
      </c>
      <c r="M163" s="12" t="e">
        <f>K163-L163</f>
        <v>#REF!</v>
      </c>
      <c r="N163" s="50" t="e">
        <f t="shared" si="26"/>
        <v>#REF!</v>
      </c>
      <c r="O163" s="12">
        <v>0</v>
      </c>
      <c r="P163" s="9">
        <f t="shared" si="19"/>
        <v>0</v>
      </c>
      <c r="Q163" s="130">
        <f t="shared" si="20"/>
        <v>31</v>
      </c>
      <c r="R163" s="130">
        <f t="shared" si="21"/>
        <v>998</v>
      </c>
      <c r="S163" s="130">
        <f t="shared" si="22"/>
        <v>154</v>
      </c>
      <c r="T163" s="130">
        <f t="shared" si="23"/>
        <v>0</v>
      </c>
      <c r="U163" s="130">
        <f t="shared" si="24"/>
        <v>0</v>
      </c>
      <c r="V163" s="185">
        <f t="shared" si="25"/>
        <v>154</v>
      </c>
      <c r="W163" s="12">
        <v>31</v>
      </c>
      <c r="X163" s="9">
        <v>998</v>
      </c>
      <c r="Y163" s="9">
        <v>154</v>
      </c>
      <c r="Z163" s="12">
        <v>0</v>
      </c>
      <c r="AA163" s="12">
        <v>0</v>
      </c>
      <c r="AB163" s="132"/>
      <c r="AC163" s="131"/>
      <c r="AD163" s="132"/>
      <c r="AE163" s="132"/>
      <c r="AF163" s="131"/>
      <c r="AG163" s="131"/>
      <c r="AI163" s="12"/>
      <c r="AL163" s="12"/>
      <c r="AM163" s="12"/>
      <c r="AO163" s="12"/>
      <c r="AR163" s="12"/>
      <c r="AS163" s="12"/>
      <c r="AU163" s="12"/>
      <c r="AX163" s="12"/>
      <c r="AY163" s="12"/>
      <c r="BA163" s="12"/>
      <c r="BD163" s="12"/>
      <c r="BE163" s="12"/>
      <c r="BG163" s="12"/>
      <c r="BJ163" s="12"/>
      <c r="BK163" s="12"/>
      <c r="BM163" s="131"/>
      <c r="BN163" s="132"/>
      <c r="BO163" s="132"/>
      <c r="BP163" s="12"/>
      <c r="BQ163" s="12"/>
      <c r="BS163" s="12"/>
      <c r="BV163" s="12"/>
      <c r="BW163" s="12"/>
      <c r="BY163" s="12"/>
      <c r="CB163" s="12"/>
      <c r="CC163" s="12"/>
      <c r="CE163" s="12"/>
      <c r="CH163" s="12"/>
      <c r="CI163" s="12"/>
    </row>
    <row r="164" spans="1:87">
      <c r="A164" s="9">
        <v>155</v>
      </c>
      <c r="B164" s="13">
        <v>31</v>
      </c>
      <c r="C164" s="13" t="s">
        <v>1531</v>
      </c>
      <c r="D164" s="13">
        <v>999</v>
      </c>
      <c r="E164" s="13" t="s">
        <v>946</v>
      </c>
      <c r="F164" s="111">
        <v>61175464.584149994</v>
      </c>
      <c r="G164" s="133">
        <v>1</v>
      </c>
      <c r="H164" s="134">
        <f>SUM(H160:H163)</f>
        <v>59291109.506909996</v>
      </c>
      <c r="I164" s="133">
        <f>SUM(I160:I163)</f>
        <v>1</v>
      </c>
      <c r="J164" s="111" t="e">
        <f>VLOOKUP(B164,town351,22)</f>
        <v>#REF!</v>
      </c>
      <c r="K164" s="111" t="e">
        <f>SUM(K160:K163)</f>
        <v>#REF!</v>
      </c>
      <c r="L164" s="135">
        <v>42201569</v>
      </c>
      <c r="M164" s="111" t="e">
        <f>SUM(M160:M163)</f>
        <v>#REF!</v>
      </c>
      <c r="N164" s="49" t="e">
        <f t="shared" si="26"/>
        <v>#REF!</v>
      </c>
      <c r="O164" s="111">
        <v>6006</v>
      </c>
      <c r="P164" s="9">
        <f t="shared" si="19"/>
        <v>0</v>
      </c>
      <c r="Q164" s="130">
        <f t="shared" si="20"/>
        <v>31</v>
      </c>
      <c r="R164" s="130">
        <f t="shared" si="21"/>
        <v>999</v>
      </c>
      <c r="S164" s="130">
        <f t="shared" si="22"/>
        <v>155</v>
      </c>
      <c r="T164" s="130">
        <f t="shared" si="23"/>
        <v>5817</v>
      </c>
      <c r="U164" s="130">
        <f t="shared" si="24"/>
        <v>59291109.506909996</v>
      </c>
      <c r="V164" s="185">
        <f t="shared" si="25"/>
        <v>155</v>
      </c>
      <c r="W164" s="12">
        <v>31</v>
      </c>
      <c r="X164" s="9">
        <v>999</v>
      </c>
      <c r="Y164" s="9">
        <v>155</v>
      </c>
      <c r="Z164" s="12">
        <v>5817</v>
      </c>
      <c r="AA164" s="12">
        <v>59291109.506909996</v>
      </c>
      <c r="AB164" s="132"/>
      <c r="AC164" s="131"/>
      <c r="AD164" s="132"/>
      <c r="AE164" s="132"/>
      <c r="AF164" s="131"/>
      <c r="AG164" s="131"/>
      <c r="AI164" s="12"/>
      <c r="AL164" s="12"/>
      <c r="AM164" s="12"/>
      <c r="AO164" s="12"/>
      <c r="AR164" s="12"/>
      <c r="AS164" s="12"/>
      <c r="AU164" s="12"/>
      <c r="AX164" s="12"/>
      <c r="AY164" s="12"/>
      <c r="BA164" s="12"/>
      <c r="BD164" s="12"/>
      <c r="BE164" s="12"/>
      <c r="BG164" s="12"/>
      <c r="BJ164" s="12"/>
      <c r="BK164" s="12"/>
      <c r="BM164" s="131"/>
      <c r="BN164" s="132"/>
      <c r="BO164" s="132"/>
      <c r="BP164" s="12"/>
      <c r="BQ164" s="12"/>
      <c r="BS164" s="12"/>
      <c r="BV164" s="12"/>
      <c r="BW164" s="12"/>
      <c r="BY164" s="12"/>
      <c r="CB164" s="12"/>
      <c r="CC164" s="12"/>
      <c r="CE164" s="12"/>
      <c r="CH164" s="12"/>
      <c r="CI164" s="12"/>
    </row>
    <row r="165" spans="1:87">
      <c r="A165" s="9">
        <v>156</v>
      </c>
      <c r="B165" s="9">
        <v>32</v>
      </c>
      <c r="C165" s="9" t="s">
        <v>1532</v>
      </c>
      <c r="D165" s="9">
        <v>32</v>
      </c>
      <c r="E165" s="9" t="s">
        <v>1092</v>
      </c>
      <c r="F165" s="39">
        <v>223331.82000000004</v>
      </c>
      <c r="G165" s="128">
        <v>1.6009619520101829E-2</v>
      </c>
      <c r="H165" s="129">
        <f>U165</f>
        <v>249182.32000000004</v>
      </c>
      <c r="I165" s="128">
        <f>IF(H169&gt;0, H165/H169, 0)</f>
        <v>1.809596160604578E-2</v>
      </c>
      <c r="J165" s="76"/>
      <c r="K165" s="12" t="e">
        <f>ROUND(J169*I165,0)</f>
        <v>#REF!</v>
      </c>
      <c r="L165" s="75">
        <v>112108</v>
      </c>
      <c r="M165" s="12" t="e">
        <f>K165-L165</f>
        <v>#REF!</v>
      </c>
      <c r="N165" s="50" t="e">
        <f t="shared" si="26"/>
        <v>#REF!</v>
      </c>
      <c r="O165" s="12">
        <v>15</v>
      </c>
      <c r="P165" s="9">
        <f t="shared" si="19"/>
        <v>0</v>
      </c>
      <c r="Q165" s="130">
        <f t="shared" si="20"/>
        <v>32</v>
      </c>
      <c r="R165" s="130">
        <f t="shared" si="21"/>
        <v>32</v>
      </c>
      <c r="S165" s="130">
        <f t="shared" si="22"/>
        <v>156</v>
      </c>
      <c r="T165" s="130">
        <f t="shared" si="23"/>
        <v>17</v>
      </c>
      <c r="U165" s="130">
        <f t="shared" si="24"/>
        <v>249182.32000000004</v>
      </c>
      <c r="V165" s="185">
        <f t="shared" si="25"/>
        <v>156</v>
      </c>
      <c r="W165" s="12">
        <v>32</v>
      </c>
      <c r="X165" s="9">
        <v>32</v>
      </c>
      <c r="Y165" s="9">
        <v>156</v>
      </c>
      <c r="Z165" s="12">
        <v>17</v>
      </c>
      <c r="AA165" s="12">
        <v>249182.32000000004</v>
      </c>
      <c r="AB165" s="132"/>
      <c r="AC165" s="131"/>
      <c r="AD165" s="132"/>
      <c r="AE165" s="132"/>
      <c r="AF165" s="131"/>
      <c r="AG165" s="131"/>
      <c r="AI165" s="12"/>
      <c r="AL165" s="12"/>
      <c r="AM165" s="12"/>
      <c r="AO165" s="12"/>
      <c r="AR165" s="12"/>
      <c r="AS165" s="12"/>
      <c r="AU165" s="12"/>
      <c r="AX165" s="12"/>
      <c r="AY165" s="12"/>
      <c r="BA165" s="12"/>
      <c r="BD165" s="12"/>
      <c r="BE165" s="12"/>
      <c r="BG165" s="12"/>
      <c r="BJ165" s="12"/>
      <c r="BK165" s="12"/>
      <c r="BM165" s="131"/>
      <c r="BN165" s="132"/>
      <c r="BO165" s="132"/>
      <c r="BP165" s="12"/>
      <c r="BQ165" s="12"/>
      <c r="BS165" s="12"/>
      <c r="BV165" s="12"/>
      <c r="BW165" s="12"/>
      <c r="BY165" s="12"/>
      <c r="CB165" s="12"/>
      <c r="CC165" s="12"/>
      <c r="CE165" s="12"/>
      <c r="CH165" s="12"/>
      <c r="CI165" s="12"/>
    </row>
    <row r="166" spans="1:87">
      <c r="A166" s="9">
        <v>157</v>
      </c>
      <c r="B166" s="9">
        <v>32</v>
      </c>
      <c r="C166" s="9" t="s">
        <v>1532</v>
      </c>
      <c r="D166" s="9">
        <v>622</v>
      </c>
      <c r="E166" s="9" t="s">
        <v>1423</v>
      </c>
      <c r="F166" s="39">
        <v>12546263</v>
      </c>
      <c r="G166" s="128">
        <v>0.89938324520496593</v>
      </c>
      <c r="H166" s="129">
        <f t="shared" si="27"/>
        <v>12272281</v>
      </c>
      <c r="I166" s="128">
        <f>IF(H169&gt;0, H166/H169, 0)</f>
        <v>0.89122986652746905</v>
      </c>
      <c r="J166" s="76"/>
      <c r="K166" s="12" t="e">
        <f>ROUND(J169*I166,0)</f>
        <v>#REF!</v>
      </c>
      <c r="L166" s="75">
        <v>6297964</v>
      </c>
      <c r="M166" s="12" t="e">
        <f>K166-L166</f>
        <v>#REF!</v>
      </c>
      <c r="N166" s="50" t="e">
        <f t="shared" si="26"/>
        <v>#REF!</v>
      </c>
      <c r="O166" s="12">
        <v>1285</v>
      </c>
      <c r="P166" s="9">
        <f t="shared" si="19"/>
        <v>0</v>
      </c>
      <c r="Q166" s="130">
        <f t="shared" si="20"/>
        <v>32</v>
      </c>
      <c r="R166" s="130">
        <f t="shared" si="21"/>
        <v>622</v>
      </c>
      <c r="S166" s="130">
        <f t="shared" si="22"/>
        <v>157</v>
      </c>
      <c r="T166" s="130">
        <f t="shared" si="23"/>
        <v>1271</v>
      </c>
      <c r="U166" s="130">
        <f t="shared" si="24"/>
        <v>12272281</v>
      </c>
      <c r="V166" s="185">
        <f t="shared" si="25"/>
        <v>157</v>
      </c>
      <c r="W166" s="12">
        <v>32</v>
      </c>
      <c r="X166" s="9">
        <v>622</v>
      </c>
      <c r="Y166" s="9">
        <v>157</v>
      </c>
      <c r="Z166" s="12">
        <v>1271</v>
      </c>
      <c r="AA166" s="12">
        <v>12272281</v>
      </c>
      <c r="AB166" s="132"/>
      <c r="AC166" s="131"/>
      <c r="AD166" s="132"/>
      <c r="AE166" s="132"/>
      <c r="AF166" s="131"/>
      <c r="AG166" s="131"/>
      <c r="AI166" s="12"/>
      <c r="AL166" s="12"/>
      <c r="AM166" s="12"/>
      <c r="AO166" s="12"/>
      <c r="AR166" s="12"/>
      <c r="AS166" s="12"/>
      <c r="AU166" s="12"/>
      <c r="AX166" s="12"/>
      <c r="AY166" s="12"/>
      <c r="BA166" s="12"/>
      <c r="BD166" s="12"/>
      <c r="BE166" s="12"/>
      <c r="BG166" s="12"/>
      <c r="BJ166" s="12"/>
      <c r="BK166" s="12"/>
      <c r="BM166" s="131"/>
      <c r="BN166" s="132"/>
      <c r="BO166" s="132"/>
      <c r="BP166" s="12"/>
      <c r="BQ166" s="12"/>
      <c r="BS166" s="12"/>
      <c r="BV166" s="12"/>
      <c r="BW166" s="12"/>
      <c r="BY166" s="12"/>
      <c r="CB166" s="12"/>
      <c r="CC166" s="12"/>
      <c r="CE166" s="12"/>
      <c r="CH166" s="12"/>
      <c r="CI166" s="12"/>
    </row>
    <row r="167" spans="1:87">
      <c r="A167" s="9">
        <v>158</v>
      </c>
      <c r="B167" s="9">
        <v>32</v>
      </c>
      <c r="C167" s="9" t="s">
        <v>1532</v>
      </c>
      <c r="D167" s="9">
        <v>805</v>
      </c>
      <c r="E167" s="9" t="s">
        <v>1474</v>
      </c>
      <c r="F167" s="39">
        <v>1180257</v>
      </c>
      <c r="G167" s="128">
        <v>8.4607135274932257E-2</v>
      </c>
      <c r="H167" s="129">
        <f t="shared" si="27"/>
        <v>1248588</v>
      </c>
      <c r="I167" s="128">
        <f>IF(H169&gt;0, H167/H169, 0)</f>
        <v>9.0674171866485104E-2</v>
      </c>
      <c r="J167" s="76"/>
      <c r="K167" s="12" t="e">
        <f>ROUND(J169*I167,0)</f>
        <v>#REF!</v>
      </c>
      <c r="L167" s="75">
        <v>592465</v>
      </c>
      <c r="M167" s="12" t="e">
        <f>K167-L167</f>
        <v>#REF!</v>
      </c>
      <c r="N167" s="50" t="e">
        <f t="shared" si="26"/>
        <v>#REF!</v>
      </c>
      <c r="O167" s="12">
        <v>78</v>
      </c>
      <c r="P167" s="9">
        <f t="shared" si="19"/>
        <v>0</v>
      </c>
      <c r="Q167" s="130">
        <f t="shared" si="20"/>
        <v>32</v>
      </c>
      <c r="R167" s="130">
        <f t="shared" si="21"/>
        <v>805</v>
      </c>
      <c r="S167" s="130">
        <f t="shared" si="22"/>
        <v>158</v>
      </c>
      <c r="T167" s="130">
        <f t="shared" si="23"/>
        <v>84</v>
      </c>
      <c r="U167" s="130">
        <f t="shared" si="24"/>
        <v>1248588</v>
      </c>
      <c r="V167" s="185">
        <f t="shared" si="25"/>
        <v>158</v>
      </c>
      <c r="W167" s="12">
        <v>32</v>
      </c>
      <c r="X167" s="9">
        <v>805</v>
      </c>
      <c r="Y167" s="9">
        <v>158</v>
      </c>
      <c r="Z167" s="12">
        <v>84</v>
      </c>
      <c r="AA167" s="12">
        <v>1248588</v>
      </c>
      <c r="AB167" s="132"/>
      <c r="AC167" s="131"/>
      <c r="AD167" s="132"/>
      <c r="AE167" s="132"/>
      <c r="AF167" s="131"/>
      <c r="AG167" s="131"/>
      <c r="AI167" s="12"/>
      <c r="AL167" s="12"/>
      <c r="AM167" s="12"/>
      <c r="AO167" s="12"/>
      <c r="AR167" s="12"/>
      <c r="AS167" s="12"/>
      <c r="AU167" s="12"/>
      <c r="AX167" s="12"/>
      <c r="AY167" s="12"/>
      <c r="BA167" s="12"/>
      <c r="BD167" s="12"/>
      <c r="BE167" s="12"/>
      <c r="BG167" s="12"/>
      <c r="BJ167" s="12"/>
      <c r="BK167" s="12"/>
      <c r="BM167" s="131"/>
      <c r="BN167" s="132"/>
      <c r="BO167" s="132"/>
      <c r="BP167" s="12"/>
      <c r="BQ167" s="12"/>
      <c r="BS167" s="12"/>
      <c r="BV167" s="12"/>
      <c r="BW167" s="12"/>
      <c r="BY167" s="12"/>
      <c r="CB167" s="12"/>
      <c r="CC167" s="12"/>
      <c r="CE167" s="12"/>
      <c r="CH167" s="12"/>
      <c r="CI167" s="12"/>
    </row>
    <row r="168" spans="1:87">
      <c r="A168" s="9">
        <v>159</v>
      </c>
      <c r="B168" s="9">
        <v>32</v>
      </c>
      <c r="C168" s="9" t="s">
        <v>1928</v>
      </c>
      <c r="D168" s="9">
        <v>998</v>
      </c>
      <c r="E168" s="9" t="s">
        <v>1928</v>
      </c>
      <c r="F168" s="39">
        <v>0</v>
      </c>
      <c r="G168" s="128">
        <v>0</v>
      </c>
      <c r="H168" s="129">
        <f t="shared" si="27"/>
        <v>0</v>
      </c>
      <c r="I168" s="128">
        <f>IF(H169&gt;0, H168/H169, 0)</f>
        <v>0</v>
      </c>
      <c r="J168" s="76"/>
      <c r="K168" s="12" t="e">
        <f>ROUND(J169*I168,0)</f>
        <v>#REF!</v>
      </c>
      <c r="L168" s="75">
        <v>0</v>
      </c>
      <c r="M168" s="12" t="e">
        <f>K168-L168</f>
        <v>#REF!</v>
      </c>
      <c r="N168" s="50" t="e">
        <f t="shared" si="26"/>
        <v>#REF!</v>
      </c>
      <c r="O168" s="12">
        <v>0</v>
      </c>
      <c r="P168" s="9">
        <f t="shared" si="19"/>
        <v>0</v>
      </c>
      <c r="Q168" s="130">
        <f t="shared" si="20"/>
        <v>32</v>
      </c>
      <c r="R168" s="130">
        <f t="shared" si="21"/>
        <v>998</v>
      </c>
      <c r="S168" s="130">
        <f t="shared" si="22"/>
        <v>159</v>
      </c>
      <c r="T168" s="130">
        <f t="shared" si="23"/>
        <v>0</v>
      </c>
      <c r="U168" s="130">
        <f t="shared" si="24"/>
        <v>0</v>
      </c>
      <c r="V168" s="185">
        <f t="shared" si="25"/>
        <v>159</v>
      </c>
      <c r="W168" s="12">
        <v>32</v>
      </c>
      <c r="X168" s="9">
        <v>998</v>
      </c>
      <c r="Y168" s="9">
        <v>159</v>
      </c>
      <c r="Z168" s="12">
        <v>0</v>
      </c>
      <c r="AA168" s="12">
        <v>0</v>
      </c>
      <c r="AB168" s="132"/>
      <c r="AC168" s="131"/>
      <c r="AD168" s="132"/>
      <c r="AE168" s="132"/>
      <c r="AF168" s="131"/>
      <c r="AG168" s="131"/>
      <c r="AI168" s="12"/>
      <c r="AL168" s="12"/>
      <c r="AM168" s="12"/>
      <c r="AO168" s="12"/>
      <c r="AR168" s="12"/>
      <c r="AS168" s="12"/>
      <c r="AU168" s="12"/>
      <c r="AX168" s="12"/>
      <c r="AY168" s="12"/>
      <c r="BA168" s="12"/>
      <c r="BD168" s="12"/>
      <c r="BE168" s="12"/>
      <c r="BG168" s="12"/>
      <c r="BJ168" s="12"/>
      <c r="BK168" s="12"/>
      <c r="BM168" s="131"/>
      <c r="BN168" s="132"/>
      <c r="BO168" s="132"/>
      <c r="BP168" s="12"/>
      <c r="BQ168" s="12"/>
      <c r="BS168" s="12"/>
      <c r="BV168" s="12"/>
      <c r="BW168" s="12"/>
      <c r="BY168" s="12"/>
      <c r="CB168" s="12"/>
      <c r="CC168" s="12"/>
      <c r="CE168" s="12"/>
      <c r="CH168" s="12"/>
      <c r="CI168" s="12"/>
    </row>
    <row r="169" spans="1:87">
      <c r="A169" s="9">
        <v>160</v>
      </c>
      <c r="B169" s="13">
        <v>32</v>
      </c>
      <c r="C169" s="13" t="s">
        <v>1532</v>
      </c>
      <c r="D169" s="13">
        <v>999</v>
      </c>
      <c r="E169" s="13" t="s">
        <v>946</v>
      </c>
      <c r="F169" s="111">
        <v>13949851.82</v>
      </c>
      <c r="G169" s="133">
        <v>1</v>
      </c>
      <c r="H169" s="134">
        <f>SUM(H165:H168)</f>
        <v>13770051.32</v>
      </c>
      <c r="I169" s="133">
        <f>SUM(I165:I168)</f>
        <v>0.99999999999999989</v>
      </c>
      <c r="J169" s="111" t="e">
        <f>VLOOKUP(B169,town351,22)</f>
        <v>#REF!</v>
      </c>
      <c r="K169" s="111" t="e">
        <f>SUM(K165:K168)</f>
        <v>#REF!</v>
      </c>
      <c r="L169" s="135">
        <v>7002537</v>
      </c>
      <c r="M169" s="111" t="e">
        <f>SUM(M165:M168)</f>
        <v>#REF!</v>
      </c>
      <c r="N169" s="49" t="e">
        <f t="shared" si="26"/>
        <v>#REF!</v>
      </c>
      <c r="O169" s="111">
        <v>1378</v>
      </c>
      <c r="P169" s="9">
        <f t="shared" si="19"/>
        <v>0</v>
      </c>
      <c r="Q169" s="130">
        <f t="shared" si="20"/>
        <v>32</v>
      </c>
      <c r="R169" s="130">
        <f t="shared" si="21"/>
        <v>999</v>
      </c>
      <c r="S169" s="130">
        <f t="shared" si="22"/>
        <v>160</v>
      </c>
      <c r="T169" s="130">
        <f t="shared" si="23"/>
        <v>1372</v>
      </c>
      <c r="U169" s="130">
        <f t="shared" si="24"/>
        <v>13770051.32</v>
      </c>
      <c r="V169" s="185">
        <f t="shared" si="25"/>
        <v>160</v>
      </c>
      <c r="W169" s="12">
        <v>32</v>
      </c>
      <c r="X169" s="9">
        <v>999</v>
      </c>
      <c r="Y169" s="9">
        <v>160</v>
      </c>
      <c r="Z169" s="12">
        <v>1372</v>
      </c>
      <c r="AA169" s="12">
        <v>13770051.32</v>
      </c>
      <c r="AB169" s="132"/>
      <c r="AC169" s="131"/>
      <c r="AD169" s="132"/>
      <c r="AE169" s="132"/>
      <c r="AF169" s="131"/>
      <c r="AG169" s="131"/>
      <c r="AI169" s="12"/>
      <c r="AL169" s="12"/>
      <c r="AM169" s="12"/>
      <c r="AO169" s="12"/>
      <c r="AR169" s="12"/>
      <c r="AS169" s="12"/>
      <c r="AU169" s="12"/>
      <c r="AX169" s="12"/>
      <c r="AY169" s="12"/>
      <c r="BA169" s="12"/>
      <c r="BD169" s="12"/>
      <c r="BE169" s="12"/>
      <c r="BG169" s="12"/>
      <c r="BJ169" s="12"/>
      <c r="BK169" s="12"/>
      <c r="BM169" s="131"/>
      <c r="BN169" s="132"/>
      <c r="BO169" s="132"/>
      <c r="BP169" s="12"/>
      <c r="BQ169" s="12"/>
      <c r="BS169" s="12"/>
      <c r="BV169" s="12"/>
      <c r="BW169" s="12"/>
      <c r="BY169" s="12"/>
      <c r="CB169" s="12"/>
      <c r="CC169" s="12"/>
      <c r="CE169" s="12"/>
      <c r="CH169" s="12"/>
      <c r="CI169" s="12"/>
    </row>
    <row r="170" spans="1:87">
      <c r="A170" s="9">
        <v>161</v>
      </c>
      <c r="B170" s="9">
        <v>33</v>
      </c>
      <c r="C170" s="9" t="s">
        <v>1533</v>
      </c>
      <c r="D170" s="9">
        <v>33</v>
      </c>
      <c r="E170" s="9" t="s">
        <v>1093</v>
      </c>
      <c r="F170" s="39">
        <v>92399.719999999987</v>
      </c>
      <c r="G170" s="128">
        <v>6.548083074052552E-2</v>
      </c>
      <c r="H170" s="129">
        <f>U170</f>
        <v>105367.36000000002</v>
      </c>
      <c r="I170" s="128">
        <f>IF(H174&gt;0, H170/H174, 0)</f>
        <v>7.6852065206843942E-2</v>
      </c>
      <c r="J170" s="76"/>
      <c r="K170" s="12" t="e">
        <f>ROUND(J174*I170,0)</f>
        <v>#REF!</v>
      </c>
      <c r="L170" s="75">
        <v>77583</v>
      </c>
      <c r="M170" s="12" t="e">
        <f>K170-L170</f>
        <v>#REF!</v>
      </c>
      <c r="N170" s="50" t="e">
        <f t="shared" si="26"/>
        <v>#REF!</v>
      </c>
      <c r="O170" s="12">
        <v>7</v>
      </c>
      <c r="P170" s="9">
        <f t="shared" si="19"/>
        <v>0</v>
      </c>
      <c r="Q170" s="130">
        <f t="shared" si="20"/>
        <v>33</v>
      </c>
      <c r="R170" s="130">
        <f t="shared" si="21"/>
        <v>33</v>
      </c>
      <c r="S170" s="130">
        <f t="shared" si="22"/>
        <v>161</v>
      </c>
      <c r="T170" s="130">
        <f t="shared" si="23"/>
        <v>8</v>
      </c>
      <c r="U170" s="130">
        <f t="shared" si="24"/>
        <v>105367.36000000002</v>
      </c>
      <c r="V170" s="185">
        <f t="shared" si="25"/>
        <v>161</v>
      </c>
      <c r="W170" s="12">
        <v>33</v>
      </c>
      <c r="X170" s="9">
        <v>33</v>
      </c>
      <c r="Y170" s="9">
        <v>161</v>
      </c>
      <c r="Z170" s="12">
        <v>8</v>
      </c>
      <c r="AA170" s="12">
        <v>105367.36000000002</v>
      </c>
      <c r="AB170" s="132"/>
      <c r="AC170" s="131"/>
      <c r="AD170" s="132"/>
      <c r="AE170" s="132"/>
      <c r="AF170" s="131"/>
      <c r="AG170" s="131"/>
      <c r="AI170" s="12"/>
      <c r="AL170" s="12"/>
      <c r="AM170" s="12"/>
      <c r="AO170" s="12"/>
      <c r="AR170" s="12"/>
      <c r="AS170" s="12"/>
      <c r="AU170" s="12"/>
      <c r="AX170" s="12"/>
      <c r="AY170" s="12"/>
      <c r="BA170" s="12"/>
      <c r="BD170" s="12"/>
      <c r="BE170" s="12"/>
      <c r="BG170" s="12"/>
      <c r="BJ170" s="12"/>
      <c r="BK170" s="12"/>
      <c r="BM170" s="131"/>
      <c r="BN170" s="132"/>
      <c r="BO170" s="132"/>
      <c r="BP170" s="12"/>
      <c r="BQ170" s="12"/>
      <c r="BS170" s="12"/>
      <c r="BV170" s="12"/>
      <c r="BW170" s="12"/>
      <c r="BY170" s="12"/>
      <c r="CB170" s="12"/>
      <c r="CC170" s="12"/>
      <c r="CE170" s="12"/>
      <c r="CH170" s="12"/>
      <c r="CI170" s="12"/>
    </row>
    <row r="171" spans="1:87">
      <c r="A171" s="9">
        <v>162</v>
      </c>
      <c r="B171" s="9">
        <v>33</v>
      </c>
      <c r="C171" s="9" t="s">
        <v>1533</v>
      </c>
      <c r="D171" s="9">
        <v>672</v>
      </c>
      <c r="E171" s="9" t="s">
        <v>1436</v>
      </c>
      <c r="F171" s="39">
        <v>1318696</v>
      </c>
      <c r="G171" s="128">
        <v>0.93451916925947454</v>
      </c>
      <c r="H171" s="129">
        <f t="shared" si="27"/>
        <v>1265674</v>
      </c>
      <c r="I171" s="128">
        <f>IF(H174&gt;0, H171/H174, 0)</f>
        <v>0.92314793479315593</v>
      </c>
      <c r="J171" s="76"/>
      <c r="K171" s="12" t="e">
        <f>ROUND(J174*I171,0)</f>
        <v>#REF!</v>
      </c>
      <c r="L171" s="75">
        <v>1107243</v>
      </c>
      <c r="M171" s="12" t="e">
        <f>K171-L171</f>
        <v>#REF!</v>
      </c>
      <c r="N171" s="50" t="e">
        <f t="shared" si="26"/>
        <v>#REF!</v>
      </c>
      <c r="O171" s="12">
        <v>131</v>
      </c>
      <c r="P171" s="9">
        <f t="shared" si="19"/>
        <v>0</v>
      </c>
      <c r="Q171" s="130">
        <f t="shared" si="20"/>
        <v>33</v>
      </c>
      <c r="R171" s="130">
        <f t="shared" si="21"/>
        <v>672</v>
      </c>
      <c r="S171" s="130">
        <f t="shared" si="22"/>
        <v>162</v>
      </c>
      <c r="T171" s="130">
        <f t="shared" si="23"/>
        <v>124</v>
      </c>
      <c r="U171" s="130">
        <f t="shared" si="24"/>
        <v>1265674</v>
      </c>
      <c r="V171" s="185">
        <f t="shared" si="25"/>
        <v>162</v>
      </c>
      <c r="W171" s="12">
        <v>33</v>
      </c>
      <c r="X171" s="9">
        <v>672</v>
      </c>
      <c r="Y171" s="9">
        <v>162</v>
      </c>
      <c r="Z171" s="12">
        <v>124</v>
      </c>
      <c r="AA171" s="12">
        <v>1265674</v>
      </c>
      <c r="AB171" s="132"/>
      <c r="AC171" s="131"/>
      <c r="AD171" s="132"/>
      <c r="AE171" s="132"/>
      <c r="AF171" s="131"/>
      <c r="AG171" s="131"/>
      <c r="AI171" s="12"/>
      <c r="AL171" s="12"/>
      <c r="AM171" s="12"/>
      <c r="AO171" s="12"/>
      <c r="AR171" s="12"/>
      <c r="AS171" s="12"/>
      <c r="AU171" s="12"/>
      <c r="AX171" s="12"/>
      <c r="AY171" s="12"/>
      <c r="BA171" s="12"/>
      <c r="BD171" s="12"/>
      <c r="BE171" s="12"/>
      <c r="BG171" s="12"/>
      <c r="BJ171" s="12"/>
      <c r="BK171" s="12"/>
      <c r="BM171" s="131"/>
      <c r="BN171" s="132"/>
      <c r="BO171" s="132"/>
      <c r="BP171" s="12"/>
      <c r="BQ171" s="12"/>
      <c r="BS171" s="12"/>
      <c r="BV171" s="12"/>
      <c r="BW171" s="12"/>
      <c r="BY171" s="12"/>
      <c r="CB171" s="12"/>
      <c r="CC171" s="12"/>
      <c r="CE171" s="12"/>
      <c r="CH171" s="12"/>
      <c r="CI171" s="12"/>
    </row>
    <row r="172" spans="1:87">
      <c r="A172" s="9">
        <v>163</v>
      </c>
      <c r="B172" s="9">
        <v>33</v>
      </c>
      <c r="C172" s="9" t="s">
        <v>1928</v>
      </c>
      <c r="D172" s="9">
        <v>998</v>
      </c>
      <c r="E172" s="9" t="s">
        <v>1928</v>
      </c>
      <c r="F172" s="39">
        <v>0</v>
      </c>
      <c r="G172" s="128">
        <v>0</v>
      </c>
      <c r="H172" s="129">
        <f t="shared" si="27"/>
        <v>0</v>
      </c>
      <c r="I172" s="128">
        <f>IF(H174&gt;0, H172/H174, 0)</f>
        <v>0</v>
      </c>
      <c r="J172" s="76"/>
      <c r="K172" s="12" t="e">
        <f>ROUND(J174*I172,0)</f>
        <v>#REF!</v>
      </c>
      <c r="L172" s="75">
        <v>0</v>
      </c>
      <c r="M172" s="12" t="e">
        <f>K172-L172</f>
        <v>#REF!</v>
      </c>
      <c r="N172" s="50" t="e">
        <f t="shared" si="26"/>
        <v>#REF!</v>
      </c>
      <c r="O172" s="12">
        <v>0</v>
      </c>
      <c r="P172" s="9">
        <f t="shared" si="19"/>
        <v>0</v>
      </c>
      <c r="Q172" s="130">
        <f t="shared" si="20"/>
        <v>33</v>
      </c>
      <c r="R172" s="130">
        <f t="shared" si="21"/>
        <v>998</v>
      </c>
      <c r="S172" s="130">
        <f t="shared" si="22"/>
        <v>163</v>
      </c>
      <c r="T172" s="130">
        <f t="shared" si="23"/>
        <v>0</v>
      </c>
      <c r="U172" s="130">
        <f t="shared" si="24"/>
        <v>0</v>
      </c>
      <c r="V172" s="185">
        <f t="shared" si="25"/>
        <v>163</v>
      </c>
      <c r="W172" s="12">
        <v>33</v>
      </c>
      <c r="X172" s="9">
        <v>998</v>
      </c>
      <c r="Y172" s="9">
        <v>163</v>
      </c>
      <c r="Z172" s="12">
        <v>0</v>
      </c>
      <c r="AA172" s="12">
        <v>0</v>
      </c>
      <c r="AB172" s="132"/>
      <c r="AC172" s="131"/>
      <c r="AD172" s="132"/>
      <c r="AE172" s="132"/>
      <c r="AF172" s="131"/>
      <c r="AG172" s="131"/>
      <c r="AI172" s="12"/>
      <c r="AL172" s="12"/>
      <c r="AM172" s="12"/>
      <c r="AO172" s="12"/>
      <c r="AR172" s="12"/>
      <c r="AS172" s="12"/>
      <c r="AU172" s="12"/>
      <c r="AX172" s="12"/>
      <c r="AY172" s="12"/>
      <c r="BA172" s="12"/>
      <c r="BD172" s="12"/>
      <c r="BE172" s="12"/>
      <c r="BG172" s="12"/>
      <c r="BJ172" s="12"/>
      <c r="BK172" s="12"/>
      <c r="BM172" s="131"/>
      <c r="BN172" s="132"/>
      <c r="BO172" s="132"/>
      <c r="BP172" s="12"/>
      <c r="BQ172" s="12"/>
      <c r="BS172" s="12"/>
      <c r="BV172" s="12"/>
      <c r="BW172" s="12"/>
      <c r="BY172" s="12"/>
      <c r="CB172" s="12"/>
      <c r="CC172" s="12"/>
      <c r="CE172" s="12"/>
      <c r="CH172" s="12"/>
      <c r="CI172" s="12"/>
    </row>
    <row r="173" spans="1:87">
      <c r="A173" s="9">
        <v>164</v>
      </c>
      <c r="B173" s="9">
        <v>33</v>
      </c>
      <c r="C173" s="9" t="s">
        <v>1928</v>
      </c>
      <c r="D173" s="9">
        <v>998</v>
      </c>
      <c r="E173" s="9" t="s">
        <v>1928</v>
      </c>
      <c r="F173" s="39">
        <v>0</v>
      </c>
      <c r="G173" s="128">
        <v>0</v>
      </c>
      <c r="H173" s="129">
        <f t="shared" si="27"/>
        <v>0</v>
      </c>
      <c r="I173" s="128">
        <f>IF(H174&gt;0, H173/H174, 0)</f>
        <v>0</v>
      </c>
      <c r="J173" s="76"/>
      <c r="K173" s="12" t="e">
        <f>ROUND(J174*I173,0)</f>
        <v>#REF!</v>
      </c>
      <c r="L173" s="75">
        <v>0</v>
      </c>
      <c r="M173" s="12" t="e">
        <f>K173-L173</f>
        <v>#REF!</v>
      </c>
      <c r="N173" s="50" t="e">
        <f t="shared" si="26"/>
        <v>#REF!</v>
      </c>
      <c r="O173" s="12">
        <v>0</v>
      </c>
      <c r="P173" s="9">
        <f t="shared" si="19"/>
        <v>0</v>
      </c>
      <c r="Q173" s="130">
        <f t="shared" si="20"/>
        <v>33</v>
      </c>
      <c r="R173" s="130">
        <f t="shared" si="21"/>
        <v>998</v>
      </c>
      <c r="S173" s="130">
        <f t="shared" si="22"/>
        <v>164</v>
      </c>
      <c r="T173" s="130">
        <f t="shared" si="23"/>
        <v>0</v>
      </c>
      <c r="U173" s="130">
        <f t="shared" si="24"/>
        <v>0</v>
      </c>
      <c r="V173" s="185">
        <f t="shared" si="25"/>
        <v>164</v>
      </c>
      <c r="W173" s="12">
        <v>33</v>
      </c>
      <c r="X173" s="9">
        <v>998</v>
      </c>
      <c r="Y173" s="9">
        <v>164</v>
      </c>
      <c r="Z173" s="12">
        <v>0</v>
      </c>
      <c r="AA173" s="12">
        <v>0</v>
      </c>
      <c r="AB173" s="132"/>
      <c r="AC173" s="131"/>
      <c r="AD173" s="132"/>
      <c r="AE173" s="132"/>
      <c r="AF173" s="131"/>
      <c r="AG173" s="131"/>
      <c r="AI173" s="12"/>
      <c r="AL173" s="12"/>
      <c r="AM173" s="12"/>
      <c r="AO173" s="12"/>
      <c r="AR173" s="12"/>
      <c r="AS173" s="12"/>
      <c r="AU173" s="12"/>
      <c r="AX173" s="12"/>
      <c r="AY173" s="12"/>
      <c r="BA173" s="12"/>
      <c r="BD173" s="12"/>
      <c r="BE173" s="12"/>
      <c r="BG173" s="12"/>
      <c r="BJ173" s="12"/>
      <c r="BK173" s="12"/>
      <c r="BM173" s="131"/>
      <c r="BN173" s="132"/>
      <c r="BO173" s="132"/>
      <c r="BP173" s="12"/>
      <c r="BQ173" s="12"/>
      <c r="BS173" s="12"/>
      <c r="BV173" s="12"/>
      <c r="BW173" s="12"/>
      <c r="BY173" s="12"/>
      <c r="CB173" s="12"/>
      <c r="CC173" s="12"/>
      <c r="CE173" s="12"/>
      <c r="CH173" s="12"/>
      <c r="CI173" s="12"/>
    </row>
    <row r="174" spans="1:87">
      <c r="A174" s="9">
        <v>165</v>
      </c>
      <c r="B174" s="13">
        <v>33</v>
      </c>
      <c r="C174" s="13" t="s">
        <v>1533</v>
      </c>
      <c r="D174" s="13">
        <v>999</v>
      </c>
      <c r="E174" s="13" t="s">
        <v>946</v>
      </c>
      <c r="F174" s="111">
        <v>1411095.72</v>
      </c>
      <c r="G174" s="133">
        <v>1</v>
      </c>
      <c r="H174" s="134">
        <f>SUM(H170:H173)</f>
        <v>1371041.36</v>
      </c>
      <c r="I174" s="133">
        <f>SUM(I170:I173)</f>
        <v>0.99999999999999989</v>
      </c>
      <c r="J174" s="111" t="e">
        <f>VLOOKUP(B174,town351,22)</f>
        <v>#REF!</v>
      </c>
      <c r="K174" s="111" t="e">
        <f>SUM(K170:K173)</f>
        <v>#REF!</v>
      </c>
      <c r="L174" s="135">
        <v>1184826</v>
      </c>
      <c r="M174" s="111" t="e">
        <f>SUM(M170:M173)</f>
        <v>#REF!</v>
      </c>
      <c r="N174" s="49" t="e">
        <f t="shared" si="26"/>
        <v>#REF!</v>
      </c>
      <c r="O174" s="111">
        <v>138</v>
      </c>
      <c r="P174" s="9">
        <f t="shared" si="19"/>
        <v>0</v>
      </c>
      <c r="Q174" s="130">
        <f t="shared" si="20"/>
        <v>33</v>
      </c>
      <c r="R174" s="130">
        <f t="shared" si="21"/>
        <v>999</v>
      </c>
      <c r="S174" s="130">
        <f t="shared" si="22"/>
        <v>165</v>
      </c>
      <c r="T174" s="130">
        <f t="shared" si="23"/>
        <v>132</v>
      </c>
      <c r="U174" s="130">
        <f t="shared" si="24"/>
        <v>1371041.36</v>
      </c>
      <c r="V174" s="185">
        <f t="shared" si="25"/>
        <v>165</v>
      </c>
      <c r="W174" s="12">
        <v>33</v>
      </c>
      <c r="X174" s="9">
        <v>999</v>
      </c>
      <c r="Y174" s="9">
        <v>165</v>
      </c>
      <c r="Z174" s="12">
        <v>132</v>
      </c>
      <c r="AA174" s="12">
        <v>1371041.36</v>
      </c>
      <c r="AB174" s="132"/>
      <c r="AC174" s="131"/>
      <c r="AD174" s="132"/>
      <c r="AE174" s="132"/>
      <c r="AF174" s="131"/>
      <c r="AG174" s="131"/>
      <c r="AI174" s="12"/>
      <c r="AL174" s="12"/>
      <c r="AM174" s="12"/>
      <c r="AO174" s="12"/>
      <c r="AR174" s="12"/>
      <c r="AS174" s="12"/>
      <c r="AU174" s="12"/>
      <c r="AX174" s="12"/>
      <c r="AY174" s="12"/>
      <c r="BA174" s="12"/>
      <c r="BD174" s="12"/>
      <c r="BE174" s="12"/>
      <c r="BG174" s="12"/>
      <c r="BJ174" s="12"/>
      <c r="BK174" s="12"/>
      <c r="BM174" s="131"/>
      <c r="BN174" s="132"/>
      <c r="BO174" s="132"/>
      <c r="BP174" s="12"/>
      <c r="BQ174" s="12"/>
      <c r="BS174" s="12"/>
      <c r="BV174" s="12"/>
      <c r="BW174" s="12"/>
      <c r="BY174" s="12"/>
      <c r="CB174" s="12"/>
      <c r="CC174" s="12"/>
      <c r="CE174" s="12"/>
      <c r="CH174" s="12"/>
      <c r="CI174" s="12"/>
    </row>
    <row r="175" spans="1:87">
      <c r="A175" s="9">
        <v>166</v>
      </c>
      <c r="B175" s="9">
        <v>34</v>
      </c>
      <c r="C175" s="9" t="s">
        <v>1534</v>
      </c>
      <c r="D175" s="9">
        <v>34</v>
      </c>
      <c r="E175" s="9" t="s">
        <v>1094</v>
      </c>
      <c r="F175" s="39">
        <v>13623.25469</v>
      </c>
      <c r="G175" s="128">
        <v>1.4028723728893909E-3</v>
      </c>
      <c r="H175" s="129">
        <f>U175</f>
        <v>27251.545720000002</v>
      </c>
      <c r="I175" s="128">
        <f>IF(H179&gt;0, H175/H179, 0)</f>
        <v>2.7469190860899485E-3</v>
      </c>
      <c r="J175" s="76"/>
      <c r="K175" s="12" t="e">
        <f>ROUND(J179*I175,0)</f>
        <v>#REF!</v>
      </c>
      <c r="L175" s="75">
        <v>11667</v>
      </c>
      <c r="M175" s="12" t="e">
        <f>K175-L175</f>
        <v>#REF!</v>
      </c>
      <c r="N175" s="50" t="e">
        <f t="shared" si="26"/>
        <v>#REF!</v>
      </c>
      <c r="O175" s="12">
        <v>1</v>
      </c>
      <c r="P175" s="9">
        <f t="shared" si="19"/>
        <v>0</v>
      </c>
      <c r="Q175" s="130">
        <f t="shared" si="20"/>
        <v>34</v>
      </c>
      <c r="R175" s="130">
        <f t="shared" si="21"/>
        <v>34</v>
      </c>
      <c r="S175" s="130">
        <f t="shared" si="22"/>
        <v>166</v>
      </c>
      <c r="T175" s="130">
        <f t="shared" si="23"/>
        <v>2</v>
      </c>
      <c r="U175" s="130">
        <f t="shared" si="24"/>
        <v>27251.545720000002</v>
      </c>
      <c r="V175" s="185">
        <f t="shared" si="25"/>
        <v>166</v>
      </c>
      <c r="W175" s="12">
        <v>34</v>
      </c>
      <c r="X175" s="9">
        <v>34</v>
      </c>
      <c r="Y175" s="9">
        <v>166</v>
      </c>
      <c r="Z175" s="12">
        <v>2</v>
      </c>
      <c r="AA175" s="12">
        <v>27251.545720000002</v>
      </c>
      <c r="AB175" s="132"/>
      <c r="AC175" s="131"/>
      <c r="AD175" s="132"/>
      <c r="AE175" s="132"/>
      <c r="AF175" s="131"/>
      <c r="AG175" s="131"/>
      <c r="AI175" s="12"/>
      <c r="AL175" s="12"/>
      <c r="AM175" s="12"/>
      <c r="AO175" s="12"/>
      <c r="AR175" s="12"/>
      <c r="AS175" s="12"/>
      <c r="AU175" s="12"/>
      <c r="AX175" s="12"/>
      <c r="AY175" s="12"/>
      <c r="BA175" s="12"/>
      <c r="BD175" s="12"/>
      <c r="BE175" s="12"/>
      <c r="BG175" s="12"/>
      <c r="BJ175" s="12"/>
      <c r="BK175" s="12"/>
      <c r="BM175" s="131"/>
      <c r="BN175" s="132"/>
      <c r="BO175" s="132"/>
      <c r="BP175" s="12"/>
      <c r="BQ175" s="12"/>
      <c r="BS175" s="12"/>
      <c r="BV175" s="12"/>
      <c r="BW175" s="12"/>
      <c r="BY175" s="12"/>
      <c r="CB175" s="12"/>
      <c r="CC175" s="12"/>
      <c r="CE175" s="12"/>
      <c r="CH175" s="12"/>
      <c r="CI175" s="12"/>
    </row>
    <row r="176" spans="1:87">
      <c r="A176" s="9">
        <v>167</v>
      </c>
      <c r="B176" s="9">
        <v>34</v>
      </c>
      <c r="C176" s="9" t="s">
        <v>1534</v>
      </c>
      <c r="D176" s="9">
        <v>725</v>
      </c>
      <c r="E176" s="9" t="s">
        <v>1453</v>
      </c>
      <c r="F176" s="39">
        <v>9527973</v>
      </c>
      <c r="G176" s="128">
        <v>0.9811554137021018</v>
      </c>
      <c r="H176" s="129">
        <f t="shared" si="27"/>
        <v>9736250</v>
      </c>
      <c r="I176" s="128">
        <f>IF(H179&gt;0, H176/H179, 0)</f>
        <v>0.98140088003577863</v>
      </c>
      <c r="J176" s="76"/>
      <c r="K176" s="12" t="e">
        <f>ROUND(J179*I176,0)</f>
        <v>#REF!</v>
      </c>
      <c r="L176" s="75">
        <v>8159692</v>
      </c>
      <c r="M176" s="12" t="e">
        <f>K176-L176</f>
        <v>#REF!</v>
      </c>
      <c r="N176" s="50" t="e">
        <f t="shared" si="26"/>
        <v>#REF!</v>
      </c>
      <c r="O176" s="12">
        <v>1010</v>
      </c>
      <c r="P176" s="9">
        <f t="shared" si="19"/>
        <v>0</v>
      </c>
      <c r="Q176" s="130">
        <f t="shared" si="20"/>
        <v>34</v>
      </c>
      <c r="R176" s="130">
        <f t="shared" si="21"/>
        <v>725</v>
      </c>
      <c r="S176" s="130">
        <f t="shared" si="22"/>
        <v>167</v>
      </c>
      <c r="T176" s="130">
        <f t="shared" si="23"/>
        <v>1030</v>
      </c>
      <c r="U176" s="130">
        <f t="shared" si="24"/>
        <v>9736250</v>
      </c>
      <c r="V176" s="185">
        <f t="shared" si="25"/>
        <v>167</v>
      </c>
      <c r="W176" s="12">
        <v>34</v>
      </c>
      <c r="X176" s="9">
        <v>725</v>
      </c>
      <c r="Y176" s="9">
        <v>167</v>
      </c>
      <c r="Z176" s="12">
        <v>1030</v>
      </c>
      <c r="AA176" s="12">
        <v>9736250</v>
      </c>
      <c r="AB176" s="132"/>
      <c r="AC176" s="131"/>
      <c r="AD176" s="132"/>
      <c r="AE176" s="132"/>
      <c r="AF176" s="131"/>
      <c r="AG176" s="131"/>
      <c r="AI176" s="12"/>
      <c r="AL176" s="12"/>
      <c r="AM176" s="12"/>
      <c r="AO176" s="12"/>
      <c r="AR176" s="12"/>
      <c r="AS176" s="12"/>
      <c r="AU176" s="12"/>
      <c r="AX176" s="12"/>
      <c r="AY176" s="12"/>
      <c r="BA176" s="12"/>
      <c r="BD176" s="12"/>
      <c r="BE176" s="12"/>
      <c r="BG176" s="12"/>
      <c r="BJ176" s="12"/>
      <c r="BK176" s="12"/>
      <c r="BM176" s="131"/>
      <c r="BN176" s="132"/>
      <c r="BO176" s="132"/>
      <c r="BP176" s="12"/>
      <c r="BQ176" s="12"/>
      <c r="BS176" s="12"/>
      <c r="BV176" s="12"/>
      <c r="BW176" s="12"/>
      <c r="BY176" s="12"/>
      <c r="CB176" s="12"/>
      <c r="CC176" s="12"/>
      <c r="CE176" s="12"/>
      <c r="CH176" s="12"/>
      <c r="CI176" s="12"/>
    </row>
    <row r="177" spans="1:87">
      <c r="A177" s="9">
        <v>168</v>
      </c>
      <c r="B177" s="9">
        <v>34</v>
      </c>
      <c r="C177" s="9" t="s">
        <v>1534</v>
      </c>
      <c r="D177" s="9">
        <v>830</v>
      </c>
      <c r="E177" s="9" t="s">
        <v>1485</v>
      </c>
      <c r="F177" s="39">
        <v>169376</v>
      </c>
      <c r="G177" s="128">
        <v>1.744171392500873E-2</v>
      </c>
      <c r="H177" s="129">
        <f t="shared" si="27"/>
        <v>157266</v>
      </c>
      <c r="I177" s="128">
        <f>IF(H179&gt;0, H177/H179, 0)</f>
        <v>1.5852200878131391E-2</v>
      </c>
      <c r="J177" s="76"/>
      <c r="K177" s="12" t="e">
        <f>ROUND(J179*I177,0)</f>
        <v>#REF!</v>
      </c>
      <c r="L177" s="75">
        <v>145052</v>
      </c>
      <c r="M177" s="12" t="e">
        <f>K177-L177</f>
        <v>#REF!</v>
      </c>
      <c r="N177" s="50" t="e">
        <f t="shared" si="26"/>
        <v>#REF!</v>
      </c>
      <c r="O177" s="12">
        <v>10</v>
      </c>
      <c r="P177" s="9">
        <f t="shared" si="19"/>
        <v>0</v>
      </c>
      <c r="Q177" s="130">
        <f t="shared" si="20"/>
        <v>34</v>
      </c>
      <c r="R177" s="130">
        <f t="shared" si="21"/>
        <v>830</v>
      </c>
      <c r="S177" s="130">
        <f t="shared" si="22"/>
        <v>168</v>
      </c>
      <c r="T177" s="130">
        <f t="shared" si="23"/>
        <v>9</v>
      </c>
      <c r="U177" s="130">
        <f t="shared" si="24"/>
        <v>157266</v>
      </c>
      <c r="V177" s="185">
        <f t="shared" si="25"/>
        <v>168</v>
      </c>
      <c r="W177" s="12">
        <v>34</v>
      </c>
      <c r="X177" s="9">
        <v>830</v>
      </c>
      <c r="Y177" s="9">
        <v>168</v>
      </c>
      <c r="Z177" s="12">
        <v>9</v>
      </c>
      <c r="AA177" s="12">
        <v>157266</v>
      </c>
      <c r="AB177" s="132"/>
      <c r="AC177" s="131"/>
      <c r="AD177" s="132"/>
      <c r="AE177" s="132"/>
      <c r="AF177" s="131"/>
      <c r="AG177" s="131"/>
      <c r="AI177" s="12"/>
      <c r="AL177" s="12"/>
      <c r="AM177" s="12"/>
      <c r="AO177" s="12"/>
      <c r="AR177" s="12"/>
      <c r="AS177" s="12"/>
      <c r="AU177" s="12"/>
      <c r="AX177" s="12"/>
      <c r="AY177" s="12"/>
      <c r="BA177" s="12"/>
      <c r="BD177" s="12"/>
      <c r="BE177" s="12"/>
      <c r="BG177" s="12"/>
      <c r="BJ177" s="12"/>
      <c r="BK177" s="12"/>
      <c r="BM177" s="131"/>
      <c r="BN177" s="132"/>
      <c r="BO177" s="132"/>
      <c r="BP177" s="12"/>
      <c r="BQ177" s="12"/>
      <c r="BS177" s="12"/>
      <c r="BV177" s="12"/>
      <c r="BW177" s="12"/>
      <c r="BY177" s="12"/>
      <c r="CB177" s="12"/>
      <c r="CC177" s="12"/>
      <c r="CE177" s="12"/>
      <c r="CH177" s="12"/>
      <c r="CI177" s="12"/>
    </row>
    <row r="178" spans="1:87">
      <c r="A178" s="9">
        <v>169</v>
      </c>
      <c r="B178" s="9">
        <v>34</v>
      </c>
      <c r="C178" s="9" t="s">
        <v>1928</v>
      </c>
      <c r="D178" s="9">
        <v>998</v>
      </c>
      <c r="E178" s="9" t="s">
        <v>1928</v>
      </c>
      <c r="F178" s="39">
        <v>0</v>
      </c>
      <c r="G178" s="128">
        <v>0</v>
      </c>
      <c r="H178" s="129">
        <f t="shared" si="27"/>
        <v>0</v>
      </c>
      <c r="I178" s="128">
        <f>IF(H179&gt;0, H178/H179, 0)</f>
        <v>0</v>
      </c>
      <c r="J178" s="76"/>
      <c r="K178" s="12" t="e">
        <f>ROUND(J179*I178,0)</f>
        <v>#REF!</v>
      </c>
      <c r="L178" s="75">
        <v>0</v>
      </c>
      <c r="M178" s="12" t="e">
        <f>K178-L178</f>
        <v>#REF!</v>
      </c>
      <c r="N178" s="50" t="e">
        <f t="shared" si="26"/>
        <v>#REF!</v>
      </c>
      <c r="O178" s="12">
        <v>0</v>
      </c>
      <c r="P178" s="9">
        <f t="shared" si="19"/>
        <v>0</v>
      </c>
      <c r="Q178" s="130">
        <f t="shared" si="20"/>
        <v>34</v>
      </c>
      <c r="R178" s="130">
        <f t="shared" si="21"/>
        <v>998</v>
      </c>
      <c r="S178" s="130">
        <f t="shared" si="22"/>
        <v>169</v>
      </c>
      <c r="T178" s="130">
        <f t="shared" si="23"/>
        <v>0</v>
      </c>
      <c r="U178" s="130">
        <f t="shared" si="24"/>
        <v>0</v>
      </c>
      <c r="V178" s="185">
        <f t="shared" si="25"/>
        <v>169</v>
      </c>
      <c r="W178" s="12">
        <v>34</v>
      </c>
      <c r="X178" s="9">
        <v>998</v>
      </c>
      <c r="Y178" s="9">
        <v>169</v>
      </c>
      <c r="Z178" s="12">
        <v>0</v>
      </c>
      <c r="AA178" s="12">
        <v>0</v>
      </c>
      <c r="AB178" s="132"/>
      <c r="AC178" s="131"/>
      <c r="AD178" s="132"/>
      <c r="AE178" s="132"/>
      <c r="AF178" s="131"/>
      <c r="AG178" s="131"/>
      <c r="AI178" s="12"/>
      <c r="AL178" s="12"/>
      <c r="AM178" s="12"/>
      <c r="AO178" s="12"/>
      <c r="AR178" s="12"/>
      <c r="AS178" s="12"/>
      <c r="AU178" s="12"/>
      <c r="AX178" s="12"/>
      <c r="AY178" s="12"/>
      <c r="BA178" s="12"/>
      <c r="BD178" s="12"/>
      <c r="BE178" s="12"/>
      <c r="BG178" s="12"/>
      <c r="BJ178" s="12"/>
      <c r="BK178" s="12"/>
      <c r="BM178" s="131"/>
      <c r="BN178" s="132"/>
      <c r="BO178" s="132"/>
      <c r="BP178" s="12"/>
      <c r="BQ178" s="12"/>
      <c r="BS178" s="12"/>
      <c r="BV178" s="12"/>
      <c r="BW178" s="12"/>
      <c r="BY178" s="12"/>
      <c r="CB178" s="12"/>
      <c r="CC178" s="12"/>
      <c r="CE178" s="12"/>
      <c r="CH178" s="12"/>
      <c r="CI178" s="12"/>
    </row>
    <row r="179" spans="1:87">
      <c r="A179" s="9">
        <v>170</v>
      </c>
      <c r="B179" s="13">
        <v>34</v>
      </c>
      <c r="C179" s="13" t="s">
        <v>1534</v>
      </c>
      <c r="D179" s="13">
        <v>999</v>
      </c>
      <c r="E179" s="13" t="s">
        <v>946</v>
      </c>
      <c r="F179" s="111">
        <v>9710972.2546900008</v>
      </c>
      <c r="G179" s="133">
        <v>0.99999999999999989</v>
      </c>
      <c r="H179" s="134">
        <f>SUM(H175:H178)</f>
        <v>9920767.5457199998</v>
      </c>
      <c r="I179" s="133">
        <f>SUM(I175:I178)</f>
        <v>1</v>
      </c>
      <c r="J179" s="111" t="e">
        <f>VLOOKUP(B179,town351,22)</f>
        <v>#REF!</v>
      </c>
      <c r="K179" s="111" t="e">
        <f>SUM(K175:K178)</f>
        <v>#REF!</v>
      </c>
      <c r="L179" s="135">
        <v>8316411</v>
      </c>
      <c r="M179" s="111" t="e">
        <f>SUM(M175:M178)</f>
        <v>#REF!</v>
      </c>
      <c r="N179" s="49" t="e">
        <f t="shared" si="26"/>
        <v>#REF!</v>
      </c>
      <c r="O179" s="111">
        <v>1021</v>
      </c>
      <c r="P179" s="9">
        <f t="shared" si="19"/>
        <v>0</v>
      </c>
      <c r="Q179" s="130">
        <f t="shared" si="20"/>
        <v>34</v>
      </c>
      <c r="R179" s="130">
        <f t="shared" si="21"/>
        <v>999</v>
      </c>
      <c r="S179" s="130">
        <f t="shared" si="22"/>
        <v>170</v>
      </c>
      <c r="T179" s="130">
        <f t="shared" si="23"/>
        <v>1041</v>
      </c>
      <c r="U179" s="130">
        <f t="shared" si="24"/>
        <v>9920767.5457199998</v>
      </c>
      <c r="V179" s="185">
        <f t="shared" si="25"/>
        <v>170</v>
      </c>
      <c r="W179" s="12">
        <v>34</v>
      </c>
      <c r="X179" s="9">
        <v>999</v>
      </c>
      <c r="Y179" s="9">
        <v>170</v>
      </c>
      <c r="Z179" s="12">
        <v>1041</v>
      </c>
      <c r="AA179" s="12">
        <v>9920767.5457199998</v>
      </c>
      <c r="AB179" s="132"/>
      <c r="AC179" s="131"/>
      <c r="AD179" s="132"/>
      <c r="AE179" s="132"/>
      <c r="AF179" s="131"/>
      <c r="AG179" s="131"/>
      <c r="AI179" s="12"/>
      <c r="AL179" s="12"/>
      <c r="AM179" s="12"/>
      <c r="AO179" s="12"/>
      <c r="AR179" s="12"/>
      <c r="AS179" s="12"/>
      <c r="AU179" s="12"/>
      <c r="AX179" s="12"/>
      <c r="AY179" s="12"/>
      <c r="BA179" s="12"/>
      <c r="BD179" s="12"/>
      <c r="BE179" s="12"/>
      <c r="BG179" s="12"/>
      <c r="BJ179" s="12"/>
      <c r="BK179" s="12"/>
      <c r="BM179" s="131"/>
      <c r="BN179" s="132"/>
      <c r="BO179" s="132"/>
      <c r="BP179" s="12"/>
      <c r="BQ179" s="12"/>
      <c r="BS179" s="12"/>
      <c r="BV179" s="12"/>
      <c r="BW179" s="12"/>
      <c r="BY179" s="12"/>
      <c r="CB179" s="12"/>
      <c r="CC179" s="12"/>
      <c r="CE179" s="12"/>
      <c r="CH179" s="12"/>
      <c r="CI179" s="12"/>
    </row>
    <row r="180" spans="1:87">
      <c r="A180" s="9">
        <v>171</v>
      </c>
      <c r="B180" s="9">
        <v>35</v>
      </c>
      <c r="C180" s="9" t="s">
        <v>1535</v>
      </c>
      <c r="D180" s="9">
        <v>35</v>
      </c>
      <c r="E180" s="9" t="s">
        <v>1095</v>
      </c>
      <c r="F180" s="39">
        <v>805600562.75407994</v>
      </c>
      <c r="G180" s="128">
        <v>1</v>
      </c>
      <c r="H180" s="129">
        <f>U180</f>
        <v>802914847.56588995</v>
      </c>
      <c r="I180" s="128">
        <f>IF(H184&gt;0, H180/H184, 0)</f>
        <v>1</v>
      </c>
      <c r="J180" s="76"/>
      <c r="K180" s="12" t="e">
        <f>ROUND(J184*I180,0)</f>
        <v>#REF!</v>
      </c>
      <c r="L180" s="75">
        <v>657393838</v>
      </c>
      <c r="M180" s="12" t="e">
        <f>K180-L180</f>
        <v>#REF!</v>
      </c>
      <c r="N180" s="50" t="e">
        <f t="shared" si="26"/>
        <v>#REF!</v>
      </c>
      <c r="O180" s="12">
        <v>64196</v>
      </c>
      <c r="P180" s="9">
        <f t="shared" si="19"/>
        <v>0</v>
      </c>
      <c r="Q180" s="130">
        <f t="shared" si="20"/>
        <v>35</v>
      </c>
      <c r="R180" s="130">
        <f t="shared" si="21"/>
        <v>35</v>
      </c>
      <c r="S180" s="130">
        <f t="shared" si="22"/>
        <v>171</v>
      </c>
      <c r="T180" s="130">
        <f t="shared" si="23"/>
        <v>64220</v>
      </c>
      <c r="U180" s="130">
        <f t="shared" si="24"/>
        <v>802914847.56588995</v>
      </c>
      <c r="V180" s="185">
        <f t="shared" si="25"/>
        <v>171</v>
      </c>
      <c r="W180" s="12">
        <v>35</v>
      </c>
      <c r="X180" s="9">
        <v>35</v>
      </c>
      <c r="Y180" s="9">
        <v>171</v>
      </c>
      <c r="Z180" s="12">
        <v>64220</v>
      </c>
      <c r="AA180" s="12">
        <v>802914847.56588995</v>
      </c>
      <c r="AB180" s="132"/>
      <c r="AC180" s="131"/>
      <c r="AD180" s="132"/>
      <c r="AE180" s="132"/>
      <c r="AF180" s="131"/>
      <c r="AG180" s="131"/>
      <c r="AI180" s="12"/>
      <c r="AL180" s="12"/>
      <c r="AM180" s="12"/>
      <c r="AO180" s="12"/>
      <c r="AR180" s="12"/>
      <c r="AS180" s="12"/>
      <c r="AU180" s="12"/>
      <c r="AX180" s="12"/>
      <c r="AY180" s="12"/>
      <c r="BA180" s="12"/>
      <c r="BD180" s="12"/>
      <c r="BE180" s="12"/>
      <c r="BG180" s="12"/>
      <c r="BJ180" s="12"/>
      <c r="BK180" s="12"/>
      <c r="BM180" s="131"/>
      <c r="BN180" s="132"/>
      <c r="BO180" s="132"/>
      <c r="BP180" s="12"/>
      <c r="BQ180" s="12"/>
      <c r="BS180" s="12"/>
      <c r="BV180" s="12"/>
      <c r="BW180" s="12"/>
      <c r="BY180" s="12"/>
      <c r="CB180" s="12"/>
      <c r="CC180" s="12"/>
      <c r="CE180" s="12"/>
      <c r="CH180" s="12"/>
      <c r="CI180" s="12"/>
    </row>
    <row r="181" spans="1:87">
      <c r="A181" s="9">
        <v>172</v>
      </c>
      <c r="B181" s="9">
        <v>35</v>
      </c>
      <c r="C181" s="9" t="s">
        <v>1928</v>
      </c>
      <c r="D181" s="9">
        <v>998</v>
      </c>
      <c r="F181" s="136">
        <v>0</v>
      </c>
      <c r="G181" s="137">
        <v>0</v>
      </c>
      <c r="H181" s="129">
        <f t="shared" si="27"/>
        <v>0</v>
      </c>
      <c r="I181" s="128">
        <f>IF(H184&gt;0, H181/H184, 0)</f>
        <v>0</v>
      </c>
      <c r="J181" s="76"/>
      <c r="K181" s="12" t="e">
        <f>ROUND(J184*I181,0)</f>
        <v>#REF!</v>
      </c>
      <c r="L181" s="75">
        <v>0</v>
      </c>
      <c r="M181" s="12" t="e">
        <f>K181-L181</f>
        <v>#REF!</v>
      </c>
      <c r="N181" s="50" t="e">
        <f t="shared" si="26"/>
        <v>#REF!</v>
      </c>
      <c r="O181" s="12">
        <v>0</v>
      </c>
      <c r="P181" s="9">
        <f t="shared" si="19"/>
        <v>0</v>
      </c>
      <c r="Q181" s="130">
        <f t="shared" si="20"/>
        <v>35</v>
      </c>
      <c r="R181" s="130">
        <f t="shared" si="21"/>
        <v>998</v>
      </c>
      <c r="S181" s="130">
        <f t="shared" si="22"/>
        <v>172</v>
      </c>
      <c r="T181" s="130">
        <f t="shared" si="23"/>
        <v>0</v>
      </c>
      <c r="U181" s="130">
        <f t="shared" si="24"/>
        <v>0</v>
      </c>
      <c r="V181" s="185">
        <f t="shared" si="25"/>
        <v>172</v>
      </c>
      <c r="W181" s="12">
        <v>35</v>
      </c>
      <c r="X181" s="9">
        <v>998</v>
      </c>
      <c r="Y181" s="9">
        <v>172</v>
      </c>
      <c r="Z181" s="12">
        <v>0</v>
      </c>
      <c r="AA181" s="12">
        <v>0</v>
      </c>
      <c r="AB181" s="132"/>
      <c r="AC181" s="131"/>
      <c r="AD181" s="132"/>
      <c r="AE181" s="132"/>
      <c r="AF181" s="131"/>
      <c r="AG181" s="131"/>
      <c r="AI181" s="12"/>
      <c r="AL181" s="12"/>
      <c r="AM181" s="12"/>
      <c r="AO181" s="12"/>
      <c r="AR181" s="12"/>
      <c r="AS181" s="12"/>
      <c r="AU181" s="12"/>
      <c r="AX181" s="12"/>
      <c r="AY181" s="12"/>
      <c r="BA181" s="12"/>
      <c r="BD181" s="12"/>
      <c r="BE181" s="12"/>
      <c r="BG181" s="12"/>
      <c r="BJ181" s="12"/>
      <c r="BK181" s="12"/>
      <c r="BM181" s="131"/>
      <c r="BN181" s="132"/>
      <c r="BO181" s="132"/>
      <c r="BP181" s="12"/>
      <c r="BQ181" s="12"/>
      <c r="BS181" s="12"/>
      <c r="BV181" s="12"/>
      <c r="BW181" s="12"/>
      <c r="BY181" s="12"/>
      <c r="CB181" s="12"/>
      <c r="CC181" s="12"/>
      <c r="CE181" s="12"/>
      <c r="CH181" s="12"/>
      <c r="CI181" s="12"/>
    </row>
    <row r="182" spans="1:87">
      <c r="A182" s="9">
        <v>173</v>
      </c>
      <c r="B182" s="9">
        <v>35</v>
      </c>
      <c r="C182" s="9" t="s">
        <v>1928</v>
      </c>
      <c r="D182" s="9">
        <v>998</v>
      </c>
      <c r="E182" s="9" t="s">
        <v>1928</v>
      </c>
      <c r="F182" s="39">
        <v>0</v>
      </c>
      <c r="G182" s="128">
        <v>0</v>
      </c>
      <c r="H182" s="129">
        <f t="shared" si="27"/>
        <v>0</v>
      </c>
      <c r="I182" s="128">
        <f>IF(H184&gt;0, H182/H184, 0)</f>
        <v>0</v>
      </c>
      <c r="J182" s="76"/>
      <c r="K182" s="12" t="e">
        <f>ROUND(J184*I182,0)</f>
        <v>#REF!</v>
      </c>
      <c r="L182" s="75">
        <v>0</v>
      </c>
      <c r="M182" s="12" t="e">
        <f>K182-L182</f>
        <v>#REF!</v>
      </c>
      <c r="N182" s="50" t="e">
        <f t="shared" si="26"/>
        <v>#REF!</v>
      </c>
      <c r="O182" s="12">
        <v>0</v>
      </c>
      <c r="P182" s="9">
        <f t="shared" si="19"/>
        <v>0</v>
      </c>
      <c r="Q182" s="130">
        <f t="shared" si="20"/>
        <v>35</v>
      </c>
      <c r="R182" s="130">
        <f t="shared" si="21"/>
        <v>998</v>
      </c>
      <c r="S182" s="130">
        <f t="shared" si="22"/>
        <v>173</v>
      </c>
      <c r="T182" s="130">
        <f t="shared" si="23"/>
        <v>0</v>
      </c>
      <c r="U182" s="130">
        <f t="shared" si="24"/>
        <v>0</v>
      </c>
      <c r="V182" s="185">
        <f t="shared" si="25"/>
        <v>173</v>
      </c>
      <c r="W182" s="12">
        <v>35</v>
      </c>
      <c r="X182" s="9">
        <v>998</v>
      </c>
      <c r="Y182" s="9">
        <v>173</v>
      </c>
      <c r="Z182" s="12">
        <v>0</v>
      </c>
      <c r="AA182" s="12">
        <v>0</v>
      </c>
      <c r="AB182" s="132"/>
      <c r="AC182" s="131"/>
      <c r="AD182" s="132"/>
      <c r="AE182" s="132"/>
      <c r="AF182" s="131"/>
      <c r="AG182" s="131"/>
      <c r="AI182" s="12"/>
      <c r="AL182" s="12"/>
      <c r="AM182" s="12"/>
      <c r="AO182" s="12"/>
      <c r="AR182" s="12"/>
      <c r="AS182" s="12"/>
      <c r="AU182" s="12"/>
      <c r="AX182" s="12"/>
      <c r="AY182" s="12"/>
      <c r="BA182" s="12"/>
      <c r="BD182" s="12"/>
      <c r="BE182" s="12"/>
      <c r="BG182" s="12"/>
      <c r="BJ182" s="12"/>
      <c r="BK182" s="12"/>
      <c r="BM182" s="131"/>
      <c r="BN182" s="132"/>
      <c r="BO182" s="132"/>
      <c r="BP182" s="12"/>
      <c r="BQ182" s="12"/>
      <c r="BS182" s="12"/>
      <c r="BV182" s="12"/>
      <c r="BW182" s="12"/>
      <c r="BY182" s="12"/>
      <c r="CB182" s="12"/>
      <c r="CC182" s="12"/>
      <c r="CE182" s="12"/>
      <c r="CH182" s="12"/>
      <c r="CI182" s="12"/>
    </row>
    <row r="183" spans="1:87">
      <c r="A183" s="9">
        <v>174</v>
      </c>
      <c r="B183" s="9">
        <v>35</v>
      </c>
      <c r="C183" s="9" t="s">
        <v>1928</v>
      </c>
      <c r="D183" s="9">
        <v>998</v>
      </c>
      <c r="E183" s="9" t="s">
        <v>1928</v>
      </c>
      <c r="F183" s="39">
        <v>0</v>
      </c>
      <c r="G183" s="128">
        <v>0</v>
      </c>
      <c r="H183" s="129">
        <f t="shared" si="27"/>
        <v>0</v>
      </c>
      <c r="I183" s="128">
        <f>IF(H184&gt;0, H183/H184, 0)</f>
        <v>0</v>
      </c>
      <c r="J183" s="76"/>
      <c r="K183" s="12" t="e">
        <f>ROUND(J184*I183,0)</f>
        <v>#REF!</v>
      </c>
      <c r="L183" s="75">
        <v>0</v>
      </c>
      <c r="M183" s="12" t="e">
        <f>K183-L183</f>
        <v>#REF!</v>
      </c>
      <c r="N183" s="50" t="e">
        <f t="shared" si="26"/>
        <v>#REF!</v>
      </c>
      <c r="O183" s="12">
        <v>0</v>
      </c>
      <c r="P183" s="9">
        <f t="shared" si="19"/>
        <v>0</v>
      </c>
      <c r="Q183" s="130">
        <f t="shared" si="20"/>
        <v>35</v>
      </c>
      <c r="R183" s="130">
        <f t="shared" si="21"/>
        <v>998</v>
      </c>
      <c r="S183" s="130">
        <f t="shared" si="22"/>
        <v>174</v>
      </c>
      <c r="T183" s="130">
        <f t="shared" si="23"/>
        <v>0</v>
      </c>
      <c r="U183" s="130">
        <f t="shared" si="24"/>
        <v>0</v>
      </c>
      <c r="V183" s="185">
        <f t="shared" si="25"/>
        <v>174</v>
      </c>
      <c r="W183" s="12">
        <v>35</v>
      </c>
      <c r="X183" s="9">
        <v>998</v>
      </c>
      <c r="Y183" s="9">
        <v>174</v>
      </c>
      <c r="Z183" s="12">
        <v>0</v>
      </c>
      <c r="AA183" s="12">
        <v>0</v>
      </c>
      <c r="AB183" s="132"/>
      <c r="AC183" s="131"/>
      <c r="AD183" s="132"/>
      <c r="AE183" s="132"/>
      <c r="AF183" s="131"/>
      <c r="AG183" s="131"/>
      <c r="AI183" s="12"/>
      <c r="AL183" s="12"/>
      <c r="AM183" s="12"/>
      <c r="AO183" s="12"/>
      <c r="AR183" s="12"/>
      <c r="AS183" s="12"/>
      <c r="AU183" s="12"/>
      <c r="AX183" s="12"/>
      <c r="AY183" s="12"/>
      <c r="BA183" s="12"/>
      <c r="BD183" s="12"/>
      <c r="BE183" s="12"/>
      <c r="BG183" s="12"/>
      <c r="BJ183" s="12"/>
      <c r="BK183" s="12"/>
      <c r="BM183" s="131"/>
      <c r="BN183" s="132"/>
      <c r="BO183" s="132"/>
      <c r="BP183" s="12"/>
      <c r="BQ183" s="12"/>
      <c r="BS183" s="12"/>
      <c r="BV183" s="12"/>
      <c r="BW183" s="12"/>
      <c r="BY183" s="12"/>
      <c r="CB183" s="12"/>
      <c r="CC183" s="12"/>
      <c r="CE183" s="12"/>
      <c r="CH183" s="12"/>
      <c r="CI183" s="12"/>
    </row>
    <row r="184" spans="1:87">
      <c r="A184" s="9">
        <v>175</v>
      </c>
      <c r="B184" s="13">
        <v>35</v>
      </c>
      <c r="C184" s="13" t="s">
        <v>1535</v>
      </c>
      <c r="D184" s="13">
        <v>999</v>
      </c>
      <c r="E184" s="13" t="s">
        <v>946</v>
      </c>
      <c r="F184" s="111">
        <v>805600562.75407994</v>
      </c>
      <c r="G184" s="133">
        <v>1</v>
      </c>
      <c r="H184" s="134">
        <f>SUM(H180:H183)</f>
        <v>802914847.56588995</v>
      </c>
      <c r="I184" s="133">
        <f>SUM(I180:I183)</f>
        <v>1</v>
      </c>
      <c r="J184" s="111" t="e">
        <f>VLOOKUP(B184,town351,22)</f>
        <v>#REF!</v>
      </c>
      <c r="K184" s="111" t="e">
        <f>SUM(K180:K183)</f>
        <v>#REF!</v>
      </c>
      <c r="L184" s="135">
        <v>657393838</v>
      </c>
      <c r="M184" s="111" t="e">
        <f>SUM(M180:M183)</f>
        <v>#REF!</v>
      </c>
      <c r="N184" s="49" t="e">
        <f t="shared" si="26"/>
        <v>#REF!</v>
      </c>
      <c r="O184" s="111">
        <v>64196</v>
      </c>
      <c r="P184" s="9">
        <f t="shared" si="19"/>
        <v>0</v>
      </c>
      <c r="Q184" s="130">
        <f t="shared" si="20"/>
        <v>35</v>
      </c>
      <c r="R184" s="130">
        <f t="shared" si="21"/>
        <v>999</v>
      </c>
      <c r="S184" s="130">
        <f t="shared" si="22"/>
        <v>175</v>
      </c>
      <c r="T184" s="130">
        <f t="shared" si="23"/>
        <v>64220</v>
      </c>
      <c r="U184" s="130">
        <f t="shared" si="24"/>
        <v>802914847.56588995</v>
      </c>
      <c r="V184" s="185">
        <f t="shared" si="25"/>
        <v>175</v>
      </c>
      <c r="W184" s="12">
        <v>35</v>
      </c>
      <c r="X184" s="9">
        <v>999</v>
      </c>
      <c r="Y184" s="9">
        <v>175</v>
      </c>
      <c r="Z184" s="12">
        <v>64220</v>
      </c>
      <c r="AA184" s="12">
        <v>802914847.56588995</v>
      </c>
      <c r="AB184" s="132"/>
      <c r="AC184" s="131"/>
      <c r="AD184" s="132"/>
      <c r="AE184" s="132"/>
      <c r="AF184" s="131"/>
      <c r="AG184" s="131"/>
      <c r="AI184" s="12"/>
      <c r="AL184" s="12"/>
      <c r="AM184" s="12"/>
      <c r="AO184" s="12"/>
      <c r="AR184" s="12"/>
      <c r="AS184" s="12"/>
      <c r="AU184" s="12"/>
      <c r="AX184" s="12"/>
      <c r="AY184" s="12"/>
      <c r="BA184" s="12"/>
      <c r="BD184" s="12"/>
      <c r="BE184" s="12"/>
      <c r="BG184" s="12"/>
      <c r="BJ184" s="12"/>
      <c r="BK184" s="12"/>
      <c r="BM184" s="131"/>
      <c r="BN184" s="132"/>
      <c r="BO184" s="132"/>
      <c r="BP184" s="12"/>
      <c r="BQ184" s="12"/>
      <c r="BS184" s="12"/>
      <c r="BV184" s="12"/>
      <c r="BW184" s="12"/>
      <c r="BY184" s="12"/>
      <c r="CB184" s="12"/>
      <c r="CC184" s="12"/>
      <c r="CE184" s="12"/>
      <c r="CH184" s="12"/>
      <c r="CI184" s="12"/>
    </row>
    <row r="185" spans="1:87">
      <c r="A185" s="9">
        <v>176</v>
      </c>
      <c r="B185" s="9">
        <v>36</v>
      </c>
      <c r="C185" s="9" t="s">
        <v>1536</v>
      </c>
      <c r="D185" s="9">
        <v>36</v>
      </c>
      <c r="E185" s="9" t="s">
        <v>1096</v>
      </c>
      <c r="F185" s="39">
        <v>19473369.859999999</v>
      </c>
      <c r="G185" s="128">
        <v>0.85770641954075144</v>
      </c>
      <c r="H185" s="129">
        <f>U185</f>
        <v>19315319.800000001</v>
      </c>
      <c r="I185" s="128">
        <f>IF(H189&gt;0, H185/H189, 0)</f>
        <v>0.85879722236096834</v>
      </c>
      <c r="J185" s="76"/>
      <c r="K185" s="12" t="e">
        <f>ROUND(J189*I185,0)</f>
        <v>#REF!</v>
      </c>
      <c r="L185" s="75">
        <v>16682400</v>
      </c>
      <c r="M185" s="12" t="e">
        <f>K185-L185</f>
        <v>#REF!</v>
      </c>
      <c r="N185" s="50" t="e">
        <f t="shared" si="26"/>
        <v>#REF!</v>
      </c>
      <c r="O185" s="12">
        <v>2001</v>
      </c>
      <c r="P185" s="9">
        <f t="shared" si="19"/>
        <v>0</v>
      </c>
      <c r="Q185" s="130">
        <f t="shared" si="20"/>
        <v>36</v>
      </c>
      <c r="R185" s="130">
        <f t="shared" si="21"/>
        <v>36</v>
      </c>
      <c r="S185" s="130">
        <f t="shared" si="22"/>
        <v>176</v>
      </c>
      <c r="T185" s="130">
        <f t="shared" si="23"/>
        <v>1950</v>
      </c>
      <c r="U185" s="130">
        <f t="shared" si="24"/>
        <v>19315319.800000001</v>
      </c>
      <c r="V185" s="185">
        <f t="shared" si="25"/>
        <v>176</v>
      </c>
      <c r="W185" s="12">
        <v>36</v>
      </c>
      <c r="X185" s="9">
        <v>36</v>
      </c>
      <c r="Y185" s="9">
        <v>176</v>
      </c>
      <c r="Z185" s="12">
        <v>1950</v>
      </c>
      <c r="AA185" s="12">
        <v>19315319.800000001</v>
      </c>
      <c r="AB185" s="132"/>
      <c r="AC185" s="131"/>
      <c r="AD185" s="132"/>
      <c r="AE185" s="132"/>
      <c r="AF185" s="131"/>
      <c r="AG185" s="131"/>
      <c r="AI185" s="12"/>
      <c r="AL185" s="12"/>
      <c r="AM185" s="12"/>
      <c r="AO185" s="12"/>
      <c r="AR185" s="12"/>
      <c r="AS185" s="12"/>
      <c r="AU185" s="12"/>
      <c r="AX185" s="12"/>
      <c r="AY185" s="12"/>
      <c r="BA185" s="12"/>
      <c r="BD185" s="12"/>
      <c r="BE185" s="12"/>
      <c r="BG185" s="12"/>
      <c r="BJ185" s="12"/>
      <c r="BK185" s="12"/>
      <c r="BM185" s="131"/>
      <c r="BN185" s="132"/>
      <c r="BO185" s="132"/>
      <c r="BP185" s="12"/>
      <c r="BQ185" s="12"/>
      <c r="BS185" s="12"/>
      <c r="BV185" s="12"/>
      <c r="BW185" s="12"/>
      <c r="BY185" s="12"/>
      <c r="CB185" s="12"/>
      <c r="CC185" s="12"/>
      <c r="CE185" s="12"/>
      <c r="CH185" s="12"/>
      <c r="CI185" s="12"/>
    </row>
    <row r="186" spans="1:87">
      <c r="A186" s="9">
        <v>177</v>
      </c>
      <c r="B186" s="9">
        <v>36</v>
      </c>
      <c r="C186" s="9" t="s">
        <v>1536</v>
      </c>
      <c r="D186" s="9">
        <v>879</v>
      </c>
      <c r="E186" s="9" t="s">
        <v>1497</v>
      </c>
      <c r="F186" s="39">
        <v>3230634</v>
      </c>
      <c r="G186" s="128">
        <v>0.14229358045924856</v>
      </c>
      <c r="H186" s="129">
        <f t="shared" si="27"/>
        <v>3175810</v>
      </c>
      <c r="I186" s="128">
        <f>IF(H189&gt;0, H186/H189, 0)</f>
        <v>0.14120277763903172</v>
      </c>
      <c r="J186" s="76"/>
      <c r="K186" s="12" t="e">
        <f>ROUND(J189*I186,0)</f>
        <v>#REF!</v>
      </c>
      <c r="L186" s="75">
        <v>2767612</v>
      </c>
      <c r="M186" s="12" t="e">
        <f>K186-L186</f>
        <v>#REF!</v>
      </c>
      <c r="N186" s="50" t="e">
        <f t="shared" si="26"/>
        <v>#REF!</v>
      </c>
      <c r="O186" s="12">
        <v>211</v>
      </c>
      <c r="P186" s="9">
        <f t="shared" si="19"/>
        <v>0</v>
      </c>
      <c r="Q186" s="130">
        <f t="shared" si="20"/>
        <v>36</v>
      </c>
      <c r="R186" s="130">
        <f t="shared" si="21"/>
        <v>879</v>
      </c>
      <c r="S186" s="130">
        <f t="shared" si="22"/>
        <v>177</v>
      </c>
      <c r="T186" s="130">
        <f t="shared" si="23"/>
        <v>204</v>
      </c>
      <c r="U186" s="130">
        <f t="shared" si="24"/>
        <v>3175810</v>
      </c>
      <c r="V186" s="185">
        <f t="shared" si="25"/>
        <v>177</v>
      </c>
      <c r="W186" s="12">
        <v>36</v>
      </c>
      <c r="X186" s="9">
        <v>879</v>
      </c>
      <c r="Y186" s="9">
        <v>177</v>
      </c>
      <c r="Z186" s="12">
        <v>204</v>
      </c>
      <c r="AA186" s="12">
        <v>3175810</v>
      </c>
      <c r="AB186" s="132"/>
      <c r="AC186" s="131"/>
      <c r="AD186" s="132"/>
      <c r="AE186" s="132"/>
      <c r="AF186" s="131"/>
      <c r="AG186" s="131"/>
      <c r="AI186" s="12"/>
      <c r="AL186" s="12"/>
      <c r="AM186" s="12"/>
      <c r="AO186" s="12"/>
      <c r="AR186" s="12"/>
      <c r="AS186" s="12"/>
      <c r="AU186" s="12"/>
      <c r="AX186" s="12"/>
      <c r="AY186" s="12"/>
      <c r="BA186" s="12"/>
      <c r="BD186" s="12"/>
      <c r="BE186" s="12"/>
      <c r="BG186" s="12"/>
      <c r="BJ186" s="12"/>
      <c r="BK186" s="12"/>
      <c r="BM186" s="131"/>
      <c r="BN186" s="132"/>
      <c r="BO186" s="132"/>
      <c r="BP186" s="12"/>
      <c r="BQ186" s="12"/>
      <c r="BS186" s="12"/>
      <c r="BV186" s="12"/>
      <c r="BW186" s="12"/>
      <c r="BY186" s="12"/>
      <c r="CB186" s="12"/>
      <c r="CC186" s="12"/>
      <c r="CE186" s="12"/>
      <c r="CH186" s="12"/>
      <c r="CI186" s="12"/>
    </row>
    <row r="187" spans="1:87">
      <c r="A187" s="9">
        <v>178</v>
      </c>
      <c r="B187" s="9">
        <v>36</v>
      </c>
      <c r="C187" s="9" t="s">
        <v>1928</v>
      </c>
      <c r="D187" s="9">
        <v>998</v>
      </c>
      <c r="E187" s="9" t="s">
        <v>1928</v>
      </c>
      <c r="F187" s="39">
        <v>0</v>
      </c>
      <c r="G187" s="128">
        <v>0</v>
      </c>
      <c r="H187" s="129">
        <f t="shared" si="27"/>
        <v>0</v>
      </c>
      <c r="I187" s="128">
        <f>IF(H189&gt;0, H187/H189, 0)</f>
        <v>0</v>
      </c>
      <c r="J187" s="76"/>
      <c r="K187" s="12" t="e">
        <f>ROUND(J189*I187,0)</f>
        <v>#REF!</v>
      </c>
      <c r="L187" s="75">
        <v>0</v>
      </c>
      <c r="M187" s="12" t="e">
        <f>K187-L187</f>
        <v>#REF!</v>
      </c>
      <c r="N187" s="50" t="e">
        <f t="shared" si="26"/>
        <v>#REF!</v>
      </c>
      <c r="O187" s="12">
        <v>0</v>
      </c>
      <c r="P187" s="9">
        <f t="shared" si="19"/>
        <v>0</v>
      </c>
      <c r="Q187" s="130">
        <f t="shared" si="20"/>
        <v>36</v>
      </c>
      <c r="R187" s="130">
        <f t="shared" si="21"/>
        <v>998</v>
      </c>
      <c r="S187" s="130">
        <f t="shared" si="22"/>
        <v>178</v>
      </c>
      <c r="T187" s="130">
        <f t="shared" si="23"/>
        <v>0</v>
      </c>
      <c r="U187" s="130">
        <f t="shared" si="24"/>
        <v>0</v>
      </c>
      <c r="V187" s="185">
        <f t="shared" si="25"/>
        <v>178</v>
      </c>
      <c r="W187" s="12">
        <v>36</v>
      </c>
      <c r="X187" s="9">
        <v>998</v>
      </c>
      <c r="Y187" s="9">
        <v>178</v>
      </c>
      <c r="Z187" s="12">
        <v>0</v>
      </c>
      <c r="AA187" s="12">
        <v>0</v>
      </c>
      <c r="AB187" s="132"/>
      <c r="AC187" s="131"/>
      <c r="AD187" s="132"/>
      <c r="AE187" s="132"/>
      <c r="AF187" s="131"/>
      <c r="AG187" s="131"/>
      <c r="AI187" s="12"/>
      <c r="AL187" s="12"/>
      <c r="AM187" s="12"/>
      <c r="AO187" s="12"/>
      <c r="AR187" s="12"/>
      <c r="AS187" s="12"/>
      <c r="AU187" s="12"/>
      <c r="AX187" s="12"/>
      <c r="AY187" s="12"/>
      <c r="BA187" s="12"/>
      <c r="BD187" s="12"/>
      <c r="BE187" s="12"/>
      <c r="BG187" s="12"/>
      <c r="BJ187" s="12"/>
      <c r="BK187" s="12"/>
      <c r="BM187" s="131"/>
      <c r="BN187" s="132"/>
      <c r="BO187" s="132"/>
      <c r="BP187" s="12"/>
      <c r="BQ187" s="12"/>
      <c r="BS187" s="12"/>
      <c r="BV187" s="12"/>
      <c r="BW187" s="12"/>
      <c r="BY187" s="12"/>
      <c r="CB187" s="12"/>
      <c r="CC187" s="12"/>
      <c r="CE187" s="12"/>
      <c r="CH187" s="12"/>
      <c r="CI187" s="12"/>
    </row>
    <row r="188" spans="1:87">
      <c r="A188" s="9">
        <v>179</v>
      </c>
      <c r="B188" s="9">
        <v>36</v>
      </c>
      <c r="C188" s="9" t="s">
        <v>1928</v>
      </c>
      <c r="D188" s="9">
        <v>998</v>
      </c>
      <c r="E188" s="9" t="s">
        <v>1928</v>
      </c>
      <c r="F188" s="39">
        <v>0</v>
      </c>
      <c r="G188" s="128">
        <v>0</v>
      </c>
      <c r="H188" s="129">
        <f t="shared" si="27"/>
        <v>0</v>
      </c>
      <c r="I188" s="128">
        <f>IF(H189&gt;0, H188/H189, 0)</f>
        <v>0</v>
      </c>
      <c r="J188" s="76"/>
      <c r="K188" s="12" t="e">
        <f>ROUND(J189*I188,0)</f>
        <v>#REF!</v>
      </c>
      <c r="L188" s="75">
        <v>0</v>
      </c>
      <c r="M188" s="12" t="e">
        <f>K188-L188</f>
        <v>#REF!</v>
      </c>
      <c r="N188" s="50" t="e">
        <f t="shared" si="26"/>
        <v>#REF!</v>
      </c>
      <c r="O188" s="12">
        <v>0</v>
      </c>
      <c r="P188" s="9">
        <f t="shared" si="19"/>
        <v>0</v>
      </c>
      <c r="Q188" s="130">
        <f t="shared" si="20"/>
        <v>36</v>
      </c>
      <c r="R188" s="130">
        <f t="shared" si="21"/>
        <v>998</v>
      </c>
      <c r="S188" s="130">
        <f t="shared" si="22"/>
        <v>179</v>
      </c>
      <c r="T188" s="130">
        <f t="shared" si="23"/>
        <v>0</v>
      </c>
      <c r="U188" s="130">
        <f t="shared" si="24"/>
        <v>0</v>
      </c>
      <c r="V188" s="185">
        <f t="shared" si="25"/>
        <v>179</v>
      </c>
      <c r="W188" s="12">
        <v>36</v>
      </c>
      <c r="X188" s="9">
        <v>998</v>
      </c>
      <c r="Y188" s="9">
        <v>179</v>
      </c>
      <c r="Z188" s="12">
        <v>0</v>
      </c>
      <c r="AA188" s="12">
        <v>0</v>
      </c>
      <c r="AB188" s="132"/>
      <c r="AC188" s="131"/>
      <c r="AD188" s="132"/>
      <c r="AE188" s="132"/>
      <c r="AF188" s="131"/>
      <c r="AG188" s="131"/>
      <c r="AI188" s="12"/>
      <c r="AL188" s="12"/>
      <c r="AM188" s="12"/>
      <c r="AO188" s="12"/>
      <c r="AR188" s="12"/>
      <c r="AS188" s="12"/>
      <c r="AU188" s="12"/>
      <c r="AX188" s="12"/>
      <c r="AY188" s="12"/>
      <c r="BA188" s="12"/>
      <c r="BD188" s="12"/>
      <c r="BE188" s="12"/>
      <c r="BG188" s="12"/>
      <c r="BJ188" s="12"/>
      <c r="BK188" s="12"/>
      <c r="BM188" s="131"/>
      <c r="BN188" s="132"/>
      <c r="BO188" s="132"/>
      <c r="BP188" s="12"/>
      <c r="BQ188" s="12"/>
      <c r="BS188" s="12"/>
      <c r="BV188" s="12"/>
      <c r="BW188" s="12"/>
      <c r="BY188" s="12"/>
      <c r="CB188" s="12"/>
      <c r="CC188" s="12"/>
      <c r="CE188" s="12"/>
      <c r="CH188" s="12"/>
      <c r="CI188" s="12"/>
    </row>
    <row r="189" spans="1:87">
      <c r="A189" s="9">
        <v>180</v>
      </c>
      <c r="B189" s="13">
        <v>36</v>
      </c>
      <c r="C189" s="13" t="s">
        <v>1536</v>
      </c>
      <c r="D189" s="13">
        <v>999</v>
      </c>
      <c r="E189" s="13" t="s">
        <v>946</v>
      </c>
      <c r="F189" s="111">
        <v>22704003.859999999</v>
      </c>
      <c r="G189" s="133">
        <v>1</v>
      </c>
      <c r="H189" s="134">
        <f>SUM(H185:H188)</f>
        <v>22491129.800000001</v>
      </c>
      <c r="I189" s="133">
        <f>SUM(I185:I188)</f>
        <v>1</v>
      </c>
      <c r="J189" s="111" t="e">
        <f>VLOOKUP(B189,town351,22)</f>
        <v>#REF!</v>
      </c>
      <c r="K189" s="111" t="e">
        <f>SUM(K185:K188)</f>
        <v>#REF!</v>
      </c>
      <c r="L189" s="135">
        <v>19450012</v>
      </c>
      <c r="M189" s="111" t="e">
        <f>SUM(M185:M188)</f>
        <v>#REF!</v>
      </c>
      <c r="N189" s="49" t="e">
        <f t="shared" si="26"/>
        <v>#REF!</v>
      </c>
      <c r="O189" s="111">
        <v>2212</v>
      </c>
      <c r="P189" s="9">
        <f t="shared" si="19"/>
        <v>0</v>
      </c>
      <c r="Q189" s="130">
        <f t="shared" si="20"/>
        <v>36</v>
      </c>
      <c r="R189" s="130">
        <f t="shared" si="21"/>
        <v>999</v>
      </c>
      <c r="S189" s="130">
        <f t="shared" si="22"/>
        <v>180</v>
      </c>
      <c r="T189" s="130">
        <f t="shared" si="23"/>
        <v>2154</v>
      </c>
      <c r="U189" s="130">
        <f t="shared" si="24"/>
        <v>22491129.800000001</v>
      </c>
      <c r="V189" s="185">
        <f t="shared" si="25"/>
        <v>180</v>
      </c>
      <c r="W189" s="12">
        <v>36</v>
      </c>
      <c r="X189" s="9">
        <v>999</v>
      </c>
      <c r="Y189" s="9">
        <v>180</v>
      </c>
      <c r="Z189" s="12">
        <v>2154</v>
      </c>
      <c r="AA189" s="12">
        <v>22491129.800000001</v>
      </c>
      <c r="AB189" s="132"/>
      <c r="AC189" s="131"/>
      <c r="AD189" s="132"/>
      <c r="AE189" s="132"/>
      <c r="AF189" s="131"/>
      <c r="AG189" s="131"/>
      <c r="AI189" s="12"/>
      <c r="AL189" s="12"/>
      <c r="AM189" s="12"/>
      <c r="AO189" s="12"/>
      <c r="AR189" s="12"/>
      <c r="AS189" s="12"/>
      <c r="AU189" s="12"/>
      <c r="AX189" s="12"/>
      <c r="AY189" s="12"/>
      <c r="BA189" s="12"/>
      <c r="BD189" s="12"/>
      <c r="BE189" s="12"/>
      <c r="BG189" s="12"/>
      <c r="BJ189" s="12"/>
      <c r="BK189" s="12"/>
      <c r="BM189" s="131"/>
      <c r="BN189" s="132"/>
      <c r="BO189" s="132"/>
      <c r="BP189" s="12"/>
      <c r="BQ189" s="12"/>
      <c r="BS189" s="12"/>
      <c r="BV189" s="12"/>
      <c r="BW189" s="12"/>
      <c r="BY189" s="12"/>
      <c r="CB189" s="12"/>
      <c r="CC189" s="12"/>
      <c r="CE189" s="12"/>
      <c r="CH189" s="12"/>
      <c r="CI189" s="12"/>
    </row>
    <row r="190" spans="1:87">
      <c r="A190" s="9">
        <v>181</v>
      </c>
      <c r="B190" s="9">
        <v>37</v>
      </c>
      <c r="C190" s="9" t="s">
        <v>1537</v>
      </c>
      <c r="D190" s="9">
        <v>37</v>
      </c>
      <c r="E190" s="9" t="s">
        <v>1097</v>
      </c>
      <c r="F190" s="39">
        <v>0</v>
      </c>
      <c r="G190" s="128">
        <v>0</v>
      </c>
      <c r="H190" s="129">
        <f>U190</f>
        <v>0</v>
      </c>
      <c r="I190" s="128">
        <f>IF(H194&gt;0, H190/H194, 0)</f>
        <v>0</v>
      </c>
      <c r="J190" s="76"/>
      <c r="K190" s="12" t="e">
        <f>ROUND(J194*I190,0)</f>
        <v>#REF!</v>
      </c>
      <c r="L190" s="75">
        <v>0</v>
      </c>
      <c r="M190" s="12" t="e">
        <f>K190-L190</f>
        <v>#REF!</v>
      </c>
      <c r="N190" s="50" t="e">
        <f t="shared" si="26"/>
        <v>#REF!</v>
      </c>
      <c r="O190" s="12">
        <v>0</v>
      </c>
      <c r="P190" s="9">
        <f t="shared" si="19"/>
        <v>0</v>
      </c>
      <c r="Q190" s="130">
        <f t="shared" si="20"/>
        <v>37</v>
      </c>
      <c r="R190" s="130">
        <f t="shared" si="21"/>
        <v>37</v>
      </c>
      <c r="S190" s="130">
        <f t="shared" si="22"/>
        <v>181</v>
      </c>
      <c r="T190" s="130">
        <f t="shared" si="23"/>
        <v>0</v>
      </c>
      <c r="U190" s="130">
        <f t="shared" si="24"/>
        <v>0</v>
      </c>
      <c r="V190" s="185">
        <f t="shared" si="25"/>
        <v>181</v>
      </c>
      <c r="W190" s="12">
        <v>37</v>
      </c>
      <c r="X190" s="9">
        <v>37</v>
      </c>
      <c r="Y190" s="9">
        <v>181</v>
      </c>
      <c r="Z190" s="12">
        <v>0</v>
      </c>
      <c r="AA190" s="12">
        <v>0</v>
      </c>
      <c r="AB190" s="132"/>
      <c r="AC190" s="131"/>
      <c r="AD190" s="132"/>
      <c r="AE190" s="132"/>
      <c r="AF190" s="131"/>
      <c r="AG190" s="131"/>
      <c r="AI190" s="12"/>
      <c r="AL190" s="12"/>
      <c r="AM190" s="12"/>
      <c r="AO190" s="12"/>
      <c r="AR190" s="12"/>
      <c r="AS190" s="12"/>
      <c r="AU190" s="12"/>
      <c r="AX190" s="12"/>
      <c r="AY190" s="12"/>
      <c r="BA190" s="12"/>
      <c r="BD190" s="12"/>
      <c r="BE190" s="12"/>
      <c r="BG190" s="12"/>
      <c r="BJ190" s="12"/>
      <c r="BK190" s="12"/>
      <c r="BM190" s="131"/>
      <c r="BN190" s="132"/>
      <c r="BO190" s="132"/>
      <c r="BP190" s="12"/>
      <c r="BQ190" s="12"/>
      <c r="BS190" s="12"/>
      <c r="BV190" s="12"/>
      <c r="BW190" s="12"/>
      <c r="BY190" s="12"/>
      <c r="CB190" s="12"/>
      <c r="CC190" s="12"/>
      <c r="CE190" s="12"/>
      <c r="CH190" s="12"/>
      <c r="CI190" s="12"/>
    </row>
    <row r="191" spans="1:87">
      <c r="A191" s="9">
        <v>182</v>
      </c>
      <c r="B191" s="9">
        <v>37</v>
      </c>
      <c r="C191" s="9" t="s">
        <v>1537</v>
      </c>
      <c r="D191" s="9">
        <v>600</v>
      </c>
      <c r="E191" s="9" t="s">
        <v>1415</v>
      </c>
      <c r="F191" s="39">
        <v>7870594</v>
      </c>
      <c r="G191" s="128">
        <v>0.98935449428442634</v>
      </c>
      <c r="H191" s="129">
        <f t="shared" si="27"/>
        <v>8126392</v>
      </c>
      <c r="I191" s="128">
        <f>IF(H194&gt;0, H191/H194, 0)</f>
        <v>0.98517125708141029</v>
      </c>
      <c r="J191" s="76"/>
      <c r="K191" s="12" t="e">
        <f>ROUND(J194*I191,0)</f>
        <v>#REF!</v>
      </c>
      <c r="L191" s="75">
        <v>7019084</v>
      </c>
      <c r="M191" s="12" t="e">
        <f>K191-L191</f>
        <v>#REF!</v>
      </c>
      <c r="N191" s="50" t="e">
        <f t="shared" si="26"/>
        <v>#REF!</v>
      </c>
      <c r="O191" s="12">
        <v>830</v>
      </c>
      <c r="P191" s="9">
        <f t="shared" si="19"/>
        <v>0</v>
      </c>
      <c r="Q191" s="130">
        <f t="shared" si="20"/>
        <v>37</v>
      </c>
      <c r="R191" s="130">
        <f t="shared" si="21"/>
        <v>600</v>
      </c>
      <c r="S191" s="130">
        <f t="shared" si="22"/>
        <v>182</v>
      </c>
      <c r="T191" s="130">
        <f t="shared" si="23"/>
        <v>852</v>
      </c>
      <c r="U191" s="130">
        <f t="shared" si="24"/>
        <v>8126392</v>
      </c>
      <c r="V191" s="185">
        <f t="shared" si="25"/>
        <v>182</v>
      </c>
      <c r="W191" s="12">
        <v>37</v>
      </c>
      <c r="X191" s="9">
        <v>600</v>
      </c>
      <c r="Y191" s="9">
        <v>182</v>
      </c>
      <c r="Z191" s="12">
        <v>852</v>
      </c>
      <c r="AA191" s="12">
        <v>8126392</v>
      </c>
      <c r="AB191" s="132"/>
      <c r="AC191" s="131"/>
      <c r="AD191" s="132"/>
      <c r="AE191" s="132"/>
      <c r="AF191" s="131"/>
      <c r="AG191" s="131"/>
      <c r="AI191" s="12"/>
      <c r="AL191" s="12"/>
      <c r="AM191" s="12"/>
      <c r="AO191" s="12"/>
      <c r="AR191" s="12"/>
      <c r="AS191" s="12"/>
      <c r="AU191" s="12"/>
      <c r="AX191" s="12"/>
      <c r="AY191" s="12"/>
      <c r="BA191" s="12"/>
      <c r="BD191" s="12"/>
      <c r="BE191" s="12"/>
      <c r="BG191" s="12"/>
      <c r="BJ191" s="12"/>
      <c r="BK191" s="12"/>
      <c r="BM191" s="131"/>
      <c r="BN191" s="132"/>
      <c r="BO191" s="132"/>
      <c r="BP191" s="12"/>
      <c r="BQ191" s="12"/>
      <c r="BS191" s="12"/>
      <c r="BV191" s="12"/>
      <c r="BW191" s="12"/>
      <c r="BY191" s="12"/>
      <c r="CB191" s="12"/>
      <c r="CC191" s="12"/>
      <c r="CE191" s="12"/>
      <c r="CH191" s="12"/>
      <c r="CI191" s="12"/>
    </row>
    <row r="192" spans="1:87">
      <c r="A192" s="9">
        <v>183</v>
      </c>
      <c r="B192" s="9">
        <v>37</v>
      </c>
      <c r="C192" s="9" t="s">
        <v>1097</v>
      </c>
      <c r="D192" s="9">
        <v>830</v>
      </c>
      <c r="E192" s="9" t="s">
        <v>1485</v>
      </c>
      <c r="F192" s="39">
        <v>84688</v>
      </c>
      <c r="G192" s="128">
        <v>1.0645505715573628E-2</v>
      </c>
      <c r="H192" s="129">
        <f t="shared" si="27"/>
        <v>122318</v>
      </c>
      <c r="I192" s="128">
        <f>IF(H194&gt;0, H192/H194, 0)</f>
        <v>1.4828742918589695E-2</v>
      </c>
      <c r="J192" s="76"/>
      <c r="K192" s="12" t="e">
        <f>ROUND(J194*I192,0)</f>
        <v>#REF!</v>
      </c>
      <c r="L192" s="75">
        <v>75526</v>
      </c>
      <c r="M192" s="12" t="e">
        <f>K192-L192</f>
        <v>#REF!</v>
      </c>
      <c r="N192" s="50" t="e">
        <f t="shared" si="26"/>
        <v>#REF!</v>
      </c>
      <c r="O192" s="12">
        <v>5</v>
      </c>
      <c r="P192" s="9">
        <f t="shared" si="19"/>
        <v>0</v>
      </c>
      <c r="Q192" s="130">
        <f t="shared" si="20"/>
        <v>37</v>
      </c>
      <c r="R192" s="130">
        <f t="shared" si="21"/>
        <v>830</v>
      </c>
      <c r="S192" s="130">
        <f t="shared" si="22"/>
        <v>183</v>
      </c>
      <c r="T192" s="130">
        <f t="shared" si="23"/>
        <v>7</v>
      </c>
      <c r="U192" s="130">
        <f t="shared" si="24"/>
        <v>122318</v>
      </c>
      <c r="V192" s="185">
        <f t="shared" si="25"/>
        <v>183</v>
      </c>
      <c r="W192" s="12">
        <v>37</v>
      </c>
      <c r="X192" s="9">
        <v>830</v>
      </c>
      <c r="Y192" s="9">
        <v>183</v>
      </c>
      <c r="Z192" s="12">
        <v>7</v>
      </c>
      <c r="AA192" s="12">
        <v>122318</v>
      </c>
      <c r="AB192" s="132"/>
      <c r="AC192" s="131"/>
      <c r="AD192" s="132"/>
      <c r="AE192" s="132"/>
      <c r="AF192" s="131"/>
      <c r="AG192" s="131"/>
      <c r="AI192" s="12"/>
      <c r="AL192" s="12"/>
      <c r="AM192" s="12"/>
      <c r="AO192" s="12"/>
      <c r="AR192" s="12"/>
      <c r="AS192" s="12"/>
      <c r="AU192" s="12"/>
      <c r="AX192" s="12"/>
      <c r="AY192" s="12"/>
      <c r="BA192" s="12"/>
      <c r="BD192" s="12"/>
      <c r="BE192" s="12"/>
      <c r="BG192" s="12"/>
      <c r="BJ192" s="12"/>
      <c r="BK192" s="12"/>
      <c r="BM192" s="131"/>
      <c r="BN192" s="132"/>
      <c r="BO192" s="132"/>
      <c r="BP192" s="12"/>
      <c r="BQ192" s="12"/>
      <c r="BS192" s="12"/>
      <c r="BV192" s="12"/>
      <c r="BW192" s="12"/>
      <c r="BY192" s="12"/>
      <c r="CB192" s="12"/>
      <c r="CC192" s="12"/>
      <c r="CE192" s="12"/>
      <c r="CH192" s="12"/>
      <c r="CI192" s="12"/>
    </row>
    <row r="193" spans="1:87">
      <c r="A193" s="9">
        <v>184</v>
      </c>
      <c r="B193" s="9">
        <v>37</v>
      </c>
      <c r="C193" s="9" t="s">
        <v>1928</v>
      </c>
      <c r="D193" s="9">
        <v>998</v>
      </c>
      <c r="E193" s="9" t="s">
        <v>1928</v>
      </c>
      <c r="F193" s="39">
        <v>0</v>
      </c>
      <c r="G193" s="128">
        <v>0</v>
      </c>
      <c r="H193" s="129">
        <f t="shared" si="27"/>
        <v>0</v>
      </c>
      <c r="I193" s="128">
        <f>IF(H194&gt;0, H193/H194, 0)</f>
        <v>0</v>
      </c>
      <c r="J193" s="76"/>
      <c r="K193" s="12" t="e">
        <f>ROUND(J194*I193,0)</f>
        <v>#REF!</v>
      </c>
      <c r="L193" s="75">
        <v>0</v>
      </c>
      <c r="M193" s="12" t="e">
        <f>K193-L193</f>
        <v>#REF!</v>
      </c>
      <c r="N193" s="50" t="e">
        <f t="shared" si="26"/>
        <v>#REF!</v>
      </c>
      <c r="O193" s="12">
        <v>0</v>
      </c>
      <c r="P193" s="9">
        <f t="shared" si="19"/>
        <v>0</v>
      </c>
      <c r="Q193" s="130">
        <f t="shared" si="20"/>
        <v>37</v>
      </c>
      <c r="R193" s="130">
        <f t="shared" si="21"/>
        <v>998</v>
      </c>
      <c r="S193" s="130">
        <f t="shared" si="22"/>
        <v>184</v>
      </c>
      <c r="T193" s="130">
        <f t="shared" si="23"/>
        <v>0</v>
      </c>
      <c r="U193" s="130">
        <f t="shared" si="24"/>
        <v>0</v>
      </c>
      <c r="V193" s="185">
        <f t="shared" si="25"/>
        <v>184</v>
      </c>
      <c r="W193" s="12">
        <v>37</v>
      </c>
      <c r="X193" s="9">
        <v>998</v>
      </c>
      <c r="Y193" s="9">
        <v>184</v>
      </c>
      <c r="Z193" s="12">
        <v>0</v>
      </c>
      <c r="AA193" s="12">
        <v>0</v>
      </c>
      <c r="AB193" s="132"/>
      <c r="AC193" s="131"/>
      <c r="AD193" s="132"/>
      <c r="AE193" s="132"/>
      <c r="AF193" s="131"/>
      <c r="AG193" s="131"/>
      <c r="AI193" s="12"/>
      <c r="AL193" s="12"/>
      <c r="AM193" s="12"/>
      <c r="AO193" s="12"/>
      <c r="AR193" s="12"/>
      <c r="AS193" s="12"/>
      <c r="AU193" s="12"/>
      <c r="AX193" s="12"/>
      <c r="AY193" s="12"/>
      <c r="BA193" s="12"/>
      <c r="BD193" s="12"/>
      <c r="BE193" s="12"/>
      <c r="BG193" s="12"/>
      <c r="BJ193" s="12"/>
      <c r="BK193" s="12"/>
      <c r="BM193" s="131"/>
      <c r="BN193" s="132"/>
      <c r="BO193" s="132"/>
      <c r="BP193" s="12"/>
      <c r="BQ193" s="12"/>
      <c r="BS193" s="12"/>
      <c r="BV193" s="12"/>
      <c r="BW193" s="12"/>
      <c r="BY193" s="12"/>
      <c r="CB193" s="12"/>
      <c r="CC193" s="12"/>
      <c r="CE193" s="12"/>
      <c r="CH193" s="12"/>
      <c r="CI193" s="12"/>
    </row>
    <row r="194" spans="1:87">
      <c r="A194" s="9">
        <v>185</v>
      </c>
      <c r="B194" s="13">
        <v>37</v>
      </c>
      <c r="C194" s="13" t="s">
        <v>1097</v>
      </c>
      <c r="D194" s="13">
        <v>999</v>
      </c>
      <c r="E194" s="13" t="s">
        <v>946</v>
      </c>
      <c r="F194" s="111">
        <v>7955282</v>
      </c>
      <c r="G194" s="133">
        <v>1</v>
      </c>
      <c r="H194" s="134">
        <f>SUM(H190:H193)</f>
        <v>8248710</v>
      </c>
      <c r="I194" s="133">
        <f>SUM(I190:I193)</f>
        <v>1</v>
      </c>
      <c r="J194" s="111" t="e">
        <f>VLOOKUP(B194,town351,22)</f>
        <v>#REF!</v>
      </c>
      <c r="K194" s="111" t="e">
        <f>SUM(K190:K193)</f>
        <v>#REF!</v>
      </c>
      <c r="L194" s="135">
        <v>7094610</v>
      </c>
      <c r="M194" s="111" t="e">
        <f>SUM(M190:M193)</f>
        <v>#REF!</v>
      </c>
      <c r="N194" s="49" t="e">
        <f t="shared" si="26"/>
        <v>#REF!</v>
      </c>
      <c r="O194" s="111">
        <v>835</v>
      </c>
      <c r="P194" s="9">
        <f t="shared" si="19"/>
        <v>0</v>
      </c>
      <c r="Q194" s="130">
        <f t="shared" si="20"/>
        <v>37</v>
      </c>
      <c r="R194" s="130">
        <f t="shared" si="21"/>
        <v>999</v>
      </c>
      <c r="S194" s="130">
        <f t="shared" si="22"/>
        <v>185</v>
      </c>
      <c r="T194" s="130">
        <f t="shared" si="23"/>
        <v>859</v>
      </c>
      <c r="U194" s="130">
        <f t="shared" si="24"/>
        <v>8248710</v>
      </c>
      <c r="V194" s="185">
        <f t="shared" si="25"/>
        <v>185</v>
      </c>
      <c r="W194" s="12">
        <v>37</v>
      </c>
      <c r="X194" s="9">
        <v>999</v>
      </c>
      <c r="Y194" s="9">
        <v>185</v>
      </c>
      <c r="Z194" s="12">
        <v>859</v>
      </c>
      <c r="AA194" s="12">
        <v>8248710</v>
      </c>
      <c r="AB194" s="132"/>
      <c r="AC194" s="131"/>
      <c r="AD194" s="132"/>
      <c r="AE194" s="132"/>
      <c r="AF194" s="131"/>
      <c r="AG194" s="131"/>
      <c r="AI194" s="12"/>
      <c r="AL194" s="12"/>
      <c r="AM194" s="12"/>
      <c r="AO194" s="12"/>
      <c r="AR194" s="12"/>
      <c r="AS194" s="12"/>
      <c r="AU194" s="12"/>
      <c r="AX194" s="12"/>
      <c r="AY194" s="12"/>
      <c r="BA194" s="12"/>
      <c r="BD194" s="12"/>
      <c r="BE194" s="12"/>
      <c r="BG194" s="12"/>
      <c r="BJ194" s="12"/>
      <c r="BK194" s="12"/>
      <c r="BM194" s="131"/>
      <c r="BN194" s="132"/>
      <c r="BO194" s="132"/>
      <c r="BP194" s="12"/>
      <c r="BQ194" s="12"/>
      <c r="BS194" s="12"/>
      <c r="BV194" s="12"/>
      <c r="BW194" s="12"/>
      <c r="BY194" s="12"/>
      <c r="CB194" s="12"/>
      <c r="CC194" s="12"/>
      <c r="CE194" s="12"/>
      <c r="CH194" s="12"/>
      <c r="CI194" s="12"/>
    </row>
    <row r="195" spans="1:87">
      <c r="A195" s="9">
        <v>186</v>
      </c>
      <c r="B195" s="9">
        <v>38</v>
      </c>
      <c r="C195" s="9" t="s">
        <v>1098</v>
      </c>
      <c r="D195" s="9">
        <v>38</v>
      </c>
      <c r="E195" s="9" t="s">
        <v>1098</v>
      </c>
      <c r="F195" s="39">
        <v>6380974.8437599996</v>
      </c>
      <c r="G195" s="128">
        <v>0.45479406320835736</v>
      </c>
      <c r="H195" s="129">
        <f>U195</f>
        <v>6361983.2980000013</v>
      </c>
      <c r="I195" s="128">
        <f>IF(H199&gt;0, H195/H199, 0)</f>
        <v>0.45437427187769114</v>
      </c>
      <c r="J195" s="76"/>
      <c r="K195" s="12" t="e">
        <f>ROUND(J199*I195,0)</f>
        <v>#REF!</v>
      </c>
      <c r="L195" s="75">
        <v>5508993</v>
      </c>
      <c r="M195" s="12" t="e">
        <f>K195-L195</f>
        <v>#REF!</v>
      </c>
      <c r="N195" s="50" t="e">
        <f t="shared" si="26"/>
        <v>#REF!</v>
      </c>
      <c r="O195" s="12">
        <v>729</v>
      </c>
      <c r="P195" s="9">
        <f t="shared" si="19"/>
        <v>0</v>
      </c>
      <c r="Q195" s="130">
        <f t="shared" si="20"/>
        <v>38</v>
      </c>
      <c r="R195" s="130">
        <f t="shared" si="21"/>
        <v>38</v>
      </c>
      <c r="S195" s="130">
        <f t="shared" si="22"/>
        <v>186</v>
      </c>
      <c r="T195" s="130">
        <f t="shared" si="23"/>
        <v>718</v>
      </c>
      <c r="U195" s="130">
        <f t="shared" si="24"/>
        <v>6361983.2980000013</v>
      </c>
      <c r="V195" s="185">
        <f t="shared" si="25"/>
        <v>186</v>
      </c>
      <c r="W195" s="12">
        <v>38</v>
      </c>
      <c r="X195" s="9">
        <v>38</v>
      </c>
      <c r="Y195" s="9">
        <v>186</v>
      </c>
      <c r="Z195" s="12">
        <v>718</v>
      </c>
      <c r="AA195" s="12">
        <v>6361983.2980000013</v>
      </c>
      <c r="AB195" s="132"/>
      <c r="AC195" s="131"/>
      <c r="AD195" s="132"/>
      <c r="AE195" s="132"/>
      <c r="AF195" s="131"/>
      <c r="AG195" s="131"/>
      <c r="AI195" s="12"/>
      <c r="AL195" s="12"/>
      <c r="AM195" s="12"/>
      <c r="AO195" s="12"/>
      <c r="AR195" s="12"/>
      <c r="AS195" s="12"/>
      <c r="AU195" s="12"/>
      <c r="AX195" s="12"/>
      <c r="AY195" s="12"/>
      <c r="BA195" s="12"/>
      <c r="BD195" s="12"/>
      <c r="BE195" s="12"/>
      <c r="BG195" s="12"/>
      <c r="BJ195" s="12"/>
      <c r="BK195" s="12"/>
      <c r="BM195" s="131"/>
      <c r="BN195" s="132"/>
      <c r="BO195" s="132"/>
      <c r="BP195" s="12"/>
      <c r="BQ195" s="12"/>
      <c r="BS195" s="12"/>
      <c r="BV195" s="12"/>
      <c r="BW195" s="12"/>
      <c r="BY195" s="12"/>
      <c r="CB195" s="12"/>
      <c r="CC195" s="12"/>
      <c r="CE195" s="12"/>
      <c r="CH195" s="12"/>
      <c r="CI195" s="12"/>
    </row>
    <row r="196" spans="1:87">
      <c r="A196" s="9">
        <v>187</v>
      </c>
      <c r="B196" s="9">
        <v>38</v>
      </c>
      <c r="C196" s="9" t="s">
        <v>1098</v>
      </c>
      <c r="D196" s="9">
        <v>705</v>
      </c>
      <c r="E196" s="9" t="s">
        <v>1447</v>
      </c>
      <c r="F196" s="39">
        <v>7401004</v>
      </c>
      <c r="G196" s="128">
        <v>0.52749505575513667</v>
      </c>
      <c r="H196" s="129">
        <f t="shared" si="27"/>
        <v>7292763</v>
      </c>
      <c r="I196" s="128">
        <f>IF(H199&gt;0, H196/H199, 0)</f>
        <v>0.52085076663801799</v>
      </c>
      <c r="J196" s="76"/>
      <c r="K196" s="12" t="e">
        <f>ROUND(J199*I196,0)</f>
        <v>#REF!</v>
      </c>
      <c r="L196" s="75">
        <v>6389632</v>
      </c>
      <c r="M196" s="12" t="e">
        <f>K196-L196</f>
        <v>#REF!</v>
      </c>
      <c r="N196" s="50" t="e">
        <f t="shared" si="26"/>
        <v>#REF!</v>
      </c>
      <c r="O196" s="12">
        <v>768</v>
      </c>
      <c r="P196" s="9">
        <f t="shared" si="19"/>
        <v>0</v>
      </c>
      <c r="Q196" s="130">
        <f t="shared" si="20"/>
        <v>38</v>
      </c>
      <c r="R196" s="130">
        <f t="shared" si="21"/>
        <v>705</v>
      </c>
      <c r="S196" s="130">
        <f t="shared" si="22"/>
        <v>187</v>
      </c>
      <c r="T196" s="130">
        <f t="shared" si="23"/>
        <v>742</v>
      </c>
      <c r="U196" s="130">
        <f t="shared" si="24"/>
        <v>7292763</v>
      </c>
      <c r="V196" s="185">
        <f t="shared" si="25"/>
        <v>187</v>
      </c>
      <c r="W196" s="12">
        <v>38</v>
      </c>
      <c r="X196" s="9">
        <v>705</v>
      </c>
      <c r="Y196" s="9">
        <v>187</v>
      </c>
      <c r="Z196" s="12">
        <v>742</v>
      </c>
      <c r="AA196" s="12">
        <v>7292763</v>
      </c>
      <c r="AB196" s="132"/>
      <c r="AC196" s="131"/>
      <c r="AD196" s="132"/>
      <c r="AE196" s="132"/>
      <c r="AF196" s="131"/>
      <c r="AG196" s="131"/>
      <c r="AI196" s="12"/>
      <c r="AL196" s="12"/>
      <c r="AM196" s="12"/>
      <c r="AO196" s="12"/>
      <c r="AR196" s="12"/>
      <c r="AS196" s="12"/>
      <c r="AU196" s="12"/>
      <c r="AX196" s="12"/>
      <c r="AY196" s="12"/>
      <c r="BA196" s="12"/>
      <c r="BD196" s="12"/>
      <c r="BE196" s="12"/>
      <c r="BG196" s="12"/>
      <c r="BJ196" s="12"/>
      <c r="BK196" s="12"/>
      <c r="BM196" s="131"/>
      <c r="BN196" s="132"/>
      <c r="BO196" s="132"/>
      <c r="BP196" s="12"/>
      <c r="BQ196" s="12"/>
      <c r="BS196" s="12"/>
      <c r="BV196" s="12"/>
      <c r="BW196" s="12"/>
      <c r="BY196" s="12"/>
      <c r="CB196" s="12"/>
      <c r="CC196" s="12"/>
      <c r="CE196" s="12"/>
      <c r="CH196" s="12"/>
      <c r="CI196" s="12"/>
    </row>
    <row r="197" spans="1:87">
      <c r="A197" s="9">
        <v>188</v>
      </c>
      <c r="B197" s="9">
        <v>38</v>
      </c>
      <c r="C197" s="9" t="s">
        <v>1098</v>
      </c>
      <c r="D197" s="9">
        <v>817</v>
      </c>
      <c r="E197" s="9" t="s">
        <v>1478</v>
      </c>
      <c r="F197" s="39">
        <v>248492</v>
      </c>
      <c r="G197" s="128">
        <v>1.7710881036506049E-2</v>
      </c>
      <c r="H197" s="129">
        <f t="shared" si="27"/>
        <v>346890</v>
      </c>
      <c r="I197" s="128">
        <f>IF(H199&gt;0, H197/H199, 0)</f>
        <v>2.4774961484290939E-2</v>
      </c>
      <c r="J197" s="76"/>
      <c r="K197" s="12" t="e">
        <f>ROUND(J199*I197,0)</f>
        <v>#REF!</v>
      </c>
      <c r="L197" s="75">
        <v>214535</v>
      </c>
      <c r="M197" s="12" t="e">
        <f>K197-L197</f>
        <v>#REF!</v>
      </c>
      <c r="N197" s="50" t="e">
        <f t="shared" si="26"/>
        <v>#REF!</v>
      </c>
      <c r="O197" s="12">
        <v>16</v>
      </c>
      <c r="P197" s="9">
        <f t="shared" si="19"/>
        <v>0</v>
      </c>
      <c r="Q197" s="130">
        <f t="shared" si="20"/>
        <v>38</v>
      </c>
      <c r="R197" s="130">
        <f t="shared" si="21"/>
        <v>817</v>
      </c>
      <c r="S197" s="130">
        <f t="shared" si="22"/>
        <v>188</v>
      </c>
      <c r="T197" s="130">
        <f t="shared" si="23"/>
        <v>22</v>
      </c>
      <c r="U197" s="130">
        <f t="shared" si="24"/>
        <v>346890</v>
      </c>
      <c r="V197" s="185">
        <f t="shared" si="25"/>
        <v>188</v>
      </c>
      <c r="W197" s="12">
        <v>38</v>
      </c>
      <c r="X197" s="9">
        <v>817</v>
      </c>
      <c r="Y197" s="9">
        <v>188</v>
      </c>
      <c r="Z197" s="12">
        <v>22</v>
      </c>
      <c r="AA197" s="12">
        <v>346890</v>
      </c>
      <c r="AB197" s="132"/>
      <c r="AC197" s="131"/>
      <c r="AD197" s="132"/>
      <c r="AE197" s="132"/>
      <c r="AF197" s="131"/>
      <c r="AG197" s="131"/>
      <c r="AI197" s="12"/>
      <c r="AL197" s="12"/>
      <c r="AM197" s="12"/>
      <c r="AO197" s="12"/>
      <c r="AR197" s="12"/>
      <c r="AS197" s="12"/>
      <c r="AU197" s="12"/>
      <c r="AX197" s="12"/>
      <c r="AY197" s="12"/>
      <c r="BA197" s="12"/>
      <c r="BD197" s="12"/>
      <c r="BE197" s="12"/>
      <c r="BG197" s="12"/>
      <c r="BJ197" s="12"/>
      <c r="BK197" s="12"/>
      <c r="BM197" s="131"/>
      <c r="BN197" s="132"/>
      <c r="BO197" s="132"/>
      <c r="BP197" s="12"/>
      <c r="BQ197" s="12"/>
      <c r="BS197" s="12"/>
      <c r="BV197" s="12"/>
      <c r="BW197" s="12"/>
      <c r="BY197" s="12"/>
      <c r="CB197" s="12"/>
      <c r="CC197" s="12"/>
      <c r="CE197" s="12"/>
      <c r="CH197" s="12"/>
      <c r="CI197" s="12"/>
    </row>
    <row r="198" spans="1:87">
      <c r="A198" s="9">
        <v>189</v>
      </c>
      <c r="B198" s="9">
        <v>38</v>
      </c>
      <c r="C198" s="9" t="s">
        <v>1928</v>
      </c>
      <c r="D198" s="9">
        <v>998</v>
      </c>
      <c r="F198" s="136">
        <v>0</v>
      </c>
      <c r="G198" s="137">
        <v>0</v>
      </c>
      <c r="H198" s="129">
        <f t="shared" si="27"/>
        <v>0</v>
      </c>
      <c r="I198" s="128">
        <f>IF(H199&gt;0, H198/H199, 0)</f>
        <v>0</v>
      </c>
      <c r="J198" s="76"/>
      <c r="K198" s="12" t="e">
        <f>ROUND(J199*I198,0)</f>
        <v>#REF!</v>
      </c>
      <c r="L198" s="75">
        <v>0</v>
      </c>
      <c r="M198" s="12" t="e">
        <f>K198-L198</f>
        <v>#REF!</v>
      </c>
      <c r="N198" s="50" t="e">
        <f t="shared" si="26"/>
        <v>#REF!</v>
      </c>
      <c r="O198" s="12">
        <v>0</v>
      </c>
      <c r="P198" s="9">
        <f t="shared" si="19"/>
        <v>0</v>
      </c>
      <c r="Q198" s="130">
        <f t="shared" si="20"/>
        <v>38</v>
      </c>
      <c r="R198" s="130">
        <f t="shared" si="21"/>
        <v>998</v>
      </c>
      <c r="S198" s="130">
        <f t="shared" si="22"/>
        <v>189</v>
      </c>
      <c r="T198" s="130">
        <f t="shared" si="23"/>
        <v>0</v>
      </c>
      <c r="U198" s="130">
        <f t="shared" si="24"/>
        <v>0</v>
      </c>
      <c r="V198" s="185">
        <f t="shared" si="25"/>
        <v>189</v>
      </c>
      <c r="W198" s="12">
        <v>38</v>
      </c>
      <c r="X198" s="9">
        <v>998</v>
      </c>
      <c r="Y198" s="9">
        <v>189</v>
      </c>
      <c r="Z198" s="12">
        <v>0</v>
      </c>
      <c r="AA198" s="12">
        <v>0</v>
      </c>
      <c r="AB198" s="132"/>
      <c r="AC198" s="131"/>
      <c r="AD198" s="132"/>
      <c r="AE198" s="132"/>
      <c r="AF198" s="131"/>
      <c r="AG198" s="131"/>
      <c r="AI198" s="12"/>
      <c r="AL198" s="12"/>
      <c r="AM198" s="12"/>
      <c r="AO198" s="12"/>
      <c r="AR198" s="12"/>
      <c r="AS198" s="12"/>
      <c r="AU198" s="12"/>
      <c r="AX198" s="12"/>
      <c r="AY198" s="12"/>
      <c r="BA198" s="12"/>
      <c r="BD198" s="12"/>
      <c r="BE198" s="12"/>
      <c r="BG198" s="12"/>
      <c r="BJ198" s="12"/>
      <c r="BK198" s="12"/>
      <c r="BM198" s="131"/>
      <c r="BN198" s="132"/>
      <c r="BO198" s="132"/>
      <c r="BP198" s="12"/>
      <c r="BQ198" s="12"/>
      <c r="BS198" s="12"/>
      <c r="BV198" s="12"/>
      <c r="BW198" s="12"/>
      <c r="BY198" s="12"/>
      <c r="CB198" s="12"/>
      <c r="CC198" s="12"/>
      <c r="CE198" s="12"/>
      <c r="CH198" s="12"/>
      <c r="CI198" s="12"/>
    </row>
    <row r="199" spans="1:87">
      <c r="A199" s="9">
        <v>190</v>
      </c>
      <c r="B199" s="13">
        <v>38</v>
      </c>
      <c r="C199" s="13" t="s">
        <v>1538</v>
      </c>
      <c r="D199" s="13">
        <v>999</v>
      </c>
      <c r="E199" s="13" t="s">
        <v>946</v>
      </c>
      <c r="F199" s="111">
        <v>14030470.843759999</v>
      </c>
      <c r="G199" s="133">
        <v>1</v>
      </c>
      <c r="H199" s="134">
        <f>SUM(H195:H198)</f>
        <v>14001636.298</v>
      </c>
      <c r="I199" s="133">
        <f>SUM(I195:I198)</f>
        <v>1</v>
      </c>
      <c r="J199" s="111" t="e">
        <f>VLOOKUP(B199,town351,22)</f>
        <v>#REF!</v>
      </c>
      <c r="K199" s="111" t="e">
        <f>SUM(K195:K198)</f>
        <v>#REF!</v>
      </c>
      <c r="L199" s="135">
        <v>12113160</v>
      </c>
      <c r="M199" s="111" t="e">
        <f>SUM(M195:M198)</f>
        <v>#REF!</v>
      </c>
      <c r="N199" s="49" t="e">
        <f t="shared" si="26"/>
        <v>#REF!</v>
      </c>
      <c r="O199" s="111">
        <v>1513</v>
      </c>
      <c r="P199" s="9">
        <f t="shared" si="19"/>
        <v>0</v>
      </c>
      <c r="Q199" s="130">
        <f t="shared" si="20"/>
        <v>38</v>
      </c>
      <c r="R199" s="130">
        <f t="shared" si="21"/>
        <v>999</v>
      </c>
      <c r="S199" s="130">
        <f t="shared" si="22"/>
        <v>190</v>
      </c>
      <c r="T199" s="130">
        <f t="shared" si="23"/>
        <v>1482</v>
      </c>
      <c r="U199" s="130">
        <f t="shared" si="24"/>
        <v>14001636.298</v>
      </c>
      <c r="V199" s="185">
        <f t="shared" si="25"/>
        <v>190</v>
      </c>
      <c r="W199" s="12">
        <v>38</v>
      </c>
      <c r="X199" s="9">
        <v>999</v>
      </c>
      <c r="Y199" s="9">
        <v>190</v>
      </c>
      <c r="Z199" s="12">
        <v>1482</v>
      </c>
      <c r="AA199" s="12">
        <v>14001636.298</v>
      </c>
      <c r="AB199" s="132"/>
      <c r="AC199" s="131"/>
      <c r="AD199" s="132"/>
      <c r="AE199" s="132"/>
      <c r="AF199" s="131"/>
      <c r="AG199" s="131"/>
      <c r="AI199" s="12"/>
      <c r="AL199" s="12"/>
      <c r="AM199" s="12"/>
      <c r="AO199" s="12"/>
      <c r="AR199" s="12"/>
      <c r="AS199" s="12"/>
      <c r="AU199" s="12"/>
      <c r="AX199" s="12"/>
      <c r="AY199" s="12"/>
      <c r="BA199" s="12"/>
      <c r="BD199" s="12"/>
      <c r="BE199" s="12"/>
      <c r="BG199" s="12"/>
      <c r="BJ199" s="12"/>
      <c r="BK199" s="12"/>
      <c r="BM199" s="131"/>
      <c r="BN199" s="132"/>
      <c r="BO199" s="132"/>
      <c r="BP199" s="12"/>
      <c r="BQ199" s="12"/>
      <c r="BS199" s="12"/>
      <c r="BV199" s="12"/>
      <c r="BW199" s="12"/>
      <c r="BY199" s="12"/>
      <c r="CB199" s="12"/>
      <c r="CC199" s="12"/>
      <c r="CE199" s="12"/>
      <c r="CH199" s="12"/>
      <c r="CI199" s="12"/>
    </row>
    <row r="200" spans="1:87">
      <c r="A200" s="9">
        <v>191</v>
      </c>
      <c r="B200" s="9">
        <v>39</v>
      </c>
      <c r="C200" s="9" t="s">
        <v>1539</v>
      </c>
      <c r="D200" s="9">
        <v>39</v>
      </c>
      <c r="E200" s="9" t="s">
        <v>1099</v>
      </c>
      <c r="F200" s="39">
        <v>2619960.2999999998</v>
      </c>
      <c r="G200" s="128">
        <v>0.46018418220070889</v>
      </c>
      <c r="H200" s="129">
        <f>U200</f>
        <v>2586705.9099999997</v>
      </c>
      <c r="I200" s="128">
        <f>IF(H204&gt;0, H200/H204, 0)</f>
        <v>0.45396655163065514</v>
      </c>
      <c r="J200" s="76"/>
      <c r="K200" s="12" t="e">
        <f>ROUND(J204*I200,0)</f>
        <v>#REF!</v>
      </c>
      <c r="L200" s="75">
        <v>2263384</v>
      </c>
      <c r="M200" s="12" t="e">
        <f>K200-L200</f>
        <v>#REF!</v>
      </c>
      <c r="N200" s="50" t="e">
        <f t="shared" si="26"/>
        <v>#REF!</v>
      </c>
      <c r="O200" s="12">
        <v>283</v>
      </c>
      <c r="P200" s="9">
        <f t="shared" si="19"/>
        <v>0</v>
      </c>
      <c r="Q200" s="130">
        <f t="shared" si="20"/>
        <v>39</v>
      </c>
      <c r="R200" s="130">
        <f t="shared" si="21"/>
        <v>39</v>
      </c>
      <c r="S200" s="130">
        <f t="shared" si="22"/>
        <v>191</v>
      </c>
      <c r="T200" s="130">
        <f t="shared" si="23"/>
        <v>275</v>
      </c>
      <c r="U200" s="130">
        <f t="shared" si="24"/>
        <v>2586705.9099999997</v>
      </c>
      <c r="V200" s="185">
        <f t="shared" si="25"/>
        <v>191</v>
      </c>
      <c r="W200" s="12">
        <v>39</v>
      </c>
      <c r="X200" s="9">
        <v>39</v>
      </c>
      <c r="Y200" s="9">
        <v>191</v>
      </c>
      <c r="Z200" s="12">
        <v>275</v>
      </c>
      <c r="AA200" s="12">
        <v>2586705.9099999997</v>
      </c>
      <c r="AB200" s="132"/>
      <c r="AC200" s="131"/>
      <c r="AD200" s="132"/>
      <c r="AE200" s="132"/>
      <c r="AF200" s="131"/>
      <c r="AG200" s="131"/>
      <c r="AI200" s="12"/>
      <c r="AL200" s="12"/>
      <c r="AM200" s="12"/>
      <c r="AO200" s="12"/>
      <c r="AR200" s="12"/>
      <c r="AS200" s="12"/>
      <c r="AU200" s="12"/>
      <c r="AX200" s="12"/>
      <c r="AY200" s="12"/>
      <c r="BA200" s="12"/>
      <c r="BD200" s="12"/>
      <c r="BE200" s="12"/>
      <c r="BG200" s="12"/>
      <c r="BJ200" s="12"/>
      <c r="BK200" s="12"/>
      <c r="BM200" s="131"/>
      <c r="BN200" s="132"/>
      <c r="BO200" s="132"/>
      <c r="BP200" s="12"/>
      <c r="BQ200" s="12"/>
      <c r="BS200" s="12"/>
      <c r="BV200" s="12"/>
      <c r="BW200" s="12"/>
      <c r="BY200" s="12"/>
      <c r="CB200" s="12"/>
      <c r="CC200" s="12"/>
      <c r="CE200" s="12"/>
      <c r="CH200" s="12"/>
      <c r="CI200" s="12"/>
    </row>
    <row r="201" spans="1:87">
      <c r="A201" s="9">
        <v>192</v>
      </c>
      <c r="B201" s="9">
        <v>39</v>
      </c>
      <c r="C201" s="9" t="s">
        <v>1539</v>
      </c>
      <c r="D201" s="9">
        <v>620</v>
      </c>
      <c r="E201" s="9" t="s">
        <v>1422</v>
      </c>
      <c r="F201" s="39">
        <v>3073326</v>
      </c>
      <c r="G201" s="128">
        <v>0.53981581779929111</v>
      </c>
      <c r="H201" s="129">
        <f t="shared" si="27"/>
        <v>3111304</v>
      </c>
      <c r="I201" s="128">
        <f>IF(H204&gt;0, H201/H204, 0)</f>
        <v>0.54603344836934475</v>
      </c>
      <c r="J201" s="76"/>
      <c r="K201" s="12" t="e">
        <f>ROUND(J204*I201,0)</f>
        <v>#REF!</v>
      </c>
      <c r="L201" s="75">
        <v>2655047</v>
      </c>
      <c r="M201" s="12" t="e">
        <f>K201-L201</f>
        <v>#REF!</v>
      </c>
      <c r="N201" s="50" t="e">
        <f t="shared" si="26"/>
        <v>#REF!</v>
      </c>
      <c r="O201" s="12">
        <v>324</v>
      </c>
      <c r="P201" s="9">
        <f t="shared" si="19"/>
        <v>0</v>
      </c>
      <c r="Q201" s="130">
        <f t="shared" si="20"/>
        <v>39</v>
      </c>
      <c r="R201" s="130">
        <f t="shared" si="21"/>
        <v>620</v>
      </c>
      <c r="S201" s="130">
        <f t="shared" si="22"/>
        <v>192</v>
      </c>
      <c r="T201" s="130">
        <f t="shared" si="23"/>
        <v>327</v>
      </c>
      <c r="U201" s="130">
        <f t="shared" si="24"/>
        <v>3111304</v>
      </c>
      <c r="V201" s="185">
        <f t="shared" si="25"/>
        <v>192</v>
      </c>
      <c r="W201" s="12">
        <v>39</v>
      </c>
      <c r="X201" s="9">
        <v>620</v>
      </c>
      <c r="Y201" s="9">
        <v>192</v>
      </c>
      <c r="Z201" s="12">
        <v>327</v>
      </c>
      <c r="AA201" s="12">
        <v>3111304</v>
      </c>
      <c r="AB201" s="132"/>
      <c r="AC201" s="131"/>
      <c r="AD201" s="132"/>
      <c r="AE201" s="132"/>
      <c r="AF201" s="131"/>
      <c r="AG201" s="131"/>
      <c r="AI201" s="12"/>
      <c r="AL201" s="12"/>
      <c r="AM201" s="12"/>
      <c r="AO201" s="12"/>
      <c r="AR201" s="12"/>
      <c r="AS201" s="12"/>
      <c r="AU201" s="12"/>
      <c r="AX201" s="12"/>
      <c r="AY201" s="12"/>
      <c r="BA201" s="12"/>
      <c r="BD201" s="12"/>
      <c r="BE201" s="12"/>
      <c r="BG201" s="12"/>
      <c r="BJ201" s="12"/>
      <c r="BK201" s="12"/>
      <c r="BM201" s="131"/>
      <c r="BN201" s="132"/>
      <c r="BO201" s="132"/>
      <c r="BP201" s="12"/>
      <c r="BQ201" s="12"/>
      <c r="BS201" s="12"/>
      <c r="BV201" s="12"/>
      <c r="BW201" s="12"/>
      <c r="BY201" s="12"/>
      <c r="CB201" s="12"/>
      <c r="CC201" s="12"/>
      <c r="CE201" s="12"/>
      <c r="CH201" s="12"/>
      <c r="CI201" s="12"/>
    </row>
    <row r="202" spans="1:87">
      <c r="A202" s="9">
        <v>193</v>
      </c>
      <c r="B202" s="9">
        <v>39</v>
      </c>
      <c r="C202" s="9" t="s">
        <v>1928</v>
      </c>
      <c r="D202" s="9">
        <v>998</v>
      </c>
      <c r="E202" s="9" t="s">
        <v>1928</v>
      </c>
      <c r="F202" s="39">
        <v>0</v>
      </c>
      <c r="G202" s="128">
        <v>0</v>
      </c>
      <c r="H202" s="129">
        <f t="shared" si="27"/>
        <v>0</v>
      </c>
      <c r="I202" s="128">
        <f>IF(H204&gt;0, H202/H204, 0)</f>
        <v>0</v>
      </c>
      <c r="J202" s="76"/>
      <c r="K202" s="12" t="e">
        <f>ROUND(J204*I202,0)</f>
        <v>#REF!</v>
      </c>
      <c r="L202" s="75">
        <v>0</v>
      </c>
      <c r="M202" s="12" t="e">
        <f>K202-L202</f>
        <v>#REF!</v>
      </c>
      <c r="N202" s="50" t="e">
        <f t="shared" si="26"/>
        <v>#REF!</v>
      </c>
      <c r="O202" s="12">
        <v>0</v>
      </c>
      <c r="P202" s="9">
        <f t="shared" ref="P202:P265" si="28">ABS(Q202-B202)+ABS(R202-D202)</f>
        <v>0</v>
      </c>
      <c r="Q202" s="130">
        <f t="shared" ref="Q202:Q265" si="29">VLOOKUP($A202, foundoptions, VLOOKUP($Q$6, foundoptcell, 2, FALSE), FALSE)</f>
        <v>39</v>
      </c>
      <c r="R202" s="130">
        <f t="shared" ref="R202:R265" si="30">VLOOKUP($A202, foundoptions, VLOOKUP($Q$6, foundoptcell, 2, FALSE)+1, FALSE)</f>
        <v>998</v>
      </c>
      <c r="S202" s="130">
        <f t="shared" ref="S202:S265" si="31">VLOOKUP($A202, foundoptions, VLOOKUP($Q$6, foundoptcell, 2, FALSE)+2, FALSE)</f>
        <v>193</v>
      </c>
      <c r="T202" s="130">
        <f t="shared" ref="T202:T265" si="32">VLOOKUP($A202, foundoptions, VLOOKUP($Q$6, foundoptcell, 2, FALSE)+3, FALSE)</f>
        <v>0</v>
      </c>
      <c r="U202" s="130">
        <f t="shared" ref="U202:U265" si="33">VLOOKUP($A202, foundoptions, VLOOKUP($Q$6, foundoptcell, 2, FALSE)+4, FALSE)</f>
        <v>0</v>
      </c>
      <c r="V202" s="185">
        <f t="shared" si="25"/>
        <v>193</v>
      </c>
      <c r="W202" s="12">
        <v>39</v>
      </c>
      <c r="X202" s="9">
        <v>998</v>
      </c>
      <c r="Y202" s="9">
        <v>193</v>
      </c>
      <c r="Z202" s="12">
        <v>0</v>
      </c>
      <c r="AA202" s="12">
        <v>0</v>
      </c>
      <c r="AB202" s="132"/>
      <c r="AC202" s="131"/>
      <c r="AD202" s="132"/>
      <c r="AE202" s="132"/>
      <c r="AF202" s="131"/>
      <c r="AG202" s="131"/>
      <c r="AI202" s="12"/>
      <c r="AL202" s="12"/>
      <c r="AM202" s="12"/>
      <c r="AO202" s="12"/>
      <c r="AR202" s="12"/>
      <c r="AS202" s="12"/>
      <c r="AU202" s="12"/>
      <c r="AX202" s="12"/>
      <c r="AY202" s="12"/>
      <c r="BA202" s="12"/>
      <c r="BD202" s="12"/>
      <c r="BE202" s="12"/>
      <c r="BG202" s="12"/>
      <c r="BJ202" s="12"/>
      <c r="BK202" s="12"/>
      <c r="BM202" s="131"/>
      <c r="BN202" s="132"/>
      <c r="BO202" s="132"/>
      <c r="BP202" s="12"/>
      <c r="BQ202" s="12"/>
      <c r="BS202" s="12"/>
      <c r="BV202" s="12"/>
      <c r="BW202" s="12"/>
      <c r="BY202" s="12"/>
      <c r="CB202" s="12"/>
      <c r="CC202" s="12"/>
      <c r="CE202" s="12"/>
      <c r="CH202" s="12"/>
      <c r="CI202" s="12"/>
    </row>
    <row r="203" spans="1:87">
      <c r="A203" s="9">
        <v>194</v>
      </c>
      <c r="B203" s="9">
        <v>39</v>
      </c>
      <c r="C203" s="9" t="s">
        <v>1928</v>
      </c>
      <c r="D203" s="9">
        <v>998</v>
      </c>
      <c r="E203" s="9" t="s">
        <v>1928</v>
      </c>
      <c r="F203" s="39">
        <v>0</v>
      </c>
      <c r="G203" s="128">
        <v>0</v>
      </c>
      <c r="H203" s="129">
        <f t="shared" si="27"/>
        <v>0</v>
      </c>
      <c r="I203" s="128">
        <f>IF(H204&gt;0, H203/H204, 0)</f>
        <v>0</v>
      </c>
      <c r="J203" s="76"/>
      <c r="K203" s="12" t="e">
        <f>ROUND(J204*I203,0)</f>
        <v>#REF!</v>
      </c>
      <c r="L203" s="75">
        <v>0</v>
      </c>
      <c r="M203" s="12" t="e">
        <f>K203-L203</f>
        <v>#REF!</v>
      </c>
      <c r="N203" s="50" t="e">
        <f t="shared" si="26"/>
        <v>#REF!</v>
      </c>
      <c r="O203" s="12">
        <v>0</v>
      </c>
      <c r="P203" s="9">
        <f t="shared" si="28"/>
        <v>0</v>
      </c>
      <c r="Q203" s="130">
        <f t="shared" si="29"/>
        <v>39</v>
      </c>
      <c r="R203" s="130">
        <f t="shared" si="30"/>
        <v>998</v>
      </c>
      <c r="S203" s="130">
        <f t="shared" si="31"/>
        <v>194</v>
      </c>
      <c r="T203" s="130">
        <f t="shared" si="32"/>
        <v>0</v>
      </c>
      <c r="U203" s="130">
        <f t="shared" si="33"/>
        <v>0</v>
      </c>
      <c r="V203" s="185">
        <f t="shared" ref="V203:V266" si="34">A203</f>
        <v>194</v>
      </c>
      <c r="W203" s="12">
        <v>39</v>
      </c>
      <c r="X203" s="9">
        <v>998</v>
      </c>
      <c r="Y203" s="9">
        <v>194</v>
      </c>
      <c r="Z203" s="12">
        <v>0</v>
      </c>
      <c r="AA203" s="12">
        <v>0</v>
      </c>
      <c r="AB203" s="132"/>
      <c r="AC203" s="131"/>
      <c r="AD203" s="132"/>
      <c r="AE203" s="132"/>
      <c r="AF203" s="131"/>
      <c r="AG203" s="131"/>
      <c r="AI203" s="12"/>
      <c r="AL203" s="12"/>
      <c r="AM203" s="12"/>
      <c r="AO203" s="12"/>
      <c r="AR203" s="12"/>
      <c r="AS203" s="12"/>
      <c r="AU203" s="12"/>
      <c r="AX203" s="12"/>
      <c r="AY203" s="12"/>
      <c r="BA203" s="12"/>
      <c r="BD203" s="12"/>
      <c r="BE203" s="12"/>
      <c r="BG203" s="12"/>
      <c r="BJ203" s="12"/>
      <c r="BK203" s="12"/>
      <c r="BM203" s="131"/>
      <c r="BN203" s="132"/>
      <c r="BO203" s="132"/>
      <c r="BP203" s="12"/>
      <c r="BQ203" s="12"/>
      <c r="BS203" s="12"/>
      <c r="BV203" s="12"/>
      <c r="BW203" s="12"/>
      <c r="BY203" s="12"/>
      <c r="CB203" s="12"/>
      <c r="CC203" s="12"/>
      <c r="CE203" s="12"/>
      <c r="CH203" s="12"/>
      <c r="CI203" s="12"/>
    </row>
    <row r="204" spans="1:87">
      <c r="A204" s="9">
        <v>195</v>
      </c>
      <c r="B204" s="13">
        <v>39</v>
      </c>
      <c r="C204" s="13" t="s">
        <v>1539</v>
      </c>
      <c r="D204" s="13">
        <v>999</v>
      </c>
      <c r="E204" s="13" t="s">
        <v>946</v>
      </c>
      <c r="F204" s="111">
        <v>5693286.2999999998</v>
      </c>
      <c r="G204" s="133">
        <v>1</v>
      </c>
      <c r="H204" s="134">
        <f>SUM(H200:H203)</f>
        <v>5698009.9100000001</v>
      </c>
      <c r="I204" s="133">
        <f>SUM(I200:I203)</f>
        <v>0.99999999999999989</v>
      </c>
      <c r="J204" s="111" t="e">
        <f>VLOOKUP(B204,town351,22)</f>
        <v>#REF!</v>
      </c>
      <c r="K204" s="111" t="e">
        <f>SUM(K200:K203)</f>
        <v>#REF!</v>
      </c>
      <c r="L204" s="135">
        <v>4918431</v>
      </c>
      <c r="M204" s="111" t="e">
        <f>SUM(M200:M203)</f>
        <v>#REF!</v>
      </c>
      <c r="N204" s="49" t="e">
        <f t="shared" si="26"/>
        <v>#REF!</v>
      </c>
      <c r="O204" s="111">
        <v>607</v>
      </c>
      <c r="P204" s="9">
        <f t="shared" si="28"/>
        <v>0</v>
      </c>
      <c r="Q204" s="130">
        <f t="shared" si="29"/>
        <v>39</v>
      </c>
      <c r="R204" s="130">
        <f t="shared" si="30"/>
        <v>999</v>
      </c>
      <c r="S204" s="130">
        <f t="shared" si="31"/>
        <v>195</v>
      </c>
      <c r="T204" s="130">
        <f t="shared" si="32"/>
        <v>602</v>
      </c>
      <c r="U204" s="130">
        <f t="shared" si="33"/>
        <v>5698009.9100000001</v>
      </c>
      <c r="V204" s="185">
        <f t="shared" si="34"/>
        <v>195</v>
      </c>
      <c r="W204" s="12">
        <v>39</v>
      </c>
      <c r="X204" s="9">
        <v>999</v>
      </c>
      <c r="Y204" s="9">
        <v>195</v>
      </c>
      <c r="Z204" s="12">
        <v>602</v>
      </c>
      <c r="AA204" s="12">
        <v>5698009.9100000001</v>
      </c>
      <c r="AB204" s="132"/>
      <c r="AC204" s="131"/>
      <c r="AD204" s="132"/>
      <c r="AE204" s="132"/>
      <c r="AF204" s="131"/>
      <c r="AG204" s="131"/>
      <c r="AI204" s="12"/>
      <c r="AL204" s="12"/>
      <c r="AM204" s="12"/>
      <c r="AO204" s="12"/>
      <c r="AR204" s="12"/>
      <c r="AS204" s="12"/>
      <c r="AU204" s="12"/>
      <c r="AX204" s="12"/>
      <c r="AY204" s="12"/>
      <c r="BA204" s="12"/>
      <c r="BD204" s="12"/>
      <c r="BE204" s="12"/>
      <c r="BG204" s="12"/>
      <c r="BJ204" s="12"/>
      <c r="BK204" s="12"/>
      <c r="BM204" s="131"/>
      <c r="BN204" s="132"/>
      <c r="BO204" s="132"/>
      <c r="BP204" s="12"/>
      <c r="BQ204" s="12"/>
      <c r="BS204" s="12"/>
      <c r="BV204" s="12"/>
      <c r="BW204" s="12"/>
      <c r="BY204" s="12"/>
      <c r="CB204" s="12"/>
      <c r="CC204" s="12"/>
      <c r="CE204" s="12"/>
      <c r="CH204" s="12"/>
      <c r="CI204" s="12"/>
    </row>
    <row r="205" spans="1:87">
      <c r="A205" s="9">
        <v>196</v>
      </c>
      <c r="B205" s="9">
        <v>40</v>
      </c>
      <c r="C205" s="9" t="s">
        <v>1540</v>
      </c>
      <c r="D205" s="9">
        <v>40</v>
      </c>
      <c r="E205" s="9" t="s">
        <v>1100</v>
      </c>
      <c r="F205" s="39">
        <v>55247735.783950001</v>
      </c>
      <c r="G205" s="128">
        <v>0.95271910518377445</v>
      </c>
      <c r="H205" s="129">
        <f>U205</f>
        <v>56110509.381990001</v>
      </c>
      <c r="I205" s="128">
        <f>IF(H209&gt;0, H205/H209, 0)</f>
        <v>0.95273845498625753</v>
      </c>
      <c r="J205" s="76"/>
      <c r="K205" s="12" t="e">
        <f>ROUND(J209*I205,0)</f>
        <v>#REF!</v>
      </c>
      <c r="L205" s="75">
        <v>39956696</v>
      </c>
      <c r="M205" s="12" t="e">
        <f>K205-L205</f>
        <v>#REF!</v>
      </c>
      <c r="N205" s="50" t="e">
        <f t="shared" si="26"/>
        <v>#REF!</v>
      </c>
      <c r="O205" s="12">
        <v>5559</v>
      </c>
      <c r="P205" s="9">
        <f t="shared" si="28"/>
        <v>0</v>
      </c>
      <c r="Q205" s="130">
        <f t="shared" si="29"/>
        <v>40</v>
      </c>
      <c r="R205" s="130">
        <f t="shared" si="30"/>
        <v>40</v>
      </c>
      <c r="S205" s="130">
        <f t="shared" si="31"/>
        <v>196</v>
      </c>
      <c r="T205" s="130">
        <f t="shared" si="32"/>
        <v>5615</v>
      </c>
      <c r="U205" s="130">
        <f t="shared" si="33"/>
        <v>56110509.381990001</v>
      </c>
      <c r="V205" s="185">
        <f t="shared" si="34"/>
        <v>196</v>
      </c>
      <c r="W205" s="12">
        <v>40</v>
      </c>
      <c r="X205" s="9">
        <v>40</v>
      </c>
      <c r="Y205" s="9">
        <v>196</v>
      </c>
      <c r="Z205" s="12">
        <v>5615</v>
      </c>
      <c r="AA205" s="12">
        <v>56110509.381990001</v>
      </c>
      <c r="AB205" s="132"/>
      <c r="AC205" s="131"/>
      <c r="AD205" s="132"/>
      <c r="AE205" s="132"/>
      <c r="AF205" s="131"/>
      <c r="AG205" s="131"/>
      <c r="AI205" s="12"/>
      <c r="AL205" s="12"/>
      <c r="AM205" s="12"/>
      <c r="AO205" s="12"/>
      <c r="AR205" s="12"/>
      <c r="AS205" s="12"/>
      <c r="AU205" s="12"/>
      <c r="AX205" s="12"/>
      <c r="AY205" s="12"/>
      <c r="BA205" s="12"/>
      <c r="BD205" s="12"/>
      <c r="BE205" s="12"/>
      <c r="BG205" s="12"/>
      <c r="BJ205" s="12"/>
      <c r="BK205" s="12"/>
      <c r="BM205" s="131"/>
      <c r="BN205" s="132"/>
      <c r="BO205" s="132"/>
      <c r="BP205" s="12"/>
      <c r="BQ205" s="12"/>
      <c r="BS205" s="12"/>
      <c r="BV205" s="12"/>
      <c r="BW205" s="12"/>
      <c r="BY205" s="12"/>
      <c r="CB205" s="12"/>
      <c r="CC205" s="12"/>
      <c r="CE205" s="12"/>
      <c r="CH205" s="12"/>
      <c r="CI205" s="12"/>
    </row>
    <row r="206" spans="1:87">
      <c r="A206" s="9">
        <v>197</v>
      </c>
      <c r="B206" s="9">
        <v>40</v>
      </c>
      <c r="C206" s="9" t="s">
        <v>1540</v>
      </c>
      <c r="D206" s="9">
        <v>806</v>
      </c>
      <c r="E206" s="9" t="s">
        <v>1475</v>
      </c>
      <c r="F206" s="39">
        <v>2569668</v>
      </c>
      <c r="G206" s="128">
        <v>4.4312617754203004E-2</v>
      </c>
      <c r="H206" s="129">
        <f t="shared" si="27"/>
        <v>2654319</v>
      </c>
      <c r="I206" s="128">
        <f>IF(H209&gt;0, H206/H209, 0)</f>
        <v>4.5069485395054523E-2</v>
      </c>
      <c r="J206" s="76"/>
      <c r="K206" s="12" t="e">
        <f>ROUND(J209*I206,0)</f>
        <v>#REF!</v>
      </c>
      <c r="L206" s="75">
        <v>1858455</v>
      </c>
      <c r="M206" s="12" t="e">
        <f>K206-L206</f>
        <v>#REF!</v>
      </c>
      <c r="N206" s="50" t="e">
        <f t="shared" si="26"/>
        <v>#REF!</v>
      </c>
      <c r="O206" s="12">
        <v>159</v>
      </c>
      <c r="P206" s="9">
        <f t="shared" si="28"/>
        <v>0</v>
      </c>
      <c r="Q206" s="130">
        <f t="shared" si="29"/>
        <v>40</v>
      </c>
      <c r="R206" s="130">
        <f t="shared" si="30"/>
        <v>806</v>
      </c>
      <c r="S206" s="130">
        <f t="shared" si="31"/>
        <v>197</v>
      </c>
      <c r="T206" s="130">
        <f t="shared" si="32"/>
        <v>164</v>
      </c>
      <c r="U206" s="130">
        <f t="shared" si="33"/>
        <v>2654319</v>
      </c>
      <c r="V206" s="185">
        <f t="shared" si="34"/>
        <v>197</v>
      </c>
      <c r="W206" s="12">
        <v>40</v>
      </c>
      <c r="X206" s="9">
        <v>806</v>
      </c>
      <c r="Y206" s="9">
        <v>197</v>
      </c>
      <c r="Z206" s="12">
        <v>164</v>
      </c>
      <c r="AA206" s="12">
        <v>2654319</v>
      </c>
      <c r="AB206" s="132"/>
      <c r="AC206" s="131"/>
      <c r="AD206" s="132"/>
      <c r="AE206" s="132"/>
      <c r="AF206" s="131"/>
      <c r="AG206" s="131"/>
      <c r="AI206" s="12"/>
      <c r="AL206" s="12"/>
      <c r="AM206" s="12"/>
      <c r="AO206" s="12"/>
      <c r="AR206" s="12"/>
      <c r="AS206" s="12"/>
      <c r="AU206" s="12"/>
      <c r="AX206" s="12"/>
      <c r="AY206" s="12"/>
      <c r="BA206" s="12"/>
      <c r="BD206" s="12"/>
      <c r="BE206" s="12"/>
      <c r="BG206" s="12"/>
      <c r="BJ206" s="12"/>
      <c r="BK206" s="12"/>
      <c r="BM206" s="131"/>
      <c r="BN206" s="132"/>
      <c r="BO206" s="132"/>
      <c r="BP206" s="12"/>
      <c r="BQ206" s="12"/>
      <c r="BS206" s="12"/>
      <c r="BV206" s="12"/>
      <c r="BW206" s="12"/>
      <c r="BY206" s="12"/>
      <c r="CB206" s="12"/>
      <c r="CC206" s="12"/>
      <c r="CE206" s="12"/>
      <c r="CH206" s="12"/>
      <c r="CI206" s="12"/>
    </row>
    <row r="207" spans="1:87">
      <c r="A207" s="9">
        <v>198</v>
      </c>
      <c r="B207" s="9">
        <v>40</v>
      </c>
      <c r="C207" s="9" t="s">
        <v>1540</v>
      </c>
      <c r="D207" s="9">
        <v>915</v>
      </c>
      <c r="E207" s="9" t="s">
        <v>1500</v>
      </c>
      <c r="F207" s="39">
        <v>172129</v>
      </c>
      <c r="G207" s="128">
        <v>2.9682770620224905E-3</v>
      </c>
      <c r="H207" s="129">
        <f t="shared" si="27"/>
        <v>129099</v>
      </c>
      <c r="I207" s="128">
        <f>IF(H209&gt;0, H207/H209, 0)</f>
        <v>2.1920596186879361E-3</v>
      </c>
      <c r="J207" s="76"/>
      <c r="K207" s="12" t="e">
        <f>ROUND(J209*I207,0)</f>
        <v>#REF!</v>
      </c>
      <c r="L207" s="75">
        <v>124488</v>
      </c>
      <c r="M207" s="12" t="e">
        <f>K207-L207</f>
        <v>#REF!</v>
      </c>
      <c r="N207" s="50" t="e">
        <f t="shared" si="26"/>
        <v>#REF!</v>
      </c>
      <c r="O207" s="12">
        <v>11</v>
      </c>
      <c r="P207" s="9">
        <f t="shared" si="28"/>
        <v>0</v>
      </c>
      <c r="Q207" s="130">
        <f t="shared" si="29"/>
        <v>40</v>
      </c>
      <c r="R207" s="130">
        <f t="shared" si="30"/>
        <v>915</v>
      </c>
      <c r="S207" s="130">
        <f t="shared" si="31"/>
        <v>198</v>
      </c>
      <c r="T207" s="130">
        <f t="shared" si="32"/>
        <v>8</v>
      </c>
      <c r="U207" s="130">
        <f t="shared" si="33"/>
        <v>129099</v>
      </c>
      <c r="V207" s="185">
        <f t="shared" si="34"/>
        <v>198</v>
      </c>
      <c r="W207" s="12">
        <v>40</v>
      </c>
      <c r="X207" s="9">
        <v>915</v>
      </c>
      <c r="Y207" s="9">
        <v>198</v>
      </c>
      <c r="Z207" s="12">
        <v>8</v>
      </c>
      <c r="AA207" s="12">
        <v>129099</v>
      </c>
      <c r="AB207" s="132"/>
      <c r="AC207" s="131"/>
      <c r="AD207" s="132"/>
      <c r="AE207" s="132"/>
      <c r="AF207" s="131"/>
      <c r="AG207" s="131"/>
      <c r="AI207" s="12"/>
      <c r="AL207" s="12"/>
      <c r="AM207" s="12"/>
      <c r="AO207" s="12"/>
      <c r="AR207" s="12"/>
      <c r="AS207" s="12"/>
      <c r="AU207" s="12"/>
      <c r="AX207" s="12"/>
      <c r="AY207" s="12"/>
      <c r="BA207" s="12"/>
      <c r="BD207" s="12"/>
      <c r="BE207" s="12"/>
      <c r="BG207" s="12"/>
      <c r="BJ207" s="12"/>
      <c r="BK207" s="12"/>
      <c r="BM207" s="131"/>
      <c r="BN207" s="132"/>
      <c r="BO207" s="132"/>
      <c r="BP207" s="12"/>
      <c r="BQ207" s="12"/>
      <c r="BS207" s="12"/>
      <c r="BV207" s="12"/>
      <c r="BW207" s="12"/>
      <c r="BY207" s="12"/>
      <c r="CB207" s="12"/>
      <c r="CC207" s="12"/>
      <c r="CE207" s="12"/>
      <c r="CH207" s="12"/>
      <c r="CI207" s="12"/>
    </row>
    <row r="208" spans="1:87">
      <c r="A208" s="9">
        <v>199</v>
      </c>
      <c r="B208" s="9">
        <v>40</v>
      </c>
      <c r="C208" s="9" t="s">
        <v>1928</v>
      </c>
      <c r="D208" s="9">
        <v>998</v>
      </c>
      <c r="E208" s="9" t="s">
        <v>1928</v>
      </c>
      <c r="F208" s="39">
        <v>0</v>
      </c>
      <c r="G208" s="128">
        <v>0</v>
      </c>
      <c r="H208" s="129">
        <f t="shared" si="27"/>
        <v>0</v>
      </c>
      <c r="I208" s="128">
        <f>IF(H209&gt;0, H208/H209, 0)</f>
        <v>0</v>
      </c>
      <c r="J208" s="76"/>
      <c r="K208" s="12" t="e">
        <f>ROUND(J209*I208,0)</f>
        <v>#REF!</v>
      </c>
      <c r="L208" s="75">
        <v>0</v>
      </c>
      <c r="M208" s="12" t="e">
        <f>K208-L208</f>
        <v>#REF!</v>
      </c>
      <c r="N208" s="50" t="e">
        <f>IF(L208&gt;0,M208*100/L208,IF(M208&gt;0,100,0))</f>
        <v>#REF!</v>
      </c>
      <c r="O208" s="12">
        <v>0</v>
      </c>
      <c r="P208" s="9">
        <f t="shared" si="28"/>
        <v>0</v>
      </c>
      <c r="Q208" s="130">
        <f t="shared" si="29"/>
        <v>40</v>
      </c>
      <c r="R208" s="130">
        <f t="shared" si="30"/>
        <v>998</v>
      </c>
      <c r="S208" s="130">
        <f t="shared" si="31"/>
        <v>199</v>
      </c>
      <c r="T208" s="130">
        <f t="shared" si="32"/>
        <v>0</v>
      </c>
      <c r="U208" s="130">
        <f t="shared" si="33"/>
        <v>0</v>
      </c>
      <c r="V208" s="185">
        <f t="shared" si="34"/>
        <v>199</v>
      </c>
      <c r="W208" s="12">
        <v>40</v>
      </c>
      <c r="X208" s="9">
        <v>998</v>
      </c>
      <c r="Y208" s="9">
        <v>199</v>
      </c>
      <c r="Z208" s="12">
        <v>0</v>
      </c>
      <c r="AA208" s="12">
        <v>0</v>
      </c>
      <c r="AB208" s="132"/>
      <c r="AC208" s="131"/>
      <c r="AD208" s="132"/>
      <c r="AE208" s="132"/>
      <c r="AF208" s="131"/>
      <c r="AG208" s="131"/>
      <c r="AI208" s="12"/>
      <c r="AL208" s="12"/>
      <c r="AM208" s="12"/>
      <c r="AO208" s="12"/>
      <c r="AR208" s="12"/>
      <c r="AS208" s="12"/>
      <c r="AU208" s="12"/>
      <c r="AX208" s="12"/>
      <c r="AY208" s="12"/>
      <c r="BA208" s="12"/>
      <c r="BD208" s="12"/>
      <c r="BE208" s="12"/>
      <c r="BG208" s="12"/>
      <c r="BJ208" s="12"/>
      <c r="BK208" s="12"/>
      <c r="BM208" s="131"/>
      <c r="BN208" s="132"/>
      <c r="BO208" s="132"/>
      <c r="BP208" s="12"/>
      <c r="BQ208" s="12"/>
      <c r="BS208" s="12"/>
      <c r="BV208" s="12"/>
      <c r="BW208" s="12"/>
      <c r="BY208" s="12"/>
      <c r="CB208" s="12"/>
      <c r="CC208" s="12"/>
      <c r="CE208" s="12"/>
      <c r="CH208" s="12"/>
      <c r="CI208" s="12"/>
    </row>
    <row r="209" spans="1:87">
      <c r="A209" s="9">
        <v>200</v>
      </c>
      <c r="B209" s="13">
        <v>40</v>
      </c>
      <c r="C209" s="13" t="s">
        <v>1540</v>
      </c>
      <c r="D209" s="13">
        <v>999</v>
      </c>
      <c r="E209" s="13" t="s">
        <v>946</v>
      </c>
      <c r="F209" s="111">
        <v>57989532.783950001</v>
      </c>
      <c r="G209" s="133">
        <v>1</v>
      </c>
      <c r="H209" s="134">
        <f>SUM(H205:H208)</f>
        <v>58893927.381990001</v>
      </c>
      <c r="I209" s="133">
        <f>SUM(I205:I208)</f>
        <v>1</v>
      </c>
      <c r="J209" s="111" t="e">
        <f>VLOOKUP(B209,town351,22)</f>
        <v>#REF!</v>
      </c>
      <c r="K209" s="111" t="e">
        <f>SUM(K205:K208)</f>
        <v>#REF!</v>
      </c>
      <c r="L209" s="135">
        <v>41939639</v>
      </c>
      <c r="M209" s="111" t="e">
        <f>SUM(M205:M208)</f>
        <v>#REF!</v>
      </c>
      <c r="N209" s="49" t="e">
        <f t="shared" ref="N209:N271" si="35">IF(L209&gt;0,M209*100/L209,IF(M209&gt;0,100,0))</f>
        <v>#REF!</v>
      </c>
      <c r="O209" s="111">
        <v>5729</v>
      </c>
      <c r="P209" s="9">
        <f t="shared" si="28"/>
        <v>0</v>
      </c>
      <c r="Q209" s="130">
        <f t="shared" si="29"/>
        <v>40</v>
      </c>
      <c r="R209" s="130">
        <f t="shared" si="30"/>
        <v>999</v>
      </c>
      <c r="S209" s="130">
        <f t="shared" si="31"/>
        <v>200</v>
      </c>
      <c r="T209" s="130">
        <f t="shared" si="32"/>
        <v>5787</v>
      </c>
      <c r="U209" s="130">
        <f t="shared" si="33"/>
        <v>58893927.381990001</v>
      </c>
      <c r="V209" s="185">
        <f t="shared" si="34"/>
        <v>200</v>
      </c>
      <c r="W209" s="12">
        <v>40</v>
      </c>
      <c r="X209" s="9">
        <v>999</v>
      </c>
      <c r="Y209" s="9">
        <v>200</v>
      </c>
      <c r="Z209" s="12">
        <v>5787</v>
      </c>
      <c r="AA209" s="12">
        <v>58893927.381990001</v>
      </c>
      <c r="AB209" s="132"/>
      <c r="AC209" s="131"/>
      <c r="AD209" s="132"/>
      <c r="AE209" s="132"/>
      <c r="AF209" s="131"/>
      <c r="AG209" s="131"/>
      <c r="AI209" s="12"/>
      <c r="AL209" s="12"/>
      <c r="AM209" s="12"/>
      <c r="AO209" s="12"/>
      <c r="AR209" s="12"/>
      <c r="AS209" s="12"/>
      <c r="AU209" s="12"/>
      <c r="AX209" s="12"/>
      <c r="AY209" s="12"/>
      <c r="BA209" s="12"/>
      <c r="BD209" s="12"/>
      <c r="BE209" s="12"/>
      <c r="BG209" s="12"/>
      <c r="BJ209" s="12"/>
      <c r="BK209" s="12"/>
      <c r="BM209" s="131"/>
      <c r="BN209" s="132"/>
      <c r="BO209" s="132"/>
      <c r="BP209" s="12"/>
      <c r="BQ209" s="12"/>
      <c r="BS209" s="12"/>
      <c r="BV209" s="12"/>
      <c r="BW209" s="12"/>
      <c r="BY209" s="12"/>
      <c r="CB209" s="12"/>
      <c r="CC209" s="12"/>
      <c r="CE209" s="12"/>
      <c r="CH209" s="12"/>
      <c r="CI209" s="12"/>
    </row>
    <row r="210" spans="1:87">
      <c r="A210" s="9">
        <v>201</v>
      </c>
      <c r="B210" s="9">
        <v>41</v>
      </c>
      <c r="C210" s="9" t="s">
        <v>1541</v>
      </c>
      <c r="D210" s="9">
        <v>41</v>
      </c>
      <c r="E210" s="9" t="s">
        <v>1101</v>
      </c>
      <c r="F210" s="39">
        <v>4481450.93</v>
      </c>
      <c r="G210" s="128">
        <v>0.40561091051371129</v>
      </c>
      <c r="H210" s="129">
        <f t="shared" ref="H210:H273" si="36">U210</f>
        <v>4710846.5600000005</v>
      </c>
      <c r="I210" s="128">
        <f>IF(H214&gt;0, H210/H214, 0)</f>
        <v>0.42012629570108528</v>
      </c>
      <c r="J210" s="76"/>
      <c r="K210" s="12" t="e">
        <f>ROUND(J214*I210,0)</f>
        <v>#REF!</v>
      </c>
      <c r="L210" s="75">
        <v>3903212</v>
      </c>
      <c r="M210" s="12" t="e">
        <f>K210-L210</f>
        <v>#REF!</v>
      </c>
      <c r="N210" s="50" t="e">
        <f t="shared" si="35"/>
        <v>#REF!</v>
      </c>
      <c r="O210" s="12">
        <v>474</v>
      </c>
      <c r="P210" s="9">
        <f t="shared" si="28"/>
        <v>0</v>
      </c>
      <c r="Q210" s="130">
        <f t="shared" si="29"/>
        <v>41</v>
      </c>
      <c r="R210" s="130">
        <f t="shared" si="30"/>
        <v>41</v>
      </c>
      <c r="S210" s="130">
        <f t="shared" si="31"/>
        <v>201</v>
      </c>
      <c r="T210" s="130">
        <f t="shared" si="32"/>
        <v>486</v>
      </c>
      <c r="U210" s="130">
        <f t="shared" si="33"/>
        <v>4710846.5600000005</v>
      </c>
      <c r="V210" s="185">
        <f t="shared" si="34"/>
        <v>201</v>
      </c>
      <c r="W210" s="12">
        <v>41</v>
      </c>
      <c r="X210" s="9">
        <v>41</v>
      </c>
      <c r="Y210" s="9">
        <v>201</v>
      </c>
      <c r="Z210" s="12">
        <v>486</v>
      </c>
      <c r="AA210" s="12">
        <v>4710846.5600000005</v>
      </c>
      <c r="AB210" s="132"/>
      <c r="AC210" s="131"/>
      <c r="AD210" s="132"/>
      <c r="AE210" s="132"/>
      <c r="AF210" s="131"/>
      <c r="AG210" s="131"/>
      <c r="AI210" s="12"/>
      <c r="AL210" s="12"/>
      <c r="AM210" s="12"/>
      <c r="AO210" s="12"/>
      <c r="AR210" s="12"/>
      <c r="AS210" s="12"/>
      <c r="AU210" s="12"/>
      <c r="AX210" s="12"/>
      <c r="AY210" s="12"/>
      <c r="BA210" s="12"/>
      <c r="BD210" s="12"/>
      <c r="BE210" s="12"/>
      <c r="BG210" s="12"/>
      <c r="BJ210" s="12"/>
      <c r="BK210" s="12"/>
      <c r="BM210" s="131"/>
      <c r="BN210" s="132"/>
      <c r="BO210" s="132"/>
      <c r="BP210" s="12"/>
      <c r="BQ210" s="12"/>
      <c r="BS210" s="12"/>
      <c r="BV210" s="12"/>
      <c r="BW210" s="12"/>
      <c r="BY210" s="12"/>
      <c r="CB210" s="12"/>
      <c r="CC210" s="12"/>
      <c r="CE210" s="12"/>
      <c r="CH210" s="12"/>
      <c r="CI210" s="12"/>
    </row>
    <row r="211" spans="1:87">
      <c r="A211" s="9">
        <v>202</v>
      </c>
      <c r="B211" s="9">
        <v>41</v>
      </c>
      <c r="C211" s="9" t="s">
        <v>1541</v>
      </c>
      <c r="D211" s="9">
        <v>660</v>
      </c>
      <c r="E211" s="9" t="s">
        <v>1432</v>
      </c>
      <c r="F211" s="39">
        <v>5958208</v>
      </c>
      <c r="G211" s="128">
        <v>0.53927047504458092</v>
      </c>
      <c r="H211" s="129">
        <f t="shared" si="36"/>
        <v>5815540</v>
      </c>
      <c r="I211" s="128">
        <f>IF(H214&gt;0, H211/H214, 0)</f>
        <v>0.51864590505819608</v>
      </c>
      <c r="J211" s="76"/>
      <c r="K211" s="12" t="e">
        <f>ROUND(J214*I211,0)</f>
        <v>#REF!</v>
      </c>
      <c r="L211" s="75">
        <v>5189424</v>
      </c>
      <c r="M211" s="12" t="e">
        <f>K211-L211</f>
        <v>#REF!</v>
      </c>
      <c r="N211" s="50" t="e">
        <f t="shared" si="35"/>
        <v>#REF!</v>
      </c>
      <c r="O211" s="12">
        <v>590</v>
      </c>
      <c r="P211" s="9">
        <f t="shared" si="28"/>
        <v>0</v>
      </c>
      <c r="Q211" s="130">
        <f t="shared" si="29"/>
        <v>41</v>
      </c>
      <c r="R211" s="130">
        <f t="shared" si="30"/>
        <v>660</v>
      </c>
      <c r="S211" s="130">
        <f t="shared" si="31"/>
        <v>202</v>
      </c>
      <c r="T211" s="130">
        <f t="shared" si="32"/>
        <v>555</v>
      </c>
      <c r="U211" s="130">
        <f t="shared" si="33"/>
        <v>5815540</v>
      </c>
      <c r="V211" s="185">
        <f t="shared" si="34"/>
        <v>202</v>
      </c>
      <c r="W211" s="12">
        <v>41</v>
      </c>
      <c r="X211" s="9">
        <v>660</v>
      </c>
      <c r="Y211" s="9">
        <v>202</v>
      </c>
      <c r="Z211" s="12">
        <v>555</v>
      </c>
      <c r="AA211" s="12">
        <v>5815540</v>
      </c>
      <c r="AB211" s="132"/>
      <c r="AC211" s="131"/>
      <c r="AD211" s="132"/>
      <c r="AE211" s="132"/>
      <c r="AF211" s="131"/>
      <c r="AG211" s="131"/>
      <c r="AI211" s="12"/>
      <c r="AL211" s="12"/>
      <c r="AM211" s="12"/>
      <c r="AO211" s="12"/>
      <c r="AR211" s="12"/>
      <c r="AS211" s="12"/>
      <c r="AU211" s="12"/>
      <c r="AX211" s="12"/>
      <c r="AY211" s="12"/>
      <c r="BA211" s="12"/>
      <c r="BD211" s="12"/>
      <c r="BE211" s="12"/>
      <c r="BG211" s="12"/>
      <c r="BJ211" s="12"/>
      <c r="BK211" s="12"/>
      <c r="BM211" s="131"/>
      <c r="BN211" s="132"/>
      <c r="BO211" s="132"/>
      <c r="BP211" s="12"/>
      <c r="BQ211" s="12"/>
      <c r="BS211" s="12"/>
      <c r="BV211" s="12"/>
      <c r="BW211" s="12"/>
      <c r="BY211" s="12"/>
      <c r="CB211" s="12"/>
      <c r="CC211" s="12"/>
      <c r="CE211" s="12"/>
      <c r="CH211" s="12"/>
      <c r="CI211" s="12"/>
    </row>
    <row r="212" spans="1:87">
      <c r="A212" s="9">
        <v>203</v>
      </c>
      <c r="B212" s="9">
        <v>41</v>
      </c>
      <c r="C212" s="9" t="s">
        <v>1541</v>
      </c>
      <c r="D212" s="9">
        <v>815</v>
      </c>
      <c r="E212" s="9" t="s">
        <v>1477</v>
      </c>
      <c r="F212" s="39">
        <v>608986</v>
      </c>
      <c r="G212" s="128">
        <v>5.5118614441707833E-2</v>
      </c>
      <c r="H212" s="129">
        <f t="shared" si="36"/>
        <v>686543</v>
      </c>
      <c r="I212" s="128">
        <f>IF(H214&gt;0, H212/H214, 0)</f>
        <v>6.1227799240718674E-2</v>
      </c>
      <c r="J212" s="76"/>
      <c r="K212" s="12" t="e">
        <f>ROUND(J214*I212,0)</f>
        <v>#REF!</v>
      </c>
      <c r="L212" s="75">
        <v>530409</v>
      </c>
      <c r="M212" s="12" t="e">
        <f>K212-L212</f>
        <v>#REF!</v>
      </c>
      <c r="N212" s="50" t="e">
        <f t="shared" si="35"/>
        <v>#REF!</v>
      </c>
      <c r="O212" s="12">
        <v>39</v>
      </c>
      <c r="P212" s="9">
        <f t="shared" si="28"/>
        <v>0</v>
      </c>
      <c r="Q212" s="130">
        <f t="shared" si="29"/>
        <v>41</v>
      </c>
      <c r="R212" s="130">
        <f t="shared" si="30"/>
        <v>815</v>
      </c>
      <c r="S212" s="130">
        <f t="shared" si="31"/>
        <v>203</v>
      </c>
      <c r="T212" s="130">
        <f t="shared" si="32"/>
        <v>43</v>
      </c>
      <c r="U212" s="130">
        <f t="shared" si="33"/>
        <v>686543</v>
      </c>
      <c r="V212" s="185">
        <f t="shared" si="34"/>
        <v>203</v>
      </c>
      <c r="W212" s="12">
        <v>41</v>
      </c>
      <c r="X212" s="9">
        <v>815</v>
      </c>
      <c r="Y212" s="9">
        <v>203</v>
      </c>
      <c r="Z212" s="12">
        <v>43</v>
      </c>
      <c r="AA212" s="12">
        <v>686543</v>
      </c>
      <c r="AB212" s="132"/>
      <c r="AC212" s="131"/>
      <c r="AD212" s="132"/>
      <c r="AE212" s="132"/>
      <c r="AF212" s="131"/>
      <c r="AG212" s="131"/>
      <c r="AI212" s="12"/>
      <c r="AL212" s="12"/>
      <c r="AM212" s="12"/>
      <c r="AO212" s="12"/>
      <c r="AR212" s="12"/>
      <c r="AS212" s="12"/>
      <c r="AU212" s="12"/>
      <c r="AX212" s="12"/>
      <c r="AY212" s="12"/>
      <c r="BA212" s="12"/>
      <c r="BD212" s="12"/>
      <c r="BE212" s="12"/>
      <c r="BG212" s="12"/>
      <c r="BJ212" s="12"/>
      <c r="BK212" s="12"/>
      <c r="BM212" s="131"/>
      <c r="BN212" s="132"/>
      <c r="BO212" s="132"/>
      <c r="BP212" s="12"/>
      <c r="BQ212" s="12"/>
      <c r="BS212" s="12"/>
      <c r="BV212" s="12"/>
      <c r="BW212" s="12"/>
      <c r="BY212" s="12"/>
      <c r="CB212" s="12"/>
      <c r="CC212" s="12"/>
      <c r="CE212" s="12"/>
      <c r="CH212" s="12"/>
      <c r="CI212" s="12"/>
    </row>
    <row r="213" spans="1:87">
      <c r="A213" s="9">
        <v>204</v>
      </c>
      <c r="B213" s="9">
        <v>41</v>
      </c>
      <c r="C213" s="9" t="s">
        <v>1928</v>
      </c>
      <c r="D213" s="9">
        <v>998</v>
      </c>
      <c r="E213" s="9" t="s">
        <v>1928</v>
      </c>
      <c r="F213" s="39">
        <v>0</v>
      </c>
      <c r="G213" s="128">
        <v>0</v>
      </c>
      <c r="H213" s="129">
        <f t="shared" si="36"/>
        <v>0</v>
      </c>
      <c r="I213" s="128">
        <f>IF(H214&gt;0, H213/H214, 0)</f>
        <v>0</v>
      </c>
      <c r="J213" s="76"/>
      <c r="K213" s="12" t="e">
        <f>ROUND(J214*I213,0)</f>
        <v>#REF!</v>
      </c>
      <c r="L213" s="75">
        <v>0</v>
      </c>
      <c r="M213" s="12" t="e">
        <f>K213-L213</f>
        <v>#REF!</v>
      </c>
      <c r="N213" s="50" t="e">
        <f t="shared" si="35"/>
        <v>#REF!</v>
      </c>
      <c r="O213" s="12">
        <v>0</v>
      </c>
      <c r="P213" s="9">
        <f t="shared" si="28"/>
        <v>0</v>
      </c>
      <c r="Q213" s="130">
        <f t="shared" si="29"/>
        <v>41</v>
      </c>
      <c r="R213" s="130">
        <f t="shared" si="30"/>
        <v>998</v>
      </c>
      <c r="S213" s="130">
        <f t="shared" si="31"/>
        <v>204</v>
      </c>
      <c r="T213" s="130">
        <f t="shared" si="32"/>
        <v>0</v>
      </c>
      <c r="U213" s="130">
        <f t="shared" si="33"/>
        <v>0</v>
      </c>
      <c r="V213" s="185">
        <f t="shared" si="34"/>
        <v>204</v>
      </c>
      <c r="W213" s="12">
        <v>41</v>
      </c>
      <c r="X213" s="9">
        <v>998</v>
      </c>
      <c r="Y213" s="9">
        <v>204</v>
      </c>
      <c r="Z213" s="12">
        <v>0</v>
      </c>
      <c r="AA213" s="12">
        <v>0</v>
      </c>
      <c r="AB213" s="132"/>
      <c r="AC213" s="131"/>
      <c r="AD213" s="132"/>
      <c r="AE213" s="132"/>
      <c r="AF213" s="131"/>
      <c r="AG213" s="131"/>
      <c r="AI213" s="12"/>
      <c r="AL213" s="12"/>
      <c r="AM213" s="12"/>
      <c r="AO213" s="12"/>
      <c r="AR213" s="12"/>
      <c r="AS213" s="12"/>
      <c r="AU213" s="12"/>
      <c r="AX213" s="12"/>
      <c r="AY213" s="12"/>
      <c r="BA213" s="12"/>
      <c r="BD213" s="12"/>
      <c r="BE213" s="12"/>
      <c r="BG213" s="12"/>
      <c r="BJ213" s="12"/>
      <c r="BK213" s="12"/>
      <c r="BM213" s="131"/>
      <c r="BN213" s="132"/>
      <c r="BO213" s="132"/>
      <c r="BP213" s="12"/>
      <c r="BQ213" s="12"/>
      <c r="BS213" s="12"/>
      <c r="BV213" s="12"/>
      <c r="BW213" s="12"/>
      <c r="BY213" s="12"/>
      <c r="CB213" s="12"/>
      <c r="CC213" s="12"/>
      <c r="CE213" s="12"/>
      <c r="CH213" s="12"/>
      <c r="CI213" s="12"/>
    </row>
    <row r="214" spans="1:87">
      <c r="A214" s="9">
        <v>205</v>
      </c>
      <c r="B214" s="13">
        <v>41</v>
      </c>
      <c r="C214" s="13" t="s">
        <v>1541</v>
      </c>
      <c r="D214" s="13">
        <v>999</v>
      </c>
      <c r="E214" s="13" t="s">
        <v>946</v>
      </c>
      <c r="F214" s="111">
        <v>11048644.93</v>
      </c>
      <c r="G214" s="133">
        <v>1</v>
      </c>
      <c r="H214" s="134">
        <f>SUM(H210:H213)</f>
        <v>11212929.560000001</v>
      </c>
      <c r="I214" s="133">
        <f>SUM(I210:I213)</f>
        <v>1</v>
      </c>
      <c r="J214" s="111" t="e">
        <f>VLOOKUP(B214,town351,22)</f>
        <v>#REF!</v>
      </c>
      <c r="K214" s="111" t="e">
        <f>SUM(K210:K213)</f>
        <v>#REF!</v>
      </c>
      <c r="L214" s="135">
        <v>9623045</v>
      </c>
      <c r="M214" s="111" t="e">
        <f>SUM(M210:M213)</f>
        <v>#REF!</v>
      </c>
      <c r="N214" s="49" t="e">
        <f t="shared" si="35"/>
        <v>#REF!</v>
      </c>
      <c r="O214" s="111">
        <v>1103</v>
      </c>
      <c r="P214" s="9">
        <f t="shared" si="28"/>
        <v>0</v>
      </c>
      <c r="Q214" s="130">
        <f t="shared" si="29"/>
        <v>41</v>
      </c>
      <c r="R214" s="130">
        <f t="shared" si="30"/>
        <v>999</v>
      </c>
      <c r="S214" s="130">
        <f t="shared" si="31"/>
        <v>205</v>
      </c>
      <c r="T214" s="130">
        <f t="shared" si="32"/>
        <v>1084</v>
      </c>
      <c r="U214" s="130">
        <f t="shared" si="33"/>
        <v>11212929.560000001</v>
      </c>
      <c r="V214" s="185">
        <f t="shared" si="34"/>
        <v>205</v>
      </c>
      <c r="W214" s="12">
        <v>41</v>
      </c>
      <c r="X214" s="9">
        <v>999</v>
      </c>
      <c r="Y214" s="9">
        <v>205</v>
      </c>
      <c r="Z214" s="12">
        <v>1084</v>
      </c>
      <c r="AA214" s="12">
        <v>11212929.560000001</v>
      </c>
      <c r="AB214" s="132"/>
      <c r="AC214" s="131"/>
      <c r="AD214" s="132"/>
      <c r="AE214" s="132"/>
      <c r="AF214" s="131"/>
      <c r="AG214" s="131"/>
      <c r="AI214" s="12"/>
      <c r="AL214" s="12"/>
      <c r="AM214" s="12"/>
      <c r="AO214" s="12"/>
      <c r="AR214" s="12"/>
      <c r="AS214" s="12"/>
      <c r="AU214" s="12"/>
      <c r="AX214" s="12"/>
      <c r="AY214" s="12"/>
      <c r="BA214" s="12"/>
      <c r="BD214" s="12"/>
      <c r="BE214" s="12"/>
      <c r="BG214" s="12"/>
      <c r="BJ214" s="12"/>
      <c r="BK214" s="12"/>
      <c r="BM214" s="131"/>
      <c r="BN214" s="132"/>
      <c r="BO214" s="132"/>
      <c r="BP214" s="12"/>
      <c r="BQ214" s="12"/>
      <c r="BS214" s="12"/>
      <c r="BV214" s="12"/>
      <c r="BW214" s="12"/>
      <c r="BY214" s="12"/>
      <c r="CB214" s="12"/>
      <c r="CC214" s="12"/>
      <c r="CE214" s="12"/>
      <c r="CH214" s="12"/>
      <c r="CI214" s="12"/>
    </row>
    <row r="215" spans="1:87">
      <c r="A215" s="9">
        <v>206</v>
      </c>
      <c r="B215" s="9">
        <v>42</v>
      </c>
      <c r="C215" s="9" t="s">
        <v>1542</v>
      </c>
      <c r="D215" s="9">
        <v>42</v>
      </c>
      <c r="E215" s="9" t="s">
        <v>1102</v>
      </c>
      <c r="F215" s="39">
        <v>131999.6</v>
      </c>
      <c r="G215" s="128">
        <v>3.9691310601004462E-3</v>
      </c>
      <c r="H215" s="129">
        <f>U215</f>
        <v>196498.64000000004</v>
      </c>
      <c r="I215" s="128">
        <f>IF(H219&gt;0, H215/H219, 0)</f>
        <v>5.8863708131016582E-3</v>
      </c>
      <c r="J215" s="76"/>
      <c r="K215" s="12" t="e">
        <f>ROUND(J219*I215,0)</f>
        <v>#REF!</v>
      </c>
      <c r="L215" s="75">
        <v>81574</v>
      </c>
      <c r="M215" s="12" t="e">
        <f>K215-L215</f>
        <v>#REF!</v>
      </c>
      <c r="N215" s="50" t="e">
        <f t="shared" si="35"/>
        <v>#REF!</v>
      </c>
      <c r="O215" s="12">
        <v>10</v>
      </c>
      <c r="P215" s="9">
        <f t="shared" si="28"/>
        <v>0</v>
      </c>
      <c r="Q215" s="130">
        <f t="shared" si="29"/>
        <v>42</v>
      </c>
      <c r="R215" s="130">
        <f t="shared" si="30"/>
        <v>42</v>
      </c>
      <c r="S215" s="130">
        <f t="shared" si="31"/>
        <v>206</v>
      </c>
      <c r="T215" s="130">
        <f t="shared" si="32"/>
        <v>13</v>
      </c>
      <c r="U215" s="130">
        <f t="shared" si="33"/>
        <v>196498.64000000004</v>
      </c>
      <c r="V215" s="185">
        <f t="shared" si="34"/>
        <v>206</v>
      </c>
      <c r="W215" s="12">
        <v>42</v>
      </c>
      <c r="X215" s="9">
        <v>42</v>
      </c>
      <c r="Y215" s="9">
        <v>206</v>
      </c>
      <c r="Z215" s="12">
        <v>13</v>
      </c>
      <c r="AA215" s="12">
        <v>196498.64000000004</v>
      </c>
      <c r="AB215" s="132"/>
      <c r="AC215" s="131"/>
      <c r="AD215" s="132"/>
      <c r="AE215" s="132"/>
      <c r="AF215" s="131"/>
      <c r="AG215" s="131"/>
      <c r="AI215" s="12"/>
      <c r="AL215" s="12"/>
      <c r="AM215" s="12"/>
      <c r="AO215" s="12"/>
      <c r="AR215" s="12"/>
      <c r="AS215" s="12"/>
      <c r="AU215" s="12"/>
      <c r="AX215" s="12"/>
      <c r="AY215" s="12"/>
      <c r="BA215" s="12"/>
      <c r="BD215" s="12"/>
      <c r="BE215" s="12"/>
      <c r="BG215" s="12"/>
      <c r="BJ215" s="12"/>
      <c r="BK215" s="12"/>
      <c r="BM215" s="131"/>
      <c r="BN215" s="132"/>
      <c r="BO215" s="132"/>
      <c r="BP215" s="12"/>
      <c r="BQ215" s="12"/>
      <c r="BS215" s="12"/>
      <c r="BV215" s="12"/>
      <c r="BW215" s="12"/>
      <c r="BY215" s="12"/>
      <c r="CB215" s="12"/>
      <c r="CC215" s="12"/>
      <c r="CE215" s="12"/>
      <c r="CH215" s="12"/>
      <c r="CI215" s="12"/>
    </row>
    <row r="216" spans="1:87">
      <c r="A216" s="9">
        <v>207</v>
      </c>
      <c r="B216" s="9">
        <v>42</v>
      </c>
      <c r="C216" s="9" t="s">
        <v>1542</v>
      </c>
      <c r="D216" s="9">
        <v>625</v>
      </c>
      <c r="E216" s="9" t="s">
        <v>1424</v>
      </c>
      <c r="F216" s="39">
        <v>31426655</v>
      </c>
      <c r="G216" s="128">
        <v>0.94497644292528893</v>
      </c>
      <c r="H216" s="129">
        <f t="shared" si="36"/>
        <v>31273963</v>
      </c>
      <c r="I216" s="128">
        <f>IF(H219&gt;0, H216/H219, 0)</f>
        <v>0.93685199558236709</v>
      </c>
      <c r="J216" s="76"/>
      <c r="K216" s="12" t="e">
        <f>ROUND(J219*I216,0)</f>
        <v>#REF!</v>
      </c>
      <c r="L216" s="75">
        <v>19421229</v>
      </c>
      <c r="M216" s="12" t="e">
        <f>K216-L216</f>
        <v>#REF!</v>
      </c>
      <c r="N216" s="50" t="e">
        <f t="shared" si="35"/>
        <v>#REF!</v>
      </c>
      <c r="O216" s="12">
        <v>3300</v>
      </c>
      <c r="P216" s="9">
        <f t="shared" si="28"/>
        <v>0</v>
      </c>
      <c r="Q216" s="130">
        <f t="shared" si="29"/>
        <v>42</v>
      </c>
      <c r="R216" s="130">
        <f t="shared" si="30"/>
        <v>625</v>
      </c>
      <c r="S216" s="130">
        <f t="shared" si="31"/>
        <v>207</v>
      </c>
      <c r="T216" s="130">
        <f t="shared" si="32"/>
        <v>3299</v>
      </c>
      <c r="U216" s="130">
        <f t="shared" si="33"/>
        <v>31273963</v>
      </c>
      <c r="V216" s="185">
        <f t="shared" si="34"/>
        <v>207</v>
      </c>
      <c r="W216" s="12">
        <v>42</v>
      </c>
      <c r="X216" s="9">
        <v>625</v>
      </c>
      <c r="Y216" s="9">
        <v>207</v>
      </c>
      <c r="Z216" s="12">
        <v>3299</v>
      </c>
      <c r="AA216" s="12">
        <v>31273963</v>
      </c>
      <c r="AB216" s="132"/>
      <c r="AC216" s="131"/>
      <c r="AD216" s="132"/>
      <c r="AE216" s="132"/>
      <c r="AF216" s="131"/>
      <c r="AG216" s="131"/>
      <c r="AI216" s="12"/>
      <c r="AL216" s="12"/>
      <c r="AM216" s="12"/>
      <c r="AO216" s="12"/>
      <c r="AR216" s="12"/>
      <c r="AS216" s="12"/>
      <c r="AU216" s="12"/>
      <c r="AX216" s="12"/>
      <c r="AY216" s="12"/>
      <c r="BA216" s="12"/>
      <c r="BD216" s="12"/>
      <c r="BE216" s="12"/>
      <c r="BG216" s="12"/>
      <c r="BJ216" s="12"/>
      <c r="BK216" s="12"/>
      <c r="BM216" s="131"/>
      <c r="BN216" s="132"/>
      <c r="BO216" s="132"/>
      <c r="BP216" s="12"/>
      <c r="BQ216" s="12"/>
      <c r="BS216" s="12"/>
      <c r="BV216" s="12"/>
      <c r="BW216" s="12"/>
      <c r="BY216" s="12"/>
      <c r="CB216" s="12"/>
      <c r="CC216" s="12"/>
      <c r="CE216" s="12"/>
      <c r="CH216" s="12"/>
      <c r="CI216" s="12"/>
    </row>
    <row r="217" spans="1:87">
      <c r="A217" s="9">
        <v>208</v>
      </c>
      <c r="B217" s="9">
        <v>42</v>
      </c>
      <c r="C217" s="9" t="s">
        <v>1542</v>
      </c>
      <c r="D217" s="9">
        <v>810</v>
      </c>
      <c r="E217" s="9" t="s">
        <v>1476</v>
      </c>
      <c r="F217" s="39">
        <v>1697894</v>
      </c>
      <c r="G217" s="128">
        <v>5.1054426014610549E-2</v>
      </c>
      <c r="H217" s="129">
        <f t="shared" si="36"/>
        <v>1911506</v>
      </c>
      <c r="I217" s="128">
        <f>IF(H219&gt;0, H217/H219, 0)</f>
        <v>5.7261633604531285E-2</v>
      </c>
      <c r="J217" s="76"/>
      <c r="K217" s="12" t="e">
        <f>ROUND(J219*I217,0)</f>
        <v>#REF!</v>
      </c>
      <c r="L217" s="75">
        <v>1049274</v>
      </c>
      <c r="M217" s="12" t="e">
        <f>K217-L217</f>
        <v>#REF!</v>
      </c>
      <c r="N217" s="50" t="e">
        <f t="shared" si="35"/>
        <v>#REF!</v>
      </c>
      <c r="O217" s="12">
        <v>110</v>
      </c>
      <c r="P217" s="9">
        <f t="shared" si="28"/>
        <v>0</v>
      </c>
      <c r="Q217" s="130">
        <f t="shared" si="29"/>
        <v>42</v>
      </c>
      <c r="R217" s="130">
        <f t="shared" si="30"/>
        <v>810</v>
      </c>
      <c r="S217" s="130">
        <f t="shared" si="31"/>
        <v>208</v>
      </c>
      <c r="T217" s="130">
        <f t="shared" si="32"/>
        <v>124</v>
      </c>
      <c r="U217" s="130">
        <f t="shared" si="33"/>
        <v>1911506</v>
      </c>
      <c r="V217" s="185">
        <f t="shared" si="34"/>
        <v>208</v>
      </c>
      <c r="W217" s="12">
        <v>42</v>
      </c>
      <c r="X217" s="9">
        <v>810</v>
      </c>
      <c r="Y217" s="9">
        <v>208</v>
      </c>
      <c r="Z217" s="12">
        <v>124</v>
      </c>
      <c r="AA217" s="12">
        <v>1911506</v>
      </c>
      <c r="AB217" s="132"/>
      <c r="AC217" s="131"/>
      <c r="AD217" s="132"/>
      <c r="AE217" s="132"/>
      <c r="AF217" s="131"/>
      <c r="AG217" s="131"/>
      <c r="AI217" s="12"/>
      <c r="AL217" s="12"/>
      <c r="AM217" s="12"/>
      <c r="AO217" s="12"/>
      <c r="AR217" s="12"/>
      <c r="AS217" s="12"/>
      <c r="AU217" s="12"/>
      <c r="AX217" s="12"/>
      <c r="AY217" s="12"/>
      <c r="BA217" s="12"/>
      <c r="BD217" s="12"/>
      <c r="BE217" s="12"/>
      <c r="BG217" s="12"/>
      <c r="BJ217" s="12"/>
      <c r="BK217" s="12"/>
      <c r="BM217" s="131"/>
      <c r="BN217" s="132"/>
      <c r="BO217" s="132"/>
      <c r="BP217" s="12"/>
      <c r="BQ217" s="12"/>
      <c r="BS217" s="12"/>
      <c r="BV217" s="12"/>
      <c r="BW217" s="12"/>
      <c r="BY217" s="12"/>
      <c r="CB217" s="12"/>
      <c r="CC217" s="12"/>
      <c r="CE217" s="12"/>
      <c r="CH217" s="12"/>
      <c r="CI217" s="12"/>
    </row>
    <row r="218" spans="1:87">
      <c r="A218" s="9">
        <v>209</v>
      </c>
      <c r="B218" s="9">
        <v>42</v>
      </c>
      <c r="C218" s="9" t="s">
        <v>1928</v>
      </c>
      <c r="D218" s="9">
        <v>998</v>
      </c>
      <c r="E218" s="9" t="s">
        <v>1928</v>
      </c>
      <c r="F218" s="39">
        <v>0</v>
      </c>
      <c r="G218" s="128">
        <v>0</v>
      </c>
      <c r="H218" s="129">
        <f t="shared" si="36"/>
        <v>0</v>
      </c>
      <c r="I218" s="128">
        <f>IF(H219&gt;0, H218/H219, 0)</f>
        <v>0</v>
      </c>
      <c r="J218" s="76"/>
      <c r="K218" s="12" t="e">
        <f>ROUND(J219*I218,0)</f>
        <v>#REF!</v>
      </c>
      <c r="L218" s="75">
        <v>0</v>
      </c>
      <c r="M218" s="12" t="e">
        <f>K218-L218</f>
        <v>#REF!</v>
      </c>
      <c r="N218" s="50" t="e">
        <f t="shared" si="35"/>
        <v>#REF!</v>
      </c>
      <c r="O218" s="12">
        <v>0</v>
      </c>
      <c r="P218" s="9">
        <f t="shared" si="28"/>
        <v>0</v>
      </c>
      <c r="Q218" s="130">
        <f t="shared" si="29"/>
        <v>42</v>
      </c>
      <c r="R218" s="130">
        <f t="shared" si="30"/>
        <v>998</v>
      </c>
      <c r="S218" s="130">
        <f t="shared" si="31"/>
        <v>209</v>
      </c>
      <c r="T218" s="130">
        <f t="shared" si="32"/>
        <v>0</v>
      </c>
      <c r="U218" s="130">
        <f t="shared" si="33"/>
        <v>0</v>
      </c>
      <c r="V218" s="185">
        <f t="shared" si="34"/>
        <v>209</v>
      </c>
      <c r="W218" s="12">
        <v>42</v>
      </c>
      <c r="X218" s="9">
        <v>998</v>
      </c>
      <c r="Y218" s="9">
        <v>209</v>
      </c>
      <c r="Z218" s="12">
        <v>0</v>
      </c>
      <c r="AA218" s="12">
        <v>0</v>
      </c>
      <c r="AB218" s="132"/>
      <c r="AC218" s="131"/>
      <c r="AD218" s="132"/>
      <c r="AE218" s="132"/>
      <c r="AF218" s="131"/>
      <c r="AG218" s="131"/>
      <c r="AI218" s="12"/>
      <c r="AL218" s="12"/>
      <c r="AM218" s="12"/>
      <c r="AO218" s="12"/>
      <c r="AR218" s="12"/>
      <c r="AS218" s="12"/>
      <c r="AU218" s="12"/>
      <c r="AX218" s="12"/>
      <c r="AY218" s="12"/>
      <c r="BA218" s="12"/>
      <c r="BD218" s="12"/>
      <c r="BE218" s="12"/>
      <c r="BG218" s="12"/>
      <c r="BJ218" s="12"/>
      <c r="BK218" s="12"/>
      <c r="BM218" s="131"/>
      <c r="BN218" s="132"/>
      <c r="BO218" s="132"/>
      <c r="BP218" s="12"/>
      <c r="BQ218" s="12"/>
      <c r="BS218" s="12"/>
      <c r="BV218" s="12"/>
      <c r="BW218" s="12"/>
      <c r="BY218" s="12"/>
      <c r="CB218" s="12"/>
      <c r="CC218" s="12"/>
      <c r="CE218" s="12"/>
      <c r="CH218" s="12"/>
      <c r="CI218" s="12"/>
    </row>
    <row r="219" spans="1:87">
      <c r="A219" s="9">
        <v>210</v>
      </c>
      <c r="B219" s="13">
        <v>42</v>
      </c>
      <c r="C219" s="13" t="s">
        <v>1542</v>
      </c>
      <c r="D219" s="13">
        <v>999</v>
      </c>
      <c r="E219" s="13" t="s">
        <v>946</v>
      </c>
      <c r="F219" s="111">
        <v>33256548.600000001</v>
      </c>
      <c r="G219" s="133">
        <v>0.99999999999999989</v>
      </c>
      <c r="H219" s="134">
        <f>SUM(H215:H218)</f>
        <v>33381967.640000001</v>
      </c>
      <c r="I219" s="133">
        <f>SUM(I215:I218)</f>
        <v>1</v>
      </c>
      <c r="J219" s="111" t="e">
        <f>VLOOKUP(B219,town351,22)</f>
        <v>#REF!</v>
      </c>
      <c r="K219" s="111" t="e">
        <f>SUM(K215:K218)</f>
        <v>#REF!</v>
      </c>
      <c r="L219" s="135">
        <v>20552077</v>
      </c>
      <c r="M219" s="111" t="e">
        <f>SUM(M215:M218)</f>
        <v>#REF!</v>
      </c>
      <c r="N219" s="49" t="e">
        <f t="shared" si="35"/>
        <v>#REF!</v>
      </c>
      <c r="O219" s="111">
        <v>3420</v>
      </c>
      <c r="P219" s="9">
        <f t="shared" si="28"/>
        <v>0</v>
      </c>
      <c r="Q219" s="130">
        <f t="shared" si="29"/>
        <v>42</v>
      </c>
      <c r="R219" s="130">
        <f t="shared" si="30"/>
        <v>999</v>
      </c>
      <c r="S219" s="130">
        <f t="shared" si="31"/>
        <v>210</v>
      </c>
      <c r="T219" s="130">
        <f t="shared" si="32"/>
        <v>3436</v>
      </c>
      <c r="U219" s="130">
        <f t="shared" si="33"/>
        <v>33381967.640000001</v>
      </c>
      <c r="V219" s="185">
        <f t="shared" si="34"/>
        <v>210</v>
      </c>
      <c r="W219" s="12">
        <v>42</v>
      </c>
      <c r="X219" s="9">
        <v>999</v>
      </c>
      <c r="Y219" s="9">
        <v>210</v>
      </c>
      <c r="Z219" s="12">
        <v>3436</v>
      </c>
      <c r="AA219" s="12">
        <v>33381967.640000001</v>
      </c>
      <c r="AB219" s="132"/>
      <c r="AC219" s="131"/>
      <c r="AD219" s="132"/>
      <c r="AE219" s="132"/>
      <c r="AF219" s="131"/>
      <c r="AG219" s="131"/>
      <c r="AI219" s="12"/>
      <c r="AL219" s="12"/>
      <c r="AM219" s="12"/>
      <c r="AO219" s="12"/>
      <c r="AR219" s="12"/>
      <c r="AS219" s="12"/>
      <c r="AU219" s="12"/>
      <c r="AX219" s="12"/>
      <c r="AY219" s="12"/>
      <c r="BA219" s="12"/>
      <c r="BD219" s="12"/>
      <c r="BE219" s="12"/>
      <c r="BG219" s="12"/>
      <c r="BJ219" s="12"/>
      <c r="BK219" s="12"/>
      <c r="BM219" s="131"/>
      <c r="BN219" s="132"/>
      <c r="BO219" s="132"/>
      <c r="BP219" s="12"/>
      <c r="BQ219" s="12"/>
      <c r="BS219" s="12"/>
      <c r="BV219" s="12"/>
      <c r="BW219" s="12"/>
      <c r="BY219" s="12"/>
      <c r="CB219" s="12"/>
      <c r="CC219" s="12"/>
      <c r="CE219" s="12"/>
      <c r="CH219" s="12"/>
      <c r="CI219" s="12"/>
    </row>
    <row r="220" spans="1:87">
      <c r="A220" s="9">
        <v>211</v>
      </c>
      <c r="B220" s="9">
        <v>43</v>
      </c>
      <c r="C220" s="9" t="s">
        <v>1543</v>
      </c>
      <c r="D220" s="9">
        <v>43</v>
      </c>
      <c r="E220" s="9" t="s">
        <v>1103</v>
      </c>
      <c r="F220" s="39">
        <v>2535170.4500000002</v>
      </c>
      <c r="G220" s="128">
        <v>0.44059841790268589</v>
      </c>
      <c r="H220" s="129">
        <f>U220</f>
        <v>2386674.08</v>
      </c>
      <c r="I220" s="128">
        <f>IF(H224&gt;0, H220/H224, 0)</f>
        <v>0.42947775887473683</v>
      </c>
      <c r="J220" s="76"/>
      <c r="K220" s="12" t="e">
        <f>ROUND(J224*I220,0)</f>
        <v>#REF!</v>
      </c>
      <c r="L220" s="75">
        <v>1464818</v>
      </c>
      <c r="M220" s="12" t="e">
        <f>K220-L220</f>
        <v>#REF!</v>
      </c>
      <c r="N220" s="50" t="e">
        <f t="shared" si="35"/>
        <v>#REF!</v>
      </c>
      <c r="O220" s="12">
        <v>274</v>
      </c>
      <c r="P220" s="9">
        <f t="shared" si="28"/>
        <v>0</v>
      </c>
      <c r="Q220" s="130">
        <f t="shared" si="29"/>
        <v>43</v>
      </c>
      <c r="R220" s="130">
        <f t="shared" si="30"/>
        <v>43</v>
      </c>
      <c r="S220" s="130">
        <f t="shared" si="31"/>
        <v>211</v>
      </c>
      <c r="T220" s="130">
        <f t="shared" si="32"/>
        <v>256</v>
      </c>
      <c r="U220" s="130">
        <f t="shared" si="33"/>
        <v>2386674.08</v>
      </c>
      <c r="V220" s="185">
        <f t="shared" si="34"/>
        <v>211</v>
      </c>
      <c r="W220" s="12">
        <v>43</v>
      </c>
      <c r="X220" s="9">
        <v>43</v>
      </c>
      <c r="Y220" s="9">
        <v>211</v>
      </c>
      <c r="Z220" s="12">
        <v>256</v>
      </c>
      <c r="AA220" s="12">
        <v>2386674.08</v>
      </c>
      <c r="AB220" s="132"/>
      <c r="AC220" s="131"/>
      <c r="AD220" s="132"/>
      <c r="AE220" s="132"/>
      <c r="AF220" s="131"/>
      <c r="AG220" s="131"/>
      <c r="AI220" s="12"/>
      <c r="AL220" s="12"/>
      <c r="AM220" s="12"/>
      <c r="AO220" s="12"/>
      <c r="AR220" s="12"/>
      <c r="AS220" s="12"/>
      <c r="AU220" s="12"/>
      <c r="AX220" s="12"/>
      <c r="AY220" s="12"/>
      <c r="BA220" s="12"/>
      <c r="BD220" s="12"/>
      <c r="BE220" s="12"/>
      <c r="BG220" s="12"/>
      <c r="BJ220" s="12"/>
      <c r="BK220" s="12"/>
      <c r="BM220" s="131"/>
      <c r="BN220" s="132"/>
      <c r="BO220" s="132"/>
      <c r="BP220" s="12"/>
      <c r="BQ220" s="12"/>
      <c r="BS220" s="12"/>
      <c r="BV220" s="12"/>
      <c r="BW220" s="12"/>
      <c r="BY220" s="12"/>
      <c r="CB220" s="12"/>
      <c r="CC220" s="12"/>
      <c r="CE220" s="12"/>
      <c r="CH220" s="12"/>
      <c r="CI220" s="12"/>
    </row>
    <row r="221" spans="1:87">
      <c r="A221" s="9">
        <v>212</v>
      </c>
      <c r="B221" s="9">
        <v>43</v>
      </c>
      <c r="C221" s="9" t="s">
        <v>1543</v>
      </c>
      <c r="D221" s="9">
        <v>770</v>
      </c>
      <c r="E221" s="9" t="s">
        <v>1467</v>
      </c>
      <c r="F221" s="39">
        <v>3218755</v>
      </c>
      <c r="G221" s="128">
        <v>0.55940158209731405</v>
      </c>
      <c r="H221" s="129">
        <f t="shared" si="36"/>
        <v>3170480</v>
      </c>
      <c r="I221" s="128">
        <f>IF(H224&gt;0, H221/H224, 0)</f>
        <v>0.57052224112526317</v>
      </c>
      <c r="J221" s="76"/>
      <c r="K221" s="12" t="e">
        <f>ROUND(J224*I221,0)</f>
        <v>#REF!</v>
      </c>
      <c r="L221" s="75">
        <v>1859793</v>
      </c>
      <c r="M221" s="12" t="e">
        <f>K221-L221</f>
        <v>#REF!</v>
      </c>
      <c r="N221" s="50" t="e">
        <f t="shared" si="35"/>
        <v>#REF!</v>
      </c>
      <c r="O221" s="12">
        <v>285</v>
      </c>
      <c r="P221" s="9">
        <f t="shared" si="28"/>
        <v>0</v>
      </c>
      <c r="Q221" s="130">
        <f t="shared" si="29"/>
        <v>43</v>
      </c>
      <c r="R221" s="130">
        <f t="shared" si="30"/>
        <v>770</v>
      </c>
      <c r="S221" s="130">
        <f t="shared" si="31"/>
        <v>212</v>
      </c>
      <c r="T221" s="130">
        <f t="shared" si="32"/>
        <v>278</v>
      </c>
      <c r="U221" s="130">
        <f t="shared" si="33"/>
        <v>3170480</v>
      </c>
      <c r="V221" s="185">
        <f t="shared" si="34"/>
        <v>212</v>
      </c>
      <c r="W221" s="12">
        <v>43</v>
      </c>
      <c r="X221" s="9">
        <v>770</v>
      </c>
      <c r="Y221" s="9">
        <v>212</v>
      </c>
      <c r="Z221" s="12">
        <v>278</v>
      </c>
      <c r="AA221" s="12">
        <v>3170480</v>
      </c>
      <c r="AB221" s="132"/>
      <c r="AC221" s="131"/>
      <c r="AD221" s="132"/>
      <c r="AE221" s="132"/>
      <c r="AF221" s="131"/>
      <c r="AG221" s="131"/>
      <c r="AI221" s="12"/>
      <c r="AL221" s="12"/>
      <c r="AM221" s="12"/>
      <c r="AO221" s="12"/>
      <c r="AR221" s="12"/>
      <c r="AS221" s="12"/>
      <c r="AU221" s="12"/>
      <c r="AX221" s="12"/>
      <c r="AY221" s="12"/>
      <c r="BA221" s="12"/>
      <c r="BD221" s="12"/>
      <c r="BE221" s="12"/>
      <c r="BG221" s="12"/>
      <c r="BJ221" s="12"/>
      <c r="BK221" s="12"/>
      <c r="BM221" s="131"/>
      <c r="BN221" s="132"/>
      <c r="BO221" s="132"/>
      <c r="BP221" s="12"/>
      <c r="BQ221" s="12"/>
      <c r="BS221" s="12"/>
      <c r="BV221" s="12"/>
      <c r="BW221" s="12"/>
      <c r="BY221" s="12"/>
      <c r="CB221" s="12"/>
      <c r="CC221" s="12"/>
      <c r="CE221" s="12"/>
      <c r="CH221" s="12"/>
      <c r="CI221" s="12"/>
    </row>
    <row r="222" spans="1:87">
      <c r="A222" s="9">
        <v>213</v>
      </c>
      <c r="B222" s="9">
        <v>43</v>
      </c>
      <c r="C222" s="9" t="s">
        <v>1928</v>
      </c>
      <c r="D222" s="9">
        <v>998</v>
      </c>
      <c r="E222" s="9" t="s">
        <v>1928</v>
      </c>
      <c r="F222" s="39">
        <v>0</v>
      </c>
      <c r="G222" s="128">
        <v>0</v>
      </c>
      <c r="H222" s="129">
        <f t="shared" si="36"/>
        <v>0</v>
      </c>
      <c r="I222" s="128">
        <f>IF(H224&gt;0, H222/H224, 0)</f>
        <v>0</v>
      </c>
      <c r="J222" s="76"/>
      <c r="K222" s="12" t="e">
        <f>ROUND(J224*I222,0)</f>
        <v>#REF!</v>
      </c>
      <c r="L222" s="75">
        <v>0</v>
      </c>
      <c r="M222" s="12" t="e">
        <f>K222-L222</f>
        <v>#REF!</v>
      </c>
      <c r="N222" s="50" t="e">
        <f t="shared" si="35"/>
        <v>#REF!</v>
      </c>
      <c r="O222" s="12">
        <v>0</v>
      </c>
      <c r="P222" s="9">
        <f t="shared" si="28"/>
        <v>0</v>
      </c>
      <c r="Q222" s="130">
        <f t="shared" si="29"/>
        <v>43</v>
      </c>
      <c r="R222" s="130">
        <f t="shared" si="30"/>
        <v>998</v>
      </c>
      <c r="S222" s="130">
        <f t="shared" si="31"/>
        <v>213</v>
      </c>
      <c r="T222" s="130">
        <f t="shared" si="32"/>
        <v>0</v>
      </c>
      <c r="U222" s="130">
        <f t="shared" si="33"/>
        <v>0</v>
      </c>
      <c r="V222" s="185">
        <f t="shared" si="34"/>
        <v>213</v>
      </c>
      <c r="W222" s="12">
        <v>43</v>
      </c>
      <c r="X222" s="9">
        <v>998</v>
      </c>
      <c r="Y222" s="9">
        <v>213</v>
      </c>
      <c r="Z222" s="12">
        <v>0</v>
      </c>
      <c r="AA222" s="12">
        <v>0</v>
      </c>
      <c r="AB222" s="132"/>
      <c r="AC222" s="131"/>
      <c r="AD222" s="132"/>
      <c r="AE222" s="132"/>
      <c r="AF222" s="131"/>
      <c r="AG222" s="131"/>
      <c r="AI222" s="12"/>
      <c r="AL222" s="12"/>
      <c r="AM222" s="12"/>
      <c r="AO222" s="12"/>
      <c r="AR222" s="12"/>
      <c r="AS222" s="12"/>
      <c r="AU222" s="12"/>
      <c r="AX222" s="12"/>
      <c r="AY222" s="12"/>
      <c r="BA222" s="12"/>
      <c r="BD222" s="12"/>
      <c r="BE222" s="12"/>
      <c r="BG222" s="12"/>
      <c r="BJ222" s="12"/>
      <c r="BK222" s="12"/>
      <c r="BM222" s="131"/>
      <c r="BN222" s="132"/>
      <c r="BO222" s="132"/>
      <c r="BP222" s="12"/>
      <c r="BQ222" s="12"/>
      <c r="BS222" s="12"/>
      <c r="BV222" s="12"/>
      <c r="BW222" s="12"/>
      <c r="BY222" s="12"/>
      <c r="CB222" s="12"/>
      <c r="CC222" s="12"/>
      <c r="CE222" s="12"/>
      <c r="CH222" s="12"/>
      <c r="CI222" s="12"/>
    </row>
    <row r="223" spans="1:87">
      <c r="A223" s="9">
        <v>214</v>
      </c>
      <c r="B223" s="9">
        <v>43</v>
      </c>
      <c r="C223" s="9" t="s">
        <v>1928</v>
      </c>
      <c r="D223" s="9">
        <v>998</v>
      </c>
      <c r="E223" s="9" t="s">
        <v>1928</v>
      </c>
      <c r="F223" s="39">
        <v>0</v>
      </c>
      <c r="G223" s="128">
        <v>0</v>
      </c>
      <c r="H223" s="129">
        <f t="shared" si="36"/>
        <v>0</v>
      </c>
      <c r="I223" s="128">
        <f>IF(H224&gt;0, H223/H224, 0)</f>
        <v>0</v>
      </c>
      <c r="J223" s="76"/>
      <c r="K223" s="12" t="e">
        <f>ROUND(J224*I223,0)</f>
        <v>#REF!</v>
      </c>
      <c r="L223" s="75">
        <v>0</v>
      </c>
      <c r="M223" s="12" t="e">
        <f>K223-L223</f>
        <v>#REF!</v>
      </c>
      <c r="N223" s="50" t="e">
        <f t="shared" si="35"/>
        <v>#REF!</v>
      </c>
      <c r="O223" s="12">
        <v>0</v>
      </c>
      <c r="P223" s="9">
        <f t="shared" si="28"/>
        <v>0</v>
      </c>
      <c r="Q223" s="130">
        <f t="shared" si="29"/>
        <v>43</v>
      </c>
      <c r="R223" s="130">
        <f t="shared" si="30"/>
        <v>998</v>
      </c>
      <c r="S223" s="130">
        <f t="shared" si="31"/>
        <v>214</v>
      </c>
      <c r="T223" s="130">
        <f t="shared" si="32"/>
        <v>0</v>
      </c>
      <c r="U223" s="130">
        <f t="shared" si="33"/>
        <v>0</v>
      </c>
      <c r="V223" s="185">
        <f t="shared" si="34"/>
        <v>214</v>
      </c>
      <c r="W223" s="12">
        <v>43</v>
      </c>
      <c r="X223" s="9">
        <v>998</v>
      </c>
      <c r="Y223" s="9">
        <v>214</v>
      </c>
      <c r="Z223" s="12">
        <v>0</v>
      </c>
      <c r="AA223" s="12">
        <v>0</v>
      </c>
      <c r="AB223" s="132"/>
      <c r="AC223" s="131"/>
      <c r="AD223" s="132"/>
      <c r="AE223" s="132"/>
      <c r="AF223" s="131"/>
      <c r="AG223" s="131"/>
      <c r="AI223" s="12"/>
      <c r="AL223" s="12"/>
      <c r="AM223" s="12"/>
      <c r="AO223" s="12"/>
      <c r="AR223" s="12"/>
      <c r="AS223" s="12"/>
      <c r="AU223" s="12"/>
      <c r="AX223" s="12"/>
      <c r="AY223" s="12"/>
      <c r="BA223" s="12"/>
      <c r="BD223" s="12"/>
      <c r="BE223" s="12"/>
      <c r="BG223" s="12"/>
      <c r="BJ223" s="12"/>
      <c r="BK223" s="12"/>
      <c r="BM223" s="131"/>
      <c r="BN223" s="132"/>
      <c r="BO223" s="132"/>
      <c r="BP223" s="12"/>
      <c r="BQ223" s="12"/>
      <c r="BS223" s="12"/>
      <c r="BV223" s="12"/>
      <c r="BW223" s="12"/>
      <c r="BY223" s="12"/>
      <c r="CB223" s="12"/>
      <c r="CC223" s="12"/>
      <c r="CE223" s="12"/>
      <c r="CH223" s="12"/>
      <c r="CI223" s="12"/>
    </row>
    <row r="224" spans="1:87">
      <c r="A224" s="9">
        <v>215</v>
      </c>
      <c r="B224" s="13">
        <v>43</v>
      </c>
      <c r="C224" s="13" t="s">
        <v>1543</v>
      </c>
      <c r="D224" s="13">
        <v>999</v>
      </c>
      <c r="E224" s="13" t="s">
        <v>946</v>
      </c>
      <c r="F224" s="111">
        <v>5753925.4500000002</v>
      </c>
      <c r="G224" s="133">
        <v>1</v>
      </c>
      <c r="H224" s="134">
        <f>SUM(H220:H223)</f>
        <v>5557154.0800000001</v>
      </c>
      <c r="I224" s="133">
        <f>SUM(I220:I223)</f>
        <v>1</v>
      </c>
      <c r="J224" s="111" t="e">
        <f>VLOOKUP(B224,town351,22)</f>
        <v>#REF!</v>
      </c>
      <c r="K224" s="111" t="e">
        <f>SUM(K220:K223)</f>
        <v>#REF!</v>
      </c>
      <c r="L224" s="135">
        <v>3324611</v>
      </c>
      <c r="M224" s="111" t="e">
        <f>SUM(M220:M223)</f>
        <v>#REF!</v>
      </c>
      <c r="N224" s="49" t="e">
        <f t="shared" si="35"/>
        <v>#REF!</v>
      </c>
      <c r="O224" s="111">
        <v>559</v>
      </c>
      <c r="P224" s="9">
        <f t="shared" si="28"/>
        <v>0</v>
      </c>
      <c r="Q224" s="130">
        <f t="shared" si="29"/>
        <v>43</v>
      </c>
      <c r="R224" s="130">
        <f t="shared" si="30"/>
        <v>999</v>
      </c>
      <c r="S224" s="130">
        <f t="shared" si="31"/>
        <v>215</v>
      </c>
      <c r="T224" s="130">
        <f t="shared" si="32"/>
        <v>534</v>
      </c>
      <c r="U224" s="130">
        <f t="shared" si="33"/>
        <v>5557154.0800000001</v>
      </c>
      <c r="V224" s="185">
        <f t="shared" si="34"/>
        <v>215</v>
      </c>
      <c r="W224" s="12">
        <v>43</v>
      </c>
      <c r="X224" s="9">
        <v>999</v>
      </c>
      <c r="Y224" s="9">
        <v>215</v>
      </c>
      <c r="Z224" s="12">
        <v>534</v>
      </c>
      <c r="AA224" s="12">
        <v>5557154.0800000001</v>
      </c>
      <c r="AB224" s="132"/>
      <c r="AC224" s="131"/>
      <c r="AD224" s="132"/>
      <c r="AE224" s="132"/>
      <c r="AF224" s="131"/>
      <c r="AG224" s="131"/>
      <c r="AI224" s="12"/>
      <c r="AL224" s="12"/>
      <c r="AM224" s="12"/>
      <c r="AO224" s="12"/>
      <c r="AR224" s="12"/>
      <c r="AS224" s="12"/>
      <c r="AU224" s="12"/>
      <c r="AX224" s="12"/>
      <c r="AY224" s="12"/>
      <c r="BA224" s="12"/>
      <c r="BD224" s="12"/>
      <c r="BE224" s="12"/>
      <c r="BG224" s="12"/>
      <c r="BJ224" s="12"/>
      <c r="BK224" s="12"/>
      <c r="BM224" s="131"/>
      <c r="BN224" s="132"/>
      <c r="BO224" s="132"/>
      <c r="BP224" s="12"/>
      <c r="BQ224" s="12"/>
      <c r="BS224" s="12"/>
      <c r="BV224" s="12"/>
      <c r="BW224" s="12"/>
      <c r="BY224" s="12"/>
      <c r="CB224" s="12"/>
      <c r="CC224" s="12"/>
      <c r="CE224" s="12"/>
      <c r="CH224" s="12"/>
      <c r="CI224" s="12"/>
    </row>
    <row r="225" spans="1:87">
      <c r="A225" s="9">
        <v>216</v>
      </c>
      <c r="B225" s="9">
        <v>44</v>
      </c>
      <c r="C225" s="9" t="s">
        <v>1544</v>
      </c>
      <c r="D225" s="9">
        <v>44</v>
      </c>
      <c r="E225" s="9" t="s">
        <v>1104</v>
      </c>
      <c r="F225" s="39">
        <v>209479318.44</v>
      </c>
      <c r="G225" s="128">
        <v>0.93819162870577133</v>
      </c>
      <c r="H225" s="129">
        <f>U225</f>
        <v>202933234.47</v>
      </c>
      <c r="I225" s="128">
        <f>IF(H229&gt;0, H225/H229, 0)</f>
        <v>0.9318379978645539</v>
      </c>
      <c r="J225" s="76"/>
      <c r="K225" s="12" t="e">
        <f>ROUND(J229*I225,0)</f>
        <v>#REF!</v>
      </c>
      <c r="L225" s="75">
        <v>39438390</v>
      </c>
      <c r="M225" s="12" t="e">
        <f>K225-L225</f>
        <v>#REF!</v>
      </c>
      <c r="N225" s="50" t="e">
        <f t="shared" si="35"/>
        <v>#REF!</v>
      </c>
      <c r="O225" s="12">
        <v>17694</v>
      </c>
      <c r="P225" s="9">
        <f t="shared" si="28"/>
        <v>0</v>
      </c>
      <c r="Q225" s="130">
        <f t="shared" si="29"/>
        <v>44</v>
      </c>
      <c r="R225" s="130">
        <f t="shared" si="30"/>
        <v>44</v>
      </c>
      <c r="S225" s="130">
        <f t="shared" si="31"/>
        <v>216</v>
      </c>
      <c r="T225" s="130">
        <f t="shared" si="32"/>
        <v>17674</v>
      </c>
      <c r="U225" s="130">
        <f t="shared" si="33"/>
        <v>202933234.47</v>
      </c>
      <c r="V225" s="185">
        <f t="shared" si="34"/>
        <v>216</v>
      </c>
      <c r="W225" s="12">
        <v>44</v>
      </c>
      <c r="X225" s="9">
        <v>44</v>
      </c>
      <c r="Y225" s="9">
        <v>216</v>
      </c>
      <c r="Z225" s="12">
        <v>17674</v>
      </c>
      <c r="AA225" s="12">
        <v>202933234.47</v>
      </c>
      <c r="AB225" s="132"/>
      <c r="AC225" s="131"/>
      <c r="AD225" s="132"/>
      <c r="AE225" s="132"/>
      <c r="AF225" s="131"/>
      <c r="AG225" s="131"/>
      <c r="AI225" s="12"/>
      <c r="AL225" s="12"/>
      <c r="AM225" s="12"/>
      <c r="AO225" s="12"/>
      <c r="AR225" s="12"/>
      <c r="AS225" s="12"/>
      <c r="AU225" s="12"/>
      <c r="AX225" s="12"/>
      <c r="AY225" s="12"/>
      <c r="BA225" s="12"/>
      <c r="BD225" s="12"/>
      <c r="BE225" s="12"/>
      <c r="BG225" s="12"/>
      <c r="BJ225" s="12"/>
      <c r="BK225" s="12"/>
      <c r="BM225" s="131"/>
      <c r="BN225" s="132"/>
      <c r="BO225" s="132"/>
      <c r="BP225" s="12"/>
      <c r="BQ225" s="12"/>
      <c r="BS225" s="12"/>
      <c r="BV225" s="12"/>
      <c r="BW225" s="12"/>
      <c r="BY225" s="12"/>
      <c r="CB225" s="12"/>
      <c r="CC225" s="12"/>
      <c r="CE225" s="12"/>
      <c r="CH225" s="12"/>
      <c r="CI225" s="12"/>
    </row>
    <row r="226" spans="1:87">
      <c r="A226" s="9">
        <v>217</v>
      </c>
      <c r="B226" s="9">
        <v>44</v>
      </c>
      <c r="C226" s="9" t="s">
        <v>1544</v>
      </c>
      <c r="D226" s="9">
        <v>872</v>
      </c>
      <c r="E226" s="9" t="s">
        <v>1493</v>
      </c>
      <c r="F226" s="39">
        <v>13800566</v>
      </c>
      <c r="G226" s="128">
        <v>6.1808371294228712E-2</v>
      </c>
      <c r="H226" s="129">
        <f t="shared" si="36"/>
        <v>14844142</v>
      </c>
      <c r="I226" s="128">
        <f>IF(H229&gt;0, H226/H229, 0)</f>
        <v>6.8162002135446154E-2</v>
      </c>
      <c r="J226" s="76"/>
      <c r="K226" s="12" t="e">
        <f>ROUND(J229*I226,0)</f>
        <v>#REF!</v>
      </c>
      <c r="L226" s="75">
        <v>2598214</v>
      </c>
      <c r="M226" s="12" t="e">
        <f>K226-L226</f>
        <v>#REF!</v>
      </c>
      <c r="N226" s="50" t="e">
        <f t="shared" si="35"/>
        <v>#REF!</v>
      </c>
      <c r="O226" s="12">
        <v>866</v>
      </c>
      <c r="P226" s="9">
        <f t="shared" si="28"/>
        <v>0</v>
      </c>
      <c r="Q226" s="130">
        <f t="shared" si="29"/>
        <v>44</v>
      </c>
      <c r="R226" s="130">
        <f t="shared" si="30"/>
        <v>872</v>
      </c>
      <c r="S226" s="130">
        <f t="shared" si="31"/>
        <v>217</v>
      </c>
      <c r="T226" s="130">
        <f t="shared" si="32"/>
        <v>926</v>
      </c>
      <c r="U226" s="130">
        <f t="shared" si="33"/>
        <v>14844142</v>
      </c>
      <c r="V226" s="185">
        <f t="shared" si="34"/>
        <v>217</v>
      </c>
      <c r="W226" s="12">
        <v>44</v>
      </c>
      <c r="X226" s="9">
        <v>872</v>
      </c>
      <c r="Y226" s="9">
        <v>217</v>
      </c>
      <c r="Z226" s="12">
        <v>926</v>
      </c>
      <c r="AA226" s="12">
        <v>14844142</v>
      </c>
      <c r="AB226" s="132"/>
      <c r="AC226" s="131"/>
      <c r="AD226" s="132"/>
      <c r="AE226" s="132"/>
      <c r="AF226" s="131"/>
      <c r="AG226" s="131"/>
      <c r="AI226" s="12"/>
      <c r="AL226" s="12"/>
      <c r="AM226" s="12"/>
      <c r="AO226" s="12"/>
      <c r="AR226" s="12"/>
      <c r="AS226" s="12"/>
      <c r="AU226" s="12"/>
      <c r="AX226" s="12"/>
      <c r="AY226" s="12"/>
      <c r="BA226" s="12"/>
      <c r="BD226" s="12"/>
      <c r="BE226" s="12"/>
      <c r="BG226" s="12"/>
      <c r="BJ226" s="12"/>
      <c r="BK226" s="12"/>
      <c r="BM226" s="131"/>
      <c r="BN226" s="132"/>
      <c r="BO226" s="132"/>
      <c r="BP226" s="12"/>
      <c r="BQ226" s="12"/>
      <c r="BS226" s="12"/>
      <c r="BV226" s="12"/>
      <c r="BW226" s="12"/>
      <c r="BY226" s="12"/>
      <c r="CB226" s="12"/>
      <c r="CC226" s="12"/>
      <c r="CE226" s="12"/>
      <c r="CH226" s="12"/>
      <c r="CI226" s="12"/>
    </row>
    <row r="227" spans="1:87">
      <c r="A227" s="9">
        <v>218</v>
      </c>
      <c r="B227" s="9">
        <v>44</v>
      </c>
      <c r="C227" s="9" t="s">
        <v>1928</v>
      </c>
      <c r="D227" s="9">
        <v>998</v>
      </c>
      <c r="E227" s="9" t="s">
        <v>1928</v>
      </c>
      <c r="F227" s="39">
        <v>0</v>
      </c>
      <c r="G227" s="128">
        <v>0</v>
      </c>
      <c r="H227" s="129">
        <f t="shared" si="36"/>
        <v>0</v>
      </c>
      <c r="I227" s="128">
        <f>IF(H229&gt;0, H227/H229, 0)</f>
        <v>0</v>
      </c>
      <c r="J227" s="76"/>
      <c r="K227" s="12" t="e">
        <f>ROUND(J229*I227,0)</f>
        <v>#REF!</v>
      </c>
      <c r="L227" s="75">
        <v>0</v>
      </c>
      <c r="M227" s="12" t="e">
        <f>K227-L227</f>
        <v>#REF!</v>
      </c>
      <c r="N227" s="50" t="e">
        <f t="shared" si="35"/>
        <v>#REF!</v>
      </c>
      <c r="O227" s="12">
        <v>0</v>
      </c>
      <c r="P227" s="9">
        <f t="shared" si="28"/>
        <v>0</v>
      </c>
      <c r="Q227" s="130">
        <f t="shared" si="29"/>
        <v>44</v>
      </c>
      <c r="R227" s="130">
        <f t="shared" si="30"/>
        <v>998</v>
      </c>
      <c r="S227" s="130">
        <f t="shared" si="31"/>
        <v>218</v>
      </c>
      <c r="T227" s="130">
        <f t="shared" si="32"/>
        <v>0</v>
      </c>
      <c r="U227" s="130">
        <f t="shared" si="33"/>
        <v>0</v>
      </c>
      <c r="V227" s="185">
        <f t="shared" si="34"/>
        <v>218</v>
      </c>
      <c r="W227" s="12">
        <v>44</v>
      </c>
      <c r="X227" s="9">
        <v>998</v>
      </c>
      <c r="Y227" s="9">
        <v>218</v>
      </c>
      <c r="Z227" s="12">
        <v>0</v>
      </c>
      <c r="AA227" s="12">
        <v>0</v>
      </c>
      <c r="AB227" s="132"/>
      <c r="AC227" s="131"/>
      <c r="AD227" s="132"/>
      <c r="AE227" s="132"/>
      <c r="AF227" s="131"/>
      <c r="AG227" s="131"/>
      <c r="AI227" s="12"/>
      <c r="AL227" s="12"/>
      <c r="AM227" s="12"/>
      <c r="AO227" s="12"/>
      <c r="AR227" s="12"/>
      <c r="AS227" s="12"/>
      <c r="AU227" s="12"/>
      <c r="AX227" s="12"/>
      <c r="AY227" s="12"/>
      <c r="BA227" s="12"/>
      <c r="BD227" s="12"/>
      <c r="BE227" s="12"/>
      <c r="BG227" s="12"/>
      <c r="BJ227" s="12"/>
      <c r="BK227" s="12"/>
      <c r="BM227" s="131"/>
      <c r="BN227" s="132"/>
      <c r="BO227" s="132"/>
      <c r="BP227" s="12"/>
      <c r="BQ227" s="12"/>
      <c r="BS227" s="12"/>
      <c r="BV227" s="12"/>
      <c r="BW227" s="12"/>
      <c r="BY227" s="12"/>
      <c r="CB227" s="12"/>
      <c r="CC227" s="12"/>
      <c r="CE227" s="12"/>
      <c r="CH227" s="12"/>
      <c r="CI227" s="12"/>
    </row>
    <row r="228" spans="1:87">
      <c r="A228" s="9">
        <v>219</v>
      </c>
      <c r="B228" s="9">
        <v>44</v>
      </c>
      <c r="C228" s="9" t="s">
        <v>1928</v>
      </c>
      <c r="D228" s="9">
        <v>998</v>
      </c>
      <c r="E228" s="9" t="s">
        <v>1928</v>
      </c>
      <c r="F228" s="39">
        <v>0</v>
      </c>
      <c r="G228" s="128">
        <v>0</v>
      </c>
      <c r="H228" s="129">
        <f t="shared" si="36"/>
        <v>0</v>
      </c>
      <c r="I228" s="128">
        <f>IF(H229&gt;0, H228/H229, 0)</f>
        <v>0</v>
      </c>
      <c r="J228" s="76"/>
      <c r="K228" s="12" t="e">
        <f>ROUND(J229*I228,0)</f>
        <v>#REF!</v>
      </c>
      <c r="L228" s="75">
        <v>0</v>
      </c>
      <c r="M228" s="12" t="e">
        <f>K228-L228</f>
        <v>#REF!</v>
      </c>
      <c r="N228" s="50" t="e">
        <f t="shared" si="35"/>
        <v>#REF!</v>
      </c>
      <c r="O228" s="12">
        <v>0</v>
      </c>
      <c r="P228" s="9">
        <f t="shared" si="28"/>
        <v>0</v>
      </c>
      <c r="Q228" s="130">
        <f t="shared" si="29"/>
        <v>44</v>
      </c>
      <c r="R228" s="130">
        <f t="shared" si="30"/>
        <v>998</v>
      </c>
      <c r="S228" s="130">
        <f t="shared" si="31"/>
        <v>219</v>
      </c>
      <c r="T228" s="130">
        <f t="shared" si="32"/>
        <v>0</v>
      </c>
      <c r="U228" s="130">
        <f t="shared" si="33"/>
        <v>0</v>
      </c>
      <c r="V228" s="185">
        <f t="shared" si="34"/>
        <v>219</v>
      </c>
      <c r="W228" s="12">
        <v>44</v>
      </c>
      <c r="X228" s="9">
        <v>998</v>
      </c>
      <c r="Y228" s="9">
        <v>219</v>
      </c>
      <c r="Z228" s="12">
        <v>0</v>
      </c>
      <c r="AA228" s="12">
        <v>0</v>
      </c>
      <c r="AB228" s="132"/>
      <c r="AC228" s="131"/>
      <c r="AD228" s="132"/>
      <c r="AE228" s="132"/>
      <c r="AF228" s="131"/>
      <c r="AG228" s="131"/>
      <c r="AI228" s="12"/>
      <c r="AL228" s="12"/>
      <c r="AM228" s="12"/>
      <c r="AO228" s="12"/>
      <c r="AR228" s="12"/>
      <c r="AS228" s="12"/>
      <c r="AU228" s="12"/>
      <c r="AX228" s="12"/>
      <c r="AY228" s="12"/>
      <c r="BA228" s="12"/>
      <c r="BD228" s="12"/>
      <c r="BE228" s="12"/>
      <c r="BG228" s="12"/>
      <c r="BJ228" s="12"/>
      <c r="BK228" s="12"/>
      <c r="BM228" s="131"/>
      <c r="BN228" s="132"/>
      <c r="BO228" s="132"/>
      <c r="BP228" s="12"/>
      <c r="BQ228" s="12"/>
      <c r="BS228" s="12"/>
      <c r="BV228" s="12"/>
      <c r="BW228" s="12"/>
      <c r="BY228" s="12"/>
      <c r="CB228" s="12"/>
      <c r="CC228" s="12"/>
      <c r="CE228" s="12"/>
      <c r="CH228" s="12"/>
      <c r="CI228" s="12"/>
    </row>
    <row r="229" spans="1:87">
      <c r="A229" s="9">
        <v>220</v>
      </c>
      <c r="B229" s="13">
        <v>44</v>
      </c>
      <c r="C229" s="13" t="s">
        <v>1544</v>
      </c>
      <c r="D229" s="13">
        <v>999</v>
      </c>
      <c r="E229" s="13" t="s">
        <v>946</v>
      </c>
      <c r="F229" s="111">
        <v>223279884.44</v>
      </c>
      <c r="G229" s="133">
        <v>1</v>
      </c>
      <c r="H229" s="134">
        <f>SUM(H225:H228)</f>
        <v>217777376.47</v>
      </c>
      <c r="I229" s="133">
        <f>SUM(I225:I228)</f>
        <v>1</v>
      </c>
      <c r="J229" s="111" t="e">
        <f>VLOOKUP(B229,town351,22)</f>
        <v>#REF!</v>
      </c>
      <c r="K229" s="111" t="e">
        <f>SUM(K225:K228)</f>
        <v>#REF!</v>
      </c>
      <c r="L229" s="135">
        <v>42036604</v>
      </c>
      <c r="M229" s="111" t="e">
        <f>SUM(M225:M228)</f>
        <v>#REF!</v>
      </c>
      <c r="N229" s="49" t="e">
        <f t="shared" si="35"/>
        <v>#REF!</v>
      </c>
      <c r="O229" s="111">
        <v>18560</v>
      </c>
      <c r="P229" s="9">
        <f t="shared" si="28"/>
        <v>0</v>
      </c>
      <c r="Q229" s="130">
        <f t="shared" si="29"/>
        <v>44</v>
      </c>
      <c r="R229" s="130">
        <f t="shared" si="30"/>
        <v>999</v>
      </c>
      <c r="S229" s="130">
        <f t="shared" si="31"/>
        <v>220</v>
      </c>
      <c r="T229" s="130">
        <f t="shared" si="32"/>
        <v>18600</v>
      </c>
      <c r="U229" s="130">
        <f t="shared" si="33"/>
        <v>217777376.47</v>
      </c>
      <c r="V229" s="185">
        <f t="shared" si="34"/>
        <v>220</v>
      </c>
      <c r="W229" s="12">
        <v>44</v>
      </c>
      <c r="X229" s="9">
        <v>999</v>
      </c>
      <c r="Y229" s="9">
        <v>220</v>
      </c>
      <c r="Z229" s="12">
        <v>18600</v>
      </c>
      <c r="AA229" s="12">
        <v>217777376.47</v>
      </c>
      <c r="AB229" s="132"/>
      <c r="AC229" s="131"/>
      <c r="AD229" s="132"/>
      <c r="AE229" s="132"/>
      <c r="AF229" s="131"/>
      <c r="AG229" s="131"/>
      <c r="AI229" s="12"/>
      <c r="AL229" s="12"/>
      <c r="AM229" s="12"/>
      <c r="AO229" s="12"/>
      <c r="AR229" s="12"/>
      <c r="AS229" s="12"/>
      <c r="AU229" s="12"/>
      <c r="AX229" s="12"/>
      <c r="AY229" s="12"/>
      <c r="BA229" s="12"/>
      <c r="BD229" s="12"/>
      <c r="BE229" s="12"/>
      <c r="BG229" s="12"/>
      <c r="BJ229" s="12"/>
      <c r="BK229" s="12"/>
      <c r="BM229" s="131"/>
      <c r="BN229" s="132"/>
      <c r="BO229" s="132"/>
      <c r="BP229" s="12"/>
      <c r="BQ229" s="12"/>
      <c r="BS229" s="12"/>
      <c r="BV229" s="12"/>
      <c r="BW229" s="12"/>
      <c r="BY229" s="12"/>
      <c r="CB229" s="12"/>
      <c r="CC229" s="12"/>
      <c r="CE229" s="12"/>
      <c r="CH229" s="12"/>
      <c r="CI229" s="12"/>
    </row>
    <row r="230" spans="1:87">
      <c r="A230" s="9">
        <v>221</v>
      </c>
      <c r="B230" s="9">
        <v>45</v>
      </c>
      <c r="C230" s="9" t="s">
        <v>1545</v>
      </c>
      <c r="D230" s="9">
        <v>45</v>
      </c>
      <c r="E230" s="9" t="s">
        <v>1105</v>
      </c>
      <c r="F230" s="39">
        <v>2475237.4299999997</v>
      </c>
      <c r="G230" s="128">
        <v>0.46913985401195779</v>
      </c>
      <c r="H230" s="129">
        <f>U230</f>
        <v>2406993.0500000003</v>
      </c>
      <c r="I230" s="128">
        <f>IF(H234&gt;0, H230/H234, 0)</f>
        <v>0.47210012129006956</v>
      </c>
      <c r="J230" s="76"/>
      <c r="K230" s="12" t="e">
        <f>ROUND(J234*I230,0)</f>
        <v>#REF!</v>
      </c>
      <c r="L230" s="75">
        <v>1069272</v>
      </c>
      <c r="M230" s="12" t="e">
        <f>K230-L230</f>
        <v>#REF!</v>
      </c>
      <c r="N230" s="50" t="e">
        <f t="shared" si="35"/>
        <v>#REF!</v>
      </c>
      <c r="O230" s="12">
        <v>249</v>
      </c>
      <c r="P230" s="9">
        <f t="shared" si="28"/>
        <v>0</v>
      </c>
      <c r="Q230" s="130">
        <f t="shared" si="29"/>
        <v>45</v>
      </c>
      <c r="R230" s="130">
        <f t="shared" si="30"/>
        <v>45</v>
      </c>
      <c r="S230" s="130">
        <f t="shared" si="31"/>
        <v>221</v>
      </c>
      <c r="T230" s="130">
        <f t="shared" si="32"/>
        <v>243</v>
      </c>
      <c r="U230" s="130">
        <f t="shared" si="33"/>
        <v>2406993.0500000003</v>
      </c>
      <c r="V230" s="185">
        <f t="shared" si="34"/>
        <v>221</v>
      </c>
      <c r="W230" s="12">
        <v>45</v>
      </c>
      <c r="X230" s="9">
        <v>45</v>
      </c>
      <c r="Y230" s="9">
        <v>221</v>
      </c>
      <c r="Z230" s="12">
        <v>243</v>
      </c>
      <c r="AA230" s="12">
        <v>2406993.0500000003</v>
      </c>
      <c r="AB230" s="132"/>
      <c r="AC230" s="131"/>
      <c r="AD230" s="132"/>
      <c r="AE230" s="132"/>
      <c r="AF230" s="131"/>
      <c r="AG230" s="131"/>
      <c r="AI230" s="12"/>
      <c r="AL230" s="12"/>
      <c r="AM230" s="12"/>
      <c r="AO230" s="12"/>
      <c r="AR230" s="12"/>
      <c r="AS230" s="12"/>
      <c r="AU230" s="12"/>
      <c r="AX230" s="12"/>
      <c r="AY230" s="12"/>
      <c r="BA230" s="12"/>
      <c r="BD230" s="12"/>
      <c r="BE230" s="12"/>
      <c r="BG230" s="12"/>
      <c r="BJ230" s="12"/>
      <c r="BK230" s="12"/>
      <c r="BM230" s="131"/>
      <c r="BN230" s="132"/>
      <c r="BO230" s="132"/>
      <c r="BP230" s="12"/>
      <c r="BQ230" s="12"/>
      <c r="BS230" s="12"/>
      <c r="BV230" s="12"/>
      <c r="BW230" s="12"/>
      <c r="BY230" s="12"/>
      <c r="CB230" s="12"/>
      <c r="CC230" s="12"/>
      <c r="CE230" s="12"/>
      <c r="CH230" s="12"/>
      <c r="CI230" s="12"/>
    </row>
    <row r="231" spans="1:87">
      <c r="A231" s="9">
        <v>222</v>
      </c>
      <c r="B231" s="9">
        <v>45</v>
      </c>
      <c r="C231" s="9" t="s">
        <v>1545</v>
      </c>
      <c r="D231" s="9">
        <v>770</v>
      </c>
      <c r="E231" s="9" t="s">
        <v>1467</v>
      </c>
      <c r="F231" s="39">
        <v>2800881</v>
      </c>
      <c r="G231" s="128">
        <v>0.53086014598804221</v>
      </c>
      <c r="H231" s="129">
        <f t="shared" si="36"/>
        <v>2691487</v>
      </c>
      <c r="I231" s="128">
        <f>IF(H234&gt;0, H231/H234, 0)</f>
        <v>0.52789987870993038</v>
      </c>
      <c r="J231" s="76"/>
      <c r="K231" s="12" t="e">
        <f>ROUND(J234*I231,0)</f>
        <v>#REF!</v>
      </c>
      <c r="L231" s="75">
        <v>1209946</v>
      </c>
      <c r="M231" s="12" t="e">
        <f>K231-L231</f>
        <v>#REF!</v>
      </c>
      <c r="N231" s="50" t="e">
        <f t="shared" si="35"/>
        <v>#REF!</v>
      </c>
      <c r="O231" s="12">
        <v>248</v>
      </c>
      <c r="P231" s="9">
        <f t="shared" si="28"/>
        <v>0</v>
      </c>
      <c r="Q231" s="130">
        <f t="shared" si="29"/>
        <v>45</v>
      </c>
      <c r="R231" s="130">
        <f t="shared" si="30"/>
        <v>770</v>
      </c>
      <c r="S231" s="130">
        <f t="shared" si="31"/>
        <v>222</v>
      </c>
      <c r="T231" s="130">
        <f t="shared" si="32"/>
        <v>236</v>
      </c>
      <c r="U231" s="130">
        <f t="shared" si="33"/>
        <v>2691487</v>
      </c>
      <c r="V231" s="185">
        <f t="shared" si="34"/>
        <v>222</v>
      </c>
      <c r="W231" s="12">
        <v>45</v>
      </c>
      <c r="X231" s="9">
        <v>770</v>
      </c>
      <c r="Y231" s="9">
        <v>222</v>
      </c>
      <c r="Z231" s="12">
        <v>236</v>
      </c>
      <c r="AA231" s="12">
        <v>2691487</v>
      </c>
      <c r="AB231" s="132"/>
      <c r="AC231" s="131"/>
      <c r="AD231" s="132"/>
      <c r="AE231" s="132"/>
      <c r="AF231" s="131"/>
      <c r="AG231" s="131"/>
      <c r="AI231" s="12"/>
      <c r="AL231" s="12"/>
      <c r="AM231" s="12"/>
      <c r="AO231" s="12"/>
      <c r="AR231" s="12"/>
      <c r="AS231" s="12"/>
      <c r="AU231" s="12"/>
      <c r="AX231" s="12"/>
      <c r="AY231" s="12"/>
      <c r="BA231" s="12"/>
      <c r="BD231" s="12"/>
      <c r="BE231" s="12"/>
      <c r="BG231" s="12"/>
      <c r="BJ231" s="12"/>
      <c r="BK231" s="12"/>
      <c r="BM231" s="131"/>
      <c r="BN231" s="132"/>
      <c r="BO231" s="132"/>
      <c r="BP231" s="12"/>
      <c r="BQ231" s="12"/>
      <c r="BS231" s="12"/>
      <c r="BV231" s="12"/>
      <c r="BW231" s="12"/>
      <c r="BY231" s="12"/>
      <c r="CB231" s="12"/>
      <c r="CC231" s="12"/>
      <c r="CE231" s="12"/>
      <c r="CH231" s="12"/>
      <c r="CI231" s="12"/>
    </row>
    <row r="232" spans="1:87">
      <c r="A232" s="9">
        <v>223</v>
      </c>
      <c r="B232" s="9">
        <v>45</v>
      </c>
      <c r="C232" s="9" t="s">
        <v>1928</v>
      </c>
      <c r="D232" s="9">
        <v>998</v>
      </c>
      <c r="E232" s="9" t="s">
        <v>1928</v>
      </c>
      <c r="F232" s="39">
        <v>0</v>
      </c>
      <c r="G232" s="128">
        <v>0</v>
      </c>
      <c r="H232" s="129">
        <f t="shared" si="36"/>
        <v>0</v>
      </c>
      <c r="I232" s="128">
        <f>IF(H234&gt;0, H232/H234, 0)</f>
        <v>0</v>
      </c>
      <c r="J232" s="76"/>
      <c r="K232" s="12" t="e">
        <f>ROUND(J234*I232,0)</f>
        <v>#REF!</v>
      </c>
      <c r="L232" s="75">
        <v>0</v>
      </c>
      <c r="M232" s="12" t="e">
        <f>K232-L232</f>
        <v>#REF!</v>
      </c>
      <c r="N232" s="50" t="e">
        <f t="shared" si="35"/>
        <v>#REF!</v>
      </c>
      <c r="O232" s="12">
        <v>0</v>
      </c>
      <c r="P232" s="9">
        <f t="shared" si="28"/>
        <v>0</v>
      </c>
      <c r="Q232" s="130">
        <f t="shared" si="29"/>
        <v>45</v>
      </c>
      <c r="R232" s="130">
        <f t="shared" si="30"/>
        <v>998</v>
      </c>
      <c r="S232" s="130">
        <f t="shared" si="31"/>
        <v>223</v>
      </c>
      <c r="T232" s="130">
        <f t="shared" si="32"/>
        <v>0</v>
      </c>
      <c r="U232" s="130">
        <f t="shared" si="33"/>
        <v>0</v>
      </c>
      <c r="V232" s="185">
        <f t="shared" si="34"/>
        <v>223</v>
      </c>
      <c r="W232" s="12">
        <v>45</v>
      </c>
      <c r="X232" s="9">
        <v>998</v>
      </c>
      <c r="Y232" s="9">
        <v>223</v>
      </c>
      <c r="Z232" s="12">
        <v>0</v>
      </c>
      <c r="AA232" s="12">
        <v>0</v>
      </c>
      <c r="AB232" s="132"/>
      <c r="AC232" s="131"/>
      <c r="AD232" s="132"/>
      <c r="AE232" s="132"/>
      <c r="AF232" s="131"/>
      <c r="AG232" s="131"/>
      <c r="AI232" s="12"/>
      <c r="AL232" s="12"/>
      <c r="AM232" s="12"/>
      <c r="AO232" s="12"/>
      <c r="AR232" s="12"/>
      <c r="AS232" s="12"/>
      <c r="AU232" s="12"/>
      <c r="AX232" s="12"/>
      <c r="AY232" s="12"/>
      <c r="BA232" s="12"/>
      <c r="BD232" s="12"/>
      <c r="BE232" s="12"/>
      <c r="BG232" s="12"/>
      <c r="BJ232" s="12"/>
      <c r="BK232" s="12"/>
      <c r="BM232" s="131"/>
      <c r="BN232" s="132"/>
      <c r="BO232" s="132"/>
      <c r="BP232" s="12"/>
      <c r="BQ232" s="12"/>
      <c r="BS232" s="12"/>
      <c r="BV232" s="12"/>
      <c r="BW232" s="12"/>
      <c r="BY232" s="12"/>
      <c r="CB232" s="12"/>
      <c r="CC232" s="12"/>
      <c r="CE232" s="12"/>
      <c r="CH232" s="12"/>
      <c r="CI232" s="12"/>
    </row>
    <row r="233" spans="1:87">
      <c r="A233" s="9">
        <v>224</v>
      </c>
      <c r="B233" s="9">
        <v>45</v>
      </c>
      <c r="C233" s="9" t="s">
        <v>1928</v>
      </c>
      <c r="D233" s="9">
        <v>998</v>
      </c>
      <c r="E233" s="9" t="s">
        <v>1928</v>
      </c>
      <c r="F233" s="39">
        <v>0</v>
      </c>
      <c r="G233" s="128">
        <v>0</v>
      </c>
      <c r="H233" s="129">
        <f t="shared" si="36"/>
        <v>0</v>
      </c>
      <c r="I233" s="128">
        <f>IF(H234&gt;0, H233/H234, 0)</f>
        <v>0</v>
      </c>
      <c r="J233" s="76"/>
      <c r="K233" s="12" t="e">
        <f>ROUND(J234*I233,0)</f>
        <v>#REF!</v>
      </c>
      <c r="L233" s="75">
        <v>0</v>
      </c>
      <c r="M233" s="12" t="e">
        <f>K233-L233</f>
        <v>#REF!</v>
      </c>
      <c r="N233" s="50" t="e">
        <f t="shared" si="35"/>
        <v>#REF!</v>
      </c>
      <c r="O233" s="12">
        <v>0</v>
      </c>
      <c r="P233" s="9">
        <f t="shared" si="28"/>
        <v>0</v>
      </c>
      <c r="Q233" s="130">
        <f t="shared" si="29"/>
        <v>45</v>
      </c>
      <c r="R233" s="130">
        <f t="shared" si="30"/>
        <v>998</v>
      </c>
      <c r="S233" s="130">
        <f t="shared" si="31"/>
        <v>224</v>
      </c>
      <c r="T233" s="130">
        <f t="shared" si="32"/>
        <v>0</v>
      </c>
      <c r="U233" s="130">
        <f t="shared" si="33"/>
        <v>0</v>
      </c>
      <c r="V233" s="185">
        <f t="shared" si="34"/>
        <v>224</v>
      </c>
      <c r="W233" s="12">
        <v>45</v>
      </c>
      <c r="X233" s="9">
        <v>998</v>
      </c>
      <c r="Y233" s="9">
        <v>224</v>
      </c>
      <c r="Z233" s="12">
        <v>0</v>
      </c>
      <c r="AA233" s="12">
        <v>0</v>
      </c>
      <c r="AB233" s="132"/>
      <c r="AC233" s="131"/>
      <c r="AD233" s="132"/>
      <c r="AE233" s="132"/>
      <c r="AF233" s="131"/>
      <c r="AG233" s="131"/>
      <c r="AI233" s="12"/>
      <c r="AL233" s="12"/>
      <c r="AM233" s="12"/>
      <c r="AO233" s="12"/>
      <c r="AR233" s="12"/>
      <c r="AS233" s="12"/>
      <c r="AU233" s="12"/>
      <c r="AX233" s="12"/>
      <c r="AY233" s="12"/>
      <c r="BA233" s="12"/>
      <c r="BD233" s="12"/>
      <c r="BE233" s="12"/>
      <c r="BG233" s="12"/>
      <c r="BJ233" s="12"/>
      <c r="BK233" s="12"/>
      <c r="BM233" s="131"/>
      <c r="BN233" s="132"/>
      <c r="BO233" s="132"/>
      <c r="BP233" s="12"/>
      <c r="BQ233" s="12"/>
      <c r="BS233" s="12"/>
      <c r="BV233" s="12"/>
      <c r="BW233" s="12"/>
      <c r="BY233" s="12"/>
      <c r="CB233" s="12"/>
      <c r="CC233" s="12"/>
      <c r="CE233" s="12"/>
      <c r="CH233" s="12"/>
      <c r="CI233" s="12"/>
    </row>
    <row r="234" spans="1:87">
      <c r="A234" s="9">
        <v>225</v>
      </c>
      <c r="B234" s="13">
        <v>45</v>
      </c>
      <c r="C234" s="13" t="s">
        <v>1545</v>
      </c>
      <c r="D234" s="13">
        <v>999</v>
      </c>
      <c r="E234" s="13" t="s">
        <v>946</v>
      </c>
      <c r="F234" s="111">
        <v>5276118.43</v>
      </c>
      <c r="G234" s="133">
        <v>1</v>
      </c>
      <c r="H234" s="134">
        <f>SUM(H230:H233)</f>
        <v>5098480.0500000007</v>
      </c>
      <c r="I234" s="133">
        <f>SUM(I230:I233)</f>
        <v>1</v>
      </c>
      <c r="J234" s="111" t="e">
        <f>VLOOKUP(B234,town351,22)</f>
        <v>#REF!</v>
      </c>
      <c r="K234" s="111" t="e">
        <f>SUM(K230:K233)</f>
        <v>#REF!</v>
      </c>
      <c r="L234" s="135">
        <v>2279218</v>
      </c>
      <c r="M234" s="111" t="e">
        <f>SUM(M230:M233)</f>
        <v>#REF!</v>
      </c>
      <c r="N234" s="49" t="e">
        <f t="shared" si="35"/>
        <v>#REF!</v>
      </c>
      <c r="O234" s="111">
        <v>497</v>
      </c>
      <c r="P234" s="9">
        <f t="shared" si="28"/>
        <v>0</v>
      </c>
      <c r="Q234" s="130">
        <f t="shared" si="29"/>
        <v>45</v>
      </c>
      <c r="R234" s="130">
        <f t="shared" si="30"/>
        <v>999</v>
      </c>
      <c r="S234" s="130">
        <f t="shared" si="31"/>
        <v>225</v>
      </c>
      <c r="T234" s="130">
        <f t="shared" si="32"/>
        <v>479</v>
      </c>
      <c r="U234" s="130">
        <f t="shared" si="33"/>
        <v>5098480.0500000007</v>
      </c>
      <c r="V234" s="185">
        <f t="shared" si="34"/>
        <v>225</v>
      </c>
      <c r="W234" s="12">
        <v>45</v>
      </c>
      <c r="X234" s="9">
        <v>999</v>
      </c>
      <c r="Y234" s="9">
        <v>225</v>
      </c>
      <c r="Z234" s="12">
        <v>479</v>
      </c>
      <c r="AA234" s="12">
        <v>5098480.0500000007</v>
      </c>
      <c r="AB234" s="132"/>
      <c r="AC234" s="131"/>
      <c r="AD234" s="132"/>
      <c r="AE234" s="132"/>
      <c r="AF234" s="131"/>
      <c r="AG234" s="131"/>
      <c r="AI234" s="12"/>
      <c r="AL234" s="12"/>
      <c r="AM234" s="12"/>
      <c r="AO234" s="12"/>
      <c r="AR234" s="12"/>
      <c r="AS234" s="12"/>
      <c r="AU234" s="12"/>
      <c r="AX234" s="12"/>
      <c r="AY234" s="12"/>
      <c r="BA234" s="12"/>
      <c r="BD234" s="12"/>
      <c r="BE234" s="12"/>
      <c r="BG234" s="12"/>
      <c r="BJ234" s="12"/>
      <c r="BK234" s="12"/>
      <c r="BM234" s="131"/>
      <c r="BN234" s="132"/>
      <c r="BO234" s="132"/>
      <c r="BP234" s="12"/>
      <c r="BQ234" s="12"/>
      <c r="BS234" s="12"/>
      <c r="BV234" s="12"/>
      <c r="BW234" s="12"/>
      <c r="BY234" s="12"/>
      <c r="CB234" s="12"/>
      <c r="CC234" s="12"/>
      <c r="CE234" s="12"/>
      <c r="CH234" s="12"/>
      <c r="CI234" s="12"/>
    </row>
    <row r="235" spans="1:87">
      <c r="A235" s="9">
        <v>226</v>
      </c>
      <c r="B235" s="9">
        <v>46</v>
      </c>
      <c r="C235" s="9" t="s">
        <v>1546</v>
      </c>
      <c r="D235" s="9">
        <v>46</v>
      </c>
      <c r="E235" s="9" t="s">
        <v>1106</v>
      </c>
      <c r="F235" s="39">
        <v>71400245.83788</v>
      </c>
      <c r="G235" s="128">
        <v>1</v>
      </c>
      <c r="H235" s="129">
        <f>U235</f>
        <v>73409265.273400009</v>
      </c>
      <c r="I235" s="128">
        <f>IF(H239&gt;0, H235/H239, 0)</f>
        <v>1</v>
      </c>
      <c r="J235" s="76"/>
      <c r="K235" s="12" t="e">
        <f>ROUND(J239*I235,0)</f>
        <v>#REF!</v>
      </c>
      <c r="L235" s="75">
        <v>59216726</v>
      </c>
      <c r="M235" s="12" t="e">
        <f>K235-L235</f>
        <v>#REF!</v>
      </c>
      <c r="N235" s="50" t="e">
        <f t="shared" si="35"/>
        <v>#REF!</v>
      </c>
      <c r="O235" s="12">
        <v>7343</v>
      </c>
      <c r="P235" s="9">
        <f t="shared" si="28"/>
        <v>0</v>
      </c>
      <c r="Q235" s="130">
        <f t="shared" si="29"/>
        <v>46</v>
      </c>
      <c r="R235" s="130">
        <f t="shared" si="30"/>
        <v>46</v>
      </c>
      <c r="S235" s="130">
        <f t="shared" si="31"/>
        <v>226</v>
      </c>
      <c r="T235" s="130">
        <f t="shared" si="32"/>
        <v>7502</v>
      </c>
      <c r="U235" s="130">
        <f t="shared" si="33"/>
        <v>73409265.273400009</v>
      </c>
      <c r="V235" s="185">
        <f t="shared" si="34"/>
        <v>226</v>
      </c>
      <c r="W235" s="12">
        <v>46</v>
      </c>
      <c r="X235" s="9">
        <v>46</v>
      </c>
      <c r="Y235" s="9">
        <v>226</v>
      </c>
      <c r="Z235" s="12">
        <v>7502</v>
      </c>
      <c r="AA235" s="12">
        <v>73409265.273400009</v>
      </c>
      <c r="AB235" s="132"/>
      <c r="AC235" s="131"/>
      <c r="AD235" s="132"/>
      <c r="AE235" s="132"/>
      <c r="AF235" s="131"/>
      <c r="AG235" s="131"/>
      <c r="AI235" s="12"/>
      <c r="AL235" s="12"/>
      <c r="AM235" s="12"/>
      <c r="AO235" s="12"/>
      <c r="AR235" s="12"/>
      <c r="AS235" s="12"/>
      <c r="AU235" s="12"/>
      <c r="AX235" s="12"/>
      <c r="AY235" s="12"/>
      <c r="BA235" s="12"/>
      <c r="BD235" s="12"/>
      <c r="BE235" s="12"/>
      <c r="BG235" s="12"/>
      <c r="BJ235" s="12"/>
      <c r="BK235" s="12"/>
      <c r="BM235" s="131"/>
      <c r="BN235" s="132"/>
      <c r="BO235" s="132"/>
      <c r="BP235" s="12"/>
      <c r="BQ235" s="12"/>
      <c r="BS235" s="12"/>
      <c r="BV235" s="12"/>
      <c r="BW235" s="12"/>
      <c r="BY235" s="12"/>
      <c r="CB235" s="12"/>
      <c r="CC235" s="12"/>
      <c r="CE235" s="12"/>
      <c r="CH235" s="12"/>
      <c r="CI235" s="12"/>
    </row>
    <row r="236" spans="1:87">
      <c r="A236" s="9">
        <v>227</v>
      </c>
      <c r="B236" s="9">
        <v>46</v>
      </c>
      <c r="C236" s="9" t="s">
        <v>1546</v>
      </c>
      <c r="D236" s="9">
        <v>915</v>
      </c>
      <c r="E236" s="9" t="s">
        <v>1500</v>
      </c>
      <c r="F236" s="39">
        <v>0</v>
      </c>
      <c r="G236" s="128">
        <v>0</v>
      </c>
      <c r="H236" s="129">
        <f t="shared" si="36"/>
        <v>0</v>
      </c>
      <c r="I236" s="128">
        <f>IF(H239&gt;0, H236/H239, 0)</f>
        <v>0</v>
      </c>
      <c r="J236" s="76"/>
      <c r="K236" s="12" t="e">
        <f>ROUND(J239*I236,0)</f>
        <v>#REF!</v>
      </c>
      <c r="L236" s="75">
        <v>0</v>
      </c>
      <c r="M236" s="12" t="e">
        <f>K236-L236</f>
        <v>#REF!</v>
      </c>
      <c r="N236" s="50" t="e">
        <f t="shared" si="35"/>
        <v>#REF!</v>
      </c>
      <c r="O236" s="12">
        <v>0</v>
      </c>
      <c r="P236" s="9">
        <f t="shared" si="28"/>
        <v>0</v>
      </c>
      <c r="Q236" s="130">
        <f t="shared" si="29"/>
        <v>46</v>
      </c>
      <c r="R236" s="130">
        <f t="shared" si="30"/>
        <v>915</v>
      </c>
      <c r="S236" s="130">
        <f t="shared" si="31"/>
        <v>227</v>
      </c>
      <c r="T236" s="130">
        <f t="shared" si="32"/>
        <v>0</v>
      </c>
      <c r="U236" s="130">
        <f t="shared" si="33"/>
        <v>0</v>
      </c>
      <c r="V236" s="185">
        <f t="shared" si="34"/>
        <v>227</v>
      </c>
      <c r="W236" s="12">
        <v>46</v>
      </c>
      <c r="X236" s="9">
        <v>915</v>
      </c>
      <c r="Y236" s="9">
        <v>227</v>
      </c>
      <c r="Z236" s="12">
        <v>0</v>
      </c>
      <c r="AA236" s="12">
        <v>0</v>
      </c>
      <c r="AB236" s="132"/>
      <c r="AC236" s="131"/>
      <c r="AD236" s="132"/>
      <c r="AE236" s="132"/>
      <c r="AF236" s="131"/>
      <c r="AG236" s="131"/>
      <c r="AI236" s="12"/>
      <c r="AL236" s="12"/>
      <c r="AM236" s="12"/>
      <c r="AO236" s="12"/>
      <c r="AR236" s="12"/>
      <c r="AS236" s="12"/>
      <c r="AU236" s="12"/>
      <c r="AX236" s="12"/>
      <c r="AY236" s="12"/>
      <c r="BA236" s="12"/>
      <c r="BD236" s="12"/>
      <c r="BE236" s="12"/>
      <c r="BG236" s="12"/>
      <c r="BJ236" s="12"/>
      <c r="BK236" s="12"/>
      <c r="BM236" s="131"/>
      <c r="BN236" s="132"/>
      <c r="BO236" s="132"/>
      <c r="BP236" s="12"/>
      <c r="BQ236" s="12"/>
      <c r="BS236" s="12"/>
      <c r="BV236" s="12"/>
      <c r="BW236" s="12"/>
      <c r="BY236" s="12"/>
      <c r="CB236" s="12"/>
      <c r="CC236" s="12"/>
      <c r="CE236" s="12"/>
      <c r="CH236" s="12"/>
      <c r="CI236" s="12"/>
    </row>
    <row r="237" spans="1:87">
      <c r="A237" s="9">
        <v>228</v>
      </c>
      <c r="B237" s="9">
        <v>46</v>
      </c>
      <c r="C237" s="9" t="s">
        <v>1928</v>
      </c>
      <c r="D237" s="9">
        <v>998</v>
      </c>
      <c r="E237" s="9" t="s">
        <v>1928</v>
      </c>
      <c r="F237" s="39">
        <v>0</v>
      </c>
      <c r="G237" s="128">
        <v>0</v>
      </c>
      <c r="H237" s="129">
        <f t="shared" si="36"/>
        <v>0</v>
      </c>
      <c r="I237" s="128">
        <f>IF(H239&gt;0, H237/H239, 0)</f>
        <v>0</v>
      </c>
      <c r="J237" s="76"/>
      <c r="K237" s="12" t="e">
        <f>ROUND(J239*I237,0)</f>
        <v>#REF!</v>
      </c>
      <c r="L237" s="75">
        <v>0</v>
      </c>
      <c r="M237" s="12" t="e">
        <f>K237-L237</f>
        <v>#REF!</v>
      </c>
      <c r="N237" s="50" t="e">
        <f t="shared" si="35"/>
        <v>#REF!</v>
      </c>
      <c r="O237" s="12">
        <v>0</v>
      </c>
      <c r="P237" s="9">
        <f t="shared" si="28"/>
        <v>0</v>
      </c>
      <c r="Q237" s="130">
        <f t="shared" si="29"/>
        <v>46</v>
      </c>
      <c r="R237" s="130">
        <f t="shared" si="30"/>
        <v>998</v>
      </c>
      <c r="S237" s="130">
        <f t="shared" si="31"/>
        <v>228</v>
      </c>
      <c r="T237" s="130">
        <f t="shared" si="32"/>
        <v>0</v>
      </c>
      <c r="U237" s="130">
        <f t="shared" si="33"/>
        <v>0</v>
      </c>
      <c r="V237" s="185">
        <f t="shared" si="34"/>
        <v>228</v>
      </c>
      <c r="W237" s="12">
        <v>46</v>
      </c>
      <c r="X237" s="9">
        <v>998</v>
      </c>
      <c r="Y237" s="9">
        <v>228</v>
      </c>
      <c r="Z237" s="12">
        <v>0</v>
      </c>
      <c r="AA237" s="12">
        <v>0</v>
      </c>
      <c r="AB237" s="132"/>
      <c r="AC237" s="131"/>
      <c r="AD237" s="132"/>
      <c r="AE237" s="132"/>
      <c r="AF237" s="131"/>
      <c r="AG237" s="131"/>
      <c r="AI237" s="12"/>
      <c r="AL237" s="12"/>
      <c r="AM237" s="12"/>
      <c r="AO237" s="12"/>
      <c r="AR237" s="12"/>
      <c r="AS237" s="12"/>
      <c r="AU237" s="12"/>
      <c r="AX237" s="12"/>
      <c r="AY237" s="12"/>
      <c r="BA237" s="12"/>
      <c r="BD237" s="12"/>
      <c r="BE237" s="12"/>
      <c r="BG237" s="12"/>
      <c r="BJ237" s="12"/>
      <c r="BK237" s="12"/>
      <c r="BM237" s="131"/>
      <c r="BN237" s="132"/>
      <c r="BO237" s="132"/>
      <c r="BP237" s="12"/>
      <c r="BQ237" s="12"/>
      <c r="BS237" s="12"/>
      <c r="BV237" s="12"/>
      <c r="BW237" s="12"/>
      <c r="BY237" s="12"/>
      <c r="CB237" s="12"/>
      <c r="CC237" s="12"/>
      <c r="CE237" s="12"/>
      <c r="CH237" s="12"/>
      <c r="CI237" s="12"/>
    </row>
    <row r="238" spans="1:87">
      <c r="A238" s="9">
        <v>229</v>
      </c>
      <c r="B238" s="9">
        <v>46</v>
      </c>
      <c r="C238" s="9" t="s">
        <v>1928</v>
      </c>
      <c r="D238" s="9">
        <v>998</v>
      </c>
      <c r="E238" s="9" t="s">
        <v>1928</v>
      </c>
      <c r="F238" s="39">
        <v>0</v>
      </c>
      <c r="G238" s="128">
        <v>0</v>
      </c>
      <c r="H238" s="129">
        <f t="shared" si="36"/>
        <v>0</v>
      </c>
      <c r="I238" s="128">
        <f>IF(H239&gt;0, H238/H239, 0)</f>
        <v>0</v>
      </c>
      <c r="J238" s="76"/>
      <c r="K238" s="12" t="e">
        <f>ROUND(J239*I238,0)</f>
        <v>#REF!</v>
      </c>
      <c r="L238" s="75">
        <v>0</v>
      </c>
      <c r="M238" s="12" t="e">
        <f>K238-L238</f>
        <v>#REF!</v>
      </c>
      <c r="N238" s="50" t="e">
        <f t="shared" si="35"/>
        <v>#REF!</v>
      </c>
      <c r="O238" s="12">
        <v>0</v>
      </c>
      <c r="P238" s="9">
        <f t="shared" si="28"/>
        <v>0</v>
      </c>
      <c r="Q238" s="130">
        <f t="shared" si="29"/>
        <v>46</v>
      </c>
      <c r="R238" s="130">
        <f t="shared" si="30"/>
        <v>998</v>
      </c>
      <c r="S238" s="130">
        <f t="shared" si="31"/>
        <v>229</v>
      </c>
      <c r="T238" s="130">
        <f t="shared" si="32"/>
        <v>0</v>
      </c>
      <c r="U238" s="130">
        <f t="shared" si="33"/>
        <v>0</v>
      </c>
      <c r="V238" s="185">
        <f t="shared" si="34"/>
        <v>229</v>
      </c>
      <c r="W238" s="12">
        <v>46</v>
      </c>
      <c r="X238" s="9">
        <v>998</v>
      </c>
      <c r="Y238" s="9">
        <v>229</v>
      </c>
      <c r="Z238" s="12">
        <v>0</v>
      </c>
      <c r="AA238" s="12">
        <v>0</v>
      </c>
      <c r="AB238" s="132"/>
      <c r="AC238" s="131"/>
      <c r="AD238" s="132"/>
      <c r="AE238" s="132"/>
      <c r="AF238" s="131"/>
      <c r="AG238" s="131"/>
      <c r="AI238" s="12"/>
      <c r="AL238" s="12"/>
      <c r="AM238" s="12"/>
      <c r="AO238" s="12"/>
      <c r="AR238" s="12"/>
      <c r="AS238" s="12"/>
      <c r="AU238" s="12"/>
      <c r="AX238" s="12"/>
      <c r="AY238" s="12"/>
      <c r="BA238" s="12"/>
      <c r="BD238" s="12"/>
      <c r="BE238" s="12"/>
      <c r="BG238" s="12"/>
      <c r="BJ238" s="12"/>
      <c r="BK238" s="12"/>
      <c r="BM238" s="131"/>
      <c r="BN238" s="132"/>
      <c r="BO238" s="132"/>
      <c r="BP238" s="12"/>
      <c r="BQ238" s="12"/>
      <c r="BS238" s="12"/>
      <c r="BV238" s="12"/>
      <c r="BW238" s="12"/>
      <c r="BY238" s="12"/>
      <c r="CB238" s="12"/>
      <c r="CC238" s="12"/>
      <c r="CE238" s="12"/>
      <c r="CH238" s="12"/>
      <c r="CI238" s="12"/>
    </row>
    <row r="239" spans="1:87">
      <c r="A239" s="9">
        <v>230</v>
      </c>
      <c r="B239" s="13">
        <v>46</v>
      </c>
      <c r="C239" s="13" t="s">
        <v>1546</v>
      </c>
      <c r="D239" s="13">
        <v>999</v>
      </c>
      <c r="E239" s="13" t="s">
        <v>946</v>
      </c>
      <c r="F239" s="111">
        <v>71400245.83788</v>
      </c>
      <c r="G239" s="133">
        <v>1</v>
      </c>
      <c r="H239" s="134">
        <f>SUM(H235:H238)</f>
        <v>73409265.273400009</v>
      </c>
      <c r="I239" s="133">
        <f>SUM(I235:I238)</f>
        <v>1</v>
      </c>
      <c r="J239" s="111" t="e">
        <f>VLOOKUP(B239,town351,22)</f>
        <v>#REF!</v>
      </c>
      <c r="K239" s="111" t="e">
        <f>SUM(K235:K238)</f>
        <v>#REF!</v>
      </c>
      <c r="L239" s="135">
        <v>59216726</v>
      </c>
      <c r="M239" s="111" t="e">
        <f>SUM(M235:M238)</f>
        <v>#REF!</v>
      </c>
      <c r="N239" s="49" t="e">
        <f t="shared" si="35"/>
        <v>#REF!</v>
      </c>
      <c r="O239" s="111">
        <v>7343</v>
      </c>
      <c r="P239" s="9">
        <f t="shared" si="28"/>
        <v>0</v>
      </c>
      <c r="Q239" s="130">
        <f t="shared" si="29"/>
        <v>46</v>
      </c>
      <c r="R239" s="130">
        <f t="shared" si="30"/>
        <v>999</v>
      </c>
      <c r="S239" s="130">
        <f t="shared" si="31"/>
        <v>230</v>
      </c>
      <c r="T239" s="130">
        <f t="shared" si="32"/>
        <v>7502</v>
      </c>
      <c r="U239" s="130">
        <f t="shared" si="33"/>
        <v>73409265.273400009</v>
      </c>
      <c r="V239" s="185">
        <f t="shared" si="34"/>
        <v>230</v>
      </c>
      <c r="W239" s="12">
        <v>46</v>
      </c>
      <c r="X239" s="9">
        <v>999</v>
      </c>
      <c r="Y239" s="9">
        <v>230</v>
      </c>
      <c r="Z239" s="12">
        <v>7502</v>
      </c>
      <c r="AA239" s="12">
        <v>73409265.273400009</v>
      </c>
      <c r="AB239" s="132"/>
      <c r="AC239" s="131"/>
      <c r="AD239" s="132"/>
      <c r="AE239" s="132"/>
      <c r="AF239" s="131"/>
      <c r="AG239" s="131"/>
      <c r="AI239" s="12"/>
      <c r="AL239" s="12"/>
      <c r="AM239" s="12"/>
      <c r="AO239" s="12"/>
      <c r="AR239" s="12"/>
      <c r="AS239" s="12"/>
      <c r="AU239" s="12"/>
      <c r="AX239" s="12"/>
      <c r="AY239" s="12"/>
      <c r="BA239" s="12"/>
      <c r="BD239" s="12"/>
      <c r="BE239" s="12"/>
      <c r="BG239" s="12"/>
      <c r="BJ239" s="12"/>
      <c r="BK239" s="12"/>
      <c r="BM239" s="131"/>
      <c r="BN239" s="132"/>
      <c r="BO239" s="132"/>
      <c r="BP239" s="12"/>
      <c r="BQ239" s="12"/>
      <c r="BS239" s="12"/>
      <c r="BV239" s="12"/>
      <c r="BW239" s="12"/>
      <c r="BY239" s="12"/>
      <c r="CB239" s="12"/>
      <c r="CC239" s="12"/>
      <c r="CE239" s="12"/>
      <c r="CH239" s="12"/>
      <c r="CI239" s="12"/>
    </row>
    <row r="240" spans="1:87">
      <c r="A240" s="9">
        <v>231</v>
      </c>
      <c r="B240" s="9">
        <v>47</v>
      </c>
      <c r="C240" s="9" t="s">
        <v>1547</v>
      </c>
      <c r="D240" s="9">
        <v>47</v>
      </c>
      <c r="E240" s="9" t="s">
        <v>1107</v>
      </c>
      <c r="F240" s="39">
        <v>0</v>
      </c>
      <c r="G240" s="128">
        <v>0</v>
      </c>
      <c r="H240" s="129">
        <f>U240</f>
        <v>0</v>
      </c>
      <c r="I240" s="128">
        <f>IF(H244&gt;0, H240/H244, 0)</f>
        <v>0</v>
      </c>
      <c r="J240" s="76"/>
      <c r="K240" s="12" t="e">
        <f>ROUND(J244*I240,0)</f>
        <v>#REF!</v>
      </c>
      <c r="L240" s="75">
        <v>0</v>
      </c>
      <c r="M240" s="12" t="e">
        <f>K240-L240</f>
        <v>#REF!</v>
      </c>
      <c r="N240" s="50" t="e">
        <f t="shared" si="35"/>
        <v>#REF!</v>
      </c>
      <c r="O240" s="12">
        <v>0</v>
      </c>
      <c r="P240" s="9">
        <f t="shared" si="28"/>
        <v>0</v>
      </c>
      <c r="Q240" s="130">
        <f t="shared" si="29"/>
        <v>47</v>
      </c>
      <c r="R240" s="130">
        <f t="shared" si="30"/>
        <v>47</v>
      </c>
      <c r="S240" s="130">
        <f t="shared" si="31"/>
        <v>231</v>
      </c>
      <c r="T240" s="130">
        <f t="shared" si="32"/>
        <v>0</v>
      </c>
      <c r="U240" s="130">
        <f t="shared" si="33"/>
        <v>0</v>
      </c>
      <c r="V240" s="185">
        <f t="shared" si="34"/>
        <v>231</v>
      </c>
      <c r="W240" s="12">
        <v>47</v>
      </c>
      <c r="X240" s="9">
        <v>47</v>
      </c>
      <c r="Y240" s="9">
        <v>231</v>
      </c>
      <c r="Z240" s="12">
        <v>0</v>
      </c>
      <c r="AA240" s="12">
        <v>0</v>
      </c>
      <c r="AB240" s="132"/>
      <c r="AC240" s="131"/>
      <c r="AD240" s="132"/>
      <c r="AE240" s="132"/>
      <c r="AF240" s="131"/>
      <c r="AG240" s="131"/>
      <c r="AI240" s="12"/>
      <c r="AL240" s="12"/>
      <c r="AM240" s="12"/>
      <c r="AO240" s="12"/>
      <c r="AR240" s="12"/>
      <c r="AS240" s="12"/>
      <c r="AU240" s="12"/>
      <c r="AX240" s="12"/>
      <c r="AY240" s="12"/>
      <c r="BA240" s="12"/>
      <c r="BD240" s="12"/>
      <c r="BE240" s="12"/>
      <c r="BG240" s="12"/>
      <c r="BJ240" s="12"/>
      <c r="BK240" s="12"/>
      <c r="BM240" s="131"/>
      <c r="BN240" s="132"/>
      <c r="BO240" s="132"/>
      <c r="BP240" s="12"/>
      <c r="BQ240" s="12"/>
      <c r="BS240" s="12"/>
      <c r="BV240" s="12"/>
      <c r="BW240" s="12"/>
      <c r="BY240" s="12"/>
      <c r="CB240" s="12"/>
      <c r="CC240" s="12"/>
      <c r="CE240" s="12"/>
      <c r="CH240" s="12"/>
      <c r="CI240" s="12"/>
    </row>
    <row r="241" spans="1:87">
      <c r="A241" s="9">
        <v>232</v>
      </c>
      <c r="B241" s="9">
        <v>47</v>
      </c>
      <c r="C241" s="9" t="s">
        <v>1547</v>
      </c>
      <c r="D241" s="9">
        <v>717</v>
      </c>
      <c r="E241" s="9" t="s">
        <v>1451</v>
      </c>
      <c r="F241" s="39">
        <v>1707903</v>
      </c>
      <c r="G241" s="128">
        <v>0.91486210402380064</v>
      </c>
      <c r="H241" s="129">
        <f t="shared" si="36"/>
        <v>1912106</v>
      </c>
      <c r="I241" s="128">
        <f>IF(H244&gt;0, H241/H244, 0)</f>
        <v>0.92180295047367533</v>
      </c>
      <c r="J241" s="76"/>
      <c r="K241" s="12" t="e">
        <f>ROUND(J244*I241,0)</f>
        <v>#REF!</v>
      </c>
      <c r="L241" s="75">
        <v>1265503</v>
      </c>
      <c r="M241" s="12" t="e">
        <f>K241-L241</f>
        <v>#REF!</v>
      </c>
      <c r="N241" s="50" t="e">
        <f t="shared" si="35"/>
        <v>#REF!</v>
      </c>
      <c r="O241" s="12">
        <v>172</v>
      </c>
      <c r="P241" s="9">
        <f t="shared" si="28"/>
        <v>0</v>
      </c>
      <c r="Q241" s="130">
        <f t="shared" si="29"/>
        <v>47</v>
      </c>
      <c r="R241" s="130">
        <f t="shared" si="30"/>
        <v>717</v>
      </c>
      <c r="S241" s="130">
        <f t="shared" si="31"/>
        <v>232</v>
      </c>
      <c r="T241" s="130">
        <f t="shared" si="32"/>
        <v>183</v>
      </c>
      <c r="U241" s="130">
        <f t="shared" si="33"/>
        <v>1912106</v>
      </c>
      <c r="V241" s="185">
        <f t="shared" si="34"/>
        <v>232</v>
      </c>
      <c r="W241" s="12">
        <v>47</v>
      </c>
      <c r="X241" s="9">
        <v>717</v>
      </c>
      <c r="Y241" s="9">
        <v>232</v>
      </c>
      <c r="Z241" s="12">
        <v>183</v>
      </c>
      <c r="AA241" s="12">
        <v>1912106</v>
      </c>
      <c r="AB241" s="132"/>
      <c r="AC241" s="131"/>
      <c r="AD241" s="132"/>
      <c r="AE241" s="132"/>
      <c r="AF241" s="131"/>
      <c r="AG241" s="131"/>
      <c r="AI241" s="12"/>
      <c r="AL241" s="12"/>
      <c r="AM241" s="12"/>
      <c r="AO241" s="12"/>
      <c r="AR241" s="12"/>
      <c r="AS241" s="12"/>
      <c r="AU241" s="12"/>
      <c r="AX241" s="12"/>
      <c r="AY241" s="12"/>
      <c r="BA241" s="12"/>
      <c r="BD241" s="12"/>
      <c r="BE241" s="12"/>
      <c r="BG241" s="12"/>
      <c r="BJ241" s="12"/>
      <c r="BK241" s="12"/>
      <c r="BM241" s="131"/>
      <c r="BN241" s="132"/>
      <c r="BO241" s="132"/>
      <c r="BP241" s="12"/>
      <c r="BQ241" s="12"/>
      <c r="BS241" s="12"/>
      <c r="BV241" s="12"/>
      <c r="BW241" s="12"/>
      <c r="BY241" s="12"/>
      <c r="CB241" s="12"/>
      <c r="CC241" s="12"/>
      <c r="CE241" s="12"/>
      <c r="CH241" s="12"/>
      <c r="CI241" s="12"/>
    </row>
    <row r="242" spans="1:87">
      <c r="A242" s="9">
        <v>233</v>
      </c>
      <c r="B242" s="9">
        <v>47</v>
      </c>
      <c r="C242" s="9" t="s">
        <v>1547</v>
      </c>
      <c r="D242" s="9">
        <v>818</v>
      </c>
      <c r="E242" s="9" t="s">
        <v>1479</v>
      </c>
      <c r="F242" s="39">
        <v>158939</v>
      </c>
      <c r="G242" s="128">
        <v>8.5137895976199376E-2</v>
      </c>
      <c r="H242" s="129">
        <f t="shared" si="36"/>
        <v>162205</v>
      </c>
      <c r="I242" s="128">
        <f>IF(H244&gt;0, H242/H244, 0)</f>
        <v>7.8197049526324641E-2</v>
      </c>
      <c r="J242" s="76"/>
      <c r="K242" s="12" t="e">
        <f>ROUND(J244*I242,0)</f>
        <v>#REF!</v>
      </c>
      <c r="L242" s="75">
        <v>117769</v>
      </c>
      <c r="M242" s="12" t="e">
        <f>K242-L242</f>
        <v>#REF!</v>
      </c>
      <c r="N242" s="50" t="e">
        <f t="shared" si="35"/>
        <v>#REF!</v>
      </c>
      <c r="O242" s="12">
        <v>10</v>
      </c>
      <c r="P242" s="9">
        <f t="shared" si="28"/>
        <v>0</v>
      </c>
      <c r="Q242" s="130">
        <f t="shared" si="29"/>
        <v>47</v>
      </c>
      <c r="R242" s="130">
        <f t="shared" si="30"/>
        <v>818</v>
      </c>
      <c r="S242" s="130">
        <f t="shared" si="31"/>
        <v>233</v>
      </c>
      <c r="T242" s="130">
        <f t="shared" si="32"/>
        <v>10</v>
      </c>
      <c r="U242" s="130">
        <f t="shared" si="33"/>
        <v>162205</v>
      </c>
      <c r="V242" s="185">
        <f t="shared" si="34"/>
        <v>233</v>
      </c>
      <c r="W242" s="12">
        <v>47</v>
      </c>
      <c r="X242" s="9">
        <v>818</v>
      </c>
      <c r="Y242" s="9">
        <v>233</v>
      </c>
      <c r="Z242" s="12">
        <v>10</v>
      </c>
      <c r="AA242" s="12">
        <v>162205</v>
      </c>
      <c r="AB242" s="132"/>
      <c r="AC242" s="131"/>
      <c r="AD242" s="132"/>
      <c r="AE242" s="132"/>
      <c r="AF242" s="131"/>
      <c r="AG242" s="131"/>
      <c r="AI242" s="12"/>
      <c r="AL242" s="12"/>
      <c r="AM242" s="12"/>
      <c r="AO242" s="12"/>
      <c r="AR242" s="12"/>
      <c r="AS242" s="12"/>
      <c r="AU242" s="12"/>
      <c r="AX242" s="12"/>
      <c r="AY242" s="12"/>
      <c r="BA242" s="12"/>
      <c r="BD242" s="12"/>
      <c r="BE242" s="12"/>
      <c r="BG242" s="12"/>
      <c r="BJ242" s="12"/>
      <c r="BK242" s="12"/>
      <c r="BM242" s="131"/>
      <c r="BN242" s="132"/>
      <c r="BO242" s="132"/>
      <c r="BP242" s="12"/>
      <c r="BQ242" s="12"/>
      <c r="BS242" s="12"/>
      <c r="BV242" s="12"/>
      <c r="BW242" s="12"/>
      <c r="BY242" s="12"/>
      <c r="CB242" s="12"/>
      <c r="CC242" s="12"/>
      <c r="CE242" s="12"/>
      <c r="CH242" s="12"/>
      <c r="CI242" s="12"/>
    </row>
    <row r="243" spans="1:87">
      <c r="A243" s="9">
        <v>234</v>
      </c>
      <c r="B243" s="9">
        <v>47</v>
      </c>
      <c r="C243" s="9" t="s">
        <v>1928</v>
      </c>
      <c r="D243" s="9">
        <v>998</v>
      </c>
      <c r="E243" s="9" t="s">
        <v>1928</v>
      </c>
      <c r="F243" s="39">
        <v>0</v>
      </c>
      <c r="G243" s="128">
        <v>0</v>
      </c>
      <c r="H243" s="129">
        <f t="shared" si="36"/>
        <v>0</v>
      </c>
      <c r="I243" s="128">
        <f>IF(H244&gt;0, H243/H244, 0)</f>
        <v>0</v>
      </c>
      <c r="J243" s="76"/>
      <c r="K243" s="12" t="e">
        <f>ROUND(J244*I243,0)</f>
        <v>#REF!</v>
      </c>
      <c r="L243" s="75">
        <v>0</v>
      </c>
      <c r="M243" s="12" t="e">
        <f>K243-L243</f>
        <v>#REF!</v>
      </c>
      <c r="N243" s="50" t="e">
        <f t="shared" si="35"/>
        <v>#REF!</v>
      </c>
      <c r="O243" s="12">
        <v>0</v>
      </c>
      <c r="P243" s="9">
        <f t="shared" si="28"/>
        <v>0</v>
      </c>
      <c r="Q243" s="130">
        <f t="shared" si="29"/>
        <v>47</v>
      </c>
      <c r="R243" s="130">
        <f t="shared" si="30"/>
        <v>998</v>
      </c>
      <c r="S243" s="130">
        <f t="shared" si="31"/>
        <v>234</v>
      </c>
      <c r="T243" s="130">
        <f t="shared" si="32"/>
        <v>0</v>
      </c>
      <c r="U243" s="130">
        <f t="shared" si="33"/>
        <v>0</v>
      </c>
      <c r="V243" s="185">
        <f t="shared" si="34"/>
        <v>234</v>
      </c>
      <c r="W243" s="12">
        <v>47</v>
      </c>
      <c r="X243" s="9">
        <v>998</v>
      </c>
      <c r="Y243" s="9">
        <v>234</v>
      </c>
      <c r="Z243" s="12">
        <v>0</v>
      </c>
      <c r="AA243" s="12">
        <v>0</v>
      </c>
      <c r="AB243" s="132"/>
      <c r="AC243" s="131"/>
      <c r="AD243" s="132"/>
      <c r="AE243" s="132"/>
      <c r="AF243" s="131"/>
      <c r="AG243" s="131"/>
      <c r="AI243" s="12"/>
      <c r="AL243" s="12"/>
      <c r="AM243" s="12"/>
      <c r="AO243" s="12"/>
      <c r="AR243" s="12"/>
      <c r="AS243" s="12"/>
      <c r="AU243" s="12"/>
      <c r="AX243" s="12"/>
      <c r="AY243" s="12"/>
      <c r="BA243" s="12"/>
      <c r="BD243" s="12"/>
      <c r="BE243" s="12"/>
      <c r="BG243" s="12"/>
      <c r="BJ243" s="12"/>
      <c r="BK243" s="12"/>
      <c r="BM243" s="131"/>
      <c r="BN243" s="132"/>
      <c r="BO243" s="132"/>
      <c r="BP243" s="12"/>
      <c r="BQ243" s="12"/>
      <c r="BS243" s="12"/>
      <c r="BV243" s="12"/>
      <c r="BW243" s="12"/>
      <c r="BY243" s="12"/>
      <c r="CB243" s="12"/>
      <c r="CC243" s="12"/>
      <c r="CE243" s="12"/>
      <c r="CH243" s="12"/>
      <c r="CI243" s="12"/>
    </row>
    <row r="244" spans="1:87">
      <c r="A244" s="9">
        <v>235</v>
      </c>
      <c r="B244" s="13">
        <v>47</v>
      </c>
      <c r="C244" s="13" t="s">
        <v>1547</v>
      </c>
      <c r="D244" s="13">
        <v>999</v>
      </c>
      <c r="E244" s="13" t="s">
        <v>946</v>
      </c>
      <c r="F244" s="111">
        <v>1866842</v>
      </c>
      <c r="G244" s="133">
        <v>1</v>
      </c>
      <c r="H244" s="134">
        <f>SUM(H240:H243)</f>
        <v>2074311</v>
      </c>
      <c r="I244" s="133">
        <f>SUM(I240:I243)</f>
        <v>1</v>
      </c>
      <c r="J244" s="111" t="e">
        <f>VLOOKUP(B244,town351,22)</f>
        <v>#REF!</v>
      </c>
      <c r="K244" s="111" t="e">
        <f>SUM(K240:K243)</f>
        <v>#REF!</v>
      </c>
      <c r="L244" s="135">
        <v>1383272</v>
      </c>
      <c r="M244" s="111" t="e">
        <f>SUM(M240:M243)</f>
        <v>#REF!</v>
      </c>
      <c r="N244" s="49" t="e">
        <f t="shared" si="35"/>
        <v>#REF!</v>
      </c>
      <c r="O244" s="111">
        <v>182</v>
      </c>
      <c r="P244" s="9">
        <f t="shared" si="28"/>
        <v>0</v>
      </c>
      <c r="Q244" s="130">
        <f t="shared" si="29"/>
        <v>47</v>
      </c>
      <c r="R244" s="130">
        <f t="shared" si="30"/>
        <v>999</v>
      </c>
      <c r="S244" s="130">
        <f t="shared" si="31"/>
        <v>235</v>
      </c>
      <c r="T244" s="130">
        <f t="shared" si="32"/>
        <v>193</v>
      </c>
      <c r="U244" s="130">
        <f t="shared" si="33"/>
        <v>2074311</v>
      </c>
      <c r="V244" s="185">
        <f t="shared" si="34"/>
        <v>235</v>
      </c>
      <c r="W244" s="12">
        <v>47</v>
      </c>
      <c r="X244" s="9">
        <v>999</v>
      </c>
      <c r="Y244" s="9">
        <v>235</v>
      </c>
      <c r="Z244" s="12">
        <v>193</v>
      </c>
      <c r="AA244" s="12">
        <v>2074311</v>
      </c>
      <c r="AB244" s="132"/>
      <c r="AC244" s="131"/>
      <c r="AD244" s="132"/>
      <c r="AE244" s="132"/>
      <c r="AF244" s="131"/>
      <c r="AG244" s="131"/>
      <c r="AI244" s="12"/>
      <c r="AL244" s="12"/>
      <c r="AM244" s="12"/>
      <c r="AO244" s="12"/>
      <c r="AR244" s="12"/>
      <c r="AS244" s="12"/>
      <c r="AU244" s="12"/>
      <c r="AX244" s="12"/>
      <c r="AY244" s="12"/>
      <c r="BA244" s="12"/>
      <c r="BD244" s="12"/>
      <c r="BE244" s="12"/>
      <c r="BG244" s="12"/>
      <c r="BJ244" s="12"/>
      <c r="BK244" s="12"/>
      <c r="BM244" s="131"/>
      <c r="BN244" s="132"/>
      <c r="BO244" s="132"/>
      <c r="BP244" s="12"/>
      <c r="BQ244" s="12"/>
      <c r="BS244" s="12"/>
      <c r="BV244" s="12"/>
      <c r="BW244" s="12"/>
      <c r="BY244" s="12"/>
      <c r="CB244" s="12"/>
      <c r="CC244" s="12"/>
      <c r="CE244" s="12"/>
      <c r="CH244" s="12"/>
      <c r="CI244" s="12"/>
    </row>
    <row r="245" spans="1:87">
      <c r="A245" s="9">
        <v>236</v>
      </c>
      <c r="B245" s="9">
        <v>48</v>
      </c>
      <c r="C245" s="9" t="s">
        <v>1548</v>
      </c>
      <c r="D245" s="9">
        <v>48</v>
      </c>
      <c r="E245" s="9" t="s">
        <v>1108</v>
      </c>
      <c r="F245" s="39">
        <v>34239007.273680001</v>
      </c>
      <c r="G245" s="128">
        <v>0.95387605326747693</v>
      </c>
      <c r="H245" s="129">
        <f>U245</f>
        <v>34371376.749679998</v>
      </c>
      <c r="I245" s="128">
        <f>IF(H249&gt;0, H245/H249, 0)</f>
        <v>0.95217439268842174</v>
      </c>
      <c r="J245" s="76"/>
      <c r="K245" s="12" t="e">
        <f>ROUND(J249*I245,0)</f>
        <v>#REF!</v>
      </c>
      <c r="L245" s="75">
        <v>30149693</v>
      </c>
      <c r="M245" s="12" t="e">
        <f>K245-L245</f>
        <v>#REF!</v>
      </c>
      <c r="N245" s="50" t="e">
        <f t="shared" si="35"/>
        <v>#REF!</v>
      </c>
      <c r="O245" s="12">
        <v>3469</v>
      </c>
      <c r="P245" s="9">
        <f t="shared" si="28"/>
        <v>0</v>
      </c>
      <c r="Q245" s="130">
        <f t="shared" si="29"/>
        <v>48</v>
      </c>
      <c r="R245" s="130">
        <f t="shared" si="30"/>
        <v>48</v>
      </c>
      <c r="S245" s="130">
        <f t="shared" si="31"/>
        <v>236</v>
      </c>
      <c r="T245" s="130">
        <f t="shared" si="32"/>
        <v>3458</v>
      </c>
      <c r="U245" s="130">
        <f t="shared" si="33"/>
        <v>34371376.749679998</v>
      </c>
      <c r="V245" s="185">
        <f t="shared" si="34"/>
        <v>236</v>
      </c>
      <c r="W245" s="12">
        <v>48</v>
      </c>
      <c r="X245" s="9">
        <v>48</v>
      </c>
      <c r="Y245" s="9">
        <v>236</v>
      </c>
      <c r="Z245" s="12">
        <v>3458</v>
      </c>
      <c r="AA245" s="12">
        <v>34371376.749679998</v>
      </c>
      <c r="AB245" s="132"/>
      <c r="AC245" s="131"/>
      <c r="AD245" s="132"/>
      <c r="AE245" s="132"/>
      <c r="AF245" s="131"/>
      <c r="AG245" s="131"/>
      <c r="AI245" s="12"/>
      <c r="AL245" s="12"/>
      <c r="AM245" s="12"/>
      <c r="AO245" s="12"/>
      <c r="AR245" s="12"/>
      <c r="AS245" s="12"/>
      <c r="AU245" s="12"/>
      <c r="AX245" s="12"/>
      <c r="AY245" s="12"/>
      <c r="BA245" s="12"/>
      <c r="BD245" s="12"/>
      <c r="BE245" s="12"/>
      <c r="BG245" s="12"/>
      <c r="BJ245" s="12"/>
      <c r="BK245" s="12"/>
      <c r="BM245" s="131"/>
      <c r="BN245" s="132"/>
      <c r="BO245" s="132"/>
      <c r="BP245" s="12"/>
      <c r="BQ245" s="12"/>
      <c r="BS245" s="12"/>
      <c r="BV245" s="12"/>
      <c r="BW245" s="12"/>
      <c r="BY245" s="12"/>
      <c r="CB245" s="12"/>
      <c r="CC245" s="12"/>
      <c r="CE245" s="12"/>
      <c r="CH245" s="12"/>
      <c r="CI245" s="12"/>
    </row>
    <row r="246" spans="1:87">
      <c r="A246" s="9">
        <v>237</v>
      </c>
      <c r="B246" s="9">
        <v>48</v>
      </c>
      <c r="C246" s="9" t="s">
        <v>1548</v>
      </c>
      <c r="D246" s="9">
        <v>871</v>
      </c>
      <c r="E246" s="9" t="s">
        <v>1492</v>
      </c>
      <c r="F246" s="39">
        <v>1655601</v>
      </c>
      <c r="G246" s="128">
        <v>4.6123946732523118E-2</v>
      </c>
      <c r="H246" s="129">
        <f t="shared" si="36"/>
        <v>1726398</v>
      </c>
      <c r="I246" s="128">
        <f>IF(H249&gt;0, H246/H249, 0)</f>
        <v>4.7825607311578242E-2</v>
      </c>
      <c r="J246" s="76"/>
      <c r="K246" s="12" t="e">
        <f>ROUND(J249*I246,0)</f>
        <v>#REF!</v>
      </c>
      <c r="L246" s="75">
        <v>1457865</v>
      </c>
      <c r="M246" s="12" t="e">
        <f>K246-L246</f>
        <v>#REF!</v>
      </c>
      <c r="N246" s="50" t="e">
        <f t="shared" si="35"/>
        <v>#REF!</v>
      </c>
      <c r="O246" s="12">
        <v>110</v>
      </c>
      <c r="P246" s="9">
        <f t="shared" si="28"/>
        <v>0</v>
      </c>
      <c r="Q246" s="130">
        <f t="shared" si="29"/>
        <v>48</v>
      </c>
      <c r="R246" s="130">
        <f t="shared" si="30"/>
        <v>871</v>
      </c>
      <c r="S246" s="130">
        <f t="shared" si="31"/>
        <v>237</v>
      </c>
      <c r="T246" s="130">
        <f t="shared" si="32"/>
        <v>114</v>
      </c>
      <c r="U246" s="130">
        <f t="shared" si="33"/>
        <v>1726398</v>
      </c>
      <c r="V246" s="185">
        <f t="shared" si="34"/>
        <v>237</v>
      </c>
      <c r="W246" s="12">
        <v>48</v>
      </c>
      <c r="X246" s="9">
        <v>871</v>
      </c>
      <c r="Y246" s="9">
        <v>237</v>
      </c>
      <c r="Z246" s="12">
        <v>114</v>
      </c>
      <c r="AA246" s="12">
        <v>1726398</v>
      </c>
      <c r="AB246" s="132"/>
      <c r="AC246" s="131"/>
      <c r="AD246" s="132"/>
      <c r="AE246" s="132"/>
      <c r="AF246" s="131"/>
      <c r="AG246" s="131"/>
      <c r="AI246" s="12"/>
      <c r="AL246" s="12"/>
      <c r="AM246" s="12"/>
      <c r="AO246" s="12"/>
      <c r="AR246" s="12"/>
      <c r="AS246" s="12"/>
      <c r="AU246" s="12"/>
      <c r="AX246" s="12"/>
      <c r="AY246" s="12"/>
      <c r="BA246" s="12"/>
      <c r="BD246" s="12"/>
      <c r="BE246" s="12"/>
      <c r="BG246" s="12"/>
      <c r="BJ246" s="12"/>
      <c r="BK246" s="12"/>
      <c r="BM246" s="131"/>
      <c r="BN246" s="132"/>
      <c r="BO246" s="132"/>
      <c r="BP246" s="12"/>
      <c r="BQ246" s="12"/>
      <c r="BS246" s="12"/>
      <c r="BV246" s="12"/>
      <c r="BW246" s="12"/>
      <c r="BY246" s="12"/>
      <c r="CB246" s="12"/>
      <c r="CC246" s="12"/>
      <c r="CE246" s="12"/>
      <c r="CH246" s="12"/>
      <c r="CI246" s="12"/>
    </row>
    <row r="247" spans="1:87">
      <c r="A247" s="9">
        <v>238</v>
      </c>
      <c r="B247" s="9">
        <v>48</v>
      </c>
      <c r="C247" s="9" t="s">
        <v>1928</v>
      </c>
      <c r="D247" s="9">
        <v>998</v>
      </c>
      <c r="E247" s="9" t="s">
        <v>1928</v>
      </c>
      <c r="F247" s="39">
        <v>0</v>
      </c>
      <c r="G247" s="128">
        <v>0</v>
      </c>
      <c r="H247" s="129">
        <f t="shared" si="36"/>
        <v>0</v>
      </c>
      <c r="I247" s="128">
        <f>IF(H249&gt;0, H247/H249, 0)</f>
        <v>0</v>
      </c>
      <c r="J247" s="76"/>
      <c r="K247" s="12" t="e">
        <f>ROUND(J249*I247,0)</f>
        <v>#REF!</v>
      </c>
      <c r="L247" s="75">
        <v>0</v>
      </c>
      <c r="M247" s="12" t="e">
        <f>K247-L247</f>
        <v>#REF!</v>
      </c>
      <c r="N247" s="50" t="e">
        <f t="shared" si="35"/>
        <v>#REF!</v>
      </c>
      <c r="O247" s="12">
        <v>0</v>
      </c>
      <c r="P247" s="9">
        <f t="shared" si="28"/>
        <v>0</v>
      </c>
      <c r="Q247" s="130">
        <f t="shared" si="29"/>
        <v>48</v>
      </c>
      <c r="R247" s="130">
        <f t="shared" si="30"/>
        <v>998</v>
      </c>
      <c r="S247" s="130">
        <f t="shared" si="31"/>
        <v>238</v>
      </c>
      <c r="T247" s="130">
        <f t="shared" si="32"/>
        <v>0</v>
      </c>
      <c r="U247" s="130">
        <f t="shared" si="33"/>
        <v>0</v>
      </c>
      <c r="V247" s="185">
        <f t="shared" si="34"/>
        <v>238</v>
      </c>
      <c r="W247" s="12">
        <v>48</v>
      </c>
      <c r="X247" s="9">
        <v>998</v>
      </c>
      <c r="Y247" s="9">
        <v>238</v>
      </c>
      <c r="Z247" s="12">
        <v>0</v>
      </c>
      <c r="AA247" s="12">
        <v>0</v>
      </c>
      <c r="AB247" s="132"/>
      <c r="AC247" s="131"/>
      <c r="AD247" s="132"/>
      <c r="AE247" s="132"/>
      <c r="AF247" s="131"/>
      <c r="AG247" s="131"/>
      <c r="AI247" s="12"/>
      <c r="AL247" s="12"/>
      <c r="AM247" s="12"/>
      <c r="AO247" s="12"/>
      <c r="AR247" s="12"/>
      <c r="AS247" s="12"/>
      <c r="AU247" s="12"/>
      <c r="AX247" s="12"/>
      <c r="AY247" s="12"/>
      <c r="BA247" s="12"/>
      <c r="BD247" s="12"/>
      <c r="BE247" s="12"/>
      <c r="BG247" s="12"/>
      <c r="BJ247" s="12"/>
      <c r="BK247" s="12"/>
      <c r="BM247" s="131"/>
      <c r="BN247" s="132"/>
      <c r="BO247" s="132"/>
      <c r="BP247" s="12"/>
      <c r="BQ247" s="12"/>
      <c r="BS247" s="12"/>
      <c r="BV247" s="12"/>
      <c r="BW247" s="12"/>
      <c r="BY247" s="12"/>
      <c r="CB247" s="12"/>
      <c r="CC247" s="12"/>
      <c r="CE247" s="12"/>
      <c r="CH247" s="12"/>
      <c r="CI247" s="12"/>
    </row>
    <row r="248" spans="1:87">
      <c r="A248" s="9">
        <v>239</v>
      </c>
      <c r="B248" s="9">
        <v>48</v>
      </c>
      <c r="C248" s="9" t="s">
        <v>1928</v>
      </c>
      <c r="D248" s="9">
        <v>998</v>
      </c>
      <c r="E248" s="9" t="s">
        <v>1928</v>
      </c>
      <c r="F248" s="39">
        <v>0</v>
      </c>
      <c r="G248" s="128">
        <v>0</v>
      </c>
      <c r="H248" s="129">
        <f t="shared" si="36"/>
        <v>0</v>
      </c>
      <c r="I248" s="128">
        <f>IF(H249&gt;0, H248/H249, 0)</f>
        <v>0</v>
      </c>
      <c r="J248" s="76"/>
      <c r="K248" s="12" t="e">
        <f>ROUND(J249*I248,0)</f>
        <v>#REF!</v>
      </c>
      <c r="L248" s="75">
        <v>0</v>
      </c>
      <c r="M248" s="12" t="e">
        <f>K248-L248</f>
        <v>#REF!</v>
      </c>
      <c r="N248" s="50" t="e">
        <f t="shared" si="35"/>
        <v>#REF!</v>
      </c>
      <c r="O248" s="12">
        <v>0</v>
      </c>
      <c r="P248" s="9">
        <f t="shared" si="28"/>
        <v>0</v>
      </c>
      <c r="Q248" s="130">
        <f t="shared" si="29"/>
        <v>48</v>
      </c>
      <c r="R248" s="130">
        <f t="shared" si="30"/>
        <v>998</v>
      </c>
      <c r="S248" s="130">
        <f t="shared" si="31"/>
        <v>239</v>
      </c>
      <c r="T248" s="130">
        <f t="shared" si="32"/>
        <v>0</v>
      </c>
      <c r="U248" s="130">
        <f t="shared" si="33"/>
        <v>0</v>
      </c>
      <c r="V248" s="185">
        <f t="shared" si="34"/>
        <v>239</v>
      </c>
      <c r="W248" s="12">
        <v>48</v>
      </c>
      <c r="X248" s="9">
        <v>998</v>
      </c>
      <c r="Y248" s="9">
        <v>239</v>
      </c>
      <c r="Z248" s="12">
        <v>0</v>
      </c>
      <c r="AA248" s="12">
        <v>0</v>
      </c>
      <c r="AB248" s="132"/>
      <c r="AC248" s="131"/>
      <c r="AD248" s="132"/>
      <c r="AE248" s="132"/>
      <c r="AF248" s="131"/>
      <c r="AG248" s="131"/>
      <c r="AI248" s="12"/>
      <c r="AL248" s="12"/>
      <c r="AM248" s="12"/>
      <c r="AO248" s="12"/>
      <c r="AR248" s="12"/>
      <c r="AS248" s="12"/>
      <c r="AU248" s="12"/>
      <c r="AX248" s="12"/>
      <c r="AY248" s="12"/>
      <c r="BA248" s="12"/>
      <c r="BD248" s="12"/>
      <c r="BE248" s="12"/>
      <c r="BG248" s="12"/>
      <c r="BJ248" s="12"/>
      <c r="BK248" s="12"/>
      <c r="BM248" s="131"/>
      <c r="BN248" s="132"/>
      <c r="BO248" s="132"/>
      <c r="BP248" s="12"/>
      <c r="BQ248" s="12"/>
      <c r="BS248" s="12"/>
      <c r="BV248" s="12"/>
      <c r="BW248" s="12"/>
      <c r="BY248" s="12"/>
      <c r="CB248" s="12"/>
      <c r="CC248" s="12"/>
      <c r="CE248" s="12"/>
      <c r="CH248" s="12"/>
      <c r="CI248" s="12"/>
    </row>
    <row r="249" spans="1:87">
      <c r="A249" s="9">
        <v>240</v>
      </c>
      <c r="B249" s="13">
        <v>48</v>
      </c>
      <c r="C249" s="13" t="s">
        <v>1548</v>
      </c>
      <c r="D249" s="13">
        <v>999</v>
      </c>
      <c r="E249" s="13" t="s">
        <v>946</v>
      </c>
      <c r="F249" s="111">
        <v>35894608.273680001</v>
      </c>
      <c r="G249" s="133">
        <v>1</v>
      </c>
      <c r="H249" s="134">
        <f>SUM(H245:H248)</f>
        <v>36097774.749679998</v>
      </c>
      <c r="I249" s="133">
        <f>SUM(I245:I248)</f>
        <v>1</v>
      </c>
      <c r="J249" s="111" t="e">
        <f>VLOOKUP(B249,town351,22)</f>
        <v>#REF!</v>
      </c>
      <c r="K249" s="111" t="e">
        <f>SUM(K245:K248)</f>
        <v>#REF!</v>
      </c>
      <c r="L249" s="135">
        <v>31607558</v>
      </c>
      <c r="M249" s="111" t="e">
        <f>SUM(M245:M248)</f>
        <v>#REF!</v>
      </c>
      <c r="N249" s="49" t="e">
        <f t="shared" si="35"/>
        <v>#REF!</v>
      </c>
      <c r="O249" s="111">
        <v>3579</v>
      </c>
      <c r="P249" s="9">
        <f t="shared" si="28"/>
        <v>0</v>
      </c>
      <c r="Q249" s="130">
        <f t="shared" si="29"/>
        <v>48</v>
      </c>
      <c r="R249" s="130">
        <f t="shared" si="30"/>
        <v>999</v>
      </c>
      <c r="S249" s="130">
        <f t="shared" si="31"/>
        <v>240</v>
      </c>
      <c r="T249" s="130">
        <f t="shared" si="32"/>
        <v>3572</v>
      </c>
      <c r="U249" s="130">
        <f t="shared" si="33"/>
        <v>36097774.749679998</v>
      </c>
      <c r="V249" s="185">
        <f t="shared" si="34"/>
        <v>240</v>
      </c>
      <c r="W249" s="12">
        <v>48</v>
      </c>
      <c r="X249" s="9">
        <v>999</v>
      </c>
      <c r="Y249" s="9">
        <v>240</v>
      </c>
      <c r="Z249" s="12">
        <v>3572</v>
      </c>
      <c r="AA249" s="12">
        <v>36097774.749679998</v>
      </c>
      <c r="AB249" s="132"/>
      <c r="AC249" s="131"/>
      <c r="AD249" s="132"/>
      <c r="AE249" s="132"/>
      <c r="AF249" s="131"/>
      <c r="AG249" s="131"/>
      <c r="AI249" s="12"/>
      <c r="AL249" s="12"/>
      <c r="AM249" s="12"/>
      <c r="AO249" s="12"/>
      <c r="AR249" s="12"/>
      <c r="AS249" s="12"/>
      <c r="AU249" s="12"/>
      <c r="AX249" s="12"/>
      <c r="AY249" s="12"/>
      <c r="BA249" s="12"/>
      <c r="BD249" s="12"/>
      <c r="BE249" s="12"/>
      <c r="BG249" s="12"/>
      <c r="BJ249" s="12"/>
      <c r="BK249" s="12"/>
      <c r="BM249" s="131"/>
      <c r="BN249" s="132"/>
      <c r="BO249" s="132"/>
      <c r="BP249" s="12"/>
      <c r="BQ249" s="12"/>
      <c r="BS249" s="12"/>
      <c r="BV249" s="12"/>
      <c r="BW249" s="12"/>
      <c r="BY249" s="12"/>
      <c r="CB249" s="12"/>
      <c r="CC249" s="12"/>
      <c r="CE249" s="12"/>
      <c r="CH249" s="12"/>
      <c r="CI249" s="12"/>
    </row>
    <row r="250" spans="1:87">
      <c r="A250" s="9">
        <v>241</v>
      </c>
      <c r="B250" s="9">
        <v>49</v>
      </c>
      <c r="C250" s="9" t="s">
        <v>1549</v>
      </c>
      <c r="D250" s="9">
        <v>49</v>
      </c>
      <c r="E250" s="9" t="s">
        <v>1109</v>
      </c>
      <c r="F250" s="39">
        <v>79533780.825280011</v>
      </c>
      <c r="G250" s="128">
        <v>1</v>
      </c>
      <c r="H250" s="129">
        <f>U250</f>
        <v>80655732.60428001</v>
      </c>
      <c r="I250" s="128">
        <f>IF(H254&gt;0, H250/H254, 0)</f>
        <v>1</v>
      </c>
      <c r="J250" s="76"/>
      <c r="K250" s="12" t="e">
        <f>ROUND(J254*I250,0)</f>
        <v>#REF!</v>
      </c>
      <c r="L250" s="75">
        <v>68456380</v>
      </c>
      <c r="M250" s="12" t="e">
        <f>K250-L250</f>
        <v>#REF!</v>
      </c>
      <c r="N250" s="50" t="e">
        <f t="shared" si="35"/>
        <v>#REF!</v>
      </c>
      <c r="O250" s="12">
        <v>6888</v>
      </c>
      <c r="P250" s="9">
        <f t="shared" si="28"/>
        <v>0</v>
      </c>
      <c r="Q250" s="130">
        <f t="shared" si="29"/>
        <v>49</v>
      </c>
      <c r="R250" s="130">
        <f t="shared" si="30"/>
        <v>49</v>
      </c>
      <c r="S250" s="130">
        <f t="shared" si="31"/>
        <v>241</v>
      </c>
      <c r="T250" s="130">
        <f t="shared" si="32"/>
        <v>7009</v>
      </c>
      <c r="U250" s="130">
        <f t="shared" si="33"/>
        <v>80655732.60428001</v>
      </c>
      <c r="V250" s="185">
        <f t="shared" si="34"/>
        <v>241</v>
      </c>
      <c r="W250" s="12">
        <v>49</v>
      </c>
      <c r="X250" s="9">
        <v>49</v>
      </c>
      <c r="Y250" s="9">
        <v>241</v>
      </c>
      <c r="Z250" s="12">
        <v>7009</v>
      </c>
      <c r="AA250" s="12">
        <v>80655732.60428001</v>
      </c>
      <c r="AB250" s="132"/>
      <c r="AC250" s="131"/>
      <c r="AD250" s="132"/>
      <c r="AE250" s="132"/>
      <c r="AF250" s="131"/>
      <c r="AG250" s="131"/>
      <c r="AI250" s="12"/>
      <c r="AL250" s="12"/>
      <c r="AM250" s="12"/>
      <c r="AO250" s="12"/>
      <c r="AR250" s="12"/>
      <c r="AS250" s="12"/>
      <c r="AU250" s="12"/>
      <c r="AX250" s="12"/>
      <c r="AY250" s="12"/>
      <c r="BA250" s="12"/>
      <c r="BD250" s="12"/>
      <c r="BE250" s="12"/>
      <c r="BG250" s="12"/>
      <c r="BJ250" s="12"/>
      <c r="BK250" s="12"/>
      <c r="BM250" s="131"/>
      <c r="BN250" s="132"/>
      <c r="BO250" s="132"/>
      <c r="BP250" s="12"/>
      <c r="BQ250" s="12"/>
      <c r="BS250" s="12"/>
      <c r="BV250" s="12"/>
      <c r="BW250" s="12"/>
      <c r="BY250" s="12"/>
      <c r="CB250" s="12"/>
      <c r="CC250" s="12"/>
      <c r="CE250" s="12"/>
      <c r="CH250" s="12"/>
      <c r="CI250" s="12"/>
    </row>
    <row r="251" spans="1:87">
      <c r="A251" s="9">
        <v>242</v>
      </c>
      <c r="B251" s="9">
        <v>49</v>
      </c>
      <c r="C251" s="9" t="s">
        <v>1928</v>
      </c>
      <c r="D251" s="9">
        <v>998</v>
      </c>
      <c r="E251" s="9" t="s">
        <v>1928</v>
      </c>
      <c r="F251" s="39">
        <v>0</v>
      </c>
      <c r="G251" s="128">
        <v>0</v>
      </c>
      <c r="H251" s="129">
        <f t="shared" si="36"/>
        <v>0</v>
      </c>
      <c r="I251" s="128">
        <f>IF(H254&gt;0, H251/H254, 0)</f>
        <v>0</v>
      </c>
      <c r="J251" s="76"/>
      <c r="K251" s="12" t="e">
        <f>ROUND(J254*I251,0)</f>
        <v>#REF!</v>
      </c>
      <c r="L251" s="75">
        <v>0</v>
      </c>
      <c r="M251" s="12" t="e">
        <f>K251-L251</f>
        <v>#REF!</v>
      </c>
      <c r="N251" s="50" t="e">
        <f t="shared" si="35"/>
        <v>#REF!</v>
      </c>
      <c r="O251" s="12">
        <v>0</v>
      </c>
      <c r="P251" s="9">
        <f t="shared" si="28"/>
        <v>0</v>
      </c>
      <c r="Q251" s="130">
        <f t="shared" si="29"/>
        <v>49</v>
      </c>
      <c r="R251" s="130">
        <f t="shared" si="30"/>
        <v>998</v>
      </c>
      <c r="S251" s="130">
        <f t="shared" si="31"/>
        <v>242</v>
      </c>
      <c r="T251" s="130">
        <f t="shared" si="32"/>
        <v>0</v>
      </c>
      <c r="U251" s="130">
        <f t="shared" si="33"/>
        <v>0</v>
      </c>
      <c r="V251" s="185">
        <f t="shared" si="34"/>
        <v>242</v>
      </c>
      <c r="W251" s="12">
        <v>49</v>
      </c>
      <c r="X251" s="9">
        <v>998</v>
      </c>
      <c r="Y251" s="9">
        <v>242</v>
      </c>
      <c r="Z251" s="12">
        <v>0</v>
      </c>
      <c r="AA251" s="12">
        <v>0</v>
      </c>
      <c r="AB251" s="132"/>
      <c r="AC251" s="131"/>
      <c r="AD251" s="132"/>
      <c r="AE251" s="132"/>
      <c r="AF251" s="131"/>
      <c r="AG251" s="131"/>
      <c r="AI251" s="12"/>
      <c r="AL251" s="12"/>
      <c r="AM251" s="12"/>
      <c r="AO251" s="12"/>
      <c r="AR251" s="12"/>
      <c r="AS251" s="12"/>
      <c r="AU251" s="12"/>
      <c r="AX251" s="12"/>
      <c r="AY251" s="12"/>
      <c r="BA251" s="12"/>
      <c r="BD251" s="12"/>
      <c r="BE251" s="12"/>
      <c r="BG251" s="12"/>
      <c r="BJ251" s="12"/>
      <c r="BK251" s="12"/>
      <c r="BM251" s="131"/>
      <c r="BN251" s="132"/>
      <c r="BO251" s="132"/>
      <c r="BP251" s="12"/>
      <c r="BQ251" s="12"/>
      <c r="BS251" s="12"/>
      <c r="BV251" s="12"/>
      <c r="BW251" s="12"/>
      <c r="BY251" s="12"/>
      <c r="CB251" s="12"/>
      <c r="CC251" s="12"/>
      <c r="CE251" s="12"/>
      <c r="CH251" s="12"/>
      <c r="CI251" s="12"/>
    </row>
    <row r="252" spans="1:87">
      <c r="A252" s="9">
        <v>243</v>
      </c>
      <c r="B252" s="9">
        <v>49</v>
      </c>
      <c r="C252" s="9" t="s">
        <v>1928</v>
      </c>
      <c r="D252" s="9">
        <v>998</v>
      </c>
      <c r="E252" s="9" t="s">
        <v>1928</v>
      </c>
      <c r="F252" s="39">
        <v>0</v>
      </c>
      <c r="G252" s="128">
        <v>0</v>
      </c>
      <c r="H252" s="129">
        <f t="shared" si="36"/>
        <v>0</v>
      </c>
      <c r="I252" s="128">
        <f>IF(H254&gt;0, H252/H254, 0)</f>
        <v>0</v>
      </c>
      <c r="J252" s="76"/>
      <c r="K252" s="12" t="e">
        <f>ROUND(J254*I252,0)</f>
        <v>#REF!</v>
      </c>
      <c r="L252" s="75">
        <v>0</v>
      </c>
      <c r="M252" s="12" t="e">
        <f>K252-L252</f>
        <v>#REF!</v>
      </c>
      <c r="N252" s="50" t="e">
        <f t="shared" si="35"/>
        <v>#REF!</v>
      </c>
      <c r="O252" s="12">
        <v>0</v>
      </c>
      <c r="P252" s="9">
        <f t="shared" si="28"/>
        <v>0</v>
      </c>
      <c r="Q252" s="130">
        <f t="shared" si="29"/>
        <v>49</v>
      </c>
      <c r="R252" s="130">
        <f t="shared" si="30"/>
        <v>998</v>
      </c>
      <c r="S252" s="130">
        <f t="shared" si="31"/>
        <v>243</v>
      </c>
      <c r="T252" s="130">
        <f t="shared" si="32"/>
        <v>0</v>
      </c>
      <c r="U252" s="130">
        <f t="shared" si="33"/>
        <v>0</v>
      </c>
      <c r="V252" s="185">
        <f t="shared" si="34"/>
        <v>243</v>
      </c>
      <c r="W252" s="12">
        <v>49</v>
      </c>
      <c r="X252" s="9">
        <v>998</v>
      </c>
      <c r="Y252" s="9">
        <v>243</v>
      </c>
      <c r="Z252" s="12">
        <v>0</v>
      </c>
      <c r="AA252" s="12">
        <v>0</v>
      </c>
      <c r="AB252" s="132"/>
      <c r="AC252" s="131"/>
      <c r="AD252" s="132"/>
      <c r="AE252" s="132"/>
      <c r="AF252" s="131"/>
      <c r="AG252" s="131"/>
      <c r="AI252" s="12"/>
      <c r="AL252" s="12"/>
      <c r="AM252" s="12"/>
      <c r="AO252" s="12"/>
      <c r="AR252" s="12"/>
      <c r="AS252" s="12"/>
      <c r="AU252" s="12"/>
      <c r="AX252" s="12"/>
      <c r="AY252" s="12"/>
      <c r="BA252" s="12"/>
      <c r="BD252" s="12"/>
      <c r="BE252" s="12"/>
      <c r="BG252" s="12"/>
      <c r="BJ252" s="12"/>
      <c r="BK252" s="12"/>
      <c r="BM252" s="131"/>
      <c r="BN252" s="132"/>
      <c r="BO252" s="132"/>
      <c r="BP252" s="12"/>
      <c r="BQ252" s="12"/>
      <c r="BS252" s="12"/>
      <c r="BV252" s="12"/>
      <c r="BW252" s="12"/>
      <c r="BY252" s="12"/>
      <c r="CB252" s="12"/>
      <c r="CC252" s="12"/>
      <c r="CE252" s="12"/>
      <c r="CH252" s="12"/>
      <c r="CI252" s="12"/>
    </row>
    <row r="253" spans="1:87">
      <c r="A253" s="9">
        <v>244</v>
      </c>
      <c r="B253" s="9">
        <v>49</v>
      </c>
      <c r="C253" s="9" t="s">
        <v>1928</v>
      </c>
      <c r="D253" s="9">
        <v>998</v>
      </c>
      <c r="E253" s="9" t="s">
        <v>1928</v>
      </c>
      <c r="F253" s="39">
        <v>0</v>
      </c>
      <c r="G253" s="128">
        <v>0</v>
      </c>
      <c r="H253" s="129">
        <f t="shared" si="36"/>
        <v>0</v>
      </c>
      <c r="I253" s="128">
        <f>IF(H254&gt;0, H253/H254, 0)</f>
        <v>0</v>
      </c>
      <c r="J253" s="76"/>
      <c r="K253" s="12" t="e">
        <f>ROUND(J254*I253,0)</f>
        <v>#REF!</v>
      </c>
      <c r="L253" s="75">
        <v>0</v>
      </c>
      <c r="M253" s="12" t="e">
        <f>K253-L253</f>
        <v>#REF!</v>
      </c>
      <c r="N253" s="50" t="e">
        <f t="shared" si="35"/>
        <v>#REF!</v>
      </c>
      <c r="O253" s="12">
        <v>0</v>
      </c>
      <c r="P253" s="9">
        <f t="shared" si="28"/>
        <v>0</v>
      </c>
      <c r="Q253" s="130">
        <f t="shared" si="29"/>
        <v>49</v>
      </c>
      <c r="R253" s="130">
        <f t="shared" si="30"/>
        <v>998</v>
      </c>
      <c r="S253" s="130">
        <f t="shared" si="31"/>
        <v>244</v>
      </c>
      <c r="T253" s="130">
        <f t="shared" si="32"/>
        <v>0</v>
      </c>
      <c r="U253" s="130">
        <f t="shared" si="33"/>
        <v>0</v>
      </c>
      <c r="V253" s="185">
        <f t="shared" si="34"/>
        <v>244</v>
      </c>
      <c r="W253" s="12">
        <v>49</v>
      </c>
      <c r="X253" s="9">
        <v>998</v>
      </c>
      <c r="Y253" s="9">
        <v>244</v>
      </c>
      <c r="Z253" s="12">
        <v>0</v>
      </c>
      <c r="AA253" s="12">
        <v>0</v>
      </c>
      <c r="AB253" s="132"/>
      <c r="AC253" s="131"/>
      <c r="AD253" s="132"/>
      <c r="AE253" s="132"/>
      <c r="AF253" s="131"/>
      <c r="AG253" s="131"/>
      <c r="AI253" s="12"/>
      <c r="AL253" s="12"/>
      <c r="AM253" s="12"/>
      <c r="AO253" s="12"/>
      <c r="AR253" s="12"/>
      <c r="AS253" s="12"/>
      <c r="AU253" s="12"/>
      <c r="AX253" s="12"/>
      <c r="AY253" s="12"/>
      <c r="BA253" s="12"/>
      <c r="BD253" s="12"/>
      <c r="BE253" s="12"/>
      <c r="BG253" s="12"/>
      <c r="BJ253" s="12"/>
      <c r="BK253" s="12"/>
      <c r="BM253" s="131"/>
      <c r="BN253" s="132"/>
      <c r="BO253" s="132"/>
      <c r="BP253" s="12"/>
      <c r="BQ253" s="12"/>
      <c r="BS253" s="12"/>
      <c r="BV253" s="12"/>
      <c r="BW253" s="12"/>
      <c r="BY253" s="12"/>
      <c r="CB253" s="12"/>
      <c r="CC253" s="12"/>
      <c r="CE253" s="12"/>
      <c r="CH253" s="12"/>
      <c r="CI253" s="12"/>
    </row>
    <row r="254" spans="1:87">
      <c r="A254" s="9">
        <v>245</v>
      </c>
      <c r="B254" s="13">
        <v>49</v>
      </c>
      <c r="C254" s="13" t="s">
        <v>1549</v>
      </c>
      <c r="D254" s="13">
        <v>999</v>
      </c>
      <c r="E254" s="13" t="s">
        <v>946</v>
      </c>
      <c r="F254" s="111">
        <v>79533780.825280011</v>
      </c>
      <c r="G254" s="133">
        <v>1</v>
      </c>
      <c r="H254" s="134">
        <f>SUM(H250:H253)</f>
        <v>80655732.60428001</v>
      </c>
      <c r="I254" s="133">
        <f>SUM(I250:I253)</f>
        <v>1</v>
      </c>
      <c r="J254" s="111" t="e">
        <f>VLOOKUP(B254,town351,22)</f>
        <v>#REF!</v>
      </c>
      <c r="K254" s="111" t="e">
        <f>SUM(K250:K253)</f>
        <v>#REF!</v>
      </c>
      <c r="L254" s="135">
        <v>68456380</v>
      </c>
      <c r="M254" s="111" t="e">
        <f>SUM(M250:M253)</f>
        <v>#REF!</v>
      </c>
      <c r="N254" s="49" t="e">
        <f t="shared" si="35"/>
        <v>#REF!</v>
      </c>
      <c r="O254" s="111">
        <v>6888</v>
      </c>
      <c r="P254" s="9">
        <f t="shared" si="28"/>
        <v>0</v>
      </c>
      <c r="Q254" s="130">
        <f t="shared" si="29"/>
        <v>49</v>
      </c>
      <c r="R254" s="130">
        <f t="shared" si="30"/>
        <v>999</v>
      </c>
      <c r="S254" s="130">
        <f t="shared" si="31"/>
        <v>245</v>
      </c>
      <c r="T254" s="130">
        <f t="shared" si="32"/>
        <v>7009</v>
      </c>
      <c r="U254" s="130">
        <f t="shared" si="33"/>
        <v>80655732.60428001</v>
      </c>
      <c r="V254" s="185">
        <f t="shared" si="34"/>
        <v>245</v>
      </c>
      <c r="W254" s="12">
        <v>49</v>
      </c>
      <c r="X254" s="9">
        <v>999</v>
      </c>
      <c r="Y254" s="9">
        <v>245</v>
      </c>
      <c r="Z254" s="12">
        <v>7009</v>
      </c>
      <c r="AA254" s="12">
        <v>80655732.60428001</v>
      </c>
      <c r="AB254" s="132"/>
      <c r="AC254" s="131"/>
      <c r="AD254" s="132"/>
      <c r="AE254" s="132"/>
      <c r="AF254" s="131"/>
      <c r="AG254" s="131"/>
      <c r="AI254" s="12"/>
      <c r="AL254" s="12"/>
      <c r="AM254" s="12"/>
      <c r="AO254" s="12"/>
      <c r="AR254" s="12"/>
      <c r="AS254" s="12"/>
      <c r="AU254" s="12"/>
      <c r="AX254" s="12"/>
      <c r="AY254" s="12"/>
      <c r="BA254" s="12"/>
      <c r="BD254" s="12"/>
      <c r="BE254" s="12"/>
      <c r="BG254" s="12"/>
      <c r="BJ254" s="12"/>
      <c r="BK254" s="12"/>
      <c r="BM254" s="131"/>
      <c r="BN254" s="132"/>
      <c r="BO254" s="132"/>
      <c r="BP254" s="12"/>
      <c r="BQ254" s="12"/>
      <c r="BS254" s="12"/>
      <c r="BV254" s="12"/>
      <c r="BW254" s="12"/>
      <c r="BY254" s="12"/>
      <c r="CB254" s="12"/>
      <c r="CC254" s="12"/>
      <c r="CE254" s="12"/>
      <c r="CH254" s="12"/>
      <c r="CI254" s="12"/>
    </row>
    <row r="255" spans="1:87">
      <c r="A255" s="9">
        <v>246</v>
      </c>
      <c r="B255" s="9">
        <v>50</v>
      </c>
      <c r="C255" s="9" t="s">
        <v>1550</v>
      </c>
      <c r="D255" s="9">
        <v>50</v>
      </c>
      <c r="E255" s="9" t="s">
        <v>1110</v>
      </c>
      <c r="F255" s="39">
        <v>31710377.389359999</v>
      </c>
      <c r="G255" s="128">
        <v>0.96704103547098208</v>
      </c>
      <c r="H255" s="129">
        <f>U255</f>
        <v>31711055.289259996</v>
      </c>
      <c r="I255" s="128">
        <f>IF(H259&gt;0, H255/H259, 0)</f>
        <v>0.96503679404059417</v>
      </c>
      <c r="J255" s="76"/>
      <c r="K255" s="12" t="e">
        <f>ROUND(J259*I255,0)</f>
        <v>#REF!</v>
      </c>
      <c r="L255" s="75">
        <v>26583708</v>
      </c>
      <c r="M255" s="12" t="e">
        <f>K255-L255</f>
        <v>#REF!</v>
      </c>
      <c r="N255" s="50" t="e">
        <f t="shared" si="35"/>
        <v>#REF!</v>
      </c>
      <c r="O255" s="12">
        <v>3224</v>
      </c>
      <c r="P255" s="9">
        <f t="shared" si="28"/>
        <v>0</v>
      </c>
      <c r="Q255" s="130">
        <f t="shared" si="29"/>
        <v>50</v>
      </c>
      <c r="R255" s="130">
        <f t="shared" si="30"/>
        <v>50</v>
      </c>
      <c r="S255" s="130">
        <f t="shared" si="31"/>
        <v>246</v>
      </c>
      <c r="T255" s="130">
        <f t="shared" si="32"/>
        <v>3219</v>
      </c>
      <c r="U255" s="130">
        <f t="shared" si="33"/>
        <v>31711055.289259996</v>
      </c>
      <c r="V255" s="185">
        <f t="shared" si="34"/>
        <v>246</v>
      </c>
      <c r="W255" s="12">
        <v>50</v>
      </c>
      <c r="X255" s="9">
        <v>50</v>
      </c>
      <c r="Y255" s="9">
        <v>246</v>
      </c>
      <c r="Z255" s="12">
        <v>3219</v>
      </c>
      <c r="AA255" s="12">
        <v>31711055.289259996</v>
      </c>
      <c r="AB255" s="132"/>
      <c r="AC255" s="131"/>
      <c r="AD255" s="132"/>
      <c r="AE255" s="132"/>
      <c r="AF255" s="131"/>
      <c r="AG255" s="131"/>
      <c r="AI255" s="12"/>
      <c r="AL255" s="12"/>
      <c r="AM255" s="12"/>
      <c r="AO255" s="12"/>
      <c r="AR255" s="12"/>
      <c r="AS255" s="12"/>
      <c r="AU255" s="12"/>
      <c r="AX255" s="12"/>
      <c r="AY255" s="12"/>
      <c r="BA255" s="12"/>
      <c r="BD255" s="12"/>
      <c r="BE255" s="12"/>
      <c r="BG255" s="12"/>
      <c r="BJ255" s="12"/>
      <c r="BK255" s="12"/>
      <c r="BM255" s="131"/>
      <c r="BN255" s="132"/>
      <c r="BO255" s="132"/>
      <c r="BP255" s="12"/>
      <c r="BQ255" s="12"/>
      <c r="BS255" s="12"/>
      <c r="BV255" s="12"/>
      <c r="BW255" s="12"/>
      <c r="BY255" s="12"/>
      <c r="CB255" s="12"/>
      <c r="CC255" s="12"/>
      <c r="CE255" s="12"/>
      <c r="CH255" s="12"/>
      <c r="CI255" s="12"/>
    </row>
    <row r="256" spans="1:87">
      <c r="A256" s="9">
        <v>247</v>
      </c>
      <c r="B256" s="9">
        <v>50</v>
      </c>
      <c r="C256" s="9" t="s">
        <v>1550</v>
      </c>
      <c r="D256" s="9">
        <v>806</v>
      </c>
      <c r="E256" s="9" t="s">
        <v>1475</v>
      </c>
      <c r="F256" s="39">
        <v>1018170</v>
      </c>
      <c r="G256" s="128">
        <v>3.1050156199524243E-2</v>
      </c>
      <c r="H256" s="129">
        <f t="shared" si="36"/>
        <v>1068202</v>
      </c>
      <c r="I256" s="128">
        <f>IF(H259&gt;0, H256/H259, 0)</f>
        <v>3.2507724011849072E-2</v>
      </c>
      <c r="J256" s="76"/>
      <c r="K256" s="12" t="e">
        <f>ROUND(J259*I256,0)</f>
        <v>#REF!</v>
      </c>
      <c r="L256" s="75">
        <v>853561</v>
      </c>
      <c r="M256" s="12" t="e">
        <f>K256-L256</f>
        <v>#REF!</v>
      </c>
      <c r="N256" s="50" t="e">
        <f t="shared" si="35"/>
        <v>#REF!</v>
      </c>
      <c r="O256" s="12">
        <v>63</v>
      </c>
      <c r="P256" s="9">
        <f t="shared" si="28"/>
        <v>0</v>
      </c>
      <c r="Q256" s="130">
        <f t="shared" si="29"/>
        <v>50</v>
      </c>
      <c r="R256" s="130">
        <f t="shared" si="30"/>
        <v>806</v>
      </c>
      <c r="S256" s="130">
        <f t="shared" si="31"/>
        <v>247</v>
      </c>
      <c r="T256" s="130">
        <f t="shared" si="32"/>
        <v>66</v>
      </c>
      <c r="U256" s="130">
        <f t="shared" si="33"/>
        <v>1068202</v>
      </c>
      <c r="V256" s="185">
        <f t="shared" si="34"/>
        <v>247</v>
      </c>
      <c r="W256" s="12">
        <v>50</v>
      </c>
      <c r="X256" s="9">
        <v>806</v>
      </c>
      <c r="Y256" s="9">
        <v>247</v>
      </c>
      <c r="Z256" s="12">
        <v>66</v>
      </c>
      <c r="AA256" s="12">
        <v>1068202</v>
      </c>
      <c r="AB256" s="132"/>
      <c r="AC256" s="131"/>
      <c r="AD256" s="132"/>
      <c r="AE256" s="132"/>
      <c r="AF256" s="131"/>
      <c r="AG256" s="131"/>
      <c r="AI256" s="12"/>
      <c r="AL256" s="12"/>
      <c r="AM256" s="12"/>
      <c r="AO256" s="12"/>
      <c r="AR256" s="12"/>
      <c r="AS256" s="12"/>
      <c r="AU256" s="12"/>
      <c r="AX256" s="12"/>
      <c r="AY256" s="12"/>
      <c r="BA256" s="12"/>
      <c r="BD256" s="12"/>
      <c r="BE256" s="12"/>
      <c r="BG256" s="12"/>
      <c r="BJ256" s="12"/>
      <c r="BK256" s="12"/>
      <c r="BM256" s="131"/>
      <c r="BN256" s="132"/>
      <c r="BO256" s="132"/>
      <c r="BP256" s="12"/>
      <c r="BQ256" s="12"/>
      <c r="BS256" s="12"/>
      <c r="BV256" s="12"/>
      <c r="BW256" s="12"/>
      <c r="BY256" s="12"/>
      <c r="CB256" s="12"/>
      <c r="CC256" s="12"/>
      <c r="CE256" s="12"/>
      <c r="CH256" s="12"/>
      <c r="CI256" s="12"/>
    </row>
    <row r="257" spans="1:87">
      <c r="A257" s="9">
        <v>248</v>
      </c>
      <c r="B257" s="9">
        <v>50</v>
      </c>
      <c r="C257" s="9" t="s">
        <v>1550</v>
      </c>
      <c r="D257" s="9">
        <v>915</v>
      </c>
      <c r="E257" s="9" t="s">
        <v>1500</v>
      </c>
      <c r="F257" s="39">
        <v>62592</v>
      </c>
      <c r="G257" s="128">
        <v>1.9088083294937206E-3</v>
      </c>
      <c r="H257" s="129">
        <f t="shared" si="36"/>
        <v>80687</v>
      </c>
      <c r="I257" s="128">
        <f>IF(H259&gt;0, H257/H259, 0)</f>
        <v>2.4554819475567976E-3</v>
      </c>
      <c r="J257" s="76"/>
      <c r="K257" s="12" t="e">
        <f>ROUND(J259*I257,0)</f>
        <v>#REF!</v>
      </c>
      <c r="L257" s="75">
        <v>52473</v>
      </c>
      <c r="M257" s="12" t="e">
        <f>K257-L257</f>
        <v>#REF!</v>
      </c>
      <c r="N257" s="50" t="e">
        <f t="shared" si="35"/>
        <v>#REF!</v>
      </c>
      <c r="O257" s="12">
        <v>4</v>
      </c>
      <c r="P257" s="9">
        <f t="shared" si="28"/>
        <v>0</v>
      </c>
      <c r="Q257" s="130">
        <f t="shared" si="29"/>
        <v>50</v>
      </c>
      <c r="R257" s="130">
        <f t="shared" si="30"/>
        <v>915</v>
      </c>
      <c r="S257" s="130">
        <f t="shared" si="31"/>
        <v>248</v>
      </c>
      <c r="T257" s="130">
        <f t="shared" si="32"/>
        <v>5</v>
      </c>
      <c r="U257" s="130">
        <f t="shared" si="33"/>
        <v>80687</v>
      </c>
      <c r="V257" s="185">
        <f t="shared" si="34"/>
        <v>248</v>
      </c>
      <c r="W257" s="12">
        <v>50</v>
      </c>
      <c r="X257" s="9">
        <v>915</v>
      </c>
      <c r="Y257" s="9">
        <v>248</v>
      </c>
      <c r="Z257" s="12">
        <v>5</v>
      </c>
      <c r="AA257" s="12">
        <v>80687</v>
      </c>
      <c r="AB257" s="132"/>
      <c r="AC257" s="131"/>
      <c r="AD257" s="132"/>
      <c r="AE257" s="132"/>
      <c r="AF257" s="131"/>
      <c r="AG257" s="131"/>
      <c r="AI257" s="12"/>
      <c r="AL257" s="12"/>
      <c r="AM257" s="12"/>
      <c r="AO257" s="12"/>
      <c r="AR257" s="12"/>
      <c r="AS257" s="12"/>
      <c r="AU257" s="12"/>
      <c r="AX257" s="12"/>
      <c r="AY257" s="12"/>
      <c r="BA257" s="12"/>
      <c r="BD257" s="12"/>
      <c r="BE257" s="12"/>
      <c r="BG257" s="12"/>
      <c r="BJ257" s="12"/>
      <c r="BK257" s="12"/>
      <c r="BM257" s="131"/>
      <c r="BN257" s="132"/>
      <c r="BO257" s="132"/>
      <c r="BP257" s="12"/>
      <c r="BQ257" s="12"/>
      <c r="BS257" s="12"/>
      <c r="BV257" s="12"/>
      <c r="BW257" s="12"/>
      <c r="BY257" s="12"/>
      <c r="CB257" s="12"/>
      <c r="CC257" s="12"/>
      <c r="CE257" s="12"/>
      <c r="CH257" s="12"/>
      <c r="CI257" s="12"/>
    </row>
    <row r="258" spans="1:87">
      <c r="A258" s="9">
        <v>249</v>
      </c>
      <c r="B258" s="9">
        <v>50</v>
      </c>
      <c r="C258" s="9" t="s">
        <v>1928</v>
      </c>
      <c r="D258" s="9">
        <v>998</v>
      </c>
      <c r="E258" s="9" t="s">
        <v>1928</v>
      </c>
      <c r="F258" s="39">
        <v>0</v>
      </c>
      <c r="G258" s="128">
        <v>0</v>
      </c>
      <c r="H258" s="129">
        <f t="shared" si="36"/>
        <v>0</v>
      </c>
      <c r="I258" s="128">
        <f>IF(H259&gt;0, H258/H259, 0)</f>
        <v>0</v>
      </c>
      <c r="J258" s="76"/>
      <c r="K258" s="12" t="e">
        <f>ROUND(J259*I258,0)</f>
        <v>#REF!</v>
      </c>
      <c r="L258" s="75">
        <v>0</v>
      </c>
      <c r="M258" s="12" t="e">
        <f>K258-L258</f>
        <v>#REF!</v>
      </c>
      <c r="N258" s="50" t="e">
        <f t="shared" si="35"/>
        <v>#REF!</v>
      </c>
      <c r="O258" s="12">
        <v>0</v>
      </c>
      <c r="P258" s="9">
        <f t="shared" si="28"/>
        <v>0</v>
      </c>
      <c r="Q258" s="130">
        <f t="shared" si="29"/>
        <v>50</v>
      </c>
      <c r="R258" s="130">
        <f t="shared" si="30"/>
        <v>998</v>
      </c>
      <c r="S258" s="130">
        <f t="shared" si="31"/>
        <v>249</v>
      </c>
      <c r="T258" s="130">
        <f t="shared" si="32"/>
        <v>0</v>
      </c>
      <c r="U258" s="130">
        <f t="shared" si="33"/>
        <v>0</v>
      </c>
      <c r="V258" s="185">
        <f t="shared" si="34"/>
        <v>249</v>
      </c>
      <c r="W258" s="12">
        <v>50</v>
      </c>
      <c r="X258" s="9">
        <v>998</v>
      </c>
      <c r="Y258" s="9">
        <v>249</v>
      </c>
      <c r="Z258" s="12">
        <v>0</v>
      </c>
      <c r="AA258" s="12">
        <v>0</v>
      </c>
      <c r="AB258" s="132"/>
      <c r="AC258" s="131"/>
      <c r="AD258" s="132"/>
      <c r="AE258" s="132"/>
      <c r="AF258" s="131"/>
      <c r="AG258" s="131"/>
      <c r="AI258" s="12"/>
      <c r="AL258" s="12"/>
      <c r="AM258" s="12"/>
      <c r="AO258" s="12"/>
      <c r="AR258" s="12"/>
      <c r="AS258" s="12"/>
      <c r="AU258" s="12"/>
      <c r="AX258" s="12"/>
      <c r="AY258" s="12"/>
      <c r="BA258" s="12"/>
      <c r="BD258" s="12"/>
      <c r="BE258" s="12"/>
      <c r="BG258" s="12"/>
      <c r="BJ258" s="12"/>
      <c r="BK258" s="12"/>
      <c r="BM258" s="131"/>
      <c r="BN258" s="132"/>
      <c r="BO258" s="132"/>
      <c r="BP258" s="12"/>
      <c r="BQ258" s="12"/>
      <c r="BS258" s="12"/>
      <c r="BV258" s="12"/>
      <c r="BW258" s="12"/>
      <c r="BY258" s="12"/>
      <c r="CB258" s="12"/>
      <c r="CC258" s="12"/>
      <c r="CE258" s="12"/>
      <c r="CH258" s="12"/>
      <c r="CI258" s="12"/>
    </row>
    <row r="259" spans="1:87">
      <c r="A259" s="9">
        <v>250</v>
      </c>
      <c r="B259" s="13">
        <v>50</v>
      </c>
      <c r="C259" s="13" t="s">
        <v>1550</v>
      </c>
      <c r="D259" s="13">
        <v>999</v>
      </c>
      <c r="E259" s="13" t="s">
        <v>946</v>
      </c>
      <c r="F259" s="111">
        <v>32791139.389359999</v>
      </c>
      <c r="G259" s="133">
        <v>1</v>
      </c>
      <c r="H259" s="134">
        <f>SUM(H255:H258)</f>
        <v>32859944.289259996</v>
      </c>
      <c r="I259" s="133">
        <f>SUM(I255:I258)</f>
        <v>1</v>
      </c>
      <c r="J259" s="111" t="e">
        <f>VLOOKUP(B259,town351,22)</f>
        <v>#REF!</v>
      </c>
      <c r="K259" s="111" t="e">
        <f>SUM(K255:K258)</f>
        <v>#REF!</v>
      </c>
      <c r="L259" s="135">
        <v>27489742</v>
      </c>
      <c r="M259" s="111" t="e">
        <f>SUM(M255:M258)</f>
        <v>#REF!</v>
      </c>
      <c r="N259" s="49" t="e">
        <f t="shared" si="35"/>
        <v>#REF!</v>
      </c>
      <c r="O259" s="111">
        <v>3291</v>
      </c>
      <c r="P259" s="9">
        <f t="shared" si="28"/>
        <v>0</v>
      </c>
      <c r="Q259" s="130">
        <f t="shared" si="29"/>
        <v>50</v>
      </c>
      <c r="R259" s="130">
        <f t="shared" si="30"/>
        <v>999</v>
      </c>
      <c r="S259" s="130">
        <f t="shared" si="31"/>
        <v>250</v>
      </c>
      <c r="T259" s="130">
        <f t="shared" si="32"/>
        <v>3290</v>
      </c>
      <c r="U259" s="130">
        <f t="shared" si="33"/>
        <v>32859944.289259996</v>
      </c>
      <c r="V259" s="185">
        <f t="shared" si="34"/>
        <v>250</v>
      </c>
      <c r="W259" s="12">
        <v>50</v>
      </c>
      <c r="X259" s="9">
        <v>999</v>
      </c>
      <c r="Y259" s="9">
        <v>250</v>
      </c>
      <c r="Z259" s="12">
        <v>3290</v>
      </c>
      <c r="AA259" s="12">
        <v>32859944.289259996</v>
      </c>
      <c r="AB259" s="132"/>
      <c r="AC259" s="131"/>
      <c r="AD259" s="132"/>
      <c r="AE259" s="132"/>
      <c r="AF259" s="131"/>
      <c r="AG259" s="131"/>
      <c r="AI259" s="12"/>
      <c r="AL259" s="12"/>
      <c r="AM259" s="12"/>
      <c r="AO259" s="12"/>
      <c r="AR259" s="12"/>
      <c r="AS259" s="12"/>
      <c r="AU259" s="12"/>
      <c r="AX259" s="12"/>
      <c r="AY259" s="12"/>
      <c r="BA259" s="12"/>
      <c r="BD259" s="12"/>
      <c r="BE259" s="12"/>
      <c r="BG259" s="12"/>
      <c r="BJ259" s="12"/>
      <c r="BK259" s="12"/>
      <c r="BM259" s="131"/>
      <c r="BN259" s="132"/>
      <c r="BO259" s="132"/>
      <c r="BP259" s="12"/>
      <c r="BQ259" s="12"/>
      <c r="BS259" s="12"/>
      <c r="BV259" s="12"/>
      <c r="BW259" s="12"/>
      <c r="BY259" s="12"/>
      <c r="CB259" s="12"/>
      <c r="CC259" s="12"/>
      <c r="CE259" s="12"/>
      <c r="CH259" s="12"/>
      <c r="CI259" s="12"/>
    </row>
    <row r="260" spans="1:87">
      <c r="A260" s="9">
        <v>251</v>
      </c>
      <c r="B260" s="9">
        <v>51</v>
      </c>
      <c r="C260" s="9" t="s">
        <v>1551</v>
      </c>
      <c r="D260" s="9">
        <v>51</v>
      </c>
      <c r="E260" s="9" t="s">
        <v>1111</v>
      </c>
      <c r="F260" s="39">
        <v>5330419.6237000003</v>
      </c>
      <c r="G260" s="128">
        <v>0.59226979314980299</v>
      </c>
      <c r="H260" s="129">
        <f>U260</f>
        <v>5096190.4877600009</v>
      </c>
      <c r="I260" s="128">
        <f>IF(H264&gt;0, H260/H264, 0)</f>
        <v>0.57352321405204554</v>
      </c>
      <c r="J260" s="76"/>
      <c r="K260" s="12" t="e">
        <f>ROUND(J264*I260,0)</f>
        <v>#REF!</v>
      </c>
      <c r="L260" s="75">
        <v>4642180</v>
      </c>
      <c r="M260" s="12" t="e">
        <f>K260-L260</f>
        <v>#REF!</v>
      </c>
      <c r="N260" s="50" t="e">
        <f t="shared" si="35"/>
        <v>#REF!</v>
      </c>
      <c r="O260" s="12">
        <v>609</v>
      </c>
      <c r="P260" s="9">
        <f t="shared" si="28"/>
        <v>0</v>
      </c>
      <c r="Q260" s="130">
        <f t="shared" si="29"/>
        <v>51</v>
      </c>
      <c r="R260" s="130">
        <f t="shared" si="30"/>
        <v>51</v>
      </c>
      <c r="S260" s="130">
        <f t="shared" si="31"/>
        <v>251</v>
      </c>
      <c r="T260" s="130">
        <f t="shared" si="32"/>
        <v>577</v>
      </c>
      <c r="U260" s="130">
        <f t="shared" si="33"/>
        <v>5096190.4877600009</v>
      </c>
      <c r="V260" s="185">
        <f t="shared" si="34"/>
        <v>251</v>
      </c>
      <c r="W260" s="12">
        <v>51</v>
      </c>
      <c r="X260" s="9">
        <v>51</v>
      </c>
      <c r="Y260" s="9">
        <v>251</v>
      </c>
      <c r="Z260" s="12">
        <v>577</v>
      </c>
      <c r="AA260" s="12">
        <v>5096190.4877600009</v>
      </c>
      <c r="AB260" s="132"/>
      <c r="AC260" s="131"/>
      <c r="AD260" s="132"/>
      <c r="AE260" s="132"/>
      <c r="AF260" s="131"/>
      <c r="AG260" s="131"/>
      <c r="AI260" s="12"/>
      <c r="AL260" s="12"/>
      <c r="AM260" s="12"/>
      <c r="AO260" s="12"/>
      <c r="AR260" s="12"/>
      <c r="AS260" s="12"/>
      <c r="AU260" s="12"/>
      <c r="AX260" s="12"/>
      <c r="AY260" s="12"/>
      <c r="BA260" s="12"/>
      <c r="BD260" s="12"/>
      <c r="BE260" s="12"/>
      <c r="BG260" s="12"/>
      <c r="BJ260" s="12"/>
      <c r="BK260" s="12"/>
      <c r="BM260" s="131"/>
      <c r="BN260" s="132"/>
      <c r="BO260" s="132"/>
      <c r="BP260" s="12"/>
      <c r="BQ260" s="12"/>
      <c r="BS260" s="12"/>
      <c r="BV260" s="12"/>
      <c r="BW260" s="12"/>
      <c r="BY260" s="12"/>
      <c r="CB260" s="12"/>
      <c r="CC260" s="12"/>
      <c r="CE260" s="12"/>
      <c r="CH260" s="12"/>
      <c r="CI260" s="12"/>
    </row>
    <row r="261" spans="1:87">
      <c r="A261" s="9">
        <v>252</v>
      </c>
      <c r="B261" s="9">
        <v>51</v>
      </c>
      <c r="C261" s="9" t="s">
        <v>1551</v>
      </c>
      <c r="D261" s="9">
        <v>640</v>
      </c>
      <c r="E261" s="9" t="s">
        <v>1427</v>
      </c>
      <c r="F261" s="39">
        <v>3534065</v>
      </c>
      <c r="G261" s="128">
        <v>0.39267451613407178</v>
      </c>
      <c r="H261" s="129">
        <f t="shared" si="36"/>
        <v>3702201</v>
      </c>
      <c r="I261" s="128">
        <f>IF(H264&gt;0, H261/H264, 0)</f>
        <v>0.41664420152394649</v>
      </c>
      <c r="J261" s="76"/>
      <c r="K261" s="12" t="e">
        <f>ROUND(J264*I261,0)</f>
        <v>#REF!</v>
      </c>
      <c r="L261" s="75">
        <v>3077762</v>
      </c>
      <c r="M261" s="12" t="e">
        <f>K261-L261</f>
        <v>#REF!</v>
      </c>
      <c r="N261" s="50" t="e">
        <f t="shared" si="35"/>
        <v>#REF!</v>
      </c>
      <c r="O261" s="12">
        <v>337</v>
      </c>
      <c r="P261" s="9">
        <f t="shared" si="28"/>
        <v>0</v>
      </c>
      <c r="Q261" s="130">
        <f t="shared" si="29"/>
        <v>51</v>
      </c>
      <c r="R261" s="130">
        <f t="shared" si="30"/>
        <v>640</v>
      </c>
      <c r="S261" s="130">
        <f t="shared" si="31"/>
        <v>252</v>
      </c>
      <c r="T261" s="130">
        <f t="shared" si="32"/>
        <v>352</v>
      </c>
      <c r="U261" s="130">
        <f t="shared" si="33"/>
        <v>3702201</v>
      </c>
      <c r="V261" s="185">
        <f t="shared" si="34"/>
        <v>252</v>
      </c>
      <c r="W261" s="12">
        <v>51</v>
      </c>
      <c r="X261" s="9">
        <v>640</v>
      </c>
      <c r="Y261" s="9">
        <v>252</v>
      </c>
      <c r="Z261" s="12">
        <v>352</v>
      </c>
      <c r="AA261" s="12">
        <v>3702201</v>
      </c>
      <c r="AB261" s="132"/>
      <c r="AC261" s="131"/>
      <c r="AD261" s="132"/>
      <c r="AE261" s="132"/>
      <c r="AF261" s="131"/>
      <c r="AG261" s="131"/>
      <c r="AI261" s="12"/>
      <c r="AL261" s="12"/>
      <c r="AM261" s="12"/>
      <c r="AO261" s="12"/>
      <c r="AR261" s="12"/>
      <c r="AS261" s="12"/>
      <c r="AU261" s="12"/>
      <c r="AX261" s="12"/>
      <c r="AY261" s="12"/>
      <c r="BA261" s="12"/>
      <c r="BD261" s="12"/>
      <c r="BE261" s="12"/>
      <c r="BG261" s="12"/>
      <c r="BJ261" s="12"/>
      <c r="BK261" s="12"/>
      <c r="BM261" s="131"/>
      <c r="BN261" s="132"/>
      <c r="BO261" s="132"/>
      <c r="BP261" s="12"/>
      <c r="BQ261" s="12"/>
      <c r="BS261" s="12"/>
      <c r="BV261" s="12"/>
      <c r="BW261" s="12"/>
      <c r="BY261" s="12"/>
      <c r="CB261" s="12"/>
      <c r="CC261" s="12"/>
      <c r="CE261" s="12"/>
      <c r="CH261" s="12"/>
      <c r="CI261" s="12"/>
    </row>
    <row r="262" spans="1:87">
      <c r="A262" s="9">
        <v>253</v>
      </c>
      <c r="B262" s="9">
        <v>51</v>
      </c>
      <c r="C262" s="9" t="s">
        <v>1551</v>
      </c>
      <c r="D262" s="9">
        <v>830</v>
      </c>
      <c r="E262" s="9" t="s">
        <v>1485</v>
      </c>
      <c r="F262" s="39">
        <v>135501</v>
      </c>
      <c r="G262" s="128">
        <v>1.5055690716125159E-2</v>
      </c>
      <c r="H262" s="129">
        <f t="shared" si="36"/>
        <v>87370</v>
      </c>
      <c r="I262" s="128">
        <f>IF(H264&gt;0, H262/H264, 0)</f>
        <v>9.8325844240080978E-3</v>
      </c>
      <c r="J262" s="76"/>
      <c r="K262" s="12" t="e">
        <f>ROUND(J264*I262,0)</f>
        <v>#REF!</v>
      </c>
      <c r="L262" s="75">
        <v>118006</v>
      </c>
      <c r="M262" s="12" t="e">
        <f>K262-L262</f>
        <v>#REF!</v>
      </c>
      <c r="N262" s="50" t="e">
        <f t="shared" si="35"/>
        <v>#REF!</v>
      </c>
      <c r="O262" s="12">
        <v>8</v>
      </c>
      <c r="P262" s="9">
        <f t="shared" si="28"/>
        <v>0</v>
      </c>
      <c r="Q262" s="130">
        <f t="shared" si="29"/>
        <v>51</v>
      </c>
      <c r="R262" s="130">
        <f t="shared" si="30"/>
        <v>830</v>
      </c>
      <c r="S262" s="130">
        <f t="shared" si="31"/>
        <v>253</v>
      </c>
      <c r="T262" s="130">
        <f t="shared" si="32"/>
        <v>5</v>
      </c>
      <c r="U262" s="130">
        <f t="shared" si="33"/>
        <v>87370</v>
      </c>
      <c r="V262" s="185">
        <f t="shared" si="34"/>
        <v>253</v>
      </c>
      <c r="W262" s="12">
        <v>51</v>
      </c>
      <c r="X262" s="9">
        <v>830</v>
      </c>
      <c r="Y262" s="9">
        <v>253</v>
      </c>
      <c r="Z262" s="12">
        <v>5</v>
      </c>
      <c r="AA262" s="12">
        <v>87370</v>
      </c>
      <c r="AB262" s="132"/>
      <c r="AC262" s="131"/>
      <c r="AD262" s="132"/>
      <c r="AE262" s="132"/>
      <c r="AF262" s="131"/>
      <c r="AG262" s="131"/>
      <c r="AI262" s="12"/>
      <c r="AL262" s="12"/>
      <c r="AM262" s="12"/>
      <c r="AO262" s="12"/>
      <c r="AR262" s="12"/>
      <c r="AS262" s="12"/>
      <c r="AU262" s="12"/>
      <c r="AX262" s="12"/>
      <c r="AY262" s="12"/>
      <c r="BA262" s="12"/>
      <c r="BD262" s="12"/>
      <c r="BE262" s="12"/>
      <c r="BG262" s="12"/>
      <c r="BJ262" s="12"/>
      <c r="BK262" s="12"/>
      <c r="BM262" s="131"/>
      <c r="BN262" s="132"/>
      <c r="BO262" s="132"/>
      <c r="BP262" s="12"/>
      <c r="BQ262" s="12"/>
      <c r="BS262" s="12"/>
      <c r="BV262" s="12"/>
      <c r="BW262" s="12"/>
      <c r="BY262" s="12"/>
      <c r="CB262" s="12"/>
      <c r="CC262" s="12"/>
      <c r="CE262" s="12"/>
      <c r="CH262" s="12"/>
      <c r="CI262" s="12"/>
    </row>
    <row r="263" spans="1:87">
      <c r="A263" s="9">
        <v>254</v>
      </c>
      <c r="B263" s="9">
        <v>51</v>
      </c>
      <c r="C263" s="9" t="s">
        <v>1928</v>
      </c>
      <c r="D263" s="9">
        <v>998</v>
      </c>
      <c r="E263" s="9" t="s">
        <v>1928</v>
      </c>
      <c r="F263" s="39">
        <v>0</v>
      </c>
      <c r="G263" s="128">
        <v>0</v>
      </c>
      <c r="H263" s="129">
        <f t="shared" si="36"/>
        <v>0</v>
      </c>
      <c r="I263" s="128">
        <f>IF(H264&gt;0, H263/H264, 0)</f>
        <v>0</v>
      </c>
      <c r="J263" s="76"/>
      <c r="K263" s="12" t="e">
        <f>ROUND(J264*I263,0)</f>
        <v>#REF!</v>
      </c>
      <c r="L263" s="75">
        <v>0</v>
      </c>
      <c r="M263" s="12" t="e">
        <f>K263-L263</f>
        <v>#REF!</v>
      </c>
      <c r="N263" s="50" t="e">
        <f t="shared" si="35"/>
        <v>#REF!</v>
      </c>
      <c r="O263" s="12">
        <v>0</v>
      </c>
      <c r="P263" s="9">
        <f t="shared" si="28"/>
        <v>0</v>
      </c>
      <c r="Q263" s="130">
        <f t="shared" si="29"/>
        <v>51</v>
      </c>
      <c r="R263" s="130">
        <f t="shared" si="30"/>
        <v>998</v>
      </c>
      <c r="S263" s="130">
        <f t="shared" si="31"/>
        <v>254</v>
      </c>
      <c r="T263" s="130">
        <f t="shared" si="32"/>
        <v>0</v>
      </c>
      <c r="U263" s="130">
        <f t="shared" si="33"/>
        <v>0</v>
      </c>
      <c r="V263" s="185">
        <f t="shared" si="34"/>
        <v>254</v>
      </c>
      <c r="W263" s="12">
        <v>51</v>
      </c>
      <c r="X263" s="9">
        <v>998</v>
      </c>
      <c r="Y263" s="9">
        <v>254</v>
      </c>
      <c r="Z263" s="12">
        <v>0</v>
      </c>
      <c r="AA263" s="12">
        <v>0</v>
      </c>
      <c r="AB263" s="132"/>
      <c r="AC263" s="131"/>
      <c r="AD263" s="132"/>
      <c r="AE263" s="132"/>
      <c r="AF263" s="131"/>
      <c r="AG263" s="131"/>
      <c r="AI263" s="12"/>
      <c r="AL263" s="12"/>
      <c r="AM263" s="12"/>
      <c r="AO263" s="12"/>
      <c r="AR263" s="12"/>
      <c r="AS263" s="12"/>
      <c r="AU263" s="12"/>
      <c r="AX263" s="12"/>
      <c r="AY263" s="12"/>
      <c r="BA263" s="12"/>
      <c r="BD263" s="12"/>
      <c r="BE263" s="12"/>
      <c r="BG263" s="12"/>
      <c r="BJ263" s="12"/>
      <c r="BK263" s="12"/>
      <c r="BM263" s="131"/>
      <c r="BN263" s="132"/>
      <c r="BO263" s="132"/>
      <c r="BP263" s="12"/>
      <c r="BQ263" s="12"/>
      <c r="BS263" s="12"/>
      <c r="BV263" s="12"/>
      <c r="BW263" s="12"/>
      <c r="BY263" s="12"/>
      <c r="CB263" s="12"/>
      <c r="CC263" s="12"/>
      <c r="CE263" s="12"/>
      <c r="CH263" s="12"/>
      <c r="CI263" s="12"/>
    </row>
    <row r="264" spans="1:87">
      <c r="A264" s="9">
        <v>255</v>
      </c>
      <c r="B264" s="13">
        <v>51</v>
      </c>
      <c r="C264" s="13" t="s">
        <v>1551</v>
      </c>
      <c r="D264" s="13">
        <v>999</v>
      </c>
      <c r="E264" s="13" t="s">
        <v>946</v>
      </c>
      <c r="F264" s="111">
        <v>8999985.6237000003</v>
      </c>
      <c r="G264" s="133">
        <v>0.99999999999999989</v>
      </c>
      <c r="H264" s="134">
        <f>SUM(H260:H263)</f>
        <v>8885761.4877599999</v>
      </c>
      <c r="I264" s="133">
        <f>SUM(I260:I263)</f>
        <v>1.0000000000000002</v>
      </c>
      <c r="J264" s="111" t="e">
        <f>VLOOKUP(B264,town351,22)</f>
        <v>#REF!</v>
      </c>
      <c r="K264" s="111" t="e">
        <f>SUM(K260:K263)</f>
        <v>#REF!</v>
      </c>
      <c r="L264" s="135">
        <v>7837948</v>
      </c>
      <c r="M264" s="111" t="e">
        <f>SUM(M260:M263)</f>
        <v>#REF!</v>
      </c>
      <c r="N264" s="49" t="e">
        <f t="shared" si="35"/>
        <v>#REF!</v>
      </c>
      <c r="O264" s="111">
        <v>954</v>
      </c>
      <c r="P264" s="9">
        <f t="shared" si="28"/>
        <v>0</v>
      </c>
      <c r="Q264" s="130">
        <f t="shared" si="29"/>
        <v>51</v>
      </c>
      <c r="R264" s="130">
        <f t="shared" si="30"/>
        <v>999</v>
      </c>
      <c r="S264" s="130">
        <f t="shared" si="31"/>
        <v>255</v>
      </c>
      <c r="T264" s="130">
        <f t="shared" si="32"/>
        <v>934</v>
      </c>
      <c r="U264" s="130">
        <f t="shared" si="33"/>
        <v>8885761.4877599999</v>
      </c>
      <c r="V264" s="185">
        <f t="shared" si="34"/>
        <v>255</v>
      </c>
      <c r="W264" s="12">
        <v>51</v>
      </c>
      <c r="X264" s="9">
        <v>999</v>
      </c>
      <c r="Y264" s="9">
        <v>255</v>
      </c>
      <c r="Z264" s="12">
        <v>934</v>
      </c>
      <c r="AA264" s="12">
        <v>8885761.4877599999</v>
      </c>
      <c r="AB264" s="132"/>
      <c r="AC264" s="131"/>
      <c r="AD264" s="132"/>
      <c r="AE264" s="132"/>
      <c r="AF264" s="131"/>
      <c r="AG264" s="131"/>
      <c r="AI264" s="12"/>
      <c r="AL264" s="12"/>
      <c r="AM264" s="12"/>
      <c r="AO264" s="12"/>
      <c r="AR264" s="12"/>
      <c r="AS264" s="12"/>
      <c r="AU264" s="12"/>
      <c r="AX264" s="12"/>
      <c r="AY264" s="12"/>
      <c r="BA264" s="12"/>
      <c r="BD264" s="12"/>
      <c r="BE264" s="12"/>
      <c r="BG264" s="12"/>
      <c r="BJ264" s="12"/>
      <c r="BK264" s="12"/>
      <c r="BM264" s="131"/>
      <c r="BN264" s="132"/>
      <c r="BO264" s="132"/>
      <c r="BP264" s="12"/>
      <c r="BQ264" s="12"/>
      <c r="BS264" s="12"/>
      <c r="BV264" s="12"/>
      <c r="BW264" s="12"/>
      <c r="BY264" s="12"/>
      <c r="CB264" s="12"/>
      <c r="CC264" s="12"/>
      <c r="CE264" s="12"/>
      <c r="CH264" s="12"/>
      <c r="CI264" s="12"/>
    </row>
    <row r="265" spans="1:87">
      <c r="A265" s="9">
        <v>256</v>
      </c>
      <c r="B265" s="9">
        <v>52</v>
      </c>
      <c r="C265" s="9" t="s">
        <v>1552</v>
      </c>
      <c r="D265" s="9">
        <v>52</v>
      </c>
      <c r="E265" s="9" t="s">
        <v>1112</v>
      </c>
      <c r="F265" s="39">
        <v>16197468.462199999</v>
      </c>
      <c r="G265" s="128">
        <v>0.91764419764255767</v>
      </c>
      <c r="H265" s="129">
        <f>U265</f>
        <v>16376740.850159999</v>
      </c>
      <c r="I265" s="128">
        <f>IF(H269&gt;0, H265/H269, 0)</f>
        <v>0.91955891176826654</v>
      </c>
      <c r="J265" s="76"/>
      <c r="K265" s="12" t="e">
        <f>ROUND(J269*I265,0)</f>
        <v>#REF!</v>
      </c>
      <c r="L265" s="75">
        <v>8567837</v>
      </c>
      <c r="M265" s="12" t="e">
        <f>K265-L265</f>
        <v>#REF!</v>
      </c>
      <c r="N265" s="50" t="e">
        <f t="shared" si="35"/>
        <v>#REF!</v>
      </c>
      <c r="O265" s="12">
        <v>1657</v>
      </c>
      <c r="P265" s="9">
        <f t="shared" si="28"/>
        <v>0</v>
      </c>
      <c r="Q265" s="130">
        <f t="shared" si="29"/>
        <v>52</v>
      </c>
      <c r="R265" s="130">
        <f t="shared" si="30"/>
        <v>52</v>
      </c>
      <c r="S265" s="130">
        <f t="shared" si="31"/>
        <v>256</v>
      </c>
      <c r="T265" s="130">
        <f t="shared" si="32"/>
        <v>1651</v>
      </c>
      <c r="U265" s="130">
        <f t="shared" si="33"/>
        <v>16376740.850159999</v>
      </c>
      <c r="V265" s="185">
        <f t="shared" si="34"/>
        <v>256</v>
      </c>
      <c r="W265" s="12">
        <v>52</v>
      </c>
      <c r="X265" s="9">
        <v>52</v>
      </c>
      <c r="Y265" s="9">
        <v>256</v>
      </c>
      <c r="Z265" s="12">
        <v>1651</v>
      </c>
      <c r="AA265" s="12">
        <v>16376740.850159999</v>
      </c>
      <c r="AB265" s="132"/>
      <c r="AC265" s="131"/>
      <c r="AD265" s="132"/>
      <c r="AE265" s="132"/>
      <c r="AF265" s="131"/>
      <c r="AG265" s="131"/>
      <c r="AI265" s="12"/>
      <c r="AL265" s="12"/>
      <c r="AM265" s="12"/>
      <c r="AO265" s="12"/>
      <c r="AR265" s="12"/>
      <c r="AS265" s="12"/>
      <c r="AU265" s="12"/>
      <c r="AX265" s="12"/>
      <c r="AY265" s="12"/>
      <c r="BA265" s="12"/>
      <c r="BD265" s="12"/>
      <c r="BE265" s="12"/>
      <c r="BG265" s="12"/>
      <c r="BJ265" s="12"/>
      <c r="BK265" s="12"/>
      <c r="BM265" s="131"/>
      <c r="BN265" s="132"/>
      <c r="BO265" s="132"/>
      <c r="BP265" s="12"/>
      <c r="BQ265" s="12"/>
      <c r="BS265" s="12"/>
      <c r="BV265" s="12"/>
      <c r="BW265" s="12"/>
      <c r="BY265" s="12"/>
      <c r="CB265" s="12"/>
      <c r="CC265" s="12"/>
      <c r="CE265" s="12"/>
      <c r="CH265" s="12"/>
      <c r="CI265" s="12"/>
    </row>
    <row r="266" spans="1:87">
      <c r="A266" s="9">
        <v>257</v>
      </c>
      <c r="B266" s="9">
        <v>52</v>
      </c>
      <c r="C266" s="9" t="s">
        <v>1552</v>
      </c>
      <c r="D266" s="9">
        <v>855</v>
      </c>
      <c r="E266" s="9" t="s">
        <v>1490</v>
      </c>
      <c r="F266" s="39">
        <v>1453674</v>
      </c>
      <c r="G266" s="128">
        <v>8.2355802357442262E-2</v>
      </c>
      <c r="H266" s="129">
        <f t="shared" si="36"/>
        <v>1432603</v>
      </c>
      <c r="I266" s="128">
        <f>IF(H269&gt;0, H266/H269, 0)</f>
        <v>8.0441088231733446E-2</v>
      </c>
      <c r="J266" s="76"/>
      <c r="K266" s="12" t="e">
        <f>ROUND(J269*I266,0)</f>
        <v>#REF!</v>
      </c>
      <c r="L266" s="75">
        <v>768938</v>
      </c>
      <c r="M266" s="12" t="e">
        <f>K266-L266</f>
        <v>#REF!</v>
      </c>
      <c r="N266" s="50" t="e">
        <f t="shared" si="35"/>
        <v>#REF!</v>
      </c>
      <c r="O266" s="12">
        <v>95</v>
      </c>
      <c r="P266" s="9">
        <f t="shared" ref="P266:P329" si="37">ABS(Q266-B266)+ABS(R266-D266)</f>
        <v>0</v>
      </c>
      <c r="Q266" s="130">
        <f t="shared" ref="Q266:Q329" si="38">VLOOKUP($A266, foundoptions, VLOOKUP($Q$6, foundoptcell, 2, FALSE), FALSE)</f>
        <v>52</v>
      </c>
      <c r="R266" s="130">
        <f t="shared" ref="R266:R329" si="39">VLOOKUP($A266, foundoptions, VLOOKUP($Q$6, foundoptcell, 2, FALSE)+1, FALSE)</f>
        <v>855</v>
      </c>
      <c r="S266" s="130">
        <f t="shared" ref="S266:S329" si="40">VLOOKUP($A266, foundoptions, VLOOKUP($Q$6, foundoptcell, 2, FALSE)+2, FALSE)</f>
        <v>257</v>
      </c>
      <c r="T266" s="130">
        <f t="shared" ref="T266:T329" si="41">VLOOKUP($A266, foundoptions, VLOOKUP($Q$6, foundoptcell, 2, FALSE)+3, FALSE)</f>
        <v>93</v>
      </c>
      <c r="U266" s="130">
        <f t="shared" ref="U266:U329" si="42">VLOOKUP($A266, foundoptions, VLOOKUP($Q$6, foundoptcell, 2, FALSE)+4, FALSE)</f>
        <v>1432603</v>
      </c>
      <c r="V266" s="185">
        <f t="shared" si="34"/>
        <v>257</v>
      </c>
      <c r="W266" s="12">
        <v>52</v>
      </c>
      <c r="X266" s="9">
        <v>855</v>
      </c>
      <c r="Y266" s="9">
        <v>257</v>
      </c>
      <c r="Z266" s="12">
        <v>93</v>
      </c>
      <c r="AA266" s="12">
        <v>1432603</v>
      </c>
      <c r="AB266" s="132"/>
      <c r="AC266" s="131"/>
      <c r="AD266" s="132"/>
      <c r="AE266" s="132"/>
      <c r="AF266" s="131"/>
      <c r="AG266" s="131"/>
      <c r="AI266" s="12"/>
      <c r="AL266" s="12"/>
      <c r="AM266" s="12"/>
      <c r="AO266" s="12"/>
      <c r="AR266" s="12"/>
      <c r="AS266" s="12"/>
      <c r="AU266" s="12"/>
      <c r="AX266" s="12"/>
      <c r="AY266" s="12"/>
      <c r="BA266" s="12"/>
      <c r="BD266" s="12"/>
      <c r="BE266" s="12"/>
      <c r="BG266" s="12"/>
      <c r="BJ266" s="12"/>
      <c r="BK266" s="12"/>
      <c r="BM266" s="131"/>
      <c r="BN266" s="132"/>
      <c r="BO266" s="132"/>
      <c r="BP266" s="12"/>
      <c r="BQ266" s="12"/>
      <c r="BS266" s="12"/>
      <c r="BV266" s="12"/>
      <c r="BW266" s="12"/>
      <c r="BY266" s="12"/>
      <c r="CB266" s="12"/>
      <c r="CC266" s="12"/>
      <c r="CE266" s="12"/>
      <c r="CH266" s="12"/>
      <c r="CI266" s="12"/>
    </row>
    <row r="267" spans="1:87">
      <c r="A267" s="9">
        <v>258</v>
      </c>
      <c r="B267" s="9">
        <v>52</v>
      </c>
      <c r="C267" s="9" t="s">
        <v>1928</v>
      </c>
      <c r="D267" s="9">
        <v>998</v>
      </c>
      <c r="E267" s="9" t="s">
        <v>1928</v>
      </c>
      <c r="F267" s="39">
        <v>0</v>
      </c>
      <c r="G267" s="128">
        <v>0</v>
      </c>
      <c r="H267" s="129">
        <f t="shared" si="36"/>
        <v>0</v>
      </c>
      <c r="I267" s="128">
        <f>IF(H269&gt;0, H267/H269, 0)</f>
        <v>0</v>
      </c>
      <c r="J267" s="76"/>
      <c r="K267" s="12" t="e">
        <f>ROUND(J269*I267,0)</f>
        <v>#REF!</v>
      </c>
      <c r="L267" s="75">
        <v>0</v>
      </c>
      <c r="M267" s="12" t="e">
        <f>K267-L267</f>
        <v>#REF!</v>
      </c>
      <c r="N267" s="50" t="e">
        <f t="shared" si="35"/>
        <v>#REF!</v>
      </c>
      <c r="O267" s="12">
        <v>0</v>
      </c>
      <c r="P267" s="9">
        <f t="shared" si="37"/>
        <v>0</v>
      </c>
      <c r="Q267" s="130">
        <f t="shared" si="38"/>
        <v>52</v>
      </c>
      <c r="R267" s="130">
        <f t="shared" si="39"/>
        <v>998</v>
      </c>
      <c r="S267" s="130">
        <f t="shared" si="40"/>
        <v>258</v>
      </c>
      <c r="T267" s="130">
        <f t="shared" si="41"/>
        <v>0</v>
      </c>
      <c r="U267" s="130">
        <f t="shared" si="42"/>
        <v>0</v>
      </c>
      <c r="V267" s="185">
        <f t="shared" ref="V267:V330" si="43">A267</f>
        <v>258</v>
      </c>
      <c r="W267" s="12">
        <v>52</v>
      </c>
      <c r="X267" s="9">
        <v>998</v>
      </c>
      <c r="Y267" s="9">
        <v>258</v>
      </c>
      <c r="Z267" s="12">
        <v>0</v>
      </c>
      <c r="AA267" s="12">
        <v>0</v>
      </c>
      <c r="AB267" s="132"/>
      <c r="AC267" s="131"/>
      <c r="AD267" s="132"/>
      <c r="AE267" s="132"/>
      <c r="AF267" s="131"/>
      <c r="AG267" s="131"/>
      <c r="AI267" s="12"/>
      <c r="AL267" s="12"/>
      <c r="AM267" s="12"/>
      <c r="AO267" s="12"/>
      <c r="AR267" s="12"/>
      <c r="AS267" s="12"/>
      <c r="AU267" s="12"/>
      <c r="AX267" s="12"/>
      <c r="AY267" s="12"/>
      <c r="BA267" s="12"/>
      <c r="BD267" s="12"/>
      <c r="BE267" s="12"/>
      <c r="BG267" s="12"/>
      <c r="BJ267" s="12"/>
      <c r="BK267" s="12"/>
      <c r="BM267" s="131"/>
      <c r="BN267" s="132"/>
      <c r="BO267" s="132"/>
      <c r="BP267" s="12"/>
      <c r="BQ267" s="12"/>
      <c r="BS267" s="12"/>
      <c r="BV267" s="12"/>
      <c r="BW267" s="12"/>
      <c r="BY267" s="12"/>
      <c r="CB267" s="12"/>
      <c r="CC267" s="12"/>
      <c r="CE267" s="12"/>
      <c r="CH267" s="12"/>
      <c r="CI267" s="12"/>
    </row>
    <row r="268" spans="1:87">
      <c r="A268" s="9">
        <v>259</v>
      </c>
      <c r="B268" s="9">
        <v>52</v>
      </c>
      <c r="C268" s="9" t="s">
        <v>1928</v>
      </c>
      <c r="D268" s="9">
        <v>998</v>
      </c>
      <c r="E268" s="9" t="s">
        <v>1928</v>
      </c>
      <c r="F268" s="39">
        <v>0</v>
      </c>
      <c r="G268" s="128">
        <v>0</v>
      </c>
      <c r="H268" s="129">
        <f t="shared" si="36"/>
        <v>0</v>
      </c>
      <c r="I268" s="128">
        <f>IF(H269&gt;0, H268/H269, 0)</f>
        <v>0</v>
      </c>
      <c r="J268" s="76"/>
      <c r="K268" s="12" t="e">
        <f>ROUND(J269*I268,0)</f>
        <v>#REF!</v>
      </c>
      <c r="L268" s="75">
        <v>0</v>
      </c>
      <c r="M268" s="12" t="e">
        <f>K268-L268</f>
        <v>#REF!</v>
      </c>
      <c r="N268" s="50" t="e">
        <f t="shared" si="35"/>
        <v>#REF!</v>
      </c>
      <c r="O268" s="12">
        <v>0</v>
      </c>
      <c r="P268" s="9">
        <f t="shared" si="37"/>
        <v>0</v>
      </c>
      <c r="Q268" s="130">
        <f t="shared" si="38"/>
        <v>52</v>
      </c>
      <c r="R268" s="130">
        <f t="shared" si="39"/>
        <v>998</v>
      </c>
      <c r="S268" s="130">
        <f t="shared" si="40"/>
        <v>259</v>
      </c>
      <c r="T268" s="130">
        <f t="shared" si="41"/>
        <v>0</v>
      </c>
      <c r="U268" s="130">
        <f t="shared" si="42"/>
        <v>0</v>
      </c>
      <c r="V268" s="185">
        <f t="shared" si="43"/>
        <v>259</v>
      </c>
      <c r="W268" s="12">
        <v>52</v>
      </c>
      <c r="X268" s="9">
        <v>998</v>
      </c>
      <c r="Y268" s="9">
        <v>259</v>
      </c>
      <c r="Z268" s="12">
        <v>0</v>
      </c>
      <c r="AA268" s="12">
        <v>0</v>
      </c>
      <c r="AB268" s="132"/>
      <c r="AC268" s="131"/>
      <c r="AD268" s="132"/>
      <c r="AE268" s="132"/>
      <c r="AF268" s="131"/>
      <c r="AG268" s="131"/>
      <c r="AI268" s="12"/>
      <c r="AL268" s="12"/>
      <c r="AM268" s="12"/>
      <c r="AO268" s="12"/>
      <c r="AR268" s="12"/>
      <c r="AS268" s="12"/>
      <c r="AU268" s="12"/>
      <c r="AX268" s="12"/>
      <c r="AY268" s="12"/>
      <c r="BA268" s="12"/>
      <c r="BD268" s="12"/>
      <c r="BE268" s="12"/>
      <c r="BG268" s="12"/>
      <c r="BJ268" s="12"/>
      <c r="BK268" s="12"/>
      <c r="BM268" s="131"/>
      <c r="BN268" s="132"/>
      <c r="BO268" s="132"/>
      <c r="BP268" s="12"/>
      <c r="BQ268" s="12"/>
      <c r="BS268" s="12"/>
      <c r="BV268" s="12"/>
      <c r="BW268" s="12"/>
      <c r="BY268" s="12"/>
      <c r="CB268" s="12"/>
      <c r="CC268" s="12"/>
      <c r="CE268" s="12"/>
      <c r="CH268" s="12"/>
      <c r="CI268" s="12"/>
    </row>
    <row r="269" spans="1:87">
      <c r="A269" s="9">
        <v>260</v>
      </c>
      <c r="B269" s="13">
        <v>52</v>
      </c>
      <c r="C269" s="13" t="s">
        <v>1552</v>
      </c>
      <c r="D269" s="13">
        <v>999</v>
      </c>
      <c r="E269" s="13" t="s">
        <v>946</v>
      </c>
      <c r="F269" s="111">
        <v>17651142.462200001</v>
      </c>
      <c r="G269" s="133">
        <v>0.99999999999999989</v>
      </c>
      <c r="H269" s="134">
        <f>SUM(H265:H268)</f>
        <v>17809343.850159999</v>
      </c>
      <c r="I269" s="133">
        <f>SUM(I265:I268)</f>
        <v>1</v>
      </c>
      <c r="J269" s="111" t="e">
        <f>VLOOKUP(B269,town351,22)</f>
        <v>#REF!</v>
      </c>
      <c r="K269" s="111" t="e">
        <f>SUM(K265:K268)</f>
        <v>#REF!</v>
      </c>
      <c r="L269" s="135">
        <v>9336775</v>
      </c>
      <c r="M269" s="111" t="e">
        <f>SUM(M265:M268)</f>
        <v>#REF!</v>
      </c>
      <c r="N269" s="49" t="e">
        <f t="shared" si="35"/>
        <v>#REF!</v>
      </c>
      <c r="O269" s="111">
        <v>1752</v>
      </c>
      <c r="P269" s="9">
        <f t="shared" si="37"/>
        <v>0</v>
      </c>
      <c r="Q269" s="130">
        <f t="shared" si="38"/>
        <v>52</v>
      </c>
      <c r="R269" s="130">
        <f t="shared" si="39"/>
        <v>999</v>
      </c>
      <c r="S269" s="130">
        <f t="shared" si="40"/>
        <v>260</v>
      </c>
      <c r="T269" s="130">
        <f t="shared" si="41"/>
        <v>1744</v>
      </c>
      <c r="U269" s="130">
        <f t="shared" si="42"/>
        <v>17809343.850159999</v>
      </c>
      <c r="V269" s="185">
        <f t="shared" si="43"/>
        <v>260</v>
      </c>
      <c r="W269" s="12">
        <v>52</v>
      </c>
      <c r="X269" s="9">
        <v>999</v>
      </c>
      <c r="Y269" s="9">
        <v>260</v>
      </c>
      <c r="Z269" s="12">
        <v>1744</v>
      </c>
      <c r="AA269" s="12">
        <v>17809343.850159999</v>
      </c>
      <c r="AB269" s="132"/>
      <c r="AC269" s="131"/>
      <c r="AD269" s="132"/>
      <c r="AE269" s="132"/>
      <c r="AF269" s="131"/>
      <c r="AG269" s="131"/>
      <c r="AI269" s="12"/>
      <c r="AL269" s="12"/>
      <c r="AM269" s="12"/>
      <c r="AO269" s="12"/>
      <c r="AR269" s="12"/>
      <c r="AS269" s="12"/>
      <c r="AU269" s="12"/>
      <c r="AX269" s="12"/>
      <c r="AY269" s="12"/>
      <c r="BA269" s="12"/>
      <c r="BD269" s="12"/>
      <c r="BE269" s="12"/>
      <c r="BG269" s="12"/>
      <c r="BJ269" s="12"/>
      <c r="BK269" s="12"/>
      <c r="BM269" s="131"/>
      <c r="BN269" s="132"/>
      <c r="BO269" s="132"/>
      <c r="BP269" s="12"/>
      <c r="BQ269" s="12"/>
      <c r="BS269" s="12"/>
      <c r="BV269" s="12"/>
      <c r="BW269" s="12"/>
      <c r="BY269" s="12"/>
      <c r="CB269" s="12"/>
      <c r="CC269" s="12"/>
      <c r="CE269" s="12"/>
      <c r="CH269" s="12"/>
      <c r="CI269" s="12"/>
    </row>
    <row r="270" spans="1:87">
      <c r="A270" s="9">
        <v>261</v>
      </c>
      <c r="B270" s="9">
        <v>53</v>
      </c>
      <c r="C270" s="9" t="s">
        <v>1553</v>
      </c>
      <c r="D270" s="9">
        <v>53</v>
      </c>
      <c r="E270" s="9" t="s">
        <v>1113</v>
      </c>
      <c r="F270" s="39">
        <v>65999.8</v>
      </c>
      <c r="G270" s="128">
        <v>4.1323384134953067E-2</v>
      </c>
      <c r="H270" s="129">
        <f>U270</f>
        <v>118538.28</v>
      </c>
      <c r="I270" s="128">
        <f>IF(H274&gt;0, H270/H274, 0)</f>
        <v>7.0081061091139762E-2</v>
      </c>
      <c r="J270" s="76"/>
      <c r="K270" s="12" t="e">
        <f>ROUND(J274*I270,0)</f>
        <v>#REF!</v>
      </c>
      <c r="L270" s="75">
        <v>37958</v>
      </c>
      <c r="M270" s="12" t="e">
        <f>K270-L270</f>
        <v>#REF!</v>
      </c>
      <c r="N270" s="50" t="e">
        <f t="shared" si="35"/>
        <v>#REF!</v>
      </c>
      <c r="O270" s="12">
        <v>5</v>
      </c>
      <c r="P270" s="9">
        <f t="shared" si="37"/>
        <v>0</v>
      </c>
      <c r="Q270" s="130">
        <f t="shared" si="38"/>
        <v>53</v>
      </c>
      <c r="R270" s="130">
        <f t="shared" si="39"/>
        <v>53</v>
      </c>
      <c r="S270" s="130">
        <f t="shared" si="40"/>
        <v>261</v>
      </c>
      <c r="T270" s="130">
        <f t="shared" si="41"/>
        <v>9</v>
      </c>
      <c r="U270" s="130">
        <f t="shared" si="42"/>
        <v>118538.28</v>
      </c>
      <c r="V270" s="185">
        <f t="shared" si="43"/>
        <v>261</v>
      </c>
      <c r="W270" s="12">
        <v>53</v>
      </c>
      <c r="X270" s="9">
        <v>53</v>
      </c>
      <c r="Y270" s="9">
        <v>261</v>
      </c>
      <c r="Z270" s="12">
        <v>9</v>
      </c>
      <c r="AA270" s="12">
        <v>118538.28</v>
      </c>
      <c r="AB270" s="132"/>
      <c r="AC270" s="131"/>
      <c r="AD270" s="132"/>
      <c r="AE270" s="132"/>
      <c r="AF270" s="131"/>
      <c r="AG270" s="131"/>
      <c r="AI270" s="12"/>
      <c r="AL270" s="12"/>
      <c r="AM270" s="12"/>
      <c r="AO270" s="12"/>
      <c r="AR270" s="12"/>
      <c r="AS270" s="12"/>
      <c r="AU270" s="12"/>
      <c r="AX270" s="12"/>
      <c r="AY270" s="12"/>
      <c r="BA270" s="12"/>
      <c r="BD270" s="12"/>
      <c r="BE270" s="12"/>
      <c r="BG270" s="12"/>
      <c r="BJ270" s="12"/>
      <c r="BK270" s="12"/>
      <c r="BM270" s="131"/>
      <c r="BN270" s="132"/>
      <c r="BO270" s="132"/>
      <c r="BP270" s="12"/>
      <c r="BQ270" s="12"/>
      <c r="BS270" s="12"/>
      <c r="BV270" s="12"/>
      <c r="BW270" s="12"/>
      <c r="BY270" s="12"/>
      <c r="CB270" s="12"/>
      <c r="CC270" s="12"/>
      <c r="CE270" s="12"/>
      <c r="CH270" s="12"/>
      <c r="CI270" s="12"/>
    </row>
    <row r="271" spans="1:87">
      <c r="A271" s="9">
        <v>262</v>
      </c>
      <c r="B271" s="9">
        <v>53</v>
      </c>
      <c r="C271" s="9" t="s">
        <v>1553</v>
      </c>
      <c r="D271" s="9">
        <v>685</v>
      </c>
      <c r="E271" s="9" t="s">
        <v>1442</v>
      </c>
      <c r="F271" s="39">
        <v>701601</v>
      </c>
      <c r="G271" s="128">
        <v>0.43928205286178451</v>
      </c>
      <c r="H271" s="129">
        <f t="shared" si="36"/>
        <v>754841</v>
      </c>
      <c r="I271" s="128">
        <f>IF(H274&gt;0, H271/H274, 0)</f>
        <v>0.44626983144261101</v>
      </c>
      <c r="J271" s="76"/>
      <c r="K271" s="12" t="e">
        <f>ROUND(J274*I271,0)</f>
        <v>#REF!</v>
      </c>
      <c r="L271" s="75">
        <v>403511</v>
      </c>
      <c r="M271" s="12" t="e">
        <f>K271-L271</f>
        <v>#REF!</v>
      </c>
      <c r="N271" s="50" t="e">
        <f t="shared" si="35"/>
        <v>#REF!</v>
      </c>
      <c r="O271" s="12">
        <v>69</v>
      </c>
      <c r="P271" s="9">
        <f t="shared" si="37"/>
        <v>0</v>
      </c>
      <c r="Q271" s="130">
        <f t="shared" si="38"/>
        <v>53</v>
      </c>
      <c r="R271" s="130">
        <f t="shared" si="39"/>
        <v>685</v>
      </c>
      <c r="S271" s="130">
        <f t="shared" si="40"/>
        <v>262</v>
      </c>
      <c r="T271" s="130">
        <f t="shared" si="41"/>
        <v>70</v>
      </c>
      <c r="U271" s="130">
        <f t="shared" si="42"/>
        <v>754841</v>
      </c>
      <c r="V271" s="185">
        <f t="shared" si="43"/>
        <v>262</v>
      </c>
      <c r="W271" s="12">
        <v>53</v>
      </c>
      <c r="X271" s="9">
        <v>685</v>
      </c>
      <c r="Y271" s="9">
        <v>262</v>
      </c>
      <c r="Z271" s="12">
        <v>70</v>
      </c>
      <c r="AA271" s="12">
        <v>754841</v>
      </c>
      <c r="AB271" s="132"/>
      <c r="AC271" s="131"/>
      <c r="AD271" s="132"/>
      <c r="AE271" s="132"/>
      <c r="AF271" s="131"/>
      <c r="AG271" s="131"/>
      <c r="AI271" s="12"/>
      <c r="AL271" s="12"/>
      <c r="AM271" s="12"/>
      <c r="AO271" s="12"/>
      <c r="AR271" s="12"/>
      <c r="AS271" s="12"/>
      <c r="AU271" s="12"/>
      <c r="AX271" s="12"/>
      <c r="AY271" s="12"/>
      <c r="BA271" s="12"/>
      <c r="BD271" s="12"/>
      <c r="BE271" s="12"/>
      <c r="BG271" s="12"/>
      <c r="BJ271" s="12"/>
      <c r="BK271" s="12"/>
      <c r="BM271" s="131"/>
      <c r="BN271" s="132"/>
      <c r="BO271" s="132"/>
      <c r="BP271" s="12"/>
      <c r="BQ271" s="12"/>
      <c r="BS271" s="12"/>
      <c r="BV271" s="12"/>
      <c r="BW271" s="12"/>
      <c r="BY271" s="12"/>
      <c r="CB271" s="12"/>
      <c r="CC271" s="12"/>
      <c r="CE271" s="12"/>
      <c r="CH271" s="12"/>
      <c r="CI271" s="12"/>
    </row>
    <row r="272" spans="1:87">
      <c r="A272" s="9">
        <v>263</v>
      </c>
      <c r="B272" s="9">
        <v>53</v>
      </c>
      <c r="C272" s="9" t="s">
        <v>1553</v>
      </c>
      <c r="D272" s="9">
        <v>717</v>
      </c>
      <c r="E272" s="9" t="s">
        <v>1451</v>
      </c>
      <c r="F272" s="39">
        <v>829553</v>
      </c>
      <c r="G272" s="128">
        <v>0.51939456300326237</v>
      </c>
      <c r="H272" s="129">
        <f t="shared" si="36"/>
        <v>818066</v>
      </c>
      <c r="I272" s="128">
        <f>IF(H274&gt;0, H272/H274, 0)</f>
        <v>0.48364910746624923</v>
      </c>
      <c r="J272" s="76"/>
      <c r="K272" s="12" t="e">
        <f>ROUND(J274*I272,0)</f>
        <v>#REF!</v>
      </c>
      <c r="L272" s="75">
        <v>477100</v>
      </c>
      <c r="M272" s="12" t="e">
        <f>K272-L272</f>
        <v>#REF!</v>
      </c>
      <c r="N272" s="50" t="e">
        <f>IF(L272&gt;0,M272*100/L272,IF(M272&gt;0,100,0))</f>
        <v>#REF!</v>
      </c>
      <c r="O272" s="12">
        <v>84</v>
      </c>
      <c r="P272" s="9">
        <f t="shared" si="37"/>
        <v>0</v>
      </c>
      <c r="Q272" s="130">
        <f t="shared" si="38"/>
        <v>53</v>
      </c>
      <c r="R272" s="130">
        <f t="shared" si="39"/>
        <v>717</v>
      </c>
      <c r="S272" s="130">
        <f t="shared" si="40"/>
        <v>263</v>
      </c>
      <c r="T272" s="130">
        <f t="shared" si="41"/>
        <v>78</v>
      </c>
      <c r="U272" s="130">
        <f t="shared" si="42"/>
        <v>818066</v>
      </c>
      <c r="V272" s="185">
        <f t="shared" si="43"/>
        <v>263</v>
      </c>
      <c r="W272" s="12">
        <v>53</v>
      </c>
      <c r="X272" s="9">
        <v>717</v>
      </c>
      <c r="Y272" s="9">
        <v>263</v>
      </c>
      <c r="Z272" s="12">
        <v>78</v>
      </c>
      <c r="AA272" s="12">
        <v>818066</v>
      </c>
      <c r="AB272" s="132"/>
      <c r="AC272" s="131"/>
      <c r="AD272" s="132"/>
      <c r="AE272" s="132"/>
      <c r="AF272" s="131"/>
      <c r="AG272" s="131"/>
      <c r="AI272" s="12"/>
      <c r="AL272" s="12"/>
      <c r="AM272" s="12"/>
      <c r="AO272" s="12"/>
      <c r="AR272" s="12"/>
      <c r="AS272" s="12"/>
      <c r="AU272" s="12"/>
      <c r="AX272" s="12"/>
      <c r="AY272" s="12"/>
      <c r="BA272" s="12"/>
      <c r="BD272" s="12"/>
      <c r="BE272" s="12"/>
      <c r="BG272" s="12"/>
      <c r="BJ272" s="12"/>
      <c r="BK272" s="12"/>
      <c r="BM272" s="131"/>
      <c r="BN272" s="132"/>
      <c r="BO272" s="132"/>
      <c r="BP272" s="12"/>
      <c r="BQ272" s="12"/>
      <c r="BS272" s="12"/>
      <c r="BV272" s="12"/>
      <c r="BW272" s="12"/>
      <c r="BY272" s="12"/>
      <c r="CB272" s="12"/>
      <c r="CC272" s="12"/>
      <c r="CE272" s="12"/>
      <c r="CH272" s="12"/>
      <c r="CI272" s="12"/>
    </row>
    <row r="273" spans="1:87">
      <c r="A273" s="9">
        <v>264</v>
      </c>
      <c r="B273" s="9">
        <v>53</v>
      </c>
      <c r="C273" s="9" t="s">
        <v>1928</v>
      </c>
      <c r="D273" s="9">
        <v>998</v>
      </c>
      <c r="E273" s="9" t="s">
        <v>1928</v>
      </c>
      <c r="F273" s="39">
        <v>0</v>
      </c>
      <c r="G273" s="128">
        <v>0</v>
      </c>
      <c r="H273" s="129">
        <f t="shared" si="36"/>
        <v>0</v>
      </c>
      <c r="I273" s="128">
        <f>IF(H274&gt;0, H273/H274, 0)</f>
        <v>0</v>
      </c>
      <c r="J273" s="76"/>
      <c r="K273" s="12" t="e">
        <f>ROUND(J274*I273,0)</f>
        <v>#REF!</v>
      </c>
      <c r="L273" s="75">
        <v>0</v>
      </c>
      <c r="M273" s="12" t="e">
        <f>K273-L273</f>
        <v>#REF!</v>
      </c>
      <c r="N273" s="50" t="e">
        <f>IF(L273&gt;0,M273*100/L273,IF(M273&gt;0,100,0))</f>
        <v>#REF!</v>
      </c>
      <c r="O273" s="12">
        <v>0</v>
      </c>
      <c r="P273" s="9">
        <f t="shared" si="37"/>
        <v>0</v>
      </c>
      <c r="Q273" s="130">
        <f t="shared" si="38"/>
        <v>53</v>
      </c>
      <c r="R273" s="130">
        <f t="shared" si="39"/>
        <v>998</v>
      </c>
      <c r="S273" s="130">
        <f t="shared" si="40"/>
        <v>264</v>
      </c>
      <c r="T273" s="130">
        <f t="shared" si="41"/>
        <v>0</v>
      </c>
      <c r="U273" s="130">
        <f t="shared" si="42"/>
        <v>0</v>
      </c>
      <c r="V273" s="185">
        <f t="shared" si="43"/>
        <v>264</v>
      </c>
      <c r="W273" s="12">
        <v>53</v>
      </c>
      <c r="X273" s="9">
        <v>998</v>
      </c>
      <c r="Y273" s="9">
        <v>264</v>
      </c>
      <c r="Z273" s="12">
        <v>0</v>
      </c>
      <c r="AA273" s="12">
        <v>0</v>
      </c>
      <c r="AB273" s="132"/>
      <c r="AC273" s="131"/>
      <c r="AD273" s="132"/>
      <c r="AE273" s="132"/>
      <c r="AF273" s="131"/>
      <c r="AG273" s="131"/>
      <c r="AI273" s="12"/>
      <c r="AL273" s="12"/>
      <c r="AM273" s="12"/>
      <c r="AO273" s="12"/>
      <c r="AR273" s="12"/>
      <c r="AS273" s="12"/>
      <c r="AU273" s="12"/>
      <c r="AX273" s="12"/>
      <c r="AY273" s="12"/>
      <c r="BA273" s="12"/>
      <c r="BD273" s="12"/>
      <c r="BE273" s="12"/>
      <c r="BG273" s="12"/>
      <c r="BJ273" s="12"/>
      <c r="BK273" s="12"/>
      <c r="BM273" s="131"/>
      <c r="BN273" s="132"/>
      <c r="BO273" s="132"/>
      <c r="BP273" s="12"/>
      <c r="BQ273" s="12"/>
      <c r="BS273" s="12"/>
      <c r="BV273" s="12"/>
      <c r="BW273" s="12"/>
      <c r="BY273" s="12"/>
      <c r="CB273" s="12"/>
      <c r="CC273" s="12"/>
      <c r="CE273" s="12"/>
      <c r="CH273" s="12"/>
      <c r="CI273" s="12"/>
    </row>
    <row r="274" spans="1:87">
      <c r="A274" s="9">
        <v>265</v>
      </c>
      <c r="B274" s="13">
        <v>53</v>
      </c>
      <c r="C274" s="13" t="s">
        <v>1553</v>
      </c>
      <c r="D274" s="13">
        <v>999</v>
      </c>
      <c r="E274" s="13" t="s">
        <v>946</v>
      </c>
      <c r="F274" s="111">
        <v>1597153.8</v>
      </c>
      <c r="G274" s="133">
        <v>1</v>
      </c>
      <c r="H274" s="134">
        <f>SUM(H270:H273)</f>
        <v>1691445.28</v>
      </c>
      <c r="I274" s="133">
        <f>SUM(I270:I273)</f>
        <v>1</v>
      </c>
      <c r="J274" s="111" t="e">
        <f>VLOOKUP(B274,town351,22)</f>
        <v>#REF!</v>
      </c>
      <c r="K274" s="111" t="e">
        <f>SUM(K270:K273)</f>
        <v>#REF!</v>
      </c>
      <c r="L274" s="135">
        <v>918569</v>
      </c>
      <c r="M274" s="111" t="e">
        <f>SUM(M270:M273)</f>
        <v>#REF!</v>
      </c>
      <c r="N274" s="49" t="e">
        <f t="shared" ref="N274:N335" si="44">IF(L274&gt;0,M274*100/L274,IF(M274&gt;0,100,0))</f>
        <v>#REF!</v>
      </c>
      <c r="O274" s="111">
        <v>158</v>
      </c>
      <c r="P274" s="9">
        <f t="shared" si="37"/>
        <v>0</v>
      </c>
      <c r="Q274" s="130">
        <f t="shared" si="38"/>
        <v>53</v>
      </c>
      <c r="R274" s="130">
        <f t="shared" si="39"/>
        <v>999</v>
      </c>
      <c r="S274" s="130">
        <f t="shared" si="40"/>
        <v>265</v>
      </c>
      <c r="T274" s="130">
        <f t="shared" si="41"/>
        <v>157</v>
      </c>
      <c r="U274" s="130">
        <f t="shared" si="42"/>
        <v>1691445.28</v>
      </c>
      <c r="V274" s="185">
        <f t="shared" si="43"/>
        <v>265</v>
      </c>
      <c r="W274" s="12">
        <v>53</v>
      </c>
      <c r="X274" s="9">
        <v>999</v>
      </c>
      <c r="Y274" s="9">
        <v>265</v>
      </c>
      <c r="Z274" s="12">
        <v>157</v>
      </c>
      <c r="AA274" s="12">
        <v>1691445.28</v>
      </c>
      <c r="AB274" s="132"/>
      <c r="AC274" s="131"/>
      <c r="AD274" s="132"/>
      <c r="AE274" s="132"/>
      <c r="AF274" s="131"/>
      <c r="AG274" s="131"/>
      <c r="AI274" s="12"/>
      <c r="AL274" s="12"/>
      <c r="AM274" s="12"/>
      <c r="AO274" s="12"/>
      <c r="AR274" s="12"/>
      <c r="AS274" s="12"/>
      <c r="AU274" s="12"/>
      <c r="AX274" s="12"/>
      <c r="AY274" s="12"/>
      <c r="BA274" s="12"/>
      <c r="BD274" s="12"/>
      <c r="BE274" s="12"/>
      <c r="BG274" s="12"/>
      <c r="BJ274" s="12"/>
      <c r="BK274" s="12"/>
      <c r="BM274" s="131"/>
      <c r="BN274" s="132"/>
      <c r="BO274" s="132"/>
      <c r="BP274" s="12"/>
      <c r="BQ274" s="12"/>
      <c r="BS274" s="12"/>
      <c r="BV274" s="12"/>
      <c r="BW274" s="12"/>
      <c r="BY274" s="12"/>
      <c r="CB274" s="12"/>
      <c r="CC274" s="12"/>
      <c r="CE274" s="12"/>
      <c r="CH274" s="12"/>
      <c r="CI274" s="12"/>
    </row>
    <row r="275" spans="1:87">
      <c r="A275" s="9">
        <v>266</v>
      </c>
      <c r="B275" s="9">
        <v>54</v>
      </c>
      <c r="C275" s="9" t="s">
        <v>1554</v>
      </c>
      <c r="D275" s="9">
        <v>54</v>
      </c>
      <c r="E275" s="9" t="s">
        <v>1114</v>
      </c>
      <c r="F275" s="39">
        <v>26399.920000000002</v>
      </c>
      <c r="G275" s="128">
        <v>1.146760811890906E-3</v>
      </c>
      <c r="H275" s="129">
        <f t="shared" ref="H275:H338" si="45">U275</f>
        <v>26341.840000000004</v>
      </c>
      <c r="I275" s="128">
        <f>IF(H279&gt;0, H275/H279, 0)</f>
        <v>1.1609708081526777E-3</v>
      </c>
      <c r="J275" s="76"/>
      <c r="K275" s="12" t="e">
        <f>ROUND(J279*I275,0)</f>
        <v>#REF!</v>
      </c>
      <c r="L275" s="75">
        <v>12481</v>
      </c>
      <c r="M275" s="12" t="e">
        <f>K275-L275</f>
        <v>#REF!</v>
      </c>
      <c r="N275" s="50" t="e">
        <f t="shared" si="44"/>
        <v>#REF!</v>
      </c>
      <c r="O275" s="12">
        <v>2</v>
      </c>
      <c r="P275" s="9">
        <f t="shared" si="37"/>
        <v>0</v>
      </c>
      <c r="Q275" s="130">
        <f t="shared" si="38"/>
        <v>54</v>
      </c>
      <c r="R275" s="130">
        <f t="shared" si="39"/>
        <v>54</v>
      </c>
      <c r="S275" s="130">
        <f t="shared" si="40"/>
        <v>266</v>
      </c>
      <c r="T275" s="130">
        <f t="shared" si="41"/>
        <v>2</v>
      </c>
      <c r="U275" s="130">
        <f t="shared" si="42"/>
        <v>26341.840000000004</v>
      </c>
      <c r="V275" s="185">
        <f t="shared" si="43"/>
        <v>266</v>
      </c>
      <c r="W275" s="12">
        <v>54</v>
      </c>
      <c r="X275" s="9">
        <v>54</v>
      </c>
      <c r="Y275" s="9">
        <v>266</v>
      </c>
      <c r="Z275" s="12">
        <v>2</v>
      </c>
      <c r="AA275" s="12">
        <v>26341.840000000004</v>
      </c>
      <c r="AB275" s="132"/>
      <c r="AC275" s="131"/>
      <c r="AD275" s="132"/>
      <c r="AE275" s="132"/>
      <c r="AF275" s="131"/>
      <c r="AG275" s="131"/>
      <c r="AI275" s="12"/>
      <c r="AL275" s="12"/>
      <c r="AM275" s="12"/>
      <c r="AO275" s="12"/>
      <c r="AR275" s="12"/>
      <c r="AS275" s="12"/>
      <c r="AU275" s="12"/>
      <c r="AX275" s="12"/>
      <c r="AY275" s="12"/>
      <c r="BA275" s="12"/>
      <c r="BD275" s="12"/>
      <c r="BE275" s="12"/>
      <c r="BG275" s="12"/>
      <c r="BJ275" s="12"/>
      <c r="BK275" s="12"/>
      <c r="BM275" s="131"/>
      <c r="BN275" s="132"/>
      <c r="BO275" s="132"/>
      <c r="BP275" s="12"/>
      <c r="BQ275" s="12"/>
      <c r="BS275" s="12"/>
      <c r="BV275" s="12"/>
      <c r="BW275" s="12"/>
      <c r="BY275" s="12"/>
      <c r="CB275" s="12"/>
      <c r="CC275" s="12"/>
      <c r="CE275" s="12"/>
      <c r="CH275" s="12"/>
      <c r="CI275" s="12"/>
    </row>
    <row r="276" spans="1:87">
      <c r="A276" s="9">
        <v>267</v>
      </c>
      <c r="B276" s="9">
        <v>54</v>
      </c>
      <c r="C276" s="9" t="s">
        <v>1554</v>
      </c>
      <c r="D276" s="9">
        <v>658</v>
      </c>
      <c r="E276" s="9" t="s">
        <v>1431</v>
      </c>
      <c r="F276" s="39">
        <v>20044262</v>
      </c>
      <c r="G276" s="128">
        <v>0.87068347801334367</v>
      </c>
      <c r="H276" s="129">
        <f t="shared" si="45"/>
        <v>19872221</v>
      </c>
      <c r="I276" s="128">
        <f>IF(H279&gt;0, H276/H279, 0)</f>
        <v>0.87583359682385931</v>
      </c>
      <c r="J276" s="76"/>
      <c r="K276" s="12" t="e">
        <f>ROUND(J279*I276,0)</f>
        <v>#REF!</v>
      </c>
      <c r="L276" s="75">
        <v>9476493</v>
      </c>
      <c r="M276" s="12" t="e">
        <f>K276-L276</f>
        <v>#REF!</v>
      </c>
      <c r="N276" s="50" t="e">
        <f t="shared" si="44"/>
        <v>#REF!</v>
      </c>
      <c r="O276" s="12">
        <v>2071</v>
      </c>
      <c r="P276" s="9">
        <f t="shared" si="37"/>
        <v>0</v>
      </c>
      <c r="Q276" s="130">
        <f t="shared" si="38"/>
        <v>54</v>
      </c>
      <c r="R276" s="130">
        <f t="shared" si="39"/>
        <v>658</v>
      </c>
      <c r="S276" s="130">
        <f t="shared" si="40"/>
        <v>267</v>
      </c>
      <c r="T276" s="130">
        <f t="shared" si="41"/>
        <v>2047</v>
      </c>
      <c r="U276" s="130">
        <f t="shared" si="42"/>
        <v>19872221</v>
      </c>
      <c r="V276" s="185">
        <f t="shared" si="43"/>
        <v>267</v>
      </c>
      <c r="W276" s="12">
        <v>54</v>
      </c>
      <c r="X276" s="9">
        <v>658</v>
      </c>
      <c r="Y276" s="9">
        <v>267</v>
      </c>
      <c r="Z276" s="12">
        <v>2047</v>
      </c>
      <c r="AA276" s="12">
        <v>19872221</v>
      </c>
      <c r="AB276" s="132"/>
      <c r="AC276" s="131"/>
      <c r="AD276" s="132"/>
      <c r="AE276" s="132"/>
      <c r="AF276" s="131"/>
      <c r="AG276" s="131"/>
      <c r="AI276" s="12"/>
      <c r="AL276" s="12"/>
      <c r="AM276" s="12"/>
      <c r="AO276" s="12"/>
      <c r="AR276" s="12"/>
      <c r="AS276" s="12"/>
      <c r="AU276" s="12"/>
      <c r="AX276" s="12"/>
      <c r="AY276" s="12"/>
      <c r="BA276" s="12"/>
      <c r="BD276" s="12"/>
      <c r="BE276" s="12"/>
      <c r="BG276" s="12"/>
      <c r="BJ276" s="12"/>
      <c r="BK276" s="12"/>
      <c r="BM276" s="131"/>
      <c r="BN276" s="132"/>
      <c r="BO276" s="132"/>
      <c r="BP276" s="12"/>
      <c r="BQ276" s="12"/>
      <c r="BS276" s="12"/>
      <c r="BV276" s="12"/>
      <c r="BW276" s="12"/>
      <c r="BY276" s="12"/>
      <c r="CB276" s="12"/>
      <c r="CC276" s="12"/>
      <c r="CE276" s="12"/>
      <c r="CH276" s="12"/>
      <c r="CI276" s="12"/>
    </row>
    <row r="277" spans="1:87">
      <c r="A277" s="9">
        <v>268</v>
      </c>
      <c r="B277" s="9">
        <v>54</v>
      </c>
      <c r="C277" s="9" t="s">
        <v>1554</v>
      </c>
      <c r="D277" s="9">
        <v>876</v>
      </c>
      <c r="E277" s="9" t="s">
        <v>1495</v>
      </c>
      <c r="F277" s="39">
        <v>2950634</v>
      </c>
      <c r="G277" s="128">
        <v>0.12816976117476533</v>
      </c>
      <c r="H277" s="129">
        <f t="shared" si="45"/>
        <v>2790931</v>
      </c>
      <c r="I277" s="128">
        <f>IF(H279&gt;0, H277/H279, 0)</f>
        <v>0.12300543236798799</v>
      </c>
      <c r="J277" s="76"/>
      <c r="K277" s="12" t="e">
        <f>ROUND(J279*I277,0)</f>
        <v>#REF!</v>
      </c>
      <c r="L277" s="75">
        <v>1394996</v>
      </c>
      <c r="M277" s="12" t="e">
        <f>K277-L277</f>
        <v>#REF!</v>
      </c>
      <c r="N277" s="50" t="e">
        <f t="shared" si="44"/>
        <v>#REF!</v>
      </c>
      <c r="O277" s="12">
        <v>192</v>
      </c>
      <c r="P277" s="9">
        <f t="shared" si="37"/>
        <v>0</v>
      </c>
      <c r="Q277" s="130">
        <f t="shared" si="38"/>
        <v>54</v>
      </c>
      <c r="R277" s="130">
        <f t="shared" si="39"/>
        <v>876</v>
      </c>
      <c r="S277" s="130">
        <f t="shared" si="40"/>
        <v>268</v>
      </c>
      <c r="T277" s="130">
        <f t="shared" si="41"/>
        <v>179</v>
      </c>
      <c r="U277" s="130">
        <f t="shared" si="42"/>
        <v>2790931</v>
      </c>
      <c r="V277" s="185">
        <f t="shared" si="43"/>
        <v>268</v>
      </c>
      <c r="W277" s="12">
        <v>54</v>
      </c>
      <c r="X277" s="9">
        <v>876</v>
      </c>
      <c r="Y277" s="9">
        <v>268</v>
      </c>
      <c r="Z277" s="12">
        <v>179</v>
      </c>
      <c r="AA277" s="12">
        <v>2790931</v>
      </c>
      <c r="AB277" s="132"/>
      <c r="AC277" s="131"/>
      <c r="AD277" s="132"/>
      <c r="AE277" s="132"/>
      <c r="AF277" s="131"/>
      <c r="AG277" s="131"/>
      <c r="AI277" s="12"/>
      <c r="AL277" s="12"/>
      <c r="AM277" s="12"/>
      <c r="AO277" s="12"/>
      <c r="AR277" s="12"/>
      <c r="AS277" s="12"/>
      <c r="AU277" s="12"/>
      <c r="AX277" s="12"/>
      <c r="AY277" s="12"/>
      <c r="BA277" s="12"/>
      <c r="BD277" s="12"/>
      <c r="BE277" s="12"/>
      <c r="BG277" s="12"/>
      <c r="BJ277" s="12"/>
      <c r="BK277" s="12"/>
      <c r="BM277" s="131"/>
      <c r="BN277" s="132"/>
      <c r="BO277" s="132"/>
      <c r="BP277" s="12"/>
      <c r="BQ277" s="12"/>
      <c r="BS277" s="12"/>
      <c r="BV277" s="12"/>
      <c r="BW277" s="12"/>
      <c r="BY277" s="12"/>
      <c r="CB277" s="12"/>
      <c r="CC277" s="12"/>
      <c r="CE277" s="12"/>
      <c r="CH277" s="12"/>
      <c r="CI277" s="12"/>
    </row>
    <row r="278" spans="1:87">
      <c r="A278" s="9">
        <v>269</v>
      </c>
      <c r="B278" s="9">
        <v>54</v>
      </c>
      <c r="C278" s="9" t="s">
        <v>1928</v>
      </c>
      <c r="D278" s="9">
        <v>998</v>
      </c>
      <c r="E278" s="9" t="s">
        <v>1928</v>
      </c>
      <c r="F278" s="39">
        <v>0</v>
      </c>
      <c r="G278" s="128">
        <v>0</v>
      </c>
      <c r="H278" s="129">
        <f t="shared" si="45"/>
        <v>0</v>
      </c>
      <c r="I278" s="128">
        <f>IF(H279&gt;0, H278/H279, 0)</f>
        <v>0</v>
      </c>
      <c r="J278" s="76"/>
      <c r="K278" s="12" t="e">
        <f>ROUND(J279*I278,0)</f>
        <v>#REF!</v>
      </c>
      <c r="L278" s="75">
        <v>0</v>
      </c>
      <c r="M278" s="12" t="e">
        <f>K278-L278</f>
        <v>#REF!</v>
      </c>
      <c r="N278" s="50" t="e">
        <f t="shared" si="44"/>
        <v>#REF!</v>
      </c>
      <c r="O278" s="12">
        <v>0</v>
      </c>
      <c r="P278" s="9">
        <f t="shared" si="37"/>
        <v>0</v>
      </c>
      <c r="Q278" s="130">
        <f t="shared" si="38"/>
        <v>54</v>
      </c>
      <c r="R278" s="130">
        <f t="shared" si="39"/>
        <v>998</v>
      </c>
      <c r="S278" s="130">
        <f t="shared" si="40"/>
        <v>269</v>
      </c>
      <c r="T278" s="130">
        <f t="shared" si="41"/>
        <v>0</v>
      </c>
      <c r="U278" s="130">
        <f t="shared" si="42"/>
        <v>0</v>
      </c>
      <c r="V278" s="185">
        <f t="shared" si="43"/>
        <v>269</v>
      </c>
      <c r="W278" s="12">
        <v>54</v>
      </c>
      <c r="X278" s="9">
        <v>998</v>
      </c>
      <c r="Y278" s="9">
        <v>269</v>
      </c>
      <c r="Z278" s="12">
        <v>0</v>
      </c>
      <c r="AA278" s="12">
        <v>0</v>
      </c>
      <c r="AB278" s="132"/>
      <c r="AC278" s="131"/>
      <c r="AD278" s="132"/>
      <c r="AE278" s="132"/>
      <c r="AF278" s="131"/>
      <c r="AG278" s="131"/>
      <c r="AI278" s="12"/>
      <c r="AL278" s="12"/>
      <c r="AM278" s="12"/>
      <c r="AO278" s="12"/>
      <c r="AR278" s="12"/>
      <c r="AS278" s="12"/>
      <c r="AU278" s="12"/>
      <c r="AX278" s="12"/>
      <c r="AY278" s="12"/>
      <c r="BA278" s="12"/>
      <c r="BD278" s="12"/>
      <c r="BE278" s="12"/>
      <c r="BG278" s="12"/>
      <c r="BJ278" s="12"/>
      <c r="BK278" s="12"/>
      <c r="BM278" s="131"/>
      <c r="BN278" s="132"/>
      <c r="BO278" s="132"/>
      <c r="BP278" s="12"/>
      <c r="BQ278" s="12"/>
      <c r="BS278" s="12"/>
      <c r="BV278" s="12"/>
      <c r="BW278" s="12"/>
      <c r="BY278" s="12"/>
      <c r="CB278" s="12"/>
      <c r="CC278" s="12"/>
      <c r="CE278" s="12"/>
      <c r="CH278" s="12"/>
      <c r="CI278" s="12"/>
    </row>
    <row r="279" spans="1:87">
      <c r="A279" s="9">
        <v>270</v>
      </c>
      <c r="B279" s="13">
        <v>54</v>
      </c>
      <c r="C279" s="13" t="s">
        <v>1554</v>
      </c>
      <c r="D279" s="13">
        <v>999</v>
      </c>
      <c r="E279" s="13" t="s">
        <v>946</v>
      </c>
      <c r="F279" s="111">
        <v>23021295.920000002</v>
      </c>
      <c r="G279" s="133">
        <v>0.99999999999999989</v>
      </c>
      <c r="H279" s="134">
        <f>SUM(H275:H278)</f>
        <v>22689493.84</v>
      </c>
      <c r="I279" s="133">
        <f>SUM(I275:I278)</f>
        <v>1</v>
      </c>
      <c r="J279" s="111" t="e">
        <f>VLOOKUP(B279,town351,22)</f>
        <v>#REF!</v>
      </c>
      <c r="K279" s="111" t="e">
        <f>SUM(K275:K278)</f>
        <v>#REF!</v>
      </c>
      <c r="L279" s="135">
        <v>10883970</v>
      </c>
      <c r="M279" s="111" t="e">
        <f>SUM(M275:M278)</f>
        <v>#REF!</v>
      </c>
      <c r="N279" s="49" t="e">
        <f t="shared" si="44"/>
        <v>#REF!</v>
      </c>
      <c r="O279" s="111">
        <v>2265</v>
      </c>
      <c r="P279" s="9">
        <f t="shared" si="37"/>
        <v>0</v>
      </c>
      <c r="Q279" s="130">
        <f t="shared" si="38"/>
        <v>54</v>
      </c>
      <c r="R279" s="130">
        <f t="shared" si="39"/>
        <v>999</v>
      </c>
      <c r="S279" s="130">
        <f t="shared" si="40"/>
        <v>270</v>
      </c>
      <c r="T279" s="130">
        <f t="shared" si="41"/>
        <v>2228</v>
      </c>
      <c r="U279" s="130">
        <f t="shared" si="42"/>
        <v>22689493.84</v>
      </c>
      <c r="V279" s="185">
        <f t="shared" si="43"/>
        <v>270</v>
      </c>
      <c r="W279" s="12">
        <v>54</v>
      </c>
      <c r="X279" s="9">
        <v>999</v>
      </c>
      <c r="Y279" s="9">
        <v>270</v>
      </c>
      <c r="Z279" s="12">
        <v>2228</v>
      </c>
      <c r="AA279" s="12">
        <v>22689493.84</v>
      </c>
      <c r="AB279" s="132"/>
      <c r="AC279" s="131"/>
      <c r="AD279" s="132"/>
      <c r="AE279" s="132"/>
      <c r="AF279" s="131"/>
      <c r="AG279" s="131"/>
      <c r="AI279" s="12"/>
      <c r="AL279" s="12"/>
      <c r="AM279" s="12"/>
      <c r="AO279" s="12"/>
      <c r="AR279" s="12"/>
      <c r="AS279" s="12"/>
      <c r="AU279" s="12"/>
      <c r="AX279" s="12"/>
      <c r="AY279" s="12"/>
      <c r="BA279" s="12"/>
      <c r="BD279" s="12"/>
      <c r="BE279" s="12"/>
      <c r="BG279" s="12"/>
      <c r="BJ279" s="12"/>
      <c r="BK279" s="12"/>
      <c r="BM279" s="131"/>
      <c r="BN279" s="132"/>
      <c r="BO279" s="132"/>
      <c r="BP279" s="12"/>
      <c r="BQ279" s="12"/>
      <c r="BS279" s="12"/>
      <c r="BV279" s="12"/>
      <c r="BW279" s="12"/>
      <c r="BY279" s="12"/>
      <c r="CB279" s="12"/>
      <c r="CC279" s="12"/>
      <c r="CE279" s="12"/>
      <c r="CH279" s="12"/>
      <c r="CI279" s="12"/>
    </row>
    <row r="280" spans="1:87">
      <c r="A280" s="9">
        <v>271</v>
      </c>
      <c r="B280" s="9">
        <v>55</v>
      </c>
      <c r="C280" s="9" t="s">
        <v>1555</v>
      </c>
      <c r="D280" s="9">
        <v>55</v>
      </c>
      <c r="E280" s="9" t="s">
        <v>1115</v>
      </c>
      <c r="F280" s="39">
        <v>0</v>
      </c>
      <c r="G280" s="128">
        <v>0</v>
      </c>
      <c r="H280" s="129">
        <f>U280</f>
        <v>0</v>
      </c>
      <c r="I280" s="128">
        <f>IF(H284&gt;0, H280/H284, 0)</f>
        <v>0</v>
      </c>
      <c r="J280" s="76"/>
      <c r="K280" s="12" t="e">
        <f>ROUND(J284*I280,0)</f>
        <v>#REF!</v>
      </c>
      <c r="L280" s="75">
        <v>0</v>
      </c>
      <c r="M280" s="12" t="e">
        <f>K280-L280</f>
        <v>#REF!</v>
      </c>
      <c r="N280" s="50" t="e">
        <f t="shared" si="44"/>
        <v>#REF!</v>
      </c>
      <c r="O280" s="12">
        <v>0</v>
      </c>
      <c r="P280" s="9">
        <f t="shared" si="37"/>
        <v>0</v>
      </c>
      <c r="Q280" s="130">
        <f t="shared" si="38"/>
        <v>55</v>
      </c>
      <c r="R280" s="130">
        <f t="shared" si="39"/>
        <v>55</v>
      </c>
      <c r="S280" s="130">
        <f t="shared" si="40"/>
        <v>271</v>
      </c>
      <c r="T280" s="130">
        <f t="shared" si="41"/>
        <v>0</v>
      </c>
      <c r="U280" s="130">
        <f t="shared" si="42"/>
        <v>0</v>
      </c>
      <c r="V280" s="185">
        <f t="shared" si="43"/>
        <v>271</v>
      </c>
      <c r="W280" s="12">
        <v>55</v>
      </c>
      <c r="X280" s="9">
        <v>55</v>
      </c>
      <c r="Y280" s="9">
        <v>271</v>
      </c>
      <c r="Z280" s="12">
        <v>0</v>
      </c>
      <c r="AA280" s="12">
        <v>0</v>
      </c>
      <c r="AB280" s="132"/>
      <c r="AC280" s="131"/>
      <c r="AD280" s="132"/>
      <c r="AE280" s="132"/>
      <c r="AF280" s="131"/>
      <c r="AG280" s="131"/>
      <c r="AI280" s="12"/>
      <c r="AL280" s="12"/>
      <c r="AM280" s="12"/>
      <c r="AO280" s="12"/>
      <c r="AR280" s="12"/>
      <c r="AS280" s="12"/>
      <c r="AU280" s="12"/>
      <c r="AX280" s="12"/>
      <c r="AY280" s="12"/>
      <c r="BA280" s="12"/>
      <c r="BD280" s="12"/>
      <c r="BE280" s="12"/>
      <c r="BG280" s="12"/>
      <c r="BJ280" s="12"/>
      <c r="BK280" s="12"/>
      <c r="BM280" s="131"/>
      <c r="BN280" s="132"/>
      <c r="BO280" s="132"/>
      <c r="BP280" s="12"/>
      <c r="BQ280" s="12"/>
      <c r="BS280" s="12"/>
      <c r="BV280" s="12"/>
      <c r="BW280" s="12"/>
      <c r="BY280" s="12"/>
      <c r="CB280" s="12"/>
      <c r="CC280" s="12"/>
      <c r="CE280" s="12"/>
      <c r="CH280" s="12"/>
      <c r="CI280" s="12"/>
    </row>
    <row r="281" spans="1:87">
      <c r="A281" s="9">
        <v>272</v>
      </c>
      <c r="B281" s="9">
        <v>55</v>
      </c>
      <c r="C281" s="9" t="s">
        <v>1555</v>
      </c>
      <c r="D281" s="9">
        <v>712</v>
      </c>
      <c r="E281" s="9" t="s">
        <v>1449</v>
      </c>
      <c r="F281" s="39">
        <v>4915318</v>
      </c>
      <c r="G281" s="128">
        <v>0.94876150721137564</v>
      </c>
      <c r="H281" s="129">
        <f t="shared" si="45"/>
        <v>5180710</v>
      </c>
      <c r="I281" s="128">
        <f>IF(H284&gt;0, H281/H284, 0)</f>
        <v>0.96721136104767125</v>
      </c>
      <c r="J281" s="76"/>
      <c r="K281" s="12" t="e">
        <f>ROUND(J284*I281,0)</f>
        <v>#REF!</v>
      </c>
      <c r="L281" s="75">
        <v>4175621</v>
      </c>
      <c r="M281" s="12" t="e">
        <f>K281-L281</f>
        <v>#REF!</v>
      </c>
      <c r="N281" s="50" t="e">
        <f t="shared" si="44"/>
        <v>#REF!</v>
      </c>
      <c r="O281" s="12">
        <v>499</v>
      </c>
      <c r="P281" s="9">
        <f t="shared" si="37"/>
        <v>0</v>
      </c>
      <c r="Q281" s="130">
        <f t="shared" si="38"/>
        <v>55</v>
      </c>
      <c r="R281" s="130">
        <f t="shared" si="39"/>
        <v>712</v>
      </c>
      <c r="S281" s="130">
        <f t="shared" si="40"/>
        <v>272</v>
      </c>
      <c r="T281" s="130">
        <f t="shared" si="41"/>
        <v>511</v>
      </c>
      <c r="U281" s="130">
        <f t="shared" si="42"/>
        <v>5180710</v>
      </c>
      <c r="V281" s="185">
        <f t="shared" si="43"/>
        <v>272</v>
      </c>
      <c r="W281" s="12">
        <v>55</v>
      </c>
      <c r="X281" s="9">
        <v>712</v>
      </c>
      <c r="Y281" s="9">
        <v>272</v>
      </c>
      <c r="Z281" s="12">
        <v>511</v>
      </c>
      <c r="AA281" s="12">
        <v>5180710</v>
      </c>
      <c r="AB281" s="132"/>
      <c r="AC281" s="131"/>
      <c r="AD281" s="132"/>
      <c r="AE281" s="132"/>
      <c r="AF281" s="131"/>
      <c r="AG281" s="131"/>
      <c r="AI281" s="12"/>
      <c r="AL281" s="12"/>
      <c r="AM281" s="12"/>
      <c r="AO281" s="12"/>
      <c r="AR281" s="12"/>
      <c r="AS281" s="12"/>
      <c r="AU281" s="12"/>
      <c r="AX281" s="12"/>
      <c r="AY281" s="12"/>
      <c r="BA281" s="12"/>
      <c r="BD281" s="12"/>
      <c r="BE281" s="12"/>
      <c r="BG281" s="12"/>
      <c r="BJ281" s="12"/>
      <c r="BK281" s="12"/>
      <c r="BM281" s="131"/>
      <c r="BN281" s="132"/>
      <c r="BO281" s="132"/>
      <c r="BP281" s="12"/>
      <c r="BQ281" s="12"/>
      <c r="BS281" s="12"/>
      <c r="BV281" s="12"/>
      <c r="BW281" s="12"/>
      <c r="BY281" s="12"/>
      <c r="CB281" s="12"/>
      <c r="CC281" s="12"/>
      <c r="CE281" s="12"/>
      <c r="CH281" s="12"/>
      <c r="CI281" s="12"/>
    </row>
    <row r="282" spans="1:87">
      <c r="A282" s="9">
        <v>273</v>
      </c>
      <c r="B282" s="9">
        <v>55</v>
      </c>
      <c r="C282" s="9" t="s">
        <v>1555</v>
      </c>
      <c r="D282" s="9">
        <v>815</v>
      </c>
      <c r="E282" s="9" t="s">
        <v>1477</v>
      </c>
      <c r="F282" s="39">
        <v>265455</v>
      </c>
      <c r="G282" s="128">
        <v>5.1238492788624398E-2</v>
      </c>
      <c r="H282" s="129">
        <f t="shared" si="45"/>
        <v>175627</v>
      </c>
      <c r="I282" s="128">
        <f>IF(H284&gt;0, H282/H284, 0)</f>
        <v>3.2788638952328801E-2</v>
      </c>
      <c r="J282" s="76"/>
      <c r="K282" s="12" t="e">
        <f>ROUND(J284*I282,0)</f>
        <v>#REF!</v>
      </c>
      <c r="L282" s="75">
        <v>225507</v>
      </c>
      <c r="M282" s="12" t="e">
        <f>K282-L282</f>
        <v>#REF!</v>
      </c>
      <c r="N282" s="50" t="e">
        <f t="shared" si="44"/>
        <v>#REF!</v>
      </c>
      <c r="O282" s="12">
        <v>17</v>
      </c>
      <c r="P282" s="9">
        <f t="shared" si="37"/>
        <v>0</v>
      </c>
      <c r="Q282" s="130">
        <f t="shared" si="38"/>
        <v>55</v>
      </c>
      <c r="R282" s="130">
        <f t="shared" si="39"/>
        <v>815</v>
      </c>
      <c r="S282" s="130">
        <f t="shared" si="40"/>
        <v>273</v>
      </c>
      <c r="T282" s="130">
        <f t="shared" si="41"/>
        <v>11</v>
      </c>
      <c r="U282" s="130">
        <f t="shared" si="42"/>
        <v>175627</v>
      </c>
      <c r="V282" s="185">
        <f t="shared" si="43"/>
        <v>273</v>
      </c>
      <c r="W282" s="12">
        <v>55</v>
      </c>
      <c r="X282" s="9">
        <v>815</v>
      </c>
      <c r="Y282" s="9">
        <v>273</v>
      </c>
      <c r="Z282" s="12">
        <v>11</v>
      </c>
      <c r="AA282" s="12">
        <v>175627</v>
      </c>
      <c r="AB282" s="132"/>
      <c r="AC282" s="131"/>
      <c r="AD282" s="132"/>
      <c r="AE282" s="132"/>
      <c r="AF282" s="131"/>
      <c r="AG282" s="131"/>
      <c r="AI282" s="12"/>
      <c r="AL282" s="12"/>
      <c r="AM282" s="12"/>
      <c r="AO282" s="12"/>
      <c r="AR282" s="12"/>
      <c r="AS282" s="12"/>
      <c r="AU282" s="12"/>
      <c r="AX282" s="12"/>
      <c r="AY282" s="12"/>
      <c r="BA282" s="12"/>
      <c r="BD282" s="12"/>
      <c r="BE282" s="12"/>
      <c r="BG282" s="12"/>
      <c r="BJ282" s="12"/>
      <c r="BK282" s="12"/>
      <c r="BM282" s="131"/>
      <c r="BN282" s="132"/>
      <c r="BO282" s="132"/>
      <c r="BP282" s="12"/>
      <c r="BQ282" s="12"/>
      <c r="BS282" s="12"/>
      <c r="BV282" s="12"/>
      <c r="BW282" s="12"/>
      <c r="BY282" s="12"/>
      <c r="CB282" s="12"/>
      <c r="CC282" s="12"/>
      <c r="CE282" s="12"/>
      <c r="CH282" s="12"/>
      <c r="CI282" s="12"/>
    </row>
    <row r="283" spans="1:87">
      <c r="A283" s="9">
        <v>274</v>
      </c>
      <c r="B283" s="9">
        <v>55</v>
      </c>
      <c r="C283" s="9" t="s">
        <v>1928</v>
      </c>
      <c r="D283" s="9">
        <v>998</v>
      </c>
      <c r="E283" s="9" t="s">
        <v>1928</v>
      </c>
      <c r="F283" s="39">
        <v>0</v>
      </c>
      <c r="G283" s="128">
        <v>0</v>
      </c>
      <c r="H283" s="129">
        <f t="shared" si="45"/>
        <v>0</v>
      </c>
      <c r="I283" s="128">
        <f>IF(H284&gt;0, H283/H284, 0)</f>
        <v>0</v>
      </c>
      <c r="J283" s="76"/>
      <c r="K283" s="12" t="e">
        <f>ROUND(J284*I283,0)</f>
        <v>#REF!</v>
      </c>
      <c r="L283" s="75">
        <v>0</v>
      </c>
      <c r="M283" s="12" t="e">
        <f>K283-L283</f>
        <v>#REF!</v>
      </c>
      <c r="N283" s="50" t="e">
        <f t="shared" si="44"/>
        <v>#REF!</v>
      </c>
      <c r="O283" s="12">
        <v>0</v>
      </c>
      <c r="P283" s="9">
        <f t="shared" si="37"/>
        <v>0</v>
      </c>
      <c r="Q283" s="130">
        <f t="shared" si="38"/>
        <v>55</v>
      </c>
      <c r="R283" s="130">
        <f t="shared" si="39"/>
        <v>998</v>
      </c>
      <c r="S283" s="130">
        <f t="shared" si="40"/>
        <v>274</v>
      </c>
      <c r="T283" s="130">
        <f t="shared" si="41"/>
        <v>0</v>
      </c>
      <c r="U283" s="130">
        <f t="shared" si="42"/>
        <v>0</v>
      </c>
      <c r="V283" s="185">
        <f t="shared" si="43"/>
        <v>274</v>
      </c>
      <c r="W283" s="12">
        <v>55</v>
      </c>
      <c r="X283" s="9">
        <v>998</v>
      </c>
      <c r="Y283" s="9">
        <v>274</v>
      </c>
      <c r="Z283" s="12">
        <v>0</v>
      </c>
      <c r="AA283" s="12">
        <v>0</v>
      </c>
      <c r="AB283" s="132"/>
      <c r="AC283" s="131"/>
      <c r="AD283" s="132"/>
      <c r="AE283" s="132"/>
      <c r="AF283" s="131"/>
      <c r="AG283" s="131"/>
      <c r="AI283" s="12"/>
      <c r="AL283" s="12"/>
      <c r="AM283" s="12"/>
      <c r="AO283" s="12"/>
      <c r="AR283" s="12"/>
      <c r="AS283" s="12"/>
      <c r="AU283" s="12"/>
      <c r="AX283" s="12"/>
      <c r="AY283" s="12"/>
      <c r="BA283" s="12"/>
      <c r="BD283" s="12"/>
      <c r="BE283" s="12"/>
      <c r="BG283" s="12"/>
      <c r="BJ283" s="12"/>
      <c r="BK283" s="12"/>
      <c r="BM283" s="131"/>
      <c r="BN283" s="132"/>
      <c r="BO283" s="132"/>
      <c r="BP283" s="12"/>
      <c r="BQ283" s="12"/>
      <c r="BS283" s="12"/>
      <c r="BV283" s="12"/>
      <c r="BW283" s="12"/>
      <c r="BY283" s="12"/>
      <c r="CB283" s="12"/>
      <c r="CC283" s="12"/>
      <c r="CE283" s="12"/>
      <c r="CH283" s="12"/>
      <c r="CI283" s="12"/>
    </row>
    <row r="284" spans="1:87">
      <c r="A284" s="9">
        <v>275</v>
      </c>
      <c r="B284" s="13">
        <v>55</v>
      </c>
      <c r="C284" s="13" t="s">
        <v>1555</v>
      </c>
      <c r="D284" s="13">
        <v>999</v>
      </c>
      <c r="E284" s="13" t="s">
        <v>946</v>
      </c>
      <c r="F284" s="111">
        <v>5180773</v>
      </c>
      <c r="G284" s="133">
        <v>1</v>
      </c>
      <c r="H284" s="134">
        <f>SUM(H280:H283)</f>
        <v>5356337</v>
      </c>
      <c r="I284" s="133">
        <f>SUM(I280:I283)</f>
        <v>1</v>
      </c>
      <c r="J284" s="111" t="e">
        <f>VLOOKUP(B284,town351,22)</f>
        <v>#REF!</v>
      </c>
      <c r="K284" s="111" t="e">
        <f>SUM(K280:K283)</f>
        <v>#REF!</v>
      </c>
      <c r="L284" s="135">
        <v>4401128</v>
      </c>
      <c r="M284" s="111" t="e">
        <f>SUM(M280:M283)</f>
        <v>#REF!</v>
      </c>
      <c r="N284" s="49" t="e">
        <f t="shared" si="44"/>
        <v>#REF!</v>
      </c>
      <c r="O284" s="111">
        <v>516</v>
      </c>
      <c r="P284" s="9">
        <f t="shared" si="37"/>
        <v>0</v>
      </c>
      <c r="Q284" s="130">
        <f t="shared" si="38"/>
        <v>55</v>
      </c>
      <c r="R284" s="130">
        <f t="shared" si="39"/>
        <v>999</v>
      </c>
      <c r="S284" s="130">
        <f t="shared" si="40"/>
        <v>275</v>
      </c>
      <c r="T284" s="130">
        <f t="shared" si="41"/>
        <v>522</v>
      </c>
      <c r="U284" s="130">
        <f t="shared" si="42"/>
        <v>5356337</v>
      </c>
      <c r="V284" s="185">
        <f t="shared" si="43"/>
        <v>275</v>
      </c>
      <c r="W284" s="12">
        <v>55</v>
      </c>
      <c r="X284" s="9">
        <v>999</v>
      </c>
      <c r="Y284" s="9">
        <v>275</v>
      </c>
      <c r="Z284" s="12">
        <v>522</v>
      </c>
      <c r="AA284" s="12">
        <v>5356337</v>
      </c>
      <c r="AB284" s="132"/>
      <c r="AC284" s="131"/>
      <c r="AD284" s="132"/>
      <c r="AE284" s="132"/>
      <c r="AF284" s="131"/>
      <c r="AG284" s="131"/>
      <c r="AI284" s="12"/>
      <c r="AL284" s="12"/>
      <c r="AM284" s="12"/>
      <c r="AO284" s="12"/>
      <c r="AR284" s="12"/>
      <c r="AS284" s="12"/>
      <c r="AU284" s="12"/>
      <c r="AX284" s="12"/>
      <c r="AY284" s="12"/>
      <c r="BA284" s="12"/>
      <c r="BD284" s="12"/>
      <c r="BE284" s="12"/>
      <c r="BG284" s="12"/>
      <c r="BJ284" s="12"/>
      <c r="BK284" s="12"/>
      <c r="BM284" s="131"/>
      <c r="BN284" s="132"/>
      <c r="BO284" s="132"/>
      <c r="BP284" s="12"/>
      <c r="BQ284" s="12"/>
      <c r="BS284" s="12"/>
      <c r="BV284" s="12"/>
      <c r="BW284" s="12"/>
      <c r="BY284" s="12"/>
      <c r="CB284" s="12"/>
      <c r="CC284" s="12"/>
      <c r="CE284" s="12"/>
      <c r="CH284" s="12"/>
      <c r="CI284" s="12"/>
    </row>
    <row r="285" spans="1:87">
      <c r="A285" s="9">
        <v>276</v>
      </c>
      <c r="B285" s="9">
        <v>56</v>
      </c>
      <c r="C285" s="9" t="s">
        <v>1556</v>
      </c>
      <c r="D285" s="9">
        <v>56</v>
      </c>
      <c r="E285" s="9" t="s">
        <v>1116</v>
      </c>
      <c r="F285" s="39">
        <v>47241970.625249989</v>
      </c>
      <c r="G285" s="128">
        <v>0.94297161910830729</v>
      </c>
      <c r="H285" s="129">
        <f>U285</f>
        <v>46800513.146480002</v>
      </c>
      <c r="I285" s="128">
        <f>IF(H289&gt;0, H285/H289, 0)</f>
        <v>0.94213348718545997</v>
      </c>
      <c r="J285" s="76"/>
      <c r="K285" s="12" t="e">
        <f>ROUND(J289*I285,0)</f>
        <v>#REF!</v>
      </c>
      <c r="L285" s="75">
        <v>39434421</v>
      </c>
      <c r="M285" s="12" t="e">
        <f>K285-L285</f>
        <v>#REF!</v>
      </c>
      <c r="N285" s="50" t="e">
        <f t="shared" si="44"/>
        <v>#REF!</v>
      </c>
      <c r="O285" s="12">
        <v>5056</v>
      </c>
      <c r="P285" s="9">
        <f t="shared" si="37"/>
        <v>0</v>
      </c>
      <c r="Q285" s="130">
        <f t="shared" si="38"/>
        <v>56</v>
      </c>
      <c r="R285" s="130">
        <f t="shared" si="39"/>
        <v>56</v>
      </c>
      <c r="S285" s="130">
        <f t="shared" si="40"/>
        <v>276</v>
      </c>
      <c r="T285" s="130">
        <f t="shared" si="41"/>
        <v>4970</v>
      </c>
      <c r="U285" s="130">
        <f t="shared" si="42"/>
        <v>46800513.146480002</v>
      </c>
      <c r="V285" s="185">
        <f t="shared" si="43"/>
        <v>276</v>
      </c>
      <c r="W285" s="12">
        <v>56</v>
      </c>
      <c r="X285" s="9">
        <v>56</v>
      </c>
      <c r="Y285" s="9">
        <v>276</v>
      </c>
      <c r="Z285" s="12">
        <v>4970</v>
      </c>
      <c r="AA285" s="12">
        <v>46800513.146480002</v>
      </c>
      <c r="AB285" s="132"/>
      <c r="AC285" s="131"/>
      <c r="AD285" s="132"/>
      <c r="AE285" s="132"/>
      <c r="AF285" s="131"/>
      <c r="AG285" s="131"/>
      <c r="AI285" s="12"/>
      <c r="AL285" s="12"/>
      <c r="AM285" s="12"/>
      <c r="AO285" s="12"/>
      <c r="AR285" s="12"/>
      <c r="AS285" s="12"/>
      <c r="AU285" s="12"/>
      <c r="AX285" s="12"/>
      <c r="AY285" s="12"/>
      <c r="BA285" s="12"/>
      <c r="BD285" s="12"/>
      <c r="BE285" s="12"/>
      <c r="BG285" s="12"/>
      <c r="BJ285" s="12"/>
      <c r="BK285" s="12"/>
      <c r="BM285" s="131"/>
      <c r="BN285" s="132"/>
      <c r="BO285" s="132"/>
      <c r="BP285" s="12"/>
      <c r="BQ285" s="12"/>
      <c r="BS285" s="12"/>
      <c r="BV285" s="12"/>
      <c r="BW285" s="12"/>
      <c r="BY285" s="12"/>
      <c r="CB285" s="12"/>
      <c r="CC285" s="12"/>
      <c r="CE285" s="12"/>
      <c r="CH285" s="12"/>
      <c r="CI285" s="12"/>
    </row>
    <row r="286" spans="1:87">
      <c r="A286" s="9">
        <v>277</v>
      </c>
      <c r="B286" s="9">
        <v>56</v>
      </c>
      <c r="C286" s="9" t="s">
        <v>1556</v>
      </c>
      <c r="D286" s="9">
        <v>852</v>
      </c>
      <c r="E286" s="9" t="s">
        <v>1488</v>
      </c>
      <c r="F286" s="39">
        <v>2857067</v>
      </c>
      <c r="G286" s="128">
        <v>5.7028380891692695E-2</v>
      </c>
      <c r="H286" s="129">
        <f t="shared" si="45"/>
        <v>2874521</v>
      </c>
      <c r="I286" s="128">
        <f>IF(H289&gt;0, H286/H289, 0)</f>
        <v>5.7866512814540055E-2</v>
      </c>
      <c r="J286" s="76"/>
      <c r="K286" s="12" t="e">
        <f>ROUND(J289*I286,0)</f>
        <v>#REF!</v>
      </c>
      <c r="L286" s="75">
        <v>2384887</v>
      </c>
      <c r="M286" s="12" t="e">
        <f>K286-L286</f>
        <v>#REF!</v>
      </c>
      <c r="N286" s="50" t="e">
        <f t="shared" si="44"/>
        <v>#REF!</v>
      </c>
      <c r="O286" s="12">
        <v>185</v>
      </c>
      <c r="P286" s="9">
        <f t="shared" si="37"/>
        <v>0</v>
      </c>
      <c r="Q286" s="130">
        <f t="shared" si="38"/>
        <v>56</v>
      </c>
      <c r="R286" s="130">
        <f t="shared" si="39"/>
        <v>852</v>
      </c>
      <c r="S286" s="130">
        <f t="shared" si="40"/>
        <v>277</v>
      </c>
      <c r="T286" s="130">
        <f t="shared" si="41"/>
        <v>184</v>
      </c>
      <c r="U286" s="130">
        <f t="shared" si="42"/>
        <v>2874521</v>
      </c>
      <c r="V286" s="185">
        <f t="shared" si="43"/>
        <v>277</v>
      </c>
      <c r="W286" s="12">
        <v>56</v>
      </c>
      <c r="X286" s="9">
        <v>852</v>
      </c>
      <c r="Y286" s="9">
        <v>277</v>
      </c>
      <c r="Z286" s="12">
        <v>184</v>
      </c>
      <c r="AA286" s="12">
        <v>2874521</v>
      </c>
      <c r="AB286" s="132"/>
      <c r="AC286" s="131"/>
      <c r="AD286" s="132"/>
      <c r="AE286" s="132"/>
      <c r="AF286" s="131"/>
      <c r="AG286" s="131"/>
      <c r="AI286" s="12"/>
      <c r="AL286" s="12"/>
      <c r="AM286" s="12"/>
      <c r="AO286" s="12"/>
      <c r="AR286" s="12"/>
      <c r="AS286" s="12"/>
      <c r="AU286" s="12"/>
      <c r="AX286" s="12"/>
      <c r="AY286" s="12"/>
      <c r="BA286" s="12"/>
      <c r="BD286" s="12"/>
      <c r="BE286" s="12"/>
      <c r="BG286" s="12"/>
      <c r="BJ286" s="12"/>
      <c r="BK286" s="12"/>
      <c r="BM286" s="131"/>
      <c r="BN286" s="132"/>
      <c r="BO286" s="132"/>
      <c r="BP286" s="12"/>
      <c r="BQ286" s="12"/>
      <c r="BS286" s="12"/>
      <c r="BV286" s="12"/>
      <c r="BW286" s="12"/>
      <c r="BY286" s="12"/>
      <c r="CB286" s="12"/>
      <c r="CC286" s="12"/>
      <c r="CE286" s="12"/>
      <c r="CH286" s="12"/>
      <c r="CI286" s="12"/>
    </row>
    <row r="287" spans="1:87">
      <c r="A287" s="9">
        <v>278</v>
      </c>
      <c r="B287" s="9">
        <v>56</v>
      </c>
      <c r="C287" s="9" t="s">
        <v>1928</v>
      </c>
      <c r="D287" s="9">
        <v>998</v>
      </c>
      <c r="E287" s="9" t="s">
        <v>1928</v>
      </c>
      <c r="F287" s="39">
        <v>0</v>
      </c>
      <c r="G287" s="128">
        <v>0</v>
      </c>
      <c r="H287" s="129">
        <f t="shared" si="45"/>
        <v>0</v>
      </c>
      <c r="I287" s="128">
        <f>IF(H289&gt;0, H287/H289, 0)</f>
        <v>0</v>
      </c>
      <c r="J287" s="76"/>
      <c r="K287" s="12" t="e">
        <f>ROUND(J289*I287,0)</f>
        <v>#REF!</v>
      </c>
      <c r="L287" s="75">
        <v>0</v>
      </c>
      <c r="M287" s="12" t="e">
        <f>K287-L287</f>
        <v>#REF!</v>
      </c>
      <c r="N287" s="50" t="e">
        <f t="shared" si="44"/>
        <v>#REF!</v>
      </c>
      <c r="O287" s="12">
        <v>0</v>
      </c>
      <c r="P287" s="9">
        <f t="shared" si="37"/>
        <v>0</v>
      </c>
      <c r="Q287" s="130">
        <f t="shared" si="38"/>
        <v>56</v>
      </c>
      <c r="R287" s="130">
        <f t="shared" si="39"/>
        <v>998</v>
      </c>
      <c r="S287" s="130">
        <f t="shared" si="40"/>
        <v>278</v>
      </c>
      <c r="T287" s="130">
        <f t="shared" si="41"/>
        <v>0</v>
      </c>
      <c r="U287" s="130">
        <f t="shared" si="42"/>
        <v>0</v>
      </c>
      <c r="V287" s="185">
        <f t="shared" si="43"/>
        <v>278</v>
      </c>
      <c r="W287" s="12">
        <v>56</v>
      </c>
      <c r="X287" s="9">
        <v>998</v>
      </c>
      <c r="Y287" s="9">
        <v>278</v>
      </c>
      <c r="Z287" s="12">
        <v>0</v>
      </c>
      <c r="AA287" s="12">
        <v>0</v>
      </c>
      <c r="AB287" s="132"/>
      <c r="AC287" s="131"/>
      <c r="AD287" s="132"/>
      <c r="AE287" s="132"/>
      <c r="AF287" s="131"/>
      <c r="AG287" s="131"/>
      <c r="AI287" s="12"/>
      <c r="AL287" s="12"/>
      <c r="AM287" s="12"/>
      <c r="AO287" s="12"/>
      <c r="AR287" s="12"/>
      <c r="AS287" s="12"/>
      <c r="AU287" s="12"/>
      <c r="AX287" s="12"/>
      <c r="AY287" s="12"/>
      <c r="BA287" s="12"/>
      <c r="BD287" s="12"/>
      <c r="BE287" s="12"/>
      <c r="BG287" s="12"/>
      <c r="BJ287" s="12"/>
      <c r="BK287" s="12"/>
      <c r="BM287" s="131"/>
      <c r="BN287" s="132"/>
      <c r="BO287" s="132"/>
      <c r="BP287" s="12"/>
      <c r="BQ287" s="12"/>
      <c r="BS287" s="12"/>
      <c r="BV287" s="12"/>
      <c r="BW287" s="12"/>
      <c r="BY287" s="12"/>
      <c r="CB287" s="12"/>
      <c r="CC287" s="12"/>
      <c r="CE287" s="12"/>
      <c r="CH287" s="12"/>
      <c r="CI287" s="12"/>
    </row>
    <row r="288" spans="1:87">
      <c r="A288" s="9">
        <v>279</v>
      </c>
      <c r="B288" s="9">
        <v>56</v>
      </c>
      <c r="C288" s="9" t="s">
        <v>1928</v>
      </c>
      <c r="D288" s="9">
        <v>998</v>
      </c>
      <c r="E288" s="9" t="s">
        <v>1928</v>
      </c>
      <c r="F288" s="39">
        <v>0</v>
      </c>
      <c r="G288" s="128">
        <v>0</v>
      </c>
      <c r="H288" s="129">
        <f t="shared" si="45"/>
        <v>0</v>
      </c>
      <c r="I288" s="128">
        <f>IF(H289&gt;0, H288/H289, 0)</f>
        <v>0</v>
      </c>
      <c r="J288" s="76"/>
      <c r="K288" s="12" t="e">
        <f>ROUND(J289*I288,0)</f>
        <v>#REF!</v>
      </c>
      <c r="L288" s="75">
        <v>0</v>
      </c>
      <c r="M288" s="12" t="e">
        <f>K288-L288</f>
        <v>#REF!</v>
      </c>
      <c r="N288" s="50" t="e">
        <f t="shared" si="44"/>
        <v>#REF!</v>
      </c>
      <c r="O288" s="12">
        <v>0</v>
      </c>
      <c r="P288" s="9">
        <f t="shared" si="37"/>
        <v>0</v>
      </c>
      <c r="Q288" s="130">
        <f t="shared" si="38"/>
        <v>56</v>
      </c>
      <c r="R288" s="130">
        <f t="shared" si="39"/>
        <v>998</v>
      </c>
      <c r="S288" s="130">
        <f t="shared" si="40"/>
        <v>279</v>
      </c>
      <c r="T288" s="130">
        <f t="shared" si="41"/>
        <v>0</v>
      </c>
      <c r="U288" s="130">
        <f t="shared" si="42"/>
        <v>0</v>
      </c>
      <c r="V288" s="185">
        <f t="shared" si="43"/>
        <v>279</v>
      </c>
      <c r="W288" s="12">
        <v>56</v>
      </c>
      <c r="X288" s="9">
        <v>998</v>
      </c>
      <c r="Y288" s="9">
        <v>279</v>
      </c>
      <c r="Z288" s="12">
        <v>0</v>
      </c>
      <c r="AA288" s="12">
        <v>0</v>
      </c>
      <c r="AB288" s="132"/>
      <c r="AC288" s="131"/>
      <c r="AD288" s="132"/>
      <c r="AE288" s="132"/>
      <c r="AF288" s="131"/>
      <c r="AG288" s="131"/>
      <c r="AI288" s="12"/>
      <c r="AL288" s="12"/>
      <c r="AM288" s="12"/>
      <c r="AO288" s="12"/>
      <c r="AR288" s="12"/>
      <c r="AS288" s="12"/>
      <c r="AU288" s="12"/>
      <c r="AX288" s="12"/>
      <c r="AY288" s="12"/>
      <c r="BA288" s="12"/>
      <c r="BD288" s="12"/>
      <c r="BE288" s="12"/>
      <c r="BG288" s="12"/>
      <c r="BJ288" s="12"/>
      <c r="BK288" s="12"/>
      <c r="BM288" s="131"/>
      <c r="BN288" s="132"/>
      <c r="BO288" s="132"/>
      <c r="BP288" s="12"/>
      <c r="BQ288" s="12"/>
      <c r="BS288" s="12"/>
      <c r="BV288" s="12"/>
      <c r="BW288" s="12"/>
      <c r="BY288" s="12"/>
      <c r="CB288" s="12"/>
      <c r="CC288" s="12"/>
      <c r="CE288" s="12"/>
      <c r="CH288" s="12"/>
      <c r="CI288" s="12"/>
    </row>
    <row r="289" spans="1:87">
      <c r="A289" s="9">
        <v>280</v>
      </c>
      <c r="B289" s="13">
        <v>56</v>
      </c>
      <c r="C289" s="13" t="s">
        <v>1556</v>
      </c>
      <c r="D289" s="13">
        <v>999</v>
      </c>
      <c r="E289" s="13" t="s">
        <v>946</v>
      </c>
      <c r="F289" s="111">
        <v>50099037.625249989</v>
      </c>
      <c r="G289" s="133">
        <v>1</v>
      </c>
      <c r="H289" s="134">
        <f>SUM(H285:H288)</f>
        <v>49675034.146480002</v>
      </c>
      <c r="I289" s="133">
        <f>SUM(I285:I288)</f>
        <v>1</v>
      </c>
      <c r="J289" s="111" t="e">
        <f>VLOOKUP(B289,town351,22)</f>
        <v>#REF!</v>
      </c>
      <c r="K289" s="111" t="e">
        <f>SUM(K285:K288)</f>
        <v>#REF!</v>
      </c>
      <c r="L289" s="135">
        <v>41819308</v>
      </c>
      <c r="M289" s="111" t="e">
        <f>SUM(M285:M288)</f>
        <v>#REF!</v>
      </c>
      <c r="N289" s="49" t="e">
        <f t="shared" si="44"/>
        <v>#REF!</v>
      </c>
      <c r="O289" s="111">
        <v>5241</v>
      </c>
      <c r="P289" s="9">
        <f t="shared" si="37"/>
        <v>0</v>
      </c>
      <c r="Q289" s="130">
        <f t="shared" si="38"/>
        <v>56</v>
      </c>
      <c r="R289" s="130">
        <f t="shared" si="39"/>
        <v>999</v>
      </c>
      <c r="S289" s="130">
        <f t="shared" si="40"/>
        <v>280</v>
      </c>
      <c r="T289" s="130">
        <f t="shared" si="41"/>
        <v>5154</v>
      </c>
      <c r="U289" s="130">
        <f t="shared" si="42"/>
        <v>49675034.146480002</v>
      </c>
      <c r="V289" s="185">
        <f t="shared" si="43"/>
        <v>280</v>
      </c>
      <c r="W289" s="12">
        <v>56</v>
      </c>
      <c r="X289" s="9">
        <v>999</v>
      </c>
      <c r="Y289" s="9">
        <v>280</v>
      </c>
      <c r="Z289" s="12">
        <v>5154</v>
      </c>
      <c r="AA289" s="12">
        <v>49675034.146480002</v>
      </c>
      <c r="AB289" s="132"/>
      <c r="AC289" s="131"/>
      <c r="AD289" s="132"/>
      <c r="AE289" s="132"/>
      <c r="AF289" s="131"/>
      <c r="AG289" s="131"/>
      <c r="AI289" s="12"/>
      <c r="AL289" s="12"/>
      <c r="AM289" s="12"/>
      <c r="AO289" s="12"/>
      <c r="AR289" s="12"/>
      <c r="AS289" s="12"/>
      <c r="AU289" s="12"/>
      <c r="AX289" s="12"/>
      <c r="AY289" s="12"/>
      <c r="BA289" s="12"/>
      <c r="BD289" s="12"/>
      <c r="BE289" s="12"/>
      <c r="BG289" s="12"/>
      <c r="BJ289" s="12"/>
      <c r="BK289" s="12"/>
      <c r="BM289" s="131"/>
      <c r="BN289" s="132"/>
      <c r="BO289" s="132"/>
      <c r="BP289" s="12"/>
      <c r="BQ289" s="12"/>
      <c r="BS289" s="12"/>
      <c r="BV289" s="12"/>
      <c r="BW289" s="12"/>
      <c r="BY289" s="12"/>
      <c r="CB289" s="12"/>
      <c r="CC289" s="12"/>
      <c r="CE289" s="12"/>
      <c r="CH289" s="12"/>
      <c r="CI289" s="12"/>
    </row>
    <row r="290" spans="1:87">
      <c r="A290" s="9">
        <v>281</v>
      </c>
      <c r="B290" s="9">
        <v>57</v>
      </c>
      <c r="C290" s="9" t="s">
        <v>1557</v>
      </c>
      <c r="D290" s="9">
        <v>57</v>
      </c>
      <c r="E290" s="9" t="s">
        <v>1117</v>
      </c>
      <c r="F290" s="39">
        <v>84321341.850099981</v>
      </c>
      <c r="G290" s="128">
        <v>0.96081201628224244</v>
      </c>
      <c r="H290" s="129">
        <f>U290</f>
        <v>83654803.231740028</v>
      </c>
      <c r="I290" s="128">
        <f>IF(H294&gt;0, H290/H294, 0)</f>
        <v>0.95848785137556514</v>
      </c>
      <c r="J290" s="76"/>
      <c r="K290" s="12" t="e">
        <f>ROUND(J294*I290,0)</f>
        <v>#REF!</v>
      </c>
      <c r="L290" s="75">
        <v>13967161</v>
      </c>
      <c r="M290" s="12" t="e">
        <f>K290-L290</f>
        <v>#REF!</v>
      </c>
      <c r="N290" s="50" t="e">
        <f t="shared" si="44"/>
        <v>#REF!</v>
      </c>
      <c r="O290" s="12">
        <v>6924</v>
      </c>
      <c r="P290" s="9">
        <f t="shared" si="37"/>
        <v>0</v>
      </c>
      <c r="Q290" s="130">
        <f t="shared" si="38"/>
        <v>57</v>
      </c>
      <c r="R290" s="130">
        <f t="shared" si="39"/>
        <v>57</v>
      </c>
      <c r="S290" s="130">
        <f t="shared" si="40"/>
        <v>281</v>
      </c>
      <c r="T290" s="130">
        <f t="shared" si="41"/>
        <v>7038</v>
      </c>
      <c r="U290" s="130">
        <f t="shared" si="42"/>
        <v>83654803.231740028</v>
      </c>
      <c r="V290" s="185">
        <f t="shared" si="43"/>
        <v>281</v>
      </c>
      <c r="W290" s="12">
        <v>57</v>
      </c>
      <c r="X290" s="9">
        <v>57</v>
      </c>
      <c r="Y290" s="9">
        <v>281</v>
      </c>
      <c r="Z290" s="12">
        <v>7038</v>
      </c>
      <c r="AA290" s="12">
        <v>83654803.231740028</v>
      </c>
      <c r="AB290" s="132"/>
      <c r="AC290" s="131"/>
      <c r="AD290" s="132"/>
      <c r="AE290" s="132"/>
      <c r="AF290" s="131"/>
      <c r="AG290" s="131"/>
      <c r="AI290" s="12"/>
      <c r="AL290" s="12"/>
      <c r="AM290" s="12"/>
      <c r="AO290" s="12"/>
      <c r="AR290" s="12"/>
      <c r="AS290" s="12"/>
      <c r="AU290" s="12"/>
      <c r="AX290" s="12"/>
      <c r="AY290" s="12"/>
      <c r="BA290" s="12"/>
      <c r="BD290" s="12"/>
      <c r="BE290" s="12"/>
      <c r="BG290" s="12"/>
      <c r="BJ290" s="12"/>
      <c r="BK290" s="12"/>
      <c r="BM290" s="131"/>
      <c r="BN290" s="132"/>
      <c r="BO290" s="132"/>
      <c r="BP290" s="12"/>
      <c r="BQ290" s="12"/>
      <c r="BS290" s="12"/>
      <c r="BV290" s="12"/>
      <c r="BW290" s="12"/>
      <c r="BY290" s="12"/>
      <c r="CB290" s="12"/>
      <c r="CC290" s="12"/>
      <c r="CE290" s="12"/>
      <c r="CH290" s="12"/>
      <c r="CI290" s="12"/>
    </row>
    <row r="291" spans="1:87">
      <c r="A291" s="9">
        <v>282</v>
      </c>
      <c r="B291" s="9">
        <v>57</v>
      </c>
      <c r="C291" s="9" t="s">
        <v>1557</v>
      </c>
      <c r="D291" s="9">
        <v>853</v>
      </c>
      <c r="E291" s="9" t="s">
        <v>1489</v>
      </c>
      <c r="F291" s="39">
        <v>3439157</v>
      </c>
      <c r="G291" s="128">
        <v>3.9187983717757571E-2</v>
      </c>
      <c r="H291" s="129">
        <f t="shared" si="45"/>
        <v>3623093</v>
      </c>
      <c r="I291" s="128">
        <f>IF(H294&gt;0, H291/H294, 0)</f>
        <v>4.1512148624434912E-2</v>
      </c>
      <c r="J291" s="76"/>
      <c r="K291" s="12" t="e">
        <f>ROUND(J294*I291,0)</f>
        <v>#REF!</v>
      </c>
      <c r="L291" s="75">
        <v>569669</v>
      </c>
      <c r="M291" s="12" t="e">
        <f>K291-L291</f>
        <v>#REF!</v>
      </c>
      <c r="N291" s="50" t="e">
        <f t="shared" si="44"/>
        <v>#REF!</v>
      </c>
      <c r="O291" s="12">
        <v>208</v>
      </c>
      <c r="P291" s="9">
        <f t="shared" si="37"/>
        <v>0</v>
      </c>
      <c r="Q291" s="130">
        <f t="shared" si="38"/>
        <v>57</v>
      </c>
      <c r="R291" s="130">
        <f t="shared" si="39"/>
        <v>853</v>
      </c>
      <c r="S291" s="130">
        <f t="shared" si="40"/>
        <v>282</v>
      </c>
      <c r="T291" s="130">
        <f t="shared" si="41"/>
        <v>218</v>
      </c>
      <c r="U291" s="130">
        <f t="shared" si="42"/>
        <v>3623093</v>
      </c>
      <c r="V291" s="185">
        <f t="shared" si="43"/>
        <v>282</v>
      </c>
      <c r="W291" s="12">
        <v>57</v>
      </c>
      <c r="X291" s="9">
        <v>853</v>
      </c>
      <c r="Y291" s="9">
        <v>282</v>
      </c>
      <c r="Z291" s="12">
        <v>218</v>
      </c>
      <c r="AA291" s="12">
        <v>3623093</v>
      </c>
      <c r="AB291" s="132"/>
      <c r="AC291" s="131"/>
      <c r="AD291" s="132"/>
      <c r="AE291" s="132"/>
      <c r="AF291" s="131"/>
      <c r="AG291" s="131"/>
      <c r="AI291" s="12"/>
      <c r="AL291" s="12"/>
      <c r="AM291" s="12"/>
      <c r="AO291" s="12"/>
      <c r="AR291" s="12"/>
      <c r="AS291" s="12"/>
      <c r="AU291" s="12"/>
      <c r="AX291" s="12"/>
      <c r="AY291" s="12"/>
      <c r="BA291" s="12"/>
      <c r="BD291" s="12"/>
      <c r="BE291" s="12"/>
      <c r="BG291" s="12"/>
      <c r="BJ291" s="12"/>
      <c r="BK291" s="12"/>
      <c r="BM291" s="131"/>
      <c r="BN291" s="132"/>
      <c r="BO291" s="132"/>
      <c r="BP291" s="12"/>
      <c r="BQ291" s="12"/>
      <c r="BS291" s="12"/>
      <c r="BV291" s="12"/>
      <c r="BW291" s="12"/>
      <c r="BY291" s="12"/>
      <c r="CB291" s="12"/>
      <c r="CC291" s="12"/>
      <c r="CE291" s="12"/>
      <c r="CH291" s="12"/>
      <c r="CI291" s="12"/>
    </row>
    <row r="292" spans="1:87">
      <c r="A292" s="9">
        <v>283</v>
      </c>
      <c r="B292" s="9">
        <v>57</v>
      </c>
      <c r="C292" s="9" t="s">
        <v>1928</v>
      </c>
      <c r="D292" s="9">
        <v>998</v>
      </c>
      <c r="E292" s="9" t="s">
        <v>1928</v>
      </c>
      <c r="F292" s="39">
        <v>0</v>
      </c>
      <c r="G292" s="128">
        <v>0</v>
      </c>
      <c r="H292" s="129">
        <f t="shared" si="45"/>
        <v>0</v>
      </c>
      <c r="I292" s="128">
        <f>IF(H294&gt;0, H292/H294, 0)</f>
        <v>0</v>
      </c>
      <c r="J292" s="76"/>
      <c r="K292" s="12" t="e">
        <f>ROUND(J294*I292,0)</f>
        <v>#REF!</v>
      </c>
      <c r="L292" s="75">
        <v>0</v>
      </c>
      <c r="M292" s="12" t="e">
        <f>K292-L292</f>
        <v>#REF!</v>
      </c>
      <c r="N292" s="50" t="e">
        <f t="shared" si="44"/>
        <v>#REF!</v>
      </c>
      <c r="O292" s="12">
        <v>0</v>
      </c>
      <c r="P292" s="9">
        <f t="shared" si="37"/>
        <v>0</v>
      </c>
      <c r="Q292" s="130">
        <f t="shared" si="38"/>
        <v>57</v>
      </c>
      <c r="R292" s="130">
        <f t="shared" si="39"/>
        <v>998</v>
      </c>
      <c r="S292" s="130">
        <f t="shared" si="40"/>
        <v>283</v>
      </c>
      <c r="T292" s="130">
        <f t="shared" si="41"/>
        <v>0</v>
      </c>
      <c r="U292" s="130">
        <f t="shared" si="42"/>
        <v>0</v>
      </c>
      <c r="V292" s="185">
        <f t="shared" si="43"/>
        <v>283</v>
      </c>
      <c r="W292" s="12">
        <v>57</v>
      </c>
      <c r="X292" s="9">
        <v>998</v>
      </c>
      <c r="Y292" s="9">
        <v>283</v>
      </c>
      <c r="Z292" s="12">
        <v>0</v>
      </c>
      <c r="AA292" s="12">
        <v>0</v>
      </c>
      <c r="AB292" s="132"/>
      <c r="AC292" s="131"/>
      <c r="AD292" s="132"/>
      <c r="AE292" s="132"/>
      <c r="AF292" s="131"/>
      <c r="AG292" s="131"/>
      <c r="AI292" s="12"/>
      <c r="AL292" s="12"/>
      <c r="AM292" s="12"/>
      <c r="AO292" s="12"/>
      <c r="AR292" s="12"/>
      <c r="AS292" s="12"/>
      <c r="AU292" s="12"/>
      <c r="AX292" s="12"/>
      <c r="AY292" s="12"/>
      <c r="BA292" s="12"/>
      <c r="BD292" s="12"/>
      <c r="BE292" s="12"/>
      <c r="BG292" s="12"/>
      <c r="BJ292" s="12"/>
      <c r="BK292" s="12"/>
      <c r="BM292" s="131"/>
      <c r="BN292" s="132"/>
      <c r="BO292" s="132"/>
      <c r="BP292" s="12"/>
      <c r="BQ292" s="12"/>
      <c r="BS292" s="12"/>
      <c r="BV292" s="12"/>
      <c r="BW292" s="12"/>
      <c r="BY292" s="12"/>
      <c r="CB292" s="12"/>
      <c r="CC292" s="12"/>
      <c r="CE292" s="12"/>
      <c r="CH292" s="12"/>
      <c r="CI292" s="12"/>
    </row>
    <row r="293" spans="1:87">
      <c r="A293" s="9">
        <v>284</v>
      </c>
      <c r="B293" s="9">
        <v>57</v>
      </c>
      <c r="C293" s="9" t="s">
        <v>1928</v>
      </c>
      <c r="D293" s="9">
        <v>998</v>
      </c>
      <c r="E293" s="9" t="s">
        <v>1928</v>
      </c>
      <c r="F293" s="39">
        <v>0</v>
      </c>
      <c r="G293" s="128">
        <v>0</v>
      </c>
      <c r="H293" s="129">
        <f t="shared" si="45"/>
        <v>0</v>
      </c>
      <c r="I293" s="128">
        <f>IF(H294&gt;0, H293/H294, 0)</f>
        <v>0</v>
      </c>
      <c r="J293" s="76"/>
      <c r="K293" s="12" t="e">
        <f>ROUND(J294*I293,0)</f>
        <v>#REF!</v>
      </c>
      <c r="L293" s="75">
        <v>0</v>
      </c>
      <c r="M293" s="12" t="e">
        <f>K293-L293</f>
        <v>#REF!</v>
      </c>
      <c r="N293" s="50" t="e">
        <f t="shared" si="44"/>
        <v>#REF!</v>
      </c>
      <c r="O293" s="12">
        <v>0</v>
      </c>
      <c r="P293" s="9">
        <f t="shared" si="37"/>
        <v>0</v>
      </c>
      <c r="Q293" s="130">
        <f t="shared" si="38"/>
        <v>57</v>
      </c>
      <c r="R293" s="130">
        <f t="shared" si="39"/>
        <v>998</v>
      </c>
      <c r="S293" s="130">
        <f t="shared" si="40"/>
        <v>284</v>
      </c>
      <c r="T293" s="130">
        <f t="shared" si="41"/>
        <v>0</v>
      </c>
      <c r="U293" s="130">
        <f t="shared" si="42"/>
        <v>0</v>
      </c>
      <c r="V293" s="185">
        <f t="shared" si="43"/>
        <v>284</v>
      </c>
      <c r="W293" s="12">
        <v>57</v>
      </c>
      <c r="X293" s="9">
        <v>998</v>
      </c>
      <c r="Y293" s="9">
        <v>284</v>
      </c>
      <c r="Z293" s="12">
        <v>0</v>
      </c>
      <c r="AA293" s="12">
        <v>0</v>
      </c>
      <c r="AB293" s="132"/>
      <c r="AC293" s="131"/>
      <c r="AD293" s="132"/>
      <c r="AE293" s="132"/>
      <c r="AF293" s="131"/>
      <c r="AG293" s="131"/>
      <c r="AI293" s="12"/>
      <c r="AL293" s="12"/>
      <c r="AM293" s="12"/>
      <c r="AO293" s="12"/>
      <c r="AR293" s="12"/>
      <c r="AS293" s="12"/>
      <c r="AU293" s="12"/>
      <c r="AX293" s="12"/>
      <c r="AY293" s="12"/>
      <c r="BA293" s="12"/>
      <c r="BD293" s="12"/>
      <c r="BE293" s="12"/>
      <c r="BG293" s="12"/>
      <c r="BJ293" s="12"/>
      <c r="BK293" s="12"/>
      <c r="BM293" s="131"/>
      <c r="BN293" s="132"/>
      <c r="BO293" s="132"/>
      <c r="BP293" s="12"/>
      <c r="BQ293" s="12"/>
      <c r="BS293" s="12"/>
      <c r="BV293" s="12"/>
      <c r="BW293" s="12"/>
      <c r="BY293" s="12"/>
      <c r="CB293" s="12"/>
      <c r="CC293" s="12"/>
      <c r="CE293" s="12"/>
      <c r="CH293" s="12"/>
      <c r="CI293" s="12"/>
    </row>
    <row r="294" spans="1:87">
      <c r="A294" s="9">
        <v>285</v>
      </c>
      <c r="B294" s="13">
        <v>57</v>
      </c>
      <c r="C294" s="13" t="s">
        <v>1557</v>
      </c>
      <c r="D294" s="13">
        <v>999</v>
      </c>
      <c r="E294" s="13" t="s">
        <v>946</v>
      </c>
      <c r="F294" s="144">
        <v>87760498.850099981</v>
      </c>
      <c r="G294" s="133">
        <v>1</v>
      </c>
      <c r="H294" s="134">
        <f>SUM(H290:H293)</f>
        <v>87277896.231740028</v>
      </c>
      <c r="I294" s="133">
        <f>SUM(I290:I293)</f>
        <v>1</v>
      </c>
      <c r="J294" s="111" t="e">
        <f>VLOOKUP(B294,town351,22)</f>
        <v>#REF!</v>
      </c>
      <c r="K294" s="111" t="e">
        <f>SUM(K290:K293)</f>
        <v>#REF!</v>
      </c>
      <c r="L294" s="135">
        <v>14536830</v>
      </c>
      <c r="M294" s="111" t="e">
        <f>SUM(M290:M293)</f>
        <v>#REF!</v>
      </c>
      <c r="N294" s="49" t="e">
        <f t="shared" si="44"/>
        <v>#REF!</v>
      </c>
      <c r="O294" s="111">
        <v>7132</v>
      </c>
      <c r="P294" s="9">
        <f t="shared" si="37"/>
        <v>0</v>
      </c>
      <c r="Q294" s="130">
        <f t="shared" si="38"/>
        <v>57</v>
      </c>
      <c r="R294" s="130">
        <f t="shared" si="39"/>
        <v>999</v>
      </c>
      <c r="S294" s="130">
        <f t="shared" si="40"/>
        <v>285</v>
      </c>
      <c r="T294" s="130">
        <f t="shared" si="41"/>
        <v>7256</v>
      </c>
      <c r="U294" s="130">
        <f t="shared" si="42"/>
        <v>87277896.231740028</v>
      </c>
      <c r="V294" s="185">
        <f t="shared" si="43"/>
        <v>285</v>
      </c>
      <c r="W294" s="12">
        <v>57</v>
      </c>
      <c r="X294" s="9">
        <v>999</v>
      </c>
      <c r="Y294" s="9">
        <v>285</v>
      </c>
      <c r="Z294" s="12">
        <v>7256</v>
      </c>
      <c r="AA294" s="12">
        <v>87277896.231740028</v>
      </c>
      <c r="AB294" s="132"/>
      <c r="AC294" s="131"/>
      <c r="AD294" s="132"/>
      <c r="AE294" s="132"/>
      <c r="AF294" s="131"/>
      <c r="AG294" s="131"/>
      <c r="AI294" s="12"/>
      <c r="AL294" s="12"/>
      <c r="AM294" s="12"/>
      <c r="AO294" s="12"/>
      <c r="AR294" s="12"/>
      <c r="AS294" s="12"/>
      <c r="AU294" s="12"/>
      <c r="AX294" s="12"/>
      <c r="AY294" s="12"/>
      <c r="BA294" s="12"/>
      <c r="BD294" s="12"/>
      <c r="BE294" s="12"/>
      <c r="BG294" s="12"/>
      <c r="BJ294" s="12"/>
      <c r="BK294" s="12"/>
      <c r="BM294" s="131"/>
      <c r="BN294" s="132"/>
      <c r="BO294" s="132"/>
      <c r="BP294" s="12"/>
      <c r="BQ294" s="12"/>
      <c r="BS294" s="12"/>
      <c r="BV294" s="12"/>
      <c r="BW294" s="12"/>
      <c r="BY294" s="12"/>
      <c r="CB294" s="12"/>
      <c r="CC294" s="12"/>
      <c r="CE294" s="12"/>
      <c r="CH294" s="12"/>
      <c r="CI294" s="12"/>
    </row>
    <row r="295" spans="1:87">
      <c r="A295" s="9">
        <v>286</v>
      </c>
      <c r="B295" s="9">
        <v>58</v>
      </c>
      <c r="C295" s="9" t="s">
        <v>1558</v>
      </c>
      <c r="D295" s="9">
        <v>58</v>
      </c>
      <c r="E295" s="9" t="s">
        <v>1118</v>
      </c>
      <c r="F295" s="39">
        <v>13199.960000000001</v>
      </c>
      <c r="G295" s="128">
        <v>2.8026470045039694E-3</v>
      </c>
      <c r="H295" s="129">
        <f>U295</f>
        <v>0</v>
      </c>
      <c r="I295" s="128">
        <f>IF(H299&gt;0, H295/H299, 0)</f>
        <v>0</v>
      </c>
      <c r="J295" s="76"/>
      <c r="K295" s="12" t="e">
        <f>ROUND(J299*I295,0)</f>
        <v>#REF!</v>
      </c>
      <c r="L295" s="75">
        <v>6175</v>
      </c>
      <c r="M295" s="12" t="e">
        <f>K295-L295</f>
        <v>#REF!</v>
      </c>
      <c r="N295" s="50" t="e">
        <f t="shared" si="44"/>
        <v>#REF!</v>
      </c>
      <c r="O295" s="12">
        <v>1</v>
      </c>
      <c r="P295" s="9">
        <f t="shared" si="37"/>
        <v>0</v>
      </c>
      <c r="Q295" s="130">
        <f t="shared" si="38"/>
        <v>58</v>
      </c>
      <c r="R295" s="130">
        <f t="shared" si="39"/>
        <v>58</v>
      </c>
      <c r="S295" s="130">
        <f t="shared" si="40"/>
        <v>286</v>
      </c>
      <c r="T295" s="130">
        <f t="shared" si="41"/>
        <v>0</v>
      </c>
      <c r="U295" s="130">
        <f t="shared" si="42"/>
        <v>0</v>
      </c>
      <c r="V295" s="185">
        <f t="shared" si="43"/>
        <v>286</v>
      </c>
      <c r="W295" s="12">
        <v>58</v>
      </c>
      <c r="X295" s="9">
        <v>58</v>
      </c>
      <c r="Y295" s="9">
        <v>286</v>
      </c>
      <c r="Z295" s="12">
        <v>0</v>
      </c>
      <c r="AA295" s="12">
        <v>0</v>
      </c>
      <c r="AB295" s="132"/>
      <c r="AC295" s="131"/>
      <c r="AD295" s="132"/>
      <c r="AE295" s="132"/>
      <c r="AF295" s="131"/>
      <c r="AG295" s="131"/>
      <c r="AI295" s="12"/>
      <c r="AL295" s="12"/>
      <c r="AM295" s="12"/>
      <c r="AO295" s="12"/>
      <c r="AR295" s="12"/>
      <c r="AS295" s="12"/>
      <c r="AU295" s="12"/>
      <c r="AX295" s="12"/>
      <c r="AY295" s="12"/>
      <c r="BA295" s="12"/>
      <c r="BD295" s="12"/>
      <c r="BE295" s="12"/>
      <c r="BG295" s="12"/>
      <c r="BJ295" s="12"/>
      <c r="BK295" s="12"/>
      <c r="BM295" s="131"/>
      <c r="BN295" s="132"/>
      <c r="BO295" s="132"/>
      <c r="BP295" s="12"/>
      <c r="BQ295" s="12"/>
      <c r="BS295" s="12"/>
      <c r="BV295" s="12"/>
      <c r="BW295" s="12"/>
      <c r="BY295" s="12"/>
      <c r="CB295" s="12"/>
      <c r="CC295" s="12"/>
      <c r="CE295" s="12"/>
      <c r="CH295" s="12"/>
      <c r="CI295" s="12"/>
    </row>
    <row r="296" spans="1:87">
      <c r="A296" s="9">
        <v>287</v>
      </c>
      <c r="B296" s="9">
        <v>58</v>
      </c>
      <c r="C296" s="9" t="s">
        <v>1558</v>
      </c>
      <c r="D296" s="9">
        <v>603</v>
      </c>
      <c r="E296" s="9" t="s">
        <v>1416</v>
      </c>
      <c r="F296" s="39">
        <v>3919998</v>
      </c>
      <c r="G296" s="128">
        <v>0.83230332912838756</v>
      </c>
      <c r="H296" s="129">
        <f t="shared" si="45"/>
        <v>4055080</v>
      </c>
      <c r="I296" s="128">
        <f>IF(H299&gt;0, H296/H299, 0)</f>
        <v>0.87077259519042383</v>
      </c>
      <c r="J296" s="76"/>
      <c r="K296" s="12" t="e">
        <f>ROUND(J299*I296,0)</f>
        <v>#REF!</v>
      </c>
      <c r="L296" s="75">
        <v>1833866</v>
      </c>
      <c r="M296" s="12" t="e">
        <f>K296-L296</f>
        <v>#REF!</v>
      </c>
      <c r="N296" s="50" t="e">
        <f t="shared" si="44"/>
        <v>#REF!</v>
      </c>
      <c r="O296" s="12">
        <v>377</v>
      </c>
      <c r="P296" s="9">
        <f t="shared" si="37"/>
        <v>0</v>
      </c>
      <c r="Q296" s="130">
        <f t="shared" si="38"/>
        <v>58</v>
      </c>
      <c r="R296" s="130">
        <f t="shared" si="39"/>
        <v>603</v>
      </c>
      <c r="S296" s="130">
        <f t="shared" si="40"/>
        <v>287</v>
      </c>
      <c r="T296" s="130">
        <f t="shared" si="41"/>
        <v>375</v>
      </c>
      <c r="U296" s="130">
        <f t="shared" si="42"/>
        <v>4055080</v>
      </c>
      <c r="V296" s="185">
        <f t="shared" si="43"/>
        <v>287</v>
      </c>
      <c r="W296" s="12">
        <v>58</v>
      </c>
      <c r="X296" s="9">
        <v>603</v>
      </c>
      <c r="Y296" s="9">
        <v>287</v>
      </c>
      <c r="Z296" s="12">
        <v>375</v>
      </c>
      <c r="AA296" s="12">
        <v>4055080</v>
      </c>
      <c r="AB296" s="132"/>
      <c r="AC296" s="131"/>
      <c r="AD296" s="132"/>
      <c r="AE296" s="132"/>
      <c r="AF296" s="131"/>
      <c r="AG296" s="131"/>
      <c r="AI296" s="12"/>
      <c r="AL296" s="12"/>
      <c r="AM296" s="12"/>
      <c r="AO296" s="12"/>
      <c r="AR296" s="12"/>
      <c r="AS296" s="12"/>
      <c r="AU296" s="12"/>
      <c r="AX296" s="12"/>
      <c r="AY296" s="12"/>
      <c r="BA296" s="12"/>
      <c r="BD296" s="12"/>
      <c r="BE296" s="12"/>
      <c r="BG296" s="12"/>
      <c r="BJ296" s="12"/>
      <c r="BK296" s="12"/>
      <c r="BM296" s="131"/>
      <c r="BN296" s="132"/>
      <c r="BO296" s="132"/>
      <c r="BP296" s="12"/>
      <c r="BQ296" s="12"/>
      <c r="BS296" s="12"/>
      <c r="BV296" s="12"/>
      <c r="BW296" s="12"/>
      <c r="BY296" s="12"/>
      <c r="CB296" s="12"/>
      <c r="CC296" s="12"/>
      <c r="CE296" s="12"/>
      <c r="CH296" s="12"/>
      <c r="CI296" s="12"/>
    </row>
    <row r="297" spans="1:87">
      <c r="A297" s="9">
        <v>288</v>
      </c>
      <c r="B297" s="9">
        <v>58</v>
      </c>
      <c r="C297" s="9" t="s">
        <v>1558</v>
      </c>
      <c r="D297" s="9">
        <v>851</v>
      </c>
      <c r="E297" s="9" t="s">
        <v>1487</v>
      </c>
      <c r="F297" s="39">
        <v>776621</v>
      </c>
      <c r="G297" s="128">
        <v>0.16489402386710847</v>
      </c>
      <c r="H297" s="129">
        <f t="shared" si="45"/>
        <v>601796</v>
      </c>
      <c r="I297" s="128">
        <f>IF(H299&gt;0, H297/H299, 0)</f>
        <v>0.1292274048095762</v>
      </c>
      <c r="J297" s="76"/>
      <c r="K297" s="12" t="e">
        <f>ROUND(J299*I297,0)</f>
        <v>#REF!</v>
      </c>
      <c r="L297" s="75">
        <v>363321</v>
      </c>
      <c r="M297" s="12" t="e">
        <f>K297-L297</f>
        <v>#REF!</v>
      </c>
      <c r="N297" s="50" t="e">
        <f t="shared" si="44"/>
        <v>#REF!</v>
      </c>
      <c r="O297" s="12">
        <v>50</v>
      </c>
      <c r="P297" s="9">
        <f t="shared" si="37"/>
        <v>0</v>
      </c>
      <c r="Q297" s="130">
        <f t="shared" si="38"/>
        <v>58</v>
      </c>
      <c r="R297" s="130">
        <f t="shared" si="39"/>
        <v>851</v>
      </c>
      <c r="S297" s="130">
        <f t="shared" si="40"/>
        <v>288</v>
      </c>
      <c r="T297" s="130">
        <f t="shared" si="41"/>
        <v>38</v>
      </c>
      <c r="U297" s="130">
        <f t="shared" si="42"/>
        <v>601796</v>
      </c>
      <c r="V297" s="185">
        <f t="shared" si="43"/>
        <v>288</v>
      </c>
      <c r="W297" s="12">
        <v>58</v>
      </c>
      <c r="X297" s="9">
        <v>851</v>
      </c>
      <c r="Y297" s="9">
        <v>288</v>
      </c>
      <c r="Z297" s="12">
        <v>38</v>
      </c>
      <c r="AA297" s="12">
        <v>601796</v>
      </c>
      <c r="AB297" s="132"/>
      <c r="AC297" s="131"/>
      <c r="AD297" s="132"/>
      <c r="AE297" s="132"/>
      <c r="AF297" s="131"/>
      <c r="AG297" s="131"/>
      <c r="AI297" s="12"/>
      <c r="AL297" s="12"/>
      <c r="AM297" s="12"/>
      <c r="AO297" s="12"/>
      <c r="AR297" s="12"/>
      <c r="AS297" s="12"/>
      <c r="AU297" s="12"/>
      <c r="AX297" s="12"/>
      <c r="AY297" s="12"/>
      <c r="BA297" s="12"/>
      <c r="BD297" s="12"/>
      <c r="BE297" s="12"/>
      <c r="BG297" s="12"/>
      <c r="BJ297" s="12"/>
      <c r="BK297" s="12"/>
      <c r="BM297" s="131"/>
      <c r="BN297" s="132"/>
      <c r="BO297" s="132"/>
      <c r="BP297" s="12"/>
      <c r="BQ297" s="12"/>
      <c r="BS297" s="12"/>
      <c r="BV297" s="12"/>
      <c r="BW297" s="12"/>
      <c r="BY297" s="12"/>
      <c r="CB297" s="12"/>
      <c r="CC297" s="12"/>
      <c r="CE297" s="12"/>
      <c r="CH297" s="12"/>
      <c r="CI297" s="12"/>
    </row>
    <row r="298" spans="1:87">
      <c r="A298" s="9">
        <v>289</v>
      </c>
      <c r="B298" s="9">
        <v>58</v>
      </c>
      <c r="C298" s="9" t="s">
        <v>1928</v>
      </c>
      <c r="D298" s="9">
        <v>998</v>
      </c>
      <c r="E298" s="9" t="s">
        <v>1928</v>
      </c>
      <c r="F298" s="39">
        <v>0</v>
      </c>
      <c r="G298" s="128">
        <v>0</v>
      </c>
      <c r="H298" s="129">
        <f t="shared" si="45"/>
        <v>0</v>
      </c>
      <c r="I298" s="128">
        <f>IF(H299&gt;0, H298/H299, 0)</f>
        <v>0</v>
      </c>
      <c r="J298" s="76"/>
      <c r="K298" s="12" t="e">
        <f>ROUND(J299*I298,0)</f>
        <v>#REF!</v>
      </c>
      <c r="L298" s="75">
        <v>0</v>
      </c>
      <c r="M298" s="12" t="e">
        <f>K298-L298</f>
        <v>#REF!</v>
      </c>
      <c r="N298" s="50" t="e">
        <f t="shared" si="44"/>
        <v>#REF!</v>
      </c>
      <c r="O298" s="12">
        <v>0</v>
      </c>
      <c r="P298" s="9">
        <f t="shared" si="37"/>
        <v>0</v>
      </c>
      <c r="Q298" s="130">
        <f t="shared" si="38"/>
        <v>58</v>
      </c>
      <c r="R298" s="130">
        <f t="shared" si="39"/>
        <v>998</v>
      </c>
      <c r="S298" s="130">
        <f t="shared" si="40"/>
        <v>289</v>
      </c>
      <c r="T298" s="130">
        <f t="shared" si="41"/>
        <v>0</v>
      </c>
      <c r="U298" s="130">
        <f t="shared" si="42"/>
        <v>0</v>
      </c>
      <c r="V298" s="185">
        <f t="shared" si="43"/>
        <v>289</v>
      </c>
      <c r="W298" s="12">
        <v>58</v>
      </c>
      <c r="X298" s="9">
        <v>998</v>
      </c>
      <c r="Y298" s="9">
        <v>289</v>
      </c>
      <c r="Z298" s="12">
        <v>0</v>
      </c>
      <c r="AA298" s="12">
        <v>0</v>
      </c>
      <c r="AB298" s="132"/>
      <c r="AC298" s="131"/>
      <c r="AD298" s="132"/>
      <c r="AE298" s="132"/>
      <c r="AF298" s="131"/>
      <c r="AG298" s="131"/>
      <c r="AI298" s="12"/>
      <c r="AL298" s="12"/>
      <c r="AM298" s="12"/>
      <c r="AO298" s="12"/>
      <c r="AR298" s="12"/>
      <c r="AS298" s="12"/>
      <c r="AU298" s="12"/>
      <c r="AX298" s="12"/>
      <c r="AY298" s="12"/>
      <c r="BA298" s="12"/>
      <c r="BD298" s="12"/>
      <c r="BE298" s="12"/>
      <c r="BG298" s="12"/>
      <c r="BJ298" s="12"/>
      <c r="BK298" s="12"/>
      <c r="BM298" s="131"/>
      <c r="BN298" s="132"/>
      <c r="BO298" s="132"/>
      <c r="BP298" s="12"/>
      <c r="BQ298" s="12"/>
      <c r="BS298" s="12"/>
      <c r="BV298" s="12"/>
      <c r="BW298" s="12"/>
      <c r="BY298" s="12"/>
      <c r="CB298" s="12"/>
      <c r="CC298" s="12"/>
      <c r="CE298" s="12"/>
      <c r="CH298" s="12"/>
      <c r="CI298" s="12"/>
    </row>
    <row r="299" spans="1:87">
      <c r="A299" s="9">
        <v>290</v>
      </c>
      <c r="B299" s="13">
        <v>58</v>
      </c>
      <c r="C299" s="13" t="s">
        <v>1558</v>
      </c>
      <c r="D299" s="13">
        <v>999</v>
      </c>
      <c r="E299" s="13" t="s">
        <v>946</v>
      </c>
      <c r="F299" s="111">
        <v>4709818.96</v>
      </c>
      <c r="G299" s="133">
        <v>1</v>
      </c>
      <c r="H299" s="134">
        <f>SUM(H295:H298)</f>
        <v>4656876</v>
      </c>
      <c r="I299" s="133">
        <f>SUM(I295:I298)</f>
        <v>1</v>
      </c>
      <c r="J299" s="111" t="e">
        <f>VLOOKUP(B299,town351,22)</f>
        <v>#REF!</v>
      </c>
      <c r="K299" s="111" t="e">
        <f>SUM(K295:K298)</f>
        <v>#REF!</v>
      </c>
      <c r="L299" s="135">
        <v>2203362</v>
      </c>
      <c r="M299" s="111" t="e">
        <f>SUM(M295:M298)</f>
        <v>#REF!</v>
      </c>
      <c r="N299" s="49" t="e">
        <f t="shared" si="44"/>
        <v>#REF!</v>
      </c>
      <c r="O299" s="111">
        <v>428</v>
      </c>
      <c r="P299" s="9">
        <f t="shared" si="37"/>
        <v>0</v>
      </c>
      <c r="Q299" s="130">
        <f t="shared" si="38"/>
        <v>58</v>
      </c>
      <c r="R299" s="130">
        <f t="shared" si="39"/>
        <v>999</v>
      </c>
      <c r="S299" s="130">
        <f t="shared" si="40"/>
        <v>290</v>
      </c>
      <c r="T299" s="130">
        <f t="shared" si="41"/>
        <v>413</v>
      </c>
      <c r="U299" s="130">
        <f t="shared" si="42"/>
        <v>4656876</v>
      </c>
      <c r="V299" s="185">
        <f t="shared" si="43"/>
        <v>290</v>
      </c>
      <c r="W299" s="12">
        <v>58</v>
      </c>
      <c r="X299" s="9">
        <v>999</v>
      </c>
      <c r="Y299" s="9">
        <v>290</v>
      </c>
      <c r="Z299" s="12">
        <v>413</v>
      </c>
      <c r="AA299" s="12">
        <v>4656876</v>
      </c>
      <c r="AB299" s="132"/>
      <c r="AC299" s="131"/>
      <c r="AD299" s="132"/>
      <c r="AE299" s="132"/>
      <c r="AF299" s="131"/>
      <c r="AG299" s="131"/>
      <c r="AI299" s="12"/>
      <c r="AL299" s="12"/>
      <c r="AM299" s="12"/>
      <c r="AO299" s="12"/>
      <c r="AR299" s="12"/>
      <c r="AS299" s="12"/>
      <c r="AU299" s="12"/>
      <c r="AX299" s="12"/>
      <c r="AY299" s="12"/>
      <c r="BA299" s="12"/>
      <c r="BD299" s="12"/>
      <c r="BE299" s="12"/>
      <c r="BG299" s="12"/>
      <c r="BJ299" s="12"/>
      <c r="BK299" s="12"/>
      <c r="BM299" s="131"/>
      <c r="BN299" s="132"/>
      <c r="BO299" s="132"/>
      <c r="BP299" s="12"/>
      <c r="BQ299" s="12"/>
      <c r="BS299" s="12"/>
      <c r="BV299" s="12"/>
      <c r="BW299" s="12"/>
      <c r="BY299" s="12"/>
      <c r="CB299" s="12"/>
      <c r="CC299" s="12"/>
      <c r="CE299" s="12"/>
      <c r="CH299" s="12"/>
      <c r="CI299" s="12"/>
    </row>
    <row r="300" spans="1:87">
      <c r="A300" s="9">
        <v>291</v>
      </c>
      <c r="B300" s="9">
        <v>59</v>
      </c>
      <c r="C300" s="9" t="s">
        <v>1559</v>
      </c>
      <c r="D300" s="9">
        <v>59</v>
      </c>
      <c r="E300" s="9" t="s">
        <v>1119</v>
      </c>
      <c r="F300" s="39">
        <v>210131.86</v>
      </c>
      <c r="G300" s="128">
        <v>0.10657541839877027</v>
      </c>
      <c r="H300" s="129">
        <f>U300</f>
        <v>131709.20000000001</v>
      </c>
      <c r="I300" s="128">
        <f>IF(H304&gt;0, H300/H304, 0)</f>
        <v>7.4031605521506408E-2</v>
      </c>
      <c r="J300" s="76"/>
      <c r="K300" s="12" t="e">
        <f>ROUND(J304*I300,0)</f>
        <v>#REF!</v>
      </c>
      <c r="L300" s="75">
        <v>99091</v>
      </c>
      <c r="M300" s="12" t="e">
        <f>K300-L300</f>
        <v>#REF!</v>
      </c>
      <c r="N300" s="50" t="e">
        <f t="shared" si="44"/>
        <v>#REF!</v>
      </c>
      <c r="O300" s="12">
        <v>14</v>
      </c>
      <c r="P300" s="9">
        <f t="shared" si="37"/>
        <v>0</v>
      </c>
      <c r="Q300" s="130">
        <f t="shared" si="38"/>
        <v>59</v>
      </c>
      <c r="R300" s="130">
        <f t="shared" si="39"/>
        <v>59</v>
      </c>
      <c r="S300" s="130">
        <f t="shared" si="40"/>
        <v>291</v>
      </c>
      <c r="T300" s="130">
        <f t="shared" si="41"/>
        <v>10</v>
      </c>
      <c r="U300" s="130">
        <f t="shared" si="42"/>
        <v>131709.20000000001</v>
      </c>
      <c r="V300" s="185">
        <f t="shared" si="43"/>
        <v>291</v>
      </c>
      <c r="W300" s="12">
        <v>59</v>
      </c>
      <c r="X300" s="9">
        <v>59</v>
      </c>
      <c r="Y300" s="9">
        <v>291</v>
      </c>
      <c r="Z300" s="12">
        <v>10</v>
      </c>
      <c r="AA300" s="12">
        <v>131709.20000000001</v>
      </c>
      <c r="AB300" s="132"/>
      <c r="AC300" s="131"/>
      <c r="AD300" s="132"/>
      <c r="AE300" s="132"/>
      <c r="AF300" s="131"/>
      <c r="AG300" s="131"/>
      <c r="AI300" s="12"/>
      <c r="AL300" s="12"/>
      <c r="AM300" s="12"/>
      <c r="AO300" s="12"/>
      <c r="AR300" s="12"/>
      <c r="AS300" s="12"/>
      <c r="AU300" s="12"/>
      <c r="AX300" s="12"/>
      <c r="AY300" s="12"/>
      <c r="BA300" s="12"/>
      <c r="BD300" s="12"/>
      <c r="BE300" s="12"/>
      <c r="BG300" s="12"/>
      <c r="BJ300" s="12"/>
      <c r="BK300" s="12"/>
      <c r="BM300" s="131"/>
      <c r="BN300" s="132"/>
      <c r="BO300" s="132"/>
      <c r="BP300" s="12"/>
      <c r="BQ300" s="12"/>
      <c r="BS300" s="12"/>
      <c r="BV300" s="12"/>
      <c r="BW300" s="12"/>
      <c r="BY300" s="12"/>
      <c r="CB300" s="12"/>
      <c r="CC300" s="12"/>
      <c r="CE300" s="12"/>
      <c r="CH300" s="12"/>
      <c r="CI300" s="12"/>
    </row>
    <row r="301" spans="1:87">
      <c r="A301" s="9">
        <v>292</v>
      </c>
      <c r="B301" s="9">
        <v>59</v>
      </c>
      <c r="C301" s="9" t="s">
        <v>1559</v>
      </c>
      <c r="D301" s="9">
        <v>672</v>
      </c>
      <c r="E301" s="9" t="s">
        <v>1436</v>
      </c>
      <c r="F301" s="39">
        <v>1761541</v>
      </c>
      <c r="G301" s="128">
        <v>0.89342458160122984</v>
      </c>
      <c r="H301" s="129">
        <f t="shared" si="45"/>
        <v>1647385</v>
      </c>
      <c r="I301" s="128">
        <f>IF(H304&gt;0, H301/H304, 0)</f>
        <v>0.92596839447849366</v>
      </c>
      <c r="J301" s="76"/>
      <c r="K301" s="12" t="e">
        <f>ROUND(J304*I301,0)</f>
        <v>#REF!</v>
      </c>
      <c r="L301" s="75">
        <v>830684</v>
      </c>
      <c r="M301" s="12" t="e">
        <f>K301-L301</f>
        <v>#REF!</v>
      </c>
      <c r="N301" s="50" t="e">
        <f t="shared" si="44"/>
        <v>#REF!</v>
      </c>
      <c r="O301" s="12">
        <v>175</v>
      </c>
      <c r="P301" s="9">
        <f t="shared" si="37"/>
        <v>0</v>
      </c>
      <c r="Q301" s="130">
        <f t="shared" si="38"/>
        <v>59</v>
      </c>
      <c r="R301" s="130">
        <f t="shared" si="39"/>
        <v>672</v>
      </c>
      <c r="S301" s="130">
        <f t="shared" si="40"/>
        <v>292</v>
      </c>
      <c r="T301" s="130">
        <f t="shared" si="41"/>
        <v>161</v>
      </c>
      <c r="U301" s="130">
        <f t="shared" si="42"/>
        <v>1647385</v>
      </c>
      <c r="V301" s="185">
        <f t="shared" si="43"/>
        <v>292</v>
      </c>
      <c r="W301" s="12">
        <v>59</v>
      </c>
      <c r="X301" s="9">
        <v>672</v>
      </c>
      <c r="Y301" s="9">
        <v>292</v>
      </c>
      <c r="Z301" s="12">
        <v>161</v>
      </c>
      <c r="AA301" s="12">
        <v>1647385</v>
      </c>
      <c r="AB301" s="132"/>
      <c r="AC301" s="131"/>
      <c r="AD301" s="132"/>
      <c r="AE301" s="132"/>
      <c r="AF301" s="131"/>
      <c r="AG301" s="131"/>
      <c r="AI301" s="12"/>
      <c r="AL301" s="12"/>
      <c r="AM301" s="12"/>
      <c r="AO301" s="12"/>
      <c r="AR301" s="12"/>
      <c r="AS301" s="12"/>
      <c r="AU301" s="12"/>
      <c r="AX301" s="12"/>
      <c r="AY301" s="12"/>
      <c r="BA301" s="12"/>
      <c r="BD301" s="12"/>
      <c r="BE301" s="12"/>
      <c r="BG301" s="12"/>
      <c r="BJ301" s="12"/>
      <c r="BK301" s="12"/>
      <c r="BM301" s="131"/>
      <c r="BN301" s="132"/>
      <c r="BO301" s="132"/>
      <c r="BP301" s="12"/>
      <c r="BQ301" s="12"/>
      <c r="BS301" s="12"/>
      <c r="BV301" s="12"/>
      <c r="BW301" s="12"/>
      <c r="BY301" s="12"/>
      <c r="CB301" s="12"/>
      <c r="CC301" s="12"/>
      <c r="CE301" s="12"/>
      <c r="CH301" s="12"/>
      <c r="CI301" s="12"/>
    </row>
    <row r="302" spans="1:87">
      <c r="A302" s="9">
        <v>293</v>
      </c>
      <c r="B302" s="9">
        <v>59</v>
      </c>
      <c r="C302" s="9" t="s">
        <v>1928</v>
      </c>
      <c r="D302" s="9">
        <v>998</v>
      </c>
      <c r="E302" s="9" t="s">
        <v>1928</v>
      </c>
      <c r="F302" s="39">
        <v>0</v>
      </c>
      <c r="G302" s="128">
        <v>0</v>
      </c>
      <c r="H302" s="129">
        <f t="shared" si="45"/>
        <v>0</v>
      </c>
      <c r="I302" s="128">
        <f>IF(H304&gt;0, H302/H304, 0)</f>
        <v>0</v>
      </c>
      <c r="J302" s="76"/>
      <c r="K302" s="12" t="e">
        <f>ROUND(J304*I302,0)</f>
        <v>#REF!</v>
      </c>
      <c r="L302" s="75">
        <v>0</v>
      </c>
      <c r="M302" s="12" t="e">
        <f>K302-L302</f>
        <v>#REF!</v>
      </c>
      <c r="N302" s="50" t="e">
        <f t="shared" si="44"/>
        <v>#REF!</v>
      </c>
      <c r="O302" s="12">
        <v>0</v>
      </c>
      <c r="P302" s="9">
        <f t="shared" si="37"/>
        <v>0</v>
      </c>
      <c r="Q302" s="130">
        <f t="shared" si="38"/>
        <v>59</v>
      </c>
      <c r="R302" s="130">
        <f t="shared" si="39"/>
        <v>998</v>
      </c>
      <c r="S302" s="130">
        <f t="shared" si="40"/>
        <v>293</v>
      </c>
      <c r="T302" s="130">
        <f t="shared" si="41"/>
        <v>0</v>
      </c>
      <c r="U302" s="130">
        <f t="shared" si="42"/>
        <v>0</v>
      </c>
      <c r="V302" s="185">
        <f t="shared" si="43"/>
        <v>293</v>
      </c>
      <c r="W302" s="12">
        <v>59</v>
      </c>
      <c r="X302" s="9">
        <v>998</v>
      </c>
      <c r="Y302" s="9">
        <v>293</v>
      </c>
      <c r="Z302" s="12">
        <v>0</v>
      </c>
      <c r="AA302" s="12">
        <v>0</v>
      </c>
      <c r="AB302" s="132"/>
      <c r="AC302" s="131"/>
      <c r="AD302" s="132"/>
      <c r="AE302" s="132"/>
      <c r="AF302" s="131"/>
      <c r="AG302" s="131"/>
      <c r="AI302" s="12"/>
      <c r="AL302" s="12"/>
      <c r="AM302" s="12"/>
      <c r="AO302" s="12"/>
      <c r="AR302" s="12"/>
      <c r="AS302" s="12"/>
      <c r="AU302" s="12"/>
      <c r="AX302" s="12"/>
      <c r="AY302" s="12"/>
      <c r="BA302" s="12"/>
      <c r="BD302" s="12"/>
      <c r="BE302" s="12"/>
      <c r="BG302" s="12"/>
      <c r="BJ302" s="12"/>
      <c r="BK302" s="12"/>
      <c r="BM302" s="131"/>
      <c r="BN302" s="132"/>
      <c r="BO302" s="132"/>
      <c r="BP302" s="12"/>
      <c r="BQ302" s="12"/>
      <c r="BS302" s="12"/>
      <c r="BV302" s="12"/>
      <c r="BW302" s="12"/>
      <c r="BY302" s="12"/>
      <c r="CB302" s="12"/>
      <c r="CC302" s="12"/>
      <c r="CE302" s="12"/>
      <c r="CH302" s="12"/>
      <c r="CI302" s="12"/>
    </row>
    <row r="303" spans="1:87">
      <c r="A303" s="9">
        <v>294</v>
      </c>
      <c r="B303" s="9">
        <v>59</v>
      </c>
      <c r="C303" s="9" t="s">
        <v>1928</v>
      </c>
      <c r="D303" s="9">
        <v>998</v>
      </c>
      <c r="E303" s="9" t="s">
        <v>1928</v>
      </c>
      <c r="F303" s="39">
        <v>0</v>
      </c>
      <c r="G303" s="128">
        <v>0</v>
      </c>
      <c r="H303" s="129">
        <f t="shared" si="45"/>
        <v>0</v>
      </c>
      <c r="I303" s="128">
        <f>IF(H304&gt;0, H303/H304, 0)</f>
        <v>0</v>
      </c>
      <c r="J303" s="76"/>
      <c r="K303" s="12" t="e">
        <f>ROUND(J304*I303,0)</f>
        <v>#REF!</v>
      </c>
      <c r="L303" s="75">
        <v>0</v>
      </c>
      <c r="M303" s="12" t="e">
        <f>K303-L303</f>
        <v>#REF!</v>
      </c>
      <c r="N303" s="50" t="e">
        <f t="shared" si="44"/>
        <v>#REF!</v>
      </c>
      <c r="O303" s="12">
        <v>0</v>
      </c>
      <c r="P303" s="9">
        <f t="shared" si="37"/>
        <v>0</v>
      </c>
      <c r="Q303" s="130">
        <f t="shared" si="38"/>
        <v>59</v>
      </c>
      <c r="R303" s="130">
        <f t="shared" si="39"/>
        <v>998</v>
      </c>
      <c r="S303" s="130">
        <f t="shared" si="40"/>
        <v>294</v>
      </c>
      <c r="T303" s="130">
        <f t="shared" si="41"/>
        <v>0</v>
      </c>
      <c r="U303" s="130">
        <f t="shared" si="42"/>
        <v>0</v>
      </c>
      <c r="V303" s="185">
        <f t="shared" si="43"/>
        <v>294</v>
      </c>
      <c r="W303" s="12">
        <v>59</v>
      </c>
      <c r="X303" s="9">
        <v>998</v>
      </c>
      <c r="Y303" s="9">
        <v>294</v>
      </c>
      <c r="Z303" s="12">
        <v>0</v>
      </c>
      <c r="AA303" s="12">
        <v>0</v>
      </c>
      <c r="AB303" s="132"/>
      <c r="AC303" s="131"/>
      <c r="AD303" s="132"/>
      <c r="AE303" s="132"/>
      <c r="AF303" s="131"/>
      <c r="AG303" s="131"/>
      <c r="AI303" s="12"/>
      <c r="AL303" s="12"/>
      <c r="AM303" s="12"/>
      <c r="AO303" s="12"/>
      <c r="AR303" s="12"/>
      <c r="AS303" s="12"/>
      <c r="AU303" s="12"/>
      <c r="AX303" s="12"/>
      <c r="AY303" s="12"/>
      <c r="BA303" s="12"/>
      <c r="BD303" s="12"/>
      <c r="BE303" s="12"/>
      <c r="BG303" s="12"/>
      <c r="BJ303" s="12"/>
      <c r="BK303" s="12"/>
      <c r="BM303" s="131"/>
      <c r="BN303" s="132"/>
      <c r="BO303" s="132"/>
      <c r="BP303" s="12"/>
      <c r="BQ303" s="12"/>
      <c r="BS303" s="12"/>
      <c r="BV303" s="12"/>
      <c r="BW303" s="12"/>
      <c r="BY303" s="12"/>
      <c r="CB303" s="12"/>
      <c r="CC303" s="12"/>
      <c r="CE303" s="12"/>
      <c r="CH303" s="12"/>
      <c r="CI303" s="12"/>
    </row>
    <row r="304" spans="1:87">
      <c r="A304" s="9">
        <v>295</v>
      </c>
      <c r="B304" s="13">
        <v>59</v>
      </c>
      <c r="C304" s="13" t="s">
        <v>1559</v>
      </c>
      <c r="D304" s="13">
        <v>999</v>
      </c>
      <c r="E304" s="13" t="s">
        <v>946</v>
      </c>
      <c r="F304" s="111">
        <v>1971672.8599999999</v>
      </c>
      <c r="G304" s="133">
        <v>1</v>
      </c>
      <c r="H304" s="134">
        <f>SUM(H300:H303)</f>
        <v>1779094.2</v>
      </c>
      <c r="I304" s="133">
        <f>SUM(I300:I303)</f>
        <v>1</v>
      </c>
      <c r="J304" s="111" t="e">
        <f>VLOOKUP(B304,town351,22)</f>
        <v>#REF!</v>
      </c>
      <c r="K304" s="111" t="e">
        <f>SUM(K300:K303)</f>
        <v>#REF!</v>
      </c>
      <c r="L304" s="135">
        <v>929775</v>
      </c>
      <c r="M304" s="111" t="e">
        <f>SUM(M300:M303)</f>
        <v>#REF!</v>
      </c>
      <c r="N304" s="49" t="e">
        <f t="shared" si="44"/>
        <v>#REF!</v>
      </c>
      <c r="O304" s="111">
        <v>189</v>
      </c>
      <c r="P304" s="9">
        <f t="shared" si="37"/>
        <v>0</v>
      </c>
      <c r="Q304" s="130">
        <f t="shared" si="38"/>
        <v>59</v>
      </c>
      <c r="R304" s="130">
        <f t="shared" si="39"/>
        <v>999</v>
      </c>
      <c r="S304" s="130">
        <f t="shared" si="40"/>
        <v>295</v>
      </c>
      <c r="T304" s="130">
        <f t="shared" si="41"/>
        <v>171</v>
      </c>
      <c r="U304" s="130">
        <f t="shared" si="42"/>
        <v>1779094.2</v>
      </c>
      <c r="V304" s="185">
        <f t="shared" si="43"/>
        <v>295</v>
      </c>
      <c r="W304" s="12">
        <v>59</v>
      </c>
      <c r="X304" s="9">
        <v>999</v>
      </c>
      <c r="Y304" s="9">
        <v>295</v>
      </c>
      <c r="Z304" s="12">
        <v>171</v>
      </c>
      <c r="AA304" s="12">
        <v>1779094.2</v>
      </c>
      <c r="AB304" s="132"/>
      <c r="AC304" s="131"/>
      <c r="AD304" s="132"/>
      <c r="AE304" s="132"/>
      <c r="AF304" s="131"/>
      <c r="AG304" s="131"/>
      <c r="AI304" s="12"/>
      <c r="AL304" s="12"/>
      <c r="AM304" s="12"/>
      <c r="AO304" s="12"/>
      <c r="AR304" s="12"/>
      <c r="AS304" s="12"/>
      <c r="AU304" s="12"/>
      <c r="AX304" s="12"/>
      <c r="AY304" s="12"/>
      <c r="BA304" s="12"/>
      <c r="BD304" s="12"/>
      <c r="BE304" s="12"/>
      <c r="BG304" s="12"/>
      <c r="BJ304" s="12"/>
      <c r="BK304" s="12"/>
      <c r="BM304" s="131"/>
      <c r="BN304" s="132"/>
      <c r="BO304" s="132"/>
      <c r="BP304" s="12"/>
      <c r="BQ304" s="12"/>
      <c r="BS304" s="12"/>
      <c r="BV304" s="12"/>
      <c r="BW304" s="12"/>
      <c r="BY304" s="12"/>
      <c r="CB304" s="12"/>
      <c r="CC304" s="12"/>
      <c r="CE304" s="12"/>
      <c r="CH304" s="12"/>
      <c r="CI304" s="12"/>
    </row>
    <row r="305" spans="1:87">
      <c r="A305" s="9">
        <v>296</v>
      </c>
      <c r="B305" s="9">
        <v>60</v>
      </c>
      <c r="C305" s="9" t="s">
        <v>1560</v>
      </c>
      <c r="D305" s="9">
        <v>60</v>
      </c>
      <c r="E305" s="9" t="s">
        <v>1120</v>
      </c>
      <c r="F305" s="39">
        <v>289331.62</v>
      </c>
      <c r="G305" s="128">
        <v>0.17211899443379342</v>
      </c>
      <c r="H305" s="129">
        <f>U305</f>
        <v>262353.24</v>
      </c>
      <c r="I305" s="128">
        <f>IF(H309&gt;0, H305/H309, 0)</f>
        <v>0.16702011978393727</v>
      </c>
      <c r="J305" s="76"/>
      <c r="K305" s="12" t="e">
        <f>ROUND(J309*I305,0)</f>
        <v>#REF!</v>
      </c>
      <c r="L305" s="75">
        <v>163969</v>
      </c>
      <c r="M305" s="12" t="e">
        <f>K305-L305</f>
        <v>#REF!</v>
      </c>
      <c r="N305" s="50" t="e">
        <f t="shared" si="44"/>
        <v>#REF!</v>
      </c>
      <c r="O305" s="12">
        <v>20</v>
      </c>
      <c r="P305" s="9">
        <f t="shared" si="37"/>
        <v>0</v>
      </c>
      <c r="Q305" s="130">
        <f t="shared" si="38"/>
        <v>60</v>
      </c>
      <c r="R305" s="130">
        <f t="shared" si="39"/>
        <v>60</v>
      </c>
      <c r="S305" s="130">
        <f t="shared" si="40"/>
        <v>296</v>
      </c>
      <c r="T305" s="130">
        <f t="shared" si="41"/>
        <v>18</v>
      </c>
      <c r="U305" s="130">
        <f t="shared" si="42"/>
        <v>262353.24</v>
      </c>
      <c r="V305" s="185">
        <f t="shared" si="43"/>
        <v>296</v>
      </c>
      <c r="W305" s="12">
        <v>60</v>
      </c>
      <c r="X305" s="9">
        <v>60</v>
      </c>
      <c r="Y305" s="9">
        <v>296</v>
      </c>
      <c r="Z305" s="12">
        <v>18</v>
      </c>
      <c r="AA305" s="12">
        <v>262353.24</v>
      </c>
      <c r="AB305" s="132"/>
      <c r="AC305" s="131"/>
      <c r="AD305" s="132"/>
      <c r="AE305" s="132"/>
      <c r="AF305" s="131"/>
      <c r="AG305" s="131"/>
      <c r="AI305" s="12"/>
      <c r="AL305" s="12"/>
      <c r="AM305" s="12"/>
      <c r="AO305" s="12"/>
      <c r="AR305" s="12"/>
      <c r="AS305" s="12"/>
      <c r="AU305" s="12"/>
      <c r="AX305" s="12"/>
      <c r="AY305" s="12"/>
      <c r="BA305" s="12"/>
      <c r="BD305" s="12"/>
      <c r="BE305" s="12"/>
      <c r="BG305" s="12"/>
      <c r="BJ305" s="12"/>
      <c r="BK305" s="12"/>
      <c r="BM305" s="131"/>
      <c r="BN305" s="132"/>
      <c r="BO305" s="132"/>
      <c r="BP305" s="12"/>
      <c r="BQ305" s="12"/>
      <c r="BS305" s="12"/>
      <c r="BV305" s="12"/>
      <c r="BW305" s="12"/>
      <c r="BY305" s="12"/>
      <c r="CB305" s="12"/>
      <c r="CC305" s="12"/>
      <c r="CE305" s="12"/>
      <c r="CH305" s="12"/>
      <c r="CI305" s="12"/>
    </row>
    <row r="306" spans="1:87">
      <c r="A306" s="9">
        <v>297</v>
      </c>
      <c r="B306" s="9">
        <v>60</v>
      </c>
      <c r="C306" s="9" t="s">
        <v>1560</v>
      </c>
      <c r="D306" s="9">
        <v>632</v>
      </c>
      <c r="E306" s="9" t="s">
        <v>1425</v>
      </c>
      <c r="F306" s="39">
        <v>683083</v>
      </c>
      <c r="G306" s="128">
        <v>0.40635572107472701</v>
      </c>
      <c r="H306" s="129">
        <f t="shared" si="45"/>
        <v>629673</v>
      </c>
      <c r="I306" s="128">
        <f>IF(H309&gt;0, H306/H309, 0)</f>
        <v>0.40086434566125856</v>
      </c>
      <c r="J306" s="76"/>
      <c r="K306" s="12" t="e">
        <f>ROUND(J309*I306,0)</f>
        <v>#REF!</v>
      </c>
      <c r="L306" s="75">
        <v>387114</v>
      </c>
      <c r="M306" s="12" t="e">
        <f>K306-L306</f>
        <v>#REF!</v>
      </c>
      <c r="N306" s="50" t="e">
        <f t="shared" si="44"/>
        <v>#REF!</v>
      </c>
      <c r="O306" s="12">
        <v>72</v>
      </c>
      <c r="P306" s="9">
        <f t="shared" si="37"/>
        <v>0</v>
      </c>
      <c r="Q306" s="130">
        <f t="shared" si="38"/>
        <v>60</v>
      </c>
      <c r="R306" s="130">
        <f t="shared" si="39"/>
        <v>632</v>
      </c>
      <c r="S306" s="130">
        <f t="shared" si="40"/>
        <v>297</v>
      </c>
      <c r="T306" s="130">
        <f t="shared" si="41"/>
        <v>63</v>
      </c>
      <c r="U306" s="130">
        <f t="shared" si="42"/>
        <v>629673</v>
      </c>
      <c r="V306" s="185">
        <f t="shared" si="43"/>
        <v>297</v>
      </c>
      <c r="W306" s="12">
        <v>60</v>
      </c>
      <c r="X306" s="9">
        <v>632</v>
      </c>
      <c r="Y306" s="9">
        <v>297</v>
      </c>
      <c r="Z306" s="12">
        <v>63</v>
      </c>
      <c r="AA306" s="12">
        <v>629673</v>
      </c>
      <c r="AB306" s="132"/>
      <c r="AC306" s="131"/>
      <c r="AD306" s="132"/>
      <c r="AE306" s="132"/>
      <c r="AF306" s="131"/>
      <c r="AG306" s="131"/>
      <c r="AI306" s="12"/>
      <c r="AL306" s="12"/>
      <c r="AM306" s="12"/>
      <c r="AO306" s="12"/>
      <c r="AR306" s="12"/>
      <c r="AS306" s="12"/>
      <c r="AU306" s="12"/>
      <c r="AX306" s="12"/>
      <c r="AY306" s="12"/>
      <c r="BA306" s="12"/>
      <c r="BD306" s="12"/>
      <c r="BE306" s="12"/>
      <c r="BG306" s="12"/>
      <c r="BJ306" s="12"/>
      <c r="BK306" s="12"/>
      <c r="BM306" s="131"/>
      <c r="BN306" s="132"/>
      <c r="BO306" s="132"/>
      <c r="BP306" s="12"/>
      <c r="BQ306" s="12"/>
      <c r="BS306" s="12"/>
      <c r="BV306" s="12"/>
      <c r="BW306" s="12"/>
      <c r="BY306" s="12"/>
      <c r="CB306" s="12"/>
      <c r="CC306" s="12"/>
      <c r="CE306" s="12"/>
      <c r="CH306" s="12"/>
      <c r="CI306" s="12"/>
    </row>
    <row r="307" spans="1:87">
      <c r="A307" s="9">
        <v>298</v>
      </c>
      <c r="B307" s="9">
        <v>60</v>
      </c>
      <c r="C307" s="9" t="s">
        <v>1560</v>
      </c>
      <c r="D307" s="9">
        <v>683</v>
      </c>
      <c r="E307" s="9" t="s">
        <v>1441</v>
      </c>
      <c r="F307" s="39">
        <v>708583</v>
      </c>
      <c r="G307" s="128">
        <v>0.42152528449147952</v>
      </c>
      <c r="H307" s="129">
        <f t="shared" si="45"/>
        <v>678762</v>
      </c>
      <c r="I307" s="128">
        <f>IF(H309&gt;0, H307/H309, 0)</f>
        <v>0.43211553455480417</v>
      </c>
      <c r="J307" s="76"/>
      <c r="K307" s="12" t="e">
        <f>ROUND(J309*I307,0)</f>
        <v>#REF!</v>
      </c>
      <c r="L307" s="75">
        <v>401566</v>
      </c>
      <c r="M307" s="12" t="e">
        <f>K307-L307</f>
        <v>#REF!</v>
      </c>
      <c r="N307" s="50" t="e">
        <f t="shared" si="44"/>
        <v>#REF!</v>
      </c>
      <c r="O307" s="12">
        <v>72</v>
      </c>
      <c r="P307" s="9">
        <f t="shared" si="37"/>
        <v>0</v>
      </c>
      <c r="Q307" s="130">
        <f t="shared" si="38"/>
        <v>60</v>
      </c>
      <c r="R307" s="130">
        <f t="shared" si="39"/>
        <v>683</v>
      </c>
      <c r="S307" s="130">
        <f t="shared" si="40"/>
        <v>298</v>
      </c>
      <c r="T307" s="130">
        <f t="shared" si="41"/>
        <v>68</v>
      </c>
      <c r="U307" s="130">
        <f t="shared" si="42"/>
        <v>678762</v>
      </c>
      <c r="V307" s="185">
        <f t="shared" si="43"/>
        <v>298</v>
      </c>
      <c r="W307" s="12">
        <v>60</v>
      </c>
      <c r="X307" s="9">
        <v>683</v>
      </c>
      <c r="Y307" s="9">
        <v>298</v>
      </c>
      <c r="Z307" s="12">
        <v>68</v>
      </c>
      <c r="AA307" s="12">
        <v>678762</v>
      </c>
      <c r="AB307" s="132"/>
      <c r="AC307" s="131"/>
      <c r="AD307" s="132"/>
      <c r="AE307" s="132"/>
      <c r="AF307" s="131"/>
      <c r="AG307" s="131"/>
      <c r="AI307" s="12"/>
      <c r="AL307" s="12"/>
      <c r="AM307" s="12"/>
      <c r="AO307" s="12"/>
      <c r="AR307" s="12"/>
      <c r="AS307" s="12"/>
      <c r="AU307" s="12"/>
      <c r="AX307" s="12"/>
      <c r="AY307" s="12"/>
      <c r="BA307" s="12"/>
      <c r="BD307" s="12"/>
      <c r="BE307" s="12"/>
      <c r="BG307" s="12"/>
      <c r="BJ307" s="12"/>
      <c r="BK307" s="12"/>
      <c r="BM307" s="131"/>
      <c r="BN307" s="132"/>
      <c r="BO307" s="132"/>
      <c r="BP307" s="12"/>
      <c r="BQ307" s="12"/>
      <c r="BS307" s="12"/>
      <c r="BV307" s="12"/>
      <c r="BW307" s="12"/>
      <c r="BY307" s="12"/>
      <c r="CB307" s="12"/>
      <c r="CC307" s="12"/>
      <c r="CE307" s="12"/>
      <c r="CH307" s="12"/>
      <c r="CI307" s="12"/>
    </row>
    <row r="308" spans="1:87">
      <c r="A308" s="9">
        <v>299</v>
      </c>
      <c r="B308" s="9">
        <v>60</v>
      </c>
      <c r="C308" s="9" t="s">
        <v>1928</v>
      </c>
      <c r="D308" s="9">
        <v>998</v>
      </c>
      <c r="E308" s="9" t="s">
        <v>1928</v>
      </c>
      <c r="F308" s="39">
        <v>0</v>
      </c>
      <c r="G308" s="128">
        <v>0</v>
      </c>
      <c r="H308" s="129">
        <f t="shared" si="45"/>
        <v>0</v>
      </c>
      <c r="I308" s="128">
        <f>IF(H309&gt;0, H308/H309, 0)</f>
        <v>0</v>
      </c>
      <c r="J308" s="76"/>
      <c r="K308" s="12" t="e">
        <f>ROUND(J309*I308,0)</f>
        <v>#REF!</v>
      </c>
      <c r="L308" s="75">
        <v>0</v>
      </c>
      <c r="M308" s="12" t="e">
        <f>K308-L308</f>
        <v>#REF!</v>
      </c>
      <c r="N308" s="50" t="e">
        <f t="shared" si="44"/>
        <v>#REF!</v>
      </c>
      <c r="O308" s="12">
        <v>0</v>
      </c>
      <c r="P308" s="9">
        <f t="shared" si="37"/>
        <v>0</v>
      </c>
      <c r="Q308" s="130">
        <f t="shared" si="38"/>
        <v>60</v>
      </c>
      <c r="R308" s="130">
        <f t="shared" si="39"/>
        <v>998</v>
      </c>
      <c r="S308" s="130">
        <f t="shared" si="40"/>
        <v>299</v>
      </c>
      <c r="T308" s="130">
        <f t="shared" si="41"/>
        <v>0</v>
      </c>
      <c r="U308" s="130">
        <f t="shared" si="42"/>
        <v>0</v>
      </c>
      <c r="V308" s="185">
        <f t="shared" si="43"/>
        <v>299</v>
      </c>
      <c r="W308" s="12">
        <v>60</v>
      </c>
      <c r="X308" s="9">
        <v>998</v>
      </c>
      <c r="Y308" s="9">
        <v>299</v>
      </c>
      <c r="Z308" s="12">
        <v>0</v>
      </c>
      <c r="AA308" s="12">
        <v>0</v>
      </c>
      <c r="AB308" s="132"/>
      <c r="AC308" s="131"/>
      <c r="AD308" s="132"/>
      <c r="AE308" s="132"/>
      <c r="AF308" s="131"/>
      <c r="AG308" s="131"/>
      <c r="AI308" s="12"/>
      <c r="AL308" s="12"/>
      <c r="AM308" s="12"/>
      <c r="AO308" s="12"/>
      <c r="AR308" s="12"/>
      <c r="AS308" s="12"/>
      <c r="AU308" s="12"/>
      <c r="AX308" s="12"/>
      <c r="AY308" s="12"/>
      <c r="BA308" s="12"/>
      <c r="BD308" s="12"/>
      <c r="BE308" s="12"/>
      <c r="BG308" s="12"/>
      <c r="BJ308" s="12"/>
      <c r="BK308" s="12"/>
      <c r="BM308" s="131"/>
      <c r="BN308" s="132"/>
      <c r="BO308" s="132"/>
      <c r="BP308" s="12"/>
      <c r="BQ308" s="12"/>
      <c r="BS308" s="12"/>
      <c r="BV308" s="12"/>
      <c r="BW308" s="12"/>
      <c r="BY308" s="12"/>
      <c r="CB308" s="12"/>
      <c r="CC308" s="12"/>
      <c r="CE308" s="12"/>
      <c r="CH308" s="12"/>
      <c r="CI308" s="12"/>
    </row>
    <row r="309" spans="1:87">
      <c r="A309" s="9">
        <v>300</v>
      </c>
      <c r="B309" s="13">
        <v>60</v>
      </c>
      <c r="C309" s="13" t="s">
        <v>1560</v>
      </c>
      <c r="D309" s="13">
        <v>999</v>
      </c>
      <c r="E309" s="13" t="s">
        <v>946</v>
      </c>
      <c r="F309" s="111">
        <v>1680997.62</v>
      </c>
      <c r="G309" s="133">
        <v>0.99999999999999989</v>
      </c>
      <c r="H309" s="134">
        <f>SUM(H305:H308)</f>
        <v>1570788.24</v>
      </c>
      <c r="I309" s="133">
        <f>SUM(I305:I308)</f>
        <v>1</v>
      </c>
      <c r="J309" s="111" t="e">
        <f>VLOOKUP(B309,town351,22)</f>
        <v>#REF!</v>
      </c>
      <c r="K309" s="111" t="e">
        <f>SUM(K305:K308)</f>
        <v>#REF!</v>
      </c>
      <c r="L309" s="135">
        <v>952649</v>
      </c>
      <c r="M309" s="111" t="e">
        <f>SUM(M305:M308)</f>
        <v>#REF!</v>
      </c>
      <c r="N309" s="49" t="e">
        <f t="shared" si="44"/>
        <v>#REF!</v>
      </c>
      <c r="O309" s="111">
        <v>164</v>
      </c>
      <c r="P309" s="9">
        <f t="shared" si="37"/>
        <v>0</v>
      </c>
      <c r="Q309" s="130">
        <f t="shared" si="38"/>
        <v>60</v>
      </c>
      <c r="R309" s="130">
        <f t="shared" si="39"/>
        <v>999</v>
      </c>
      <c r="S309" s="130">
        <f t="shared" si="40"/>
        <v>300</v>
      </c>
      <c r="T309" s="130">
        <f t="shared" si="41"/>
        <v>149</v>
      </c>
      <c r="U309" s="130">
        <f t="shared" si="42"/>
        <v>1570788.24</v>
      </c>
      <c r="V309" s="185">
        <f t="shared" si="43"/>
        <v>300</v>
      </c>
      <c r="W309" s="12">
        <v>60</v>
      </c>
      <c r="X309" s="9">
        <v>999</v>
      </c>
      <c r="Y309" s="9">
        <v>300</v>
      </c>
      <c r="Z309" s="12">
        <v>149</v>
      </c>
      <c r="AA309" s="12">
        <v>1570788.24</v>
      </c>
      <c r="AB309" s="132"/>
      <c r="AC309" s="131"/>
      <c r="AD309" s="132"/>
      <c r="AE309" s="132"/>
      <c r="AF309" s="131"/>
      <c r="AG309" s="131"/>
      <c r="AI309" s="12"/>
      <c r="AL309" s="12"/>
      <c r="AM309" s="12"/>
      <c r="AO309" s="12"/>
      <c r="AR309" s="12"/>
      <c r="AS309" s="12"/>
      <c r="AU309" s="12"/>
      <c r="AX309" s="12"/>
      <c r="AY309" s="12"/>
      <c r="BA309" s="12"/>
      <c r="BD309" s="12"/>
      <c r="BE309" s="12"/>
      <c r="BG309" s="12"/>
      <c r="BJ309" s="12"/>
      <c r="BK309" s="12"/>
      <c r="BM309" s="131"/>
      <c r="BN309" s="132"/>
      <c r="BO309" s="132"/>
      <c r="BP309" s="12"/>
      <c r="BQ309" s="12"/>
      <c r="BS309" s="12"/>
      <c r="BV309" s="12"/>
      <c r="BW309" s="12"/>
      <c r="BY309" s="12"/>
      <c r="CB309" s="12"/>
      <c r="CC309" s="12"/>
      <c r="CE309" s="12"/>
      <c r="CH309" s="12"/>
      <c r="CI309" s="12"/>
    </row>
    <row r="310" spans="1:87">
      <c r="A310" s="9">
        <v>301</v>
      </c>
      <c r="B310" s="9">
        <v>61</v>
      </c>
      <c r="C310" s="9" t="s">
        <v>1561</v>
      </c>
      <c r="D310" s="9">
        <v>61</v>
      </c>
      <c r="E310" s="9" t="s">
        <v>1121</v>
      </c>
      <c r="F310" s="39">
        <v>89726607.379999995</v>
      </c>
      <c r="G310" s="128">
        <v>1</v>
      </c>
      <c r="H310" s="129">
        <f>U310</f>
        <v>89575524.349999979</v>
      </c>
      <c r="I310" s="128">
        <f>IF(H314&gt;0, H310/H314, 0)</f>
        <v>1</v>
      </c>
      <c r="J310" s="76"/>
      <c r="K310" s="12" t="e">
        <f>ROUND(J314*I310,0)</f>
        <v>#REF!</v>
      </c>
      <c r="L310" s="75">
        <v>30214682</v>
      </c>
      <c r="M310" s="12" t="e">
        <f>K310-L310</f>
        <v>#REF!</v>
      </c>
      <c r="N310" s="50" t="e">
        <f t="shared" si="44"/>
        <v>#REF!</v>
      </c>
      <c r="O310" s="12">
        <v>7852</v>
      </c>
      <c r="P310" s="9">
        <f t="shared" si="37"/>
        <v>0</v>
      </c>
      <c r="Q310" s="130">
        <f t="shared" si="38"/>
        <v>61</v>
      </c>
      <c r="R310" s="130">
        <f t="shared" si="39"/>
        <v>61</v>
      </c>
      <c r="S310" s="130">
        <f t="shared" si="40"/>
        <v>301</v>
      </c>
      <c r="T310" s="130">
        <f t="shared" si="41"/>
        <v>7724</v>
      </c>
      <c r="U310" s="130">
        <f t="shared" si="42"/>
        <v>89575524.349999979</v>
      </c>
      <c r="V310" s="185">
        <f t="shared" si="43"/>
        <v>301</v>
      </c>
      <c r="W310" s="12">
        <v>61</v>
      </c>
      <c r="X310" s="9">
        <v>61</v>
      </c>
      <c r="Y310" s="9">
        <v>301</v>
      </c>
      <c r="Z310" s="12">
        <v>7724</v>
      </c>
      <c r="AA310" s="12">
        <v>89575524.349999979</v>
      </c>
      <c r="AB310" s="132"/>
      <c r="AC310" s="131"/>
      <c r="AD310" s="132"/>
      <c r="AE310" s="132"/>
      <c r="AF310" s="131"/>
      <c r="AG310" s="131"/>
      <c r="AI310" s="12"/>
      <c r="AL310" s="12"/>
      <c r="AM310" s="12"/>
      <c r="AO310" s="12"/>
      <c r="AR310" s="12"/>
      <c r="AS310" s="12"/>
      <c r="AU310" s="12"/>
      <c r="AX310" s="12"/>
      <c r="AY310" s="12"/>
      <c r="BA310" s="12"/>
      <c r="BD310" s="12"/>
      <c r="BE310" s="12"/>
      <c r="BG310" s="12"/>
      <c r="BJ310" s="12"/>
      <c r="BK310" s="12"/>
      <c r="BM310" s="131"/>
      <c r="BN310" s="132"/>
      <c r="BO310" s="132"/>
      <c r="BP310" s="12"/>
      <c r="BQ310" s="12"/>
      <c r="BS310" s="12"/>
      <c r="BV310" s="12"/>
      <c r="BW310" s="12"/>
      <c r="BY310" s="12"/>
      <c r="CB310" s="12"/>
      <c r="CC310" s="12"/>
      <c r="CE310" s="12"/>
      <c r="CH310" s="12"/>
      <c r="CI310" s="12"/>
    </row>
    <row r="311" spans="1:87">
      <c r="A311" s="9">
        <v>302</v>
      </c>
      <c r="B311" s="9">
        <v>61</v>
      </c>
      <c r="C311" s="9" t="s">
        <v>1928</v>
      </c>
      <c r="D311" s="9">
        <v>998</v>
      </c>
      <c r="E311" s="9" t="s">
        <v>1928</v>
      </c>
      <c r="F311" s="39">
        <v>0</v>
      </c>
      <c r="G311" s="128">
        <v>0</v>
      </c>
      <c r="H311" s="129">
        <f t="shared" si="45"/>
        <v>0</v>
      </c>
      <c r="I311" s="128">
        <f>IF(H314&gt;0, H311/H314, 0)</f>
        <v>0</v>
      </c>
      <c r="J311" s="76"/>
      <c r="K311" s="12" t="e">
        <f>ROUND(J314*I311,0)</f>
        <v>#REF!</v>
      </c>
      <c r="L311" s="75">
        <v>0</v>
      </c>
      <c r="M311" s="12" t="e">
        <f>K311-L311</f>
        <v>#REF!</v>
      </c>
      <c r="N311" s="50" t="e">
        <f t="shared" si="44"/>
        <v>#REF!</v>
      </c>
      <c r="O311" s="12">
        <v>0</v>
      </c>
      <c r="P311" s="9">
        <f t="shared" si="37"/>
        <v>0</v>
      </c>
      <c r="Q311" s="130">
        <f t="shared" si="38"/>
        <v>61</v>
      </c>
      <c r="R311" s="130">
        <f t="shared" si="39"/>
        <v>998</v>
      </c>
      <c r="S311" s="130">
        <f t="shared" si="40"/>
        <v>302</v>
      </c>
      <c r="T311" s="130">
        <f t="shared" si="41"/>
        <v>0</v>
      </c>
      <c r="U311" s="130">
        <f t="shared" si="42"/>
        <v>0</v>
      </c>
      <c r="V311" s="185">
        <f t="shared" si="43"/>
        <v>302</v>
      </c>
      <c r="W311" s="12">
        <v>61</v>
      </c>
      <c r="X311" s="9">
        <v>998</v>
      </c>
      <c r="Y311" s="9">
        <v>302</v>
      </c>
      <c r="Z311" s="12">
        <v>0</v>
      </c>
      <c r="AA311" s="12">
        <v>0</v>
      </c>
      <c r="AB311" s="132"/>
      <c r="AC311" s="131"/>
      <c r="AD311" s="132"/>
      <c r="AE311" s="132"/>
      <c r="AF311" s="131"/>
      <c r="AG311" s="131"/>
      <c r="AI311" s="12"/>
      <c r="AL311" s="12"/>
      <c r="AM311" s="12"/>
      <c r="AO311" s="12"/>
      <c r="AR311" s="12"/>
      <c r="AS311" s="12"/>
      <c r="AU311" s="12"/>
      <c r="AX311" s="12"/>
      <c r="AY311" s="12"/>
      <c r="BA311" s="12"/>
      <c r="BD311" s="12"/>
      <c r="BE311" s="12"/>
      <c r="BG311" s="12"/>
      <c r="BJ311" s="12"/>
      <c r="BK311" s="12"/>
      <c r="BM311" s="131"/>
      <c r="BN311" s="132"/>
      <c r="BO311" s="132"/>
      <c r="BP311" s="12"/>
      <c r="BQ311" s="12"/>
      <c r="BS311" s="12"/>
      <c r="BV311" s="12"/>
      <c r="BW311" s="12"/>
      <c r="BY311" s="12"/>
      <c r="CB311" s="12"/>
      <c r="CC311" s="12"/>
      <c r="CE311" s="12"/>
      <c r="CH311" s="12"/>
      <c r="CI311" s="12"/>
    </row>
    <row r="312" spans="1:87">
      <c r="A312" s="9">
        <v>303</v>
      </c>
      <c r="B312" s="9">
        <v>61</v>
      </c>
      <c r="C312" s="9" t="s">
        <v>1928</v>
      </c>
      <c r="D312" s="9">
        <v>998</v>
      </c>
      <c r="E312" s="9" t="s">
        <v>1928</v>
      </c>
      <c r="F312" s="39">
        <v>0</v>
      </c>
      <c r="G312" s="128">
        <v>0</v>
      </c>
      <c r="H312" s="129">
        <f t="shared" si="45"/>
        <v>0</v>
      </c>
      <c r="I312" s="128">
        <f>IF(H314&gt;0, H312/H314, 0)</f>
        <v>0</v>
      </c>
      <c r="J312" s="76"/>
      <c r="K312" s="12" t="e">
        <f>ROUND(J314*I312,0)</f>
        <v>#REF!</v>
      </c>
      <c r="L312" s="75">
        <v>0</v>
      </c>
      <c r="M312" s="12" t="e">
        <f>K312-L312</f>
        <v>#REF!</v>
      </c>
      <c r="N312" s="50" t="e">
        <f t="shared" si="44"/>
        <v>#REF!</v>
      </c>
      <c r="O312" s="12">
        <v>0</v>
      </c>
      <c r="P312" s="9">
        <f t="shared" si="37"/>
        <v>0</v>
      </c>
      <c r="Q312" s="130">
        <f t="shared" si="38"/>
        <v>61</v>
      </c>
      <c r="R312" s="130">
        <f t="shared" si="39"/>
        <v>998</v>
      </c>
      <c r="S312" s="130">
        <f t="shared" si="40"/>
        <v>303</v>
      </c>
      <c r="T312" s="130">
        <f t="shared" si="41"/>
        <v>0</v>
      </c>
      <c r="U312" s="130">
        <f t="shared" si="42"/>
        <v>0</v>
      </c>
      <c r="V312" s="185">
        <f t="shared" si="43"/>
        <v>303</v>
      </c>
      <c r="W312" s="12">
        <v>61</v>
      </c>
      <c r="X312" s="9">
        <v>998</v>
      </c>
      <c r="Y312" s="9">
        <v>303</v>
      </c>
      <c r="Z312" s="12">
        <v>0</v>
      </c>
      <c r="AA312" s="12">
        <v>0</v>
      </c>
      <c r="AB312" s="132"/>
      <c r="AC312" s="131"/>
      <c r="AD312" s="132"/>
      <c r="AE312" s="132"/>
      <c r="AF312" s="131"/>
      <c r="AG312" s="131"/>
      <c r="AI312" s="12"/>
      <c r="AL312" s="12"/>
      <c r="AM312" s="12"/>
      <c r="AO312" s="12"/>
      <c r="AR312" s="12"/>
      <c r="AS312" s="12"/>
      <c r="AU312" s="12"/>
      <c r="AX312" s="12"/>
      <c r="AY312" s="12"/>
      <c r="BA312" s="12"/>
      <c r="BD312" s="12"/>
      <c r="BE312" s="12"/>
      <c r="BG312" s="12"/>
      <c r="BJ312" s="12"/>
      <c r="BK312" s="12"/>
      <c r="BM312" s="131"/>
      <c r="BN312" s="132"/>
      <c r="BO312" s="132"/>
      <c r="BP312" s="12"/>
      <c r="BQ312" s="12"/>
      <c r="BS312" s="12"/>
      <c r="BV312" s="12"/>
      <c r="BW312" s="12"/>
      <c r="BY312" s="12"/>
      <c r="CB312" s="12"/>
      <c r="CC312" s="12"/>
      <c r="CE312" s="12"/>
      <c r="CH312" s="12"/>
      <c r="CI312" s="12"/>
    </row>
    <row r="313" spans="1:87">
      <c r="A313" s="9">
        <v>304</v>
      </c>
      <c r="B313" s="9">
        <v>61</v>
      </c>
      <c r="C313" s="9" t="s">
        <v>1928</v>
      </c>
      <c r="D313" s="9">
        <v>998</v>
      </c>
      <c r="E313" s="9" t="s">
        <v>1928</v>
      </c>
      <c r="F313" s="39">
        <v>0</v>
      </c>
      <c r="G313" s="128">
        <v>0</v>
      </c>
      <c r="H313" s="129">
        <f t="shared" si="45"/>
        <v>0</v>
      </c>
      <c r="I313" s="128">
        <f>IF(H314&gt;0, H313/H314, 0)</f>
        <v>0</v>
      </c>
      <c r="J313" s="76"/>
      <c r="K313" s="12" t="e">
        <f>ROUND(J314*I313,0)</f>
        <v>#REF!</v>
      </c>
      <c r="L313" s="75">
        <v>0</v>
      </c>
      <c r="M313" s="12" t="e">
        <f>K313-L313</f>
        <v>#REF!</v>
      </c>
      <c r="N313" s="50" t="e">
        <f t="shared" si="44"/>
        <v>#REF!</v>
      </c>
      <c r="O313" s="12">
        <v>0</v>
      </c>
      <c r="P313" s="9">
        <f t="shared" si="37"/>
        <v>0</v>
      </c>
      <c r="Q313" s="130">
        <f t="shared" si="38"/>
        <v>61</v>
      </c>
      <c r="R313" s="130">
        <f t="shared" si="39"/>
        <v>998</v>
      </c>
      <c r="S313" s="130">
        <f t="shared" si="40"/>
        <v>304</v>
      </c>
      <c r="T313" s="130">
        <f t="shared" si="41"/>
        <v>0</v>
      </c>
      <c r="U313" s="130">
        <f t="shared" si="42"/>
        <v>0</v>
      </c>
      <c r="V313" s="185">
        <f t="shared" si="43"/>
        <v>304</v>
      </c>
      <c r="W313" s="12">
        <v>61</v>
      </c>
      <c r="X313" s="9">
        <v>998</v>
      </c>
      <c r="Y313" s="9">
        <v>304</v>
      </c>
      <c r="Z313" s="12">
        <v>0</v>
      </c>
      <c r="AA313" s="12">
        <v>0</v>
      </c>
      <c r="AB313" s="132"/>
      <c r="AC313" s="131"/>
      <c r="AD313" s="132"/>
      <c r="AE313" s="132"/>
      <c r="AF313" s="131"/>
      <c r="AG313" s="131"/>
      <c r="AI313" s="12"/>
      <c r="AL313" s="12"/>
      <c r="AM313" s="12"/>
      <c r="AO313" s="12"/>
      <c r="AR313" s="12"/>
      <c r="AS313" s="12"/>
      <c r="AU313" s="12"/>
      <c r="AX313" s="12"/>
      <c r="AY313" s="12"/>
      <c r="BA313" s="12"/>
      <c r="BD313" s="12"/>
      <c r="BE313" s="12"/>
      <c r="BG313" s="12"/>
      <c r="BJ313" s="12"/>
      <c r="BK313" s="12"/>
      <c r="BM313" s="131"/>
      <c r="BN313" s="132"/>
      <c r="BO313" s="132"/>
      <c r="BP313" s="12"/>
      <c r="BQ313" s="12"/>
      <c r="BS313" s="12"/>
      <c r="BV313" s="12"/>
      <c r="BW313" s="12"/>
      <c r="BY313" s="12"/>
      <c r="CB313" s="12"/>
      <c r="CC313" s="12"/>
      <c r="CE313" s="12"/>
      <c r="CH313" s="12"/>
      <c r="CI313" s="12"/>
    </row>
    <row r="314" spans="1:87">
      <c r="A314" s="9">
        <v>305</v>
      </c>
      <c r="B314" s="13">
        <v>61</v>
      </c>
      <c r="C314" s="13" t="s">
        <v>1561</v>
      </c>
      <c r="D314" s="13">
        <v>999</v>
      </c>
      <c r="E314" s="13" t="s">
        <v>946</v>
      </c>
      <c r="F314" s="111">
        <v>89726607.379999995</v>
      </c>
      <c r="G314" s="133">
        <v>1</v>
      </c>
      <c r="H314" s="134">
        <f>SUM(H310:H313)</f>
        <v>89575524.349999979</v>
      </c>
      <c r="I314" s="133">
        <f>SUM(I310:I313)</f>
        <v>1</v>
      </c>
      <c r="J314" s="111" t="e">
        <f>VLOOKUP(B314,town351,22)</f>
        <v>#REF!</v>
      </c>
      <c r="K314" s="111" t="e">
        <f>SUM(K310:K313)</f>
        <v>#REF!</v>
      </c>
      <c r="L314" s="135">
        <v>30214682</v>
      </c>
      <c r="M314" s="111" t="e">
        <f>SUM(M310:M313)</f>
        <v>#REF!</v>
      </c>
      <c r="N314" s="49" t="e">
        <f t="shared" si="44"/>
        <v>#REF!</v>
      </c>
      <c r="O314" s="111">
        <v>7852</v>
      </c>
      <c r="P314" s="9">
        <f t="shared" si="37"/>
        <v>0</v>
      </c>
      <c r="Q314" s="130">
        <f t="shared" si="38"/>
        <v>61</v>
      </c>
      <c r="R314" s="130">
        <f t="shared" si="39"/>
        <v>999</v>
      </c>
      <c r="S314" s="130">
        <f t="shared" si="40"/>
        <v>305</v>
      </c>
      <c r="T314" s="130">
        <f t="shared" si="41"/>
        <v>7724</v>
      </c>
      <c r="U314" s="130">
        <f t="shared" si="42"/>
        <v>89575524.349999979</v>
      </c>
      <c r="V314" s="185">
        <f t="shared" si="43"/>
        <v>305</v>
      </c>
      <c r="W314" s="12">
        <v>61</v>
      </c>
      <c r="X314" s="9">
        <v>999</v>
      </c>
      <c r="Y314" s="9">
        <v>305</v>
      </c>
      <c r="Z314" s="12">
        <v>7724</v>
      </c>
      <c r="AA314" s="12">
        <v>89575524.349999979</v>
      </c>
      <c r="AB314" s="132"/>
      <c r="AC314" s="131"/>
      <c r="AD314" s="132"/>
      <c r="AE314" s="132"/>
      <c r="AF314" s="131"/>
      <c r="AG314" s="131"/>
      <c r="AI314" s="12"/>
      <c r="AL314" s="12"/>
      <c r="AM314" s="12"/>
      <c r="AO314" s="12"/>
      <c r="AR314" s="12"/>
      <c r="AS314" s="12"/>
      <c r="AU314" s="12"/>
      <c r="AX314" s="12"/>
      <c r="AY314" s="12"/>
      <c r="BA314" s="12"/>
      <c r="BD314" s="12"/>
      <c r="BE314" s="12"/>
      <c r="BG314" s="12"/>
      <c r="BJ314" s="12"/>
      <c r="BK314" s="12"/>
      <c r="BM314" s="131"/>
      <c r="BN314" s="132"/>
      <c r="BO314" s="132"/>
      <c r="BP314" s="12"/>
      <c r="BQ314" s="12"/>
      <c r="BS314" s="12"/>
      <c r="BV314" s="12"/>
      <c r="BW314" s="12"/>
      <c r="BY314" s="12"/>
      <c r="CB314" s="12"/>
      <c r="CC314" s="12"/>
      <c r="CE314" s="12"/>
      <c r="CH314" s="12"/>
      <c r="CI314" s="12"/>
    </row>
    <row r="315" spans="1:87">
      <c r="A315" s="9">
        <v>306</v>
      </c>
      <c r="B315" s="9">
        <v>62</v>
      </c>
      <c r="C315" s="9" t="s">
        <v>1562</v>
      </c>
      <c r="D315" s="9">
        <v>62</v>
      </c>
      <c r="E315" s="9" t="s">
        <v>1122</v>
      </c>
      <c r="F315" s="39">
        <v>0</v>
      </c>
      <c r="G315" s="128">
        <v>0</v>
      </c>
      <c r="H315" s="129">
        <f>U315</f>
        <v>0</v>
      </c>
      <c r="I315" s="128">
        <f>IF(H319&gt;0, H315/H319, 0)</f>
        <v>0</v>
      </c>
      <c r="J315" s="76"/>
      <c r="K315" s="12" t="e">
        <f>ROUND(J319*I315,0)</f>
        <v>#REF!</v>
      </c>
      <c r="L315" s="75">
        <v>0</v>
      </c>
      <c r="M315" s="12" t="e">
        <f>K315-L315</f>
        <v>#REF!</v>
      </c>
      <c r="N315" s="50" t="e">
        <f t="shared" si="44"/>
        <v>#REF!</v>
      </c>
      <c r="O315" s="12">
        <v>0</v>
      </c>
      <c r="P315" s="9">
        <f t="shared" si="37"/>
        <v>0</v>
      </c>
      <c r="Q315" s="130">
        <f t="shared" si="38"/>
        <v>62</v>
      </c>
      <c r="R315" s="130">
        <f t="shared" si="39"/>
        <v>62</v>
      </c>
      <c r="S315" s="130">
        <f t="shared" si="40"/>
        <v>306</v>
      </c>
      <c r="T315" s="130">
        <f t="shared" si="41"/>
        <v>0</v>
      </c>
      <c r="U315" s="130">
        <f t="shared" si="42"/>
        <v>0</v>
      </c>
      <c r="V315" s="185">
        <f t="shared" si="43"/>
        <v>306</v>
      </c>
      <c r="W315" s="12">
        <v>62</v>
      </c>
      <c r="X315" s="9">
        <v>62</v>
      </c>
      <c r="Y315" s="9">
        <v>306</v>
      </c>
      <c r="Z315" s="12">
        <v>0</v>
      </c>
      <c r="AA315" s="12">
        <v>0</v>
      </c>
      <c r="AB315" s="132"/>
      <c r="AC315" s="131"/>
      <c r="AD315" s="132"/>
      <c r="AE315" s="132"/>
      <c r="AF315" s="131"/>
      <c r="AG315" s="131"/>
      <c r="AI315" s="12"/>
      <c r="AL315" s="12"/>
      <c r="AM315" s="12"/>
      <c r="AO315" s="12"/>
      <c r="AR315" s="12"/>
      <c r="AS315" s="12"/>
      <c r="AU315" s="12"/>
      <c r="AX315" s="12"/>
      <c r="AY315" s="12"/>
      <c r="BA315" s="12"/>
      <c r="BD315" s="12"/>
      <c r="BE315" s="12"/>
      <c r="BG315" s="12"/>
      <c r="BJ315" s="12"/>
      <c r="BK315" s="12"/>
      <c r="BM315" s="131"/>
      <c r="BN315" s="132"/>
      <c r="BO315" s="132"/>
      <c r="BP315" s="12"/>
      <c r="BQ315" s="12"/>
      <c r="BS315" s="12"/>
      <c r="BV315" s="12"/>
      <c r="BW315" s="12"/>
      <c r="BY315" s="12"/>
      <c r="CB315" s="12"/>
      <c r="CC315" s="12"/>
      <c r="CE315" s="12"/>
      <c r="CH315" s="12"/>
      <c r="CI315" s="12"/>
    </row>
    <row r="316" spans="1:87">
      <c r="A316" s="9">
        <v>307</v>
      </c>
      <c r="B316" s="9">
        <v>62</v>
      </c>
      <c r="C316" s="9" t="s">
        <v>1562</v>
      </c>
      <c r="D316" s="9">
        <v>700</v>
      </c>
      <c r="E316" s="9" t="s">
        <v>1446</v>
      </c>
      <c r="F316" s="39">
        <v>353126</v>
      </c>
      <c r="G316" s="128">
        <v>0.32373625184844279</v>
      </c>
      <c r="H316" s="129">
        <f t="shared" si="45"/>
        <v>320413</v>
      </c>
      <c r="I316" s="128">
        <f>IF(H319&gt;0, H316/H319, 0)</f>
        <v>0.30299588740433653</v>
      </c>
      <c r="J316" s="76"/>
      <c r="K316" s="12" t="e">
        <f>ROUND(J319*I316,0)</f>
        <v>#REF!</v>
      </c>
      <c r="L316" s="75">
        <v>304333</v>
      </c>
      <c r="M316" s="12" t="e">
        <f>K316-L316</f>
        <v>#REF!</v>
      </c>
      <c r="N316" s="50" t="e">
        <f t="shared" si="44"/>
        <v>#REF!</v>
      </c>
      <c r="O316" s="12">
        <v>31</v>
      </c>
      <c r="P316" s="9">
        <f t="shared" si="37"/>
        <v>0</v>
      </c>
      <c r="Q316" s="130">
        <f t="shared" si="38"/>
        <v>62</v>
      </c>
      <c r="R316" s="130">
        <f t="shared" si="39"/>
        <v>700</v>
      </c>
      <c r="S316" s="130">
        <f t="shared" si="40"/>
        <v>307</v>
      </c>
      <c r="T316" s="130">
        <f t="shared" si="41"/>
        <v>27</v>
      </c>
      <c r="U316" s="130">
        <f t="shared" si="42"/>
        <v>320413</v>
      </c>
      <c r="V316" s="185">
        <f t="shared" si="43"/>
        <v>307</v>
      </c>
      <c r="W316" s="12">
        <v>62</v>
      </c>
      <c r="X316" s="9">
        <v>700</v>
      </c>
      <c r="Y316" s="9">
        <v>307</v>
      </c>
      <c r="Z316" s="12">
        <v>27</v>
      </c>
      <c r="AA316" s="12">
        <v>320413</v>
      </c>
      <c r="AB316" s="132"/>
      <c r="AC316" s="131"/>
      <c r="AD316" s="132"/>
      <c r="AE316" s="132"/>
      <c r="AF316" s="131"/>
      <c r="AG316" s="131"/>
      <c r="AI316" s="12"/>
      <c r="AL316" s="12"/>
      <c r="AM316" s="12"/>
      <c r="AO316" s="12"/>
      <c r="AR316" s="12"/>
      <c r="AS316" s="12"/>
      <c r="AU316" s="12"/>
      <c r="AX316" s="12"/>
      <c r="AY316" s="12"/>
      <c r="BA316" s="12"/>
      <c r="BD316" s="12"/>
      <c r="BE316" s="12"/>
      <c r="BG316" s="12"/>
      <c r="BJ316" s="12"/>
      <c r="BK316" s="12"/>
      <c r="BM316" s="131"/>
      <c r="BN316" s="132"/>
      <c r="BO316" s="132"/>
      <c r="BP316" s="12"/>
      <c r="BQ316" s="12"/>
      <c r="BS316" s="12"/>
      <c r="BV316" s="12"/>
      <c r="BW316" s="12"/>
      <c r="BY316" s="12"/>
      <c r="CB316" s="12"/>
      <c r="CC316" s="12"/>
      <c r="CE316" s="12"/>
      <c r="CH316" s="12"/>
      <c r="CI316" s="12"/>
    </row>
    <row r="317" spans="1:87">
      <c r="A317" s="9">
        <v>308</v>
      </c>
      <c r="B317" s="9">
        <v>62</v>
      </c>
      <c r="C317" s="9" t="s">
        <v>1562</v>
      </c>
      <c r="D317" s="9">
        <v>774</v>
      </c>
      <c r="E317" s="9" t="s">
        <v>1469</v>
      </c>
      <c r="F317" s="39">
        <v>737657</v>
      </c>
      <c r="G317" s="128">
        <v>0.67626374815155721</v>
      </c>
      <c r="H317" s="129">
        <f t="shared" si="45"/>
        <v>737070</v>
      </c>
      <c r="I317" s="128">
        <f>IF(H319&gt;0, H317/H319, 0)</f>
        <v>0.69700411259566353</v>
      </c>
      <c r="J317" s="76"/>
      <c r="K317" s="12" t="e">
        <f>ROUND(J319*I317,0)</f>
        <v>#REF!</v>
      </c>
      <c r="L317" s="75">
        <v>635732</v>
      </c>
      <c r="M317" s="12" t="e">
        <f>K317-L317</f>
        <v>#REF!</v>
      </c>
      <c r="N317" s="50" t="e">
        <f t="shared" si="44"/>
        <v>#REF!</v>
      </c>
      <c r="O317" s="12">
        <v>79</v>
      </c>
      <c r="P317" s="9">
        <f t="shared" si="37"/>
        <v>0</v>
      </c>
      <c r="Q317" s="130">
        <f t="shared" si="38"/>
        <v>62</v>
      </c>
      <c r="R317" s="130">
        <f t="shared" si="39"/>
        <v>774</v>
      </c>
      <c r="S317" s="130">
        <f t="shared" si="40"/>
        <v>308</v>
      </c>
      <c r="T317" s="130">
        <f t="shared" si="41"/>
        <v>77</v>
      </c>
      <c r="U317" s="130">
        <f t="shared" si="42"/>
        <v>737070</v>
      </c>
      <c r="V317" s="185">
        <f t="shared" si="43"/>
        <v>308</v>
      </c>
      <c r="W317" s="12">
        <v>62</v>
      </c>
      <c r="X317" s="9">
        <v>774</v>
      </c>
      <c r="Y317" s="9">
        <v>308</v>
      </c>
      <c r="Z317" s="12">
        <v>77</v>
      </c>
      <c r="AA317" s="12">
        <v>737070</v>
      </c>
      <c r="AB317" s="132"/>
      <c r="AC317" s="131"/>
      <c r="AD317" s="132"/>
      <c r="AE317" s="132"/>
      <c r="AF317" s="131"/>
      <c r="AG317" s="131"/>
      <c r="AI317" s="12"/>
      <c r="AL317" s="12"/>
      <c r="AM317" s="12"/>
      <c r="AO317" s="12"/>
      <c r="AR317" s="12"/>
      <c r="AS317" s="12"/>
      <c r="AU317" s="12"/>
      <c r="AX317" s="12"/>
      <c r="AY317" s="12"/>
      <c r="BA317" s="12"/>
      <c r="BD317" s="12"/>
      <c r="BE317" s="12"/>
      <c r="BG317" s="12"/>
      <c r="BJ317" s="12"/>
      <c r="BK317" s="12"/>
      <c r="BM317" s="131"/>
      <c r="BN317" s="132"/>
      <c r="BO317" s="132"/>
      <c r="BP317" s="12"/>
      <c r="BQ317" s="12"/>
      <c r="BS317" s="12"/>
      <c r="BV317" s="12"/>
      <c r="BW317" s="12"/>
      <c r="BY317" s="12"/>
      <c r="CB317" s="12"/>
      <c r="CC317" s="12"/>
      <c r="CE317" s="12"/>
      <c r="CH317" s="12"/>
      <c r="CI317" s="12"/>
    </row>
    <row r="318" spans="1:87">
      <c r="A318" s="9">
        <v>309</v>
      </c>
      <c r="B318" s="9">
        <v>62</v>
      </c>
      <c r="C318" s="9" t="s">
        <v>1928</v>
      </c>
      <c r="D318" s="9">
        <v>998</v>
      </c>
      <c r="E318" s="9" t="s">
        <v>1928</v>
      </c>
      <c r="F318" s="39">
        <v>0</v>
      </c>
      <c r="G318" s="128">
        <v>0</v>
      </c>
      <c r="H318" s="129">
        <f t="shared" si="45"/>
        <v>0</v>
      </c>
      <c r="I318" s="128">
        <f>IF(H319&gt;0, H318/H319, 0)</f>
        <v>0</v>
      </c>
      <c r="J318" s="76"/>
      <c r="K318" s="12" t="e">
        <f>ROUND(J319*I318,0)</f>
        <v>#REF!</v>
      </c>
      <c r="L318" s="75">
        <v>0</v>
      </c>
      <c r="M318" s="12" t="e">
        <f>K318-L318</f>
        <v>#REF!</v>
      </c>
      <c r="N318" s="50" t="e">
        <f t="shared" si="44"/>
        <v>#REF!</v>
      </c>
      <c r="O318" s="12">
        <v>0</v>
      </c>
      <c r="P318" s="9">
        <f t="shared" si="37"/>
        <v>0</v>
      </c>
      <c r="Q318" s="130">
        <f t="shared" si="38"/>
        <v>62</v>
      </c>
      <c r="R318" s="130">
        <f t="shared" si="39"/>
        <v>998</v>
      </c>
      <c r="S318" s="130">
        <f t="shared" si="40"/>
        <v>309</v>
      </c>
      <c r="T318" s="130">
        <f t="shared" si="41"/>
        <v>0</v>
      </c>
      <c r="U318" s="130">
        <f t="shared" si="42"/>
        <v>0</v>
      </c>
      <c r="V318" s="185">
        <f t="shared" si="43"/>
        <v>309</v>
      </c>
      <c r="W318" s="12">
        <v>62</v>
      </c>
      <c r="X318" s="9">
        <v>998</v>
      </c>
      <c r="Y318" s="9">
        <v>309</v>
      </c>
      <c r="Z318" s="12">
        <v>0</v>
      </c>
      <c r="AA318" s="12">
        <v>0</v>
      </c>
      <c r="AB318" s="132"/>
      <c r="AC318" s="131"/>
      <c r="AD318" s="132"/>
      <c r="AE318" s="132"/>
      <c r="AF318" s="131"/>
      <c r="AG318" s="131"/>
      <c r="AI318" s="12"/>
      <c r="AL318" s="12"/>
      <c r="AM318" s="12"/>
      <c r="AO318" s="12"/>
      <c r="AR318" s="12"/>
      <c r="AS318" s="12"/>
      <c r="AU318" s="12"/>
      <c r="AX318" s="12"/>
      <c r="AY318" s="12"/>
      <c r="BA318" s="12"/>
      <c r="BD318" s="12"/>
      <c r="BE318" s="12"/>
      <c r="BG318" s="12"/>
      <c r="BJ318" s="12"/>
      <c r="BK318" s="12"/>
      <c r="BM318" s="131"/>
      <c r="BN318" s="132"/>
      <c r="BO318" s="132"/>
      <c r="BP318" s="12"/>
      <c r="BQ318" s="12"/>
      <c r="BS318" s="12"/>
      <c r="BV318" s="12"/>
      <c r="BW318" s="12"/>
      <c r="BY318" s="12"/>
      <c r="CB318" s="12"/>
      <c r="CC318" s="12"/>
      <c r="CE318" s="12"/>
      <c r="CH318" s="12"/>
      <c r="CI318" s="12"/>
    </row>
    <row r="319" spans="1:87">
      <c r="A319" s="9">
        <v>310</v>
      </c>
      <c r="B319" s="13">
        <v>62</v>
      </c>
      <c r="C319" s="13" t="s">
        <v>1562</v>
      </c>
      <c r="D319" s="13">
        <v>999</v>
      </c>
      <c r="E319" s="13" t="s">
        <v>946</v>
      </c>
      <c r="F319" s="111">
        <v>1090783</v>
      </c>
      <c r="G319" s="133">
        <v>1</v>
      </c>
      <c r="H319" s="134">
        <f>SUM(H315:H318)</f>
        <v>1057483</v>
      </c>
      <c r="I319" s="133">
        <f>SUM(I315:I318)</f>
        <v>1</v>
      </c>
      <c r="J319" s="111" t="e">
        <f>VLOOKUP(B319,town351,22)</f>
        <v>#REF!</v>
      </c>
      <c r="K319" s="111" t="e">
        <f>SUM(K315:K318)</f>
        <v>#REF!</v>
      </c>
      <c r="L319" s="135">
        <v>940065</v>
      </c>
      <c r="M319" s="111" t="e">
        <f>SUM(M315:M318)</f>
        <v>#REF!</v>
      </c>
      <c r="N319" s="49" t="e">
        <f t="shared" si="44"/>
        <v>#REF!</v>
      </c>
      <c r="O319" s="111">
        <v>110</v>
      </c>
      <c r="P319" s="9">
        <f t="shared" si="37"/>
        <v>0</v>
      </c>
      <c r="Q319" s="130">
        <f t="shared" si="38"/>
        <v>62</v>
      </c>
      <c r="R319" s="130">
        <f t="shared" si="39"/>
        <v>999</v>
      </c>
      <c r="S319" s="130">
        <f t="shared" si="40"/>
        <v>310</v>
      </c>
      <c r="T319" s="130">
        <f t="shared" si="41"/>
        <v>104</v>
      </c>
      <c r="U319" s="130">
        <f t="shared" si="42"/>
        <v>1057483</v>
      </c>
      <c r="V319" s="185">
        <f t="shared" si="43"/>
        <v>310</v>
      </c>
      <c r="W319" s="12">
        <v>62</v>
      </c>
      <c r="X319" s="9">
        <v>999</v>
      </c>
      <c r="Y319" s="9">
        <v>310</v>
      </c>
      <c r="Z319" s="12">
        <v>104</v>
      </c>
      <c r="AA319" s="12">
        <v>1057483</v>
      </c>
      <c r="AB319" s="132"/>
      <c r="AC319" s="131"/>
      <c r="AD319" s="132"/>
      <c r="AE319" s="132"/>
      <c r="AF319" s="131"/>
      <c r="AG319" s="131"/>
      <c r="AI319" s="12"/>
      <c r="AL319" s="12"/>
      <c r="AM319" s="12"/>
      <c r="AO319" s="12"/>
      <c r="AR319" s="12"/>
      <c r="AS319" s="12"/>
      <c r="AU319" s="12"/>
      <c r="AX319" s="12"/>
      <c r="AY319" s="12"/>
      <c r="BA319" s="12"/>
      <c r="BD319" s="12"/>
      <c r="BE319" s="12"/>
      <c r="BG319" s="12"/>
      <c r="BJ319" s="12"/>
      <c r="BK319" s="12"/>
      <c r="BM319" s="131"/>
      <c r="BN319" s="132"/>
      <c r="BO319" s="132"/>
      <c r="BP319" s="12"/>
      <c r="BQ319" s="12"/>
      <c r="BS319" s="12"/>
      <c r="BV319" s="12"/>
      <c r="BW319" s="12"/>
      <c r="BY319" s="12"/>
      <c r="CB319" s="12"/>
      <c r="CC319" s="12"/>
      <c r="CE319" s="12"/>
      <c r="CH319" s="12"/>
      <c r="CI319" s="12"/>
    </row>
    <row r="320" spans="1:87">
      <c r="A320" s="9">
        <v>311</v>
      </c>
      <c r="B320" s="9">
        <v>63</v>
      </c>
      <c r="C320" s="9" t="s">
        <v>1563</v>
      </c>
      <c r="D320" s="9">
        <v>63</v>
      </c>
      <c r="E320" s="9" t="s">
        <v>1123</v>
      </c>
      <c r="F320" s="39">
        <v>1772262.85</v>
      </c>
      <c r="G320" s="128">
        <v>0.69530938022146438</v>
      </c>
      <c r="H320" s="129">
        <f>U320</f>
        <v>1783981.5799999998</v>
      </c>
      <c r="I320" s="128">
        <f>IF(H324&gt;0, H320/H324, 0)</f>
        <v>0.70121049440889294</v>
      </c>
      <c r="J320" s="76"/>
      <c r="K320" s="12" t="e">
        <f>ROUND(J324*I320,0)</f>
        <v>#REF!</v>
      </c>
      <c r="L320" s="75">
        <v>585884</v>
      </c>
      <c r="M320" s="12" t="e">
        <f>K320-L320</f>
        <v>#REF!</v>
      </c>
      <c r="N320" s="50" t="e">
        <f t="shared" si="44"/>
        <v>#REF!</v>
      </c>
      <c r="O320" s="12">
        <v>180</v>
      </c>
      <c r="P320" s="9">
        <f t="shared" si="37"/>
        <v>0</v>
      </c>
      <c r="Q320" s="130">
        <f t="shared" si="38"/>
        <v>63</v>
      </c>
      <c r="R320" s="130">
        <f t="shared" si="39"/>
        <v>63</v>
      </c>
      <c r="S320" s="130">
        <f t="shared" si="40"/>
        <v>311</v>
      </c>
      <c r="T320" s="130">
        <f t="shared" si="41"/>
        <v>175</v>
      </c>
      <c r="U320" s="130">
        <f t="shared" si="42"/>
        <v>1783981.5799999998</v>
      </c>
      <c r="V320" s="185">
        <f t="shared" si="43"/>
        <v>311</v>
      </c>
      <c r="W320" s="12">
        <v>63</v>
      </c>
      <c r="X320" s="9">
        <v>63</v>
      </c>
      <c r="Y320" s="9">
        <v>311</v>
      </c>
      <c r="Z320" s="12">
        <v>175</v>
      </c>
      <c r="AA320" s="12">
        <v>1783981.5799999998</v>
      </c>
      <c r="AB320" s="132"/>
      <c r="AC320" s="131"/>
      <c r="AD320" s="132"/>
      <c r="AE320" s="132"/>
      <c r="AF320" s="131"/>
      <c r="AG320" s="131"/>
      <c r="AI320" s="12"/>
      <c r="AL320" s="12"/>
      <c r="AM320" s="12"/>
      <c r="AO320" s="12"/>
      <c r="AR320" s="12"/>
      <c r="AS320" s="12"/>
      <c r="AU320" s="12"/>
      <c r="AX320" s="12"/>
      <c r="AY320" s="12"/>
      <c r="BA320" s="12"/>
      <c r="BD320" s="12"/>
      <c r="BE320" s="12"/>
      <c r="BG320" s="12"/>
      <c r="BJ320" s="12"/>
      <c r="BK320" s="12"/>
      <c r="BM320" s="131"/>
      <c r="BN320" s="132"/>
      <c r="BO320" s="132"/>
      <c r="BP320" s="12"/>
      <c r="BQ320" s="12"/>
      <c r="BS320" s="12"/>
      <c r="BV320" s="12"/>
      <c r="BW320" s="12"/>
      <c r="BY320" s="12"/>
      <c r="CB320" s="12"/>
      <c r="CC320" s="12"/>
      <c r="CE320" s="12"/>
      <c r="CH320" s="12"/>
      <c r="CI320" s="12"/>
    </row>
    <row r="321" spans="1:87">
      <c r="A321" s="9">
        <v>312</v>
      </c>
      <c r="B321" s="9">
        <v>63</v>
      </c>
      <c r="C321" s="9" t="s">
        <v>1563</v>
      </c>
      <c r="D321" s="9">
        <v>851</v>
      </c>
      <c r="E321" s="9" t="s">
        <v>1487</v>
      </c>
      <c r="F321" s="39">
        <v>776621</v>
      </c>
      <c r="G321" s="128">
        <v>0.30469061977853562</v>
      </c>
      <c r="H321" s="129">
        <f t="shared" si="45"/>
        <v>760164</v>
      </c>
      <c r="I321" s="128">
        <f>IF(H324&gt;0, H321/H324, 0)</f>
        <v>0.29878950559110695</v>
      </c>
      <c r="J321" s="76"/>
      <c r="K321" s="12" t="e">
        <f>ROUND(J324*I321,0)</f>
        <v>#REF!</v>
      </c>
      <c r="L321" s="75">
        <v>256740</v>
      </c>
      <c r="M321" s="12" t="e">
        <f>K321-L321</f>
        <v>#REF!</v>
      </c>
      <c r="N321" s="50" t="e">
        <f t="shared" si="44"/>
        <v>#REF!</v>
      </c>
      <c r="O321" s="12">
        <v>50</v>
      </c>
      <c r="P321" s="9">
        <f t="shared" si="37"/>
        <v>0</v>
      </c>
      <c r="Q321" s="130">
        <f t="shared" si="38"/>
        <v>63</v>
      </c>
      <c r="R321" s="130">
        <f t="shared" si="39"/>
        <v>851</v>
      </c>
      <c r="S321" s="130">
        <f t="shared" si="40"/>
        <v>312</v>
      </c>
      <c r="T321" s="130">
        <f t="shared" si="41"/>
        <v>48</v>
      </c>
      <c r="U321" s="130">
        <f t="shared" si="42"/>
        <v>760164</v>
      </c>
      <c r="V321" s="185">
        <f t="shared" si="43"/>
        <v>312</v>
      </c>
      <c r="W321" s="12">
        <v>63</v>
      </c>
      <c r="X321" s="9">
        <v>851</v>
      </c>
      <c r="Y321" s="9">
        <v>312</v>
      </c>
      <c r="Z321" s="12">
        <v>48</v>
      </c>
      <c r="AA321" s="12">
        <v>760164</v>
      </c>
      <c r="AB321" s="132"/>
      <c r="AC321" s="131"/>
      <c r="AD321" s="132"/>
      <c r="AE321" s="132"/>
      <c r="AF321" s="131"/>
      <c r="AG321" s="131"/>
      <c r="AI321" s="12"/>
      <c r="AL321" s="12"/>
      <c r="AM321" s="12"/>
      <c r="AO321" s="12"/>
      <c r="AR321" s="12"/>
      <c r="AS321" s="12"/>
      <c r="AU321" s="12"/>
      <c r="AX321" s="12"/>
      <c r="AY321" s="12"/>
      <c r="BA321" s="12"/>
      <c r="BD321" s="12"/>
      <c r="BE321" s="12"/>
      <c r="BG321" s="12"/>
      <c r="BJ321" s="12"/>
      <c r="BK321" s="12"/>
      <c r="BM321" s="131"/>
      <c r="BN321" s="132"/>
      <c r="BO321" s="132"/>
      <c r="BP321" s="12"/>
      <c r="BQ321" s="12"/>
      <c r="BS321" s="12"/>
      <c r="BV321" s="12"/>
      <c r="BW321" s="12"/>
      <c r="BY321" s="12"/>
      <c r="CB321" s="12"/>
      <c r="CC321" s="12"/>
      <c r="CE321" s="12"/>
      <c r="CH321" s="12"/>
      <c r="CI321" s="12"/>
    </row>
    <row r="322" spans="1:87">
      <c r="A322" s="9">
        <v>313</v>
      </c>
      <c r="B322" s="9">
        <v>63</v>
      </c>
      <c r="C322" s="9" t="s">
        <v>1928</v>
      </c>
      <c r="D322" s="9">
        <v>998</v>
      </c>
      <c r="E322" s="9" t="s">
        <v>1928</v>
      </c>
      <c r="F322" s="39">
        <v>0</v>
      </c>
      <c r="G322" s="128">
        <v>0</v>
      </c>
      <c r="H322" s="129">
        <f t="shared" si="45"/>
        <v>0</v>
      </c>
      <c r="I322" s="128">
        <f>IF(H324&gt;0, H322/H324, 0)</f>
        <v>0</v>
      </c>
      <c r="J322" s="76"/>
      <c r="K322" s="12" t="e">
        <f>ROUND(J324*I322,0)</f>
        <v>#REF!</v>
      </c>
      <c r="L322" s="75">
        <v>0</v>
      </c>
      <c r="M322" s="12" t="e">
        <f>K322-L322</f>
        <v>#REF!</v>
      </c>
      <c r="N322" s="50" t="e">
        <f t="shared" si="44"/>
        <v>#REF!</v>
      </c>
      <c r="O322" s="12">
        <v>0</v>
      </c>
      <c r="P322" s="9">
        <f t="shared" si="37"/>
        <v>0</v>
      </c>
      <c r="Q322" s="130">
        <f t="shared" si="38"/>
        <v>63</v>
      </c>
      <c r="R322" s="130">
        <f t="shared" si="39"/>
        <v>998</v>
      </c>
      <c r="S322" s="130">
        <f t="shared" si="40"/>
        <v>313</v>
      </c>
      <c r="T322" s="130">
        <f t="shared" si="41"/>
        <v>0</v>
      </c>
      <c r="U322" s="130">
        <f t="shared" si="42"/>
        <v>0</v>
      </c>
      <c r="V322" s="185">
        <f t="shared" si="43"/>
        <v>313</v>
      </c>
      <c r="W322" s="12">
        <v>63</v>
      </c>
      <c r="X322" s="9">
        <v>998</v>
      </c>
      <c r="Y322" s="9">
        <v>313</v>
      </c>
      <c r="Z322" s="12">
        <v>0</v>
      </c>
      <c r="AA322" s="12">
        <v>0</v>
      </c>
      <c r="AB322" s="132"/>
      <c r="AC322" s="131"/>
      <c r="AD322" s="132"/>
      <c r="AE322" s="132"/>
      <c r="AF322" s="131"/>
      <c r="AG322" s="131"/>
      <c r="AI322" s="12"/>
      <c r="AL322" s="12"/>
      <c r="AM322" s="12"/>
      <c r="AO322" s="12"/>
      <c r="AR322" s="12"/>
      <c r="AS322" s="12"/>
      <c r="AU322" s="12"/>
      <c r="AX322" s="12"/>
      <c r="AY322" s="12"/>
      <c r="BA322" s="12"/>
      <c r="BD322" s="12"/>
      <c r="BE322" s="12"/>
      <c r="BG322" s="12"/>
      <c r="BJ322" s="12"/>
      <c r="BK322" s="12"/>
      <c r="BM322" s="131"/>
      <c r="BN322" s="132"/>
      <c r="BO322" s="132"/>
      <c r="BP322" s="12"/>
      <c r="BQ322" s="12"/>
      <c r="BS322" s="12"/>
      <c r="BV322" s="12"/>
      <c r="BW322" s="12"/>
      <c r="BY322" s="12"/>
      <c r="CB322" s="12"/>
      <c r="CC322" s="12"/>
      <c r="CE322" s="12"/>
      <c r="CH322" s="12"/>
      <c r="CI322" s="12"/>
    </row>
    <row r="323" spans="1:87">
      <c r="A323" s="9">
        <v>314</v>
      </c>
      <c r="B323" s="9">
        <v>63</v>
      </c>
      <c r="C323" s="9" t="s">
        <v>1928</v>
      </c>
      <c r="D323" s="9">
        <v>998</v>
      </c>
      <c r="E323" s="9" t="s">
        <v>1928</v>
      </c>
      <c r="F323" s="39">
        <v>0</v>
      </c>
      <c r="G323" s="128">
        <v>0</v>
      </c>
      <c r="H323" s="129">
        <f t="shared" si="45"/>
        <v>0</v>
      </c>
      <c r="I323" s="128">
        <f>IF(H324&gt;0, H323/H324, 0)</f>
        <v>0</v>
      </c>
      <c r="J323" s="76"/>
      <c r="K323" s="12" t="e">
        <f>ROUND(J324*I323,0)</f>
        <v>#REF!</v>
      </c>
      <c r="L323" s="75">
        <v>0</v>
      </c>
      <c r="M323" s="12" t="e">
        <f>K323-L323</f>
        <v>#REF!</v>
      </c>
      <c r="N323" s="50" t="e">
        <f t="shared" si="44"/>
        <v>#REF!</v>
      </c>
      <c r="O323" s="12">
        <v>0</v>
      </c>
      <c r="P323" s="9">
        <f t="shared" si="37"/>
        <v>0</v>
      </c>
      <c r="Q323" s="130">
        <f t="shared" si="38"/>
        <v>63</v>
      </c>
      <c r="R323" s="130">
        <f t="shared" si="39"/>
        <v>998</v>
      </c>
      <c r="S323" s="130">
        <f t="shared" si="40"/>
        <v>314</v>
      </c>
      <c r="T323" s="130">
        <f t="shared" si="41"/>
        <v>0</v>
      </c>
      <c r="U323" s="130">
        <f t="shared" si="42"/>
        <v>0</v>
      </c>
      <c r="V323" s="185">
        <f t="shared" si="43"/>
        <v>314</v>
      </c>
      <c r="W323" s="12">
        <v>63</v>
      </c>
      <c r="X323" s="9">
        <v>998</v>
      </c>
      <c r="Y323" s="9">
        <v>314</v>
      </c>
      <c r="Z323" s="12">
        <v>0</v>
      </c>
      <c r="AA323" s="12">
        <v>0</v>
      </c>
      <c r="AB323" s="132"/>
      <c r="AC323" s="131"/>
      <c r="AD323" s="132"/>
      <c r="AE323" s="132"/>
      <c r="AF323" s="131"/>
      <c r="AG323" s="131"/>
      <c r="AI323" s="12"/>
      <c r="AL323" s="12"/>
      <c r="AM323" s="12"/>
      <c r="AO323" s="12"/>
      <c r="AR323" s="12"/>
      <c r="AS323" s="12"/>
      <c r="AU323" s="12"/>
      <c r="AX323" s="12"/>
      <c r="AY323" s="12"/>
      <c r="BA323" s="12"/>
      <c r="BD323" s="12"/>
      <c r="BE323" s="12"/>
      <c r="BG323" s="12"/>
      <c r="BJ323" s="12"/>
      <c r="BK323" s="12"/>
      <c r="BM323" s="131"/>
      <c r="BN323" s="132"/>
      <c r="BO323" s="132"/>
      <c r="BP323" s="12"/>
      <c r="BQ323" s="12"/>
      <c r="BS323" s="12"/>
      <c r="BV323" s="12"/>
      <c r="BW323" s="12"/>
      <c r="BY323" s="12"/>
      <c r="CB323" s="12"/>
      <c r="CC323" s="12"/>
      <c r="CE323" s="12"/>
      <c r="CH323" s="12"/>
      <c r="CI323" s="12"/>
    </row>
    <row r="324" spans="1:87">
      <c r="A324" s="9">
        <v>315</v>
      </c>
      <c r="B324" s="13">
        <v>63</v>
      </c>
      <c r="C324" s="13" t="s">
        <v>1563</v>
      </c>
      <c r="D324" s="13">
        <v>999</v>
      </c>
      <c r="E324" s="13" t="s">
        <v>946</v>
      </c>
      <c r="F324" s="111">
        <v>2548883.85</v>
      </c>
      <c r="G324" s="133">
        <v>1</v>
      </c>
      <c r="H324" s="134">
        <f>SUM(H320:H323)</f>
        <v>2544145.58</v>
      </c>
      <c r="I324" s="133">
        <f>SUM(I320:I323)</f>
        <v>0.99999999999999989</v>
      </c>
      <c r="J324" s="111" t="e">
        <f>VLOOKUP(B324,town351,22)</f>
        <v>#REF!</v>
      </c>
      <c r="K324" s="111" t="e">
        <f>SUM(K320:K323)</f>
        <v>#REF!</v>
      </c>
      <c r="L324" s="135">
        <v>842624</v>
      </c>
      <c r="M324" s="111" t="e">
        <f>SUM(M320:M323)</f>
        <v>#REF!</v>
      </c>
      <c r="N324" s="49" t="e">
        <f t="shared" si="44"/>
        <v>#REF!</v>
      </c>
      <c r="O324" s="111">
        <v>230</v>
      </c>
      <c r="P324" s="9">
        <f t="shared" si="37"/>
        <v>0</v>
      </c>
      <c r="Q324" s="130">
        <f t="shared" si="38"/>
        <v>63</v>
      </c>
      <c r="R324" s="130">
        <f t="shared" si="39"/>
        <v>999</v>
      </c>
      <c r="S324" s="130">
        <f t="shared" si="40"/>
        <v>315</v>
      </c>
      <c r="T324" s="130">
        <f t="shared" si="41"/>
        <v>223</v>
      </c>
      <c r="U324" s="130">
        <f t="shared" si="42"/>
        <v>2544145.58</v>
      </c>
      <c r="V324" s="185">
        <f t="shared" si="43"/>
        <v>315</v>
      </c>
      <c r="W324" s="12">
        <v>63</v>
      </c>
      <c r="X324" s="9">
        <v>999</v>
      </c>
      <c r="Y324" s="9">
        <v>315</v>
      </c>
      <c r="Z324" s="12">
        <v>223</v>
      </c>
      <c r="AA324" s="12">
        <v>2544145.58</v>
      </c>
      <c r="AB324" s="132"/>
      <c r="AC324" s="131"/>
      <c r="AD324" s="132"/>
      <c r="AE324" s="132"/>
      <c r="AF324" s="131"/>
      <c r="AG324" s="131"/>
      <c r="AI324" s="12"/>
      <c r="AL324" s="12"/>
      <c r="AM324" s="12"/>
      <c r="AO324" s="12"/>
      <c r="AR324" s="12"/>
      <c r="AS324" s="12"/>
      <c r="AU324" s="12"/>
      <c r="AX324" s="12"/>
      <c r="AY324" s="12"/>
      <c r="BA324" s="12"/>
      <c r="BD324" s="12"/>
      <c r="BE324" s="12"/>
      <c r="BG324" s="12"/>
      <c r="BJ324" s="12"/>
      <c r="BK324" s="12"/>
      <c r="BM324" s="131"/>
      <c r="BN324" s="132"/>
      <c r="BO324" s="132"/>
      <c r="BP324" s="12"/>
      <c r="BQ324" s="12"/>
      <c r="BS324" s="12"/>
      <c r="BV324" s="12"/>
      <c r="BW324" s="12"/>
      <c r="BY324" s="12"/>
      <c r="CB324" s="12"/>
      <c r="CC324" s="12"/>
      <c r="CE324" s="12"/>
      <c r="CH324" s="12"/>
      <c r="CI324" s="12"/>
    </row>
    <row r="325" spans="1:87">
      <c r="A325" s="9">
        <v>316</v>
      </c>
      <c r="B325" s="9">
        <v>64</v>
      </c>
      <c r="C325" s="9" t="s">
        <v>1564</v>
      </c>
      <c r="D325" s="9">
        <v>64</v>
      </c>
      <c r="E325" s="9" t="s">
        <v>1124</v>
      </c>
      <c r="F325" s="39">
        <v>21129205.020000003</v>
      </c>
      <c r="G325" s="128">
        <v>1</v>
      </c>
      <c r="H325" s="129">
        <f>U325</f>
        <v>21580495.630000003</v>
      </c>
      <c r="I325" s="128">
        <f>IF(H329&gt;0, H325/H329, 0)</f>
        <v>1</v>
      </c>
      <c r="J325" s="76"/>
      <c r="K325" s="12" t="e">
        <f>ROUND(J329*I325,0)</f>
        <v>#REF!</v>
      </c>
      <c r="L325" s="75">
        <v>9800189</v>
      </c>
      <c r="M325" s="12" t="e">
        <f>K325-L325</f>
        <v>#REF!</v>
      </c>
      <c r="N325" s="50" t="e">
        <f t="shared" si="44"/>
        <v>#REF!</v>
      </c>
      <c r="O325" s="12">
        <v>1979</v>
      </c>
      <c r="P325" s="9">
        <f t="shared" si="37"/>
        <v>0</v>
      </c>
      <c r="Q325" s="130">
        <f t="shared" si="38"/>
        <v>64</v>
      </c>
      <c r="R325" s="130">
        <f t="shared" si="39"/>
        <v>64</v>
      </c>
      <c r="S325" s="130">
        <f t="shared" si="40"/>
        <v>316</v>
      </c>
      <c r="T325" s="130">
        <f t="shared" si="41"/>
        <v>2029</v>
      </c>
      <c r="U325" s="130">
        <f t="shared" si="42"/>
        <v>21580495.630000003</v>
      </c>
      <c r="V325" s="185">
        <f t="shared" si="43"/>
        <v>316</v>
      </c>
      <c r="W325" s="12">
        <v>64</v>
      </c>
      <c r="X325" s="9">
        <v>64</v>
      </c>
      <c r="Y325" s="9">
        <v>316</v>
      </c>
      <c r="Z325" s="12">
        <v>2029</v>
      </c>
      <c r="AA325" s="12">
        <v>21580495.630000003</v>
      </c>
      <c r="AB325" s="132"/>
      <c r="AC325" s="131"/>
      <c r="AD325" s="132"/>
      <c r="AE325" s="132"/>
      <c r="AF325" s="131"/>
      <c r="AG325" s="131"/>
      <c r="AI325" s="12"/>
      <c r="AL325" s="12"/>
      <c r="AM325" s="12"/>
      <c r="AO325" s="12"/>
      <c r="AR325" s="12"/>
      <c r="AS325" s="12"/>
      <c r="AU325" s="12"/>
      <c r="AX325" s="12"/>
      <c r="AY325" s="12"/>
      <c r="BA325" s="12"/>
      <c r="BD325" s="12"/>
      <c r="BE325" s="12"/>
      <c r="BG325" s="12"/>
      <c r="BJ325" s="12"/>
      <c r="BK325" s="12"/>
      <c r="BM325" s="131"/>
      <c r="BN325" s="132"/>
      <c r="BO325" s="132"/>
      <c r="BP325" s="12"/>
      <c r="BQ325" s="12"/>
      <c r="BS325" s="12"/>
      <c r="BV325" s="12"/>
      <c r="BW325" s="12"/>
      <c r="BY325" s="12"/>
      <c r="CB325" s="12"/>
      <c r="CC325" s="12"/>
      <c r="CE325" s="12"/>
      <c r="CH325" s="12"/>
      <c r="CI325" s="12"/>
    </row>
    <row r="326" spans="1:87">
      <c r="A326" s="9">
        <v>317</v>
      </c>
      <c r="B326" s="9">
        <v>64</v>
      </c>
      <c r="C326" s="9" t="s">
        <v>1928</v>
      </c>
      <c r="D326" s="9">
        <v>998</v>
      </c>
      <c r="E326" s="9" t="s">
        <v>1928</v>
      </c>
      <c r="F326" s="39">
        <v>0</v>
      </c>
      <c r="G326" s="128">
        <v>0</v>
      </c>
      <c r="H326" s="129">
        <f t="shared" si="45"/>
        <v>0</v>
      </c>
      <c r="I326" s="128">
        <f>IF(H329&gt;0, H326/H329, 0)</f>
        <v>0</v>
      </c>
      <c r="J326" s="76"/>
      <c r="K326" s="12" t="e">
        <f>ROUND(J329*I326,0)</f>
        <v>#REF!</v>
      </c>
      <c r="L326" s="75">
        <v>0</v>
      </c>
      <c r="M326" s="12" t="e">
        <f>K326-L326</f>
        <v>#REF!</v>
      </c>
      <c r="N326" s="50" t="e">
        <f t="shared" si="44"/>
        <v>#REF!</v>
      </c>
      <c r="O326" s="12">
        <v>0</v>
      </c>
      <c r="P326" s="9">
        <f t="shared" si="37"/>
        <v>0</v>
      </c>
      <c r="Q326" s="130">
        <f t="shared" si="38"/>
        <v>64</v>
      </c>
      <c r="R326" s="130">
        <f t="shared" si="39"/>
        <v>998</v>
      </c>
      <c r="S326" s="130">
        <f t="shared" si="40"/>
        <v>317</v>
      </c>
      <c r="T326" s="130">
        <f t="shared" si="41"/>
        <v>0</v>
      </c>
      <c r="U326" s="130">
        <f t="shared" si="42"/>
        <v>0</v>
      </c>
      <c r="V326" s="185">
        <f t="shared" si="43"/>
        <v>317</v>
      </c>
      <c r="W326" s="12">
        <v>64</v>
      </c>
      <c r="X326" s="9">
        <v>998</v>
      </c>
      <c r="Y326" s="9">
        <v>317</v>
      </c>
      <c r="Z326" s="12">
        <v>0</v>
      </c>
      <c r="AA326" s="12">
        <v>0</v>
      </c>
      <c r="AB326" s="132"/>
      <c r="AC326" s="131"/>
      <c r="AD326" s="132"/>
      <c r="AE326" s="132"/>
      <c r="AF326" s="131"/>
      <c r="AG326" s="131"/>
      <c r="AI326" s="12"/>
      <c r="AL326" s="12"/>
      <c r="AM326" s="12"/>
      <c r="AO326" s="12"/>
      <c r="AR326" s="12"/>
      <c r="AS326" s="12"/>
      <c r="AU326" s="12"/>
      <c r="AX326" s="12"/>
      <c r="AY326" s="12"/>
      <c r="BA326" s="12"/>
      <c r="BD326" s="12"/>
      <c r="BE326" s="12"/>
      <c r="BG326" s="12"/>
      <c r="BJ326" s="12"/>
      <c r="BK326" s="12"/>
      <c r="BM326" s="131"/>
      <c r="BN326" s="132"/>
      <c r="BO326" s="132"/>
      <c r="BP326" s="12"/>
      <c r="BQ326" s="12"/>
      <c r="BS326" s="12"/>
      <c r="BV326" s="12"/>
      <c r="BW326" s="12"/>
      <c r="BY326" s="12"/>
      <c r="CB326" s="12"/>
      <c r="CC326" s="12"/>
      <c r="CE326" s="12"/>
      <c r="CH326" s="12"/>
      <c r="CI326" s="12"/>
    </row>
    <row r="327" spans="1:87">
      <c r="A327" s="9">
        <v>318</v>
      </c>
      <c r="B327" s="9">
        <v>64</v>
      </c>
      <c r="C327" s="9" t="s">
        <v>1928</v>
      </c>
      <c r="D327" s="9">
        <v>998</v>
      </c>
      <c r="E327" s="9" t="s">
        <v>1928</v>
      </c>
      <c r="F327" s="39">
        <v>0</v>
      </c>
      <c r="G327" s="128">
        <v>0</v>
      </c>
      <c r="H327" s="129">
        <f t="shared" si="45"/>
        <v>0</v>
      </c>
      <c r="I327" s="128">
        <f>IF(H329&gt;0, H327/H329, 0)</f>
        <v>0</v>
      </c>
      <c r="J327" s="76"/>
      <c r="K327" s="12" t="e">
        <f>ROUND(J329*I327,0)</f>
        <v>#REF!</v>
      </c>
      <c r="L327" s="75">
        <v>0</v>
      </c>
      <c r="M327" s="12" t="e">
        <f>K327-L327</f>
        <v>#REF!</v>
      </c>
      <c r="N327" s="50" t="e">
        <f t="shared" si="44"/>
        <v>#REF!</v>
      </c>
      <c r="O327" s="12">
        <v>0</v>
      </c>
      <c r="P327" s="9">
        <f t="shared" si="37"/>
        <v>0</v>
      </c>
      <c r="Q327" s="130">
        <f t="shared" si="38"/>
        <v>64</v>
      </c>
      <c r="R327" s="130">
        <f t="shared" si="39"/>
        <v>998</v>
      </c>
      <c r="S327" s="130">
        <f t="shared" si="40"/>
        <v>318</v>
      </c>
      <c r="T327" s="130">
        <f t="shared" si="41"/>
        <v>0</v>
      </c>
      <c r="U327" s="130">
        <f t="shared" si="42"/>
        <v>0</v>
      </c>
      <c r="V327" s="185">
        <f t="shared" si="43"/>
        <v>318</v>
      </c>
      <c r="W327" s="12">
        <v>64</v>
      </c>
      <c r="X327" s="9">
        <v>998</v>
      </c>
      <c r="Y327" s="9">
        <v>318</v>
      </c>
      <c r="Z327" s="12">
        <v>0</v>
      </c>
      <c r="AA327" s="12">
        <v>0</v>
      </c>
      <c r="AB327" s="132"/>
      <c r="AC327" s="131"/>
      <c r="AD327" s="132"/>
      <c r="AE327" s="132"/>
      <c r="AF327" s="131"/>
      <c r="AG327" s="131"/>
      <c r="AI327" s="12"/>
      <c r="AL327" s="12"/>
      <c r="AM327" s="12"/>
      <c r="AO327" s="12"/>
      <c r="AR327" s="12"/>
      <c r="AS327" s="12"/>
      <c r="AU327" s="12"/>
      <c r="AX327" s="12"/>
      <c r="AY327" s="12"/>
      <c r="BA327" s="12"/>
      <c r="BD327" s="12"/>
      <c r="BE327" s="12"/>
      <c r="BG327" s="12"/>
      <c r="BJ327" s="12"/>
      <c r="BK327" s="12"/>
      <c r="BM327" s="131"/>
      <c r="BN327" s="132"/>
      <c r="BO327" s="132"/>
      <c r="BP327" s="12"/>
      <c r="BQ327" s="12"/>
      <c r="BS327" s="12"/>
      <c r="BV327" s="12"/>
      <c r="BW327" s="12"/>
      <c r="BY327" s="12"/>
      <c r="CB327" s="12"/>
      <c r="CC327" s="12"/>
      <c r="CE327" s="12"/>
      <c r="CH327" s="12"/>
      <c r="CI327" s="12"/>
    </row>
    <row r="328" spans="1:87">
      <c r="A328" s="9">
        <v>319</v>
      </c>
      <c r="B328" s="9">
        <v>64</v>
      </c>
      <c r="C328" s="9" t="s">
        <v>1928</v>
      </c>
      <c r="D328" s="9">
        <v>998</v>
      </c>
      <c r="E328" s="9" t="s">
        <v>1928</v>
      </c>
      <c r="F328" s="39">
        <v>0</v>
      </c>
      <c r="G328" s="128">
        <v>0</v>
      </c>
      <c r="H328" s="129">
        <f t="shared" si="45"/>
        <v>0</v>
      </c>
      <c r="I328" s="128">
        <f>IF(H329&gt;0, H328/H329, 0)</f>
        <v>0</v>
      </c>
      <c r="J328" s="76"/>
      <c r="K328" s="12" t="e">
        <f>ROUND(J329*I328,0)</f>
        <v>#REF!</v>
      </c>
      <c r="L328" s="75">
        <v>0</v>
      </c>
      <c r="M328" s="12" t="e">
        <f>K328-L328</f>
        <v>#REF!</v>
      </c>
      <c r="N328" s="50" t="e">
        <f t="shared" si="44"/>
        <v>#REF!</v>
      </c>
      <c r="O328" s="12">
        <v>0</v>
      </c>
      <c r="P328" s="9">
        <f t="shared" si="37"/>
        <v>0</v>
      </c>
      <c r="Q328" s="130">
        <f t="shared" si="38"/>
        <v>64</v>
      </c>
      <c r="R328" s="130">
        <f t="shared" si="39"/>
        <v>998</v>
      </c>
      <c r="S328" s="130">
        <f t="shared" si="40"/>
        <v>319</v>
      </c>
      <c r="T328" s="130">
        <f t="shared" si="41"/>
        <v>0</v>
      </c>
      <c r="U328" s="130">
        <f t="shared" si="42"/>
        <v>0</v>
      </c>
      <c r="V328" s="185">
        <f t="shared" si="43"/>
        <v>319</v>
      </c>
      <c r="W328" s="12">
        <v>64</v>
      </c>
      <c r="X328" s="9">
        <v>998</v>
      </c>
      <c r="Y328" s="9">
        <v>319</v>
      </c>
      <c r="Z328" s="12">
        <v>0</v>
      </c>
      <c r="AA328" s="12">
        <v>0</v>
      </c>
      <c r="AB328" s="132"/>
      <c r="AC328" s="131"/>
      <c r="AD328" s="132"/>
      <c r="AE328" s="132"/>
      <c r="AF328" s="131"/>
      <c r="AG328" s="131"/>
      <c r="AI328" s="12"/>
      <c r="AL328" s="12"/>
      <c r="AM328" s="12"/>
      <c r="AO328" s="12"/>
      <c r="AR328" s="12"/>
      <c r="AS328" s="12"/>
      <c r="AU328" s="12"/>
      <c r="AX328" s="12"/>
      <c r="AY328" s="12"/>
      <c r="BA328" s="12"/>
      <c r="BD328" s="12"/>
      <c r="BE328" s="12"/>
      <c r="BG328" s="12"/>
      <c r="BJ328" s="12"/>
      <c r="BK328" s="12"/>
      <c r="BM328" s="131"/>
      <c r="BN328" s="132"/>
      <c r="BO328" s="132"/>
      <c r="BP328" s="12"/>
      <c r="BQ328" s="12"/>
      <c r="BS328" s="12"/>
      <c r="BV328" s="12"/>
      <c r="BW328" s="12"/>
      <c r="BY328" s="12"/>
      <c r="CB328" s="12"/>
      <c r="CC328" s="12"/>
      <c r="CE328" s="12"/>
      <c r="CH328" s="12"/>
      <c r="CI328" s="12"/>
    </row>
    <row r="329" spans="1:87">
      <c r="A329" s="9">
        <v>320</v>
      </c>
      <c r="B329" s="13">
        <v>64</v>
      </c>
      <c r="C329" s="13" t="s">
        <v>1564</v>
      </c>
      <c r="D329" s="13">
        <v>999</v>
      </c>
      <c r="E329" s="13" t="s">
        <v>946</v>
      </c>
      <c r="F329" s="111">
        <v>21129205.020000003</v>
      </c>
      <c r="G329" s="133">
        <v>1</v>
      </c>
      <c r="H329" s="134">
        <f>SUM(H325:H328)</f>
        <v>21580495.630000003</v>
      </c>
      <c r="I329" s="133">
        <f>SUM(I325:I328)</f>
        <v>1</v>
      </c>
      <c r="J329" s="111" t="e">
        <f>VLOOKUP(B329,town351,22)</f>
        <v>#REF!</v>
      </c>
      <c r="K329" s="111" t="e">
        <f>SUM(K325:K328)</f>
        <v>#REF!</v>
      </c>
      <c r="L329" s="135">
        <v>9800189</v>
      </c>
      <c r="M329" s="111" t="e">
        <f>SUM(M325:M328)</f>
        <v>#REF!</v>
      </c>
      <c r="N329" s="49" t="e">
        <f t="shared" si="44"/>
        <v>#REF!</v>
      </c>
      <c r="O329" s="111">
        <v>1979</v>
      </c>
      <c r="P329" s="9">
        <f t="shared" si="37"/>
        <v>0</v>
      </c>
      <c r="Q329" s="130">
        <f t="shared" si="38"/>
        <v>64</v>
      </c>
      <c r="R329" s="130">
        <f t="shared" si="39"/>
        <v>999</v>
      </c>
      <c r="S329" s="130">
        <f t="shared" si="40"/>
        <v>320</v>
      </c>
      <c r="T329" s="130">
        <f t="shared" si="41"/>
        <v>2029</v>
      </c>
      <c r="U329" s="130">
        <f t="shared" si="42"/>
        <v>21580495.630000003</v>
      </c>
      <c r="V329" s="185">
        <f t="shared" si="43"/>
        <v>320</v>
      </c>
      <c r="W329" s="12">
        <v>64</v>
      </c>
      <c r="X329" s="9">
        <v>999</v>
      </c>
      <c r="Y329" s="9">
        <v>320</v>
      </c>
      <c r="Z329" s="12">
        <v>2029</v>
      </c>
      <c r="AA329" s="12">
        <v>21580495.630000003</v>
      </c>
      <c r="AB329" s="132"/>
      <c r="AC329" s="131"/>
      <c r="AD329" s="132"/>
      <c r="AE329" s="132"/>
      <c r="AF329" s="131"/>
      <c r="AG329" s="131"/>
      <c r="AI329" s="12"/>
      <c r="AL329" s="12"/>
      <c r="AM329" s="12"/>
      <c r="AO329" s="12"/>
      <c r="AR329" s="12"/>
      <c r="AS329" s="12"/>
      <c r="AU329" s="12"/>
      <c r="AX329" s="12"/>
      <c r="AY329" s="12"/>
      <c r="BA329" s="12"/>
      <c r="BD329" s="12"/>
      <c r="BE329" s="12"/>
      <c r="BG329" s="12"/>
      <c r="BJ329" s="12"/>
      <c r="BK329" s="12"/>
      <c r="BM329" s="131"/>
      <c r="BN329" s="132"/>
      <c r="BO329" s="132"/>
      <c r="BP329" s="12"/>
      <c r="BQ329" s="12"/>
      <c r="BS329" s="12"/>
      <c r="BV329" s="12"/>
      <c r="BW329" s="12"/>
      <c r="BY329" s="12"/>
      <c r="CB329" s="12"/>
      <c r="CC329" s="12"/>
      <c r="CE329" s="12"/>
      <c r="CH329" s="12"/>
      <c r="CI329" s="12"/>
    </row>
    <row r="330" spans="1:87">
      <c r="A330" s="9">
        <v>321</v>
      </c>
      <c r="B330" s="9">
        <v>65</v>
      </c>
      <c r="C330" s="9" t="s">
        <v>1565</v>
      </c>
      <c r="D330" s="9">
        <v>65</v>
      </c>
      <c r="E330" s="9" t="s">
        <v>1125</v>
      </c>
      <c r="F330" s="39">
        <v>14047813.289400002</v>
      </c>
      <c r="G330" s="128">
        <v>0.99333941794312308</v>
      </c>
      <c r="H330" s="129">
        <f>U330</f>
        <v>14622821.151839999</v>
      </c>
      <c r="I330" s="128">
        <f>IF(H334&gt;0, H330/H334, 0)</f>
        <v>0.99246489823524164</v>
      </c>
      <c r="J330" s="76"/>
      <c r="K330" s="12" t="e">
        <f>ROUND(J334*I330,0)</f>
        <v>#REF!</v>
      </c>
      <c r="L330" s="75">
        <v>11968705</v>
      </c>
      <c r="M330" s="12" t="e">
        <f>K330-L330</f>
        <v>#REF!</v>
      </c>
      <c r="N330" s="50" t="e">
        <f t="shared" si="44"/>
        <v>#REF!</v>
      </c>
      <c r="O330" s="12">
        <v>1553</v>
      </c>
      <c r="P330" s="9">
        <f t="shared" ref="P330:P393" si="46">ABS(Q330-B330)+ABS(R330-D330)</f>
        <v>0</v>
      </c>
      <c r="Q330" s="130">
        <f t="shared" ref="Q330:Q393" si="47">VLOOKUP($A330, foundoptions, VLOOKUP($Q$6, foundoptcell, 2, FALSE), FALSE)</f>
        <v>65</v>
      </c>
      <c r="R330" s="130">
        <f t="shared" ref="R330:R393" si="48">VLOOKUP($A330, foundoptions, VLOOKUP($Q$6, foundoptcell, 2, FALSE)+1, FALSE)</f>
        <v>65</v>
      </c>
      <c r="S330" s="130">
        <f t="shared" ref="S330:S393" si="49">VLOOKUP($A330, foundoptions, VLOOKUP($Q$6, foundoptcell, 2, FALSE)+2, FALSE)</f>
        <v>321</v>
      </c>
      <c r="T330" s="130">
        <f t="shared" ref="T330:T393" si="50">VLOOKUP($A330, foundoptions, VLOOKUP($Q$6, foundoptcell, 2, FALSE)+3, FALSE)</f>
        <v>1586</v>
      </c>
      <c r="U330" s="130">
        <f t="shared" ref="U330:U393" si="51">VLOOKUP($A330, foundoptions, VLOOKUP($Q$6, foundoptcell, 2, FALSE)+4, FALSE)</f>
        <v>14622821.151839999</v>
      </c>
      <c r="V330" s="185">
        <f t="shared" si="43"/>
        <v>321</v>
      </c>
      <c r="W330" s="12">
        <v>65</v>
      </c>
      <c r="X330" s="9">
        <v>65</v>
      </c>
      <c r="Y330" s="9">
        <v>321</v>
      </c>
      <c r="Z330" s="12">
        <v>1586</v>
      </c>
      <c r="AA330" s="12">
        <v>14622821.151839999</v>
      </c>
      <c r="AB330" s="132"/>
      <c r="AC330" s="131"/>
      <c r="AD330" s="132"/>
      <c r="AE330" s="132"/>
      <c r="AF330" s="131"/>
      <c r="AG330" s="131"/>
      <c r="AI330" s="12"/>
      <c r="AL330" s="12"/>
      <c r="AM330" s="12"/>
      <c r="AO330" s="12"/>
      <c r="AR330" s="12"/>
      <c r="AS330" s="12"/>
      <c r="AU330" s="12"/>
      <c r="AX330" s="12"/>
      <c r="AY330" s="12"/>
      <c r="BA330" s="12"/>
      <c r="BD330" s="12"/>
      <c r="BE330" s="12"/>
      <c r="BG330" s="12"/>
      <c r="BJ330" s="12"/>
      <c r="BK330" s="12"/>
      <c r="BM330" s="131"/>
      <c r="BN330" s="132"/>
      <c r="BO330" s="132"/>
      <c r="BP330" s="12"/>
      <c r="BQ330" s="12"/>
      <c r="BS330" s="12"/>
      <c r="BV330" s="12"/>
      <c r="BW330" s="12"/>
      <c r="BY330" s="12"/>
      <c r="CB330" s="12"/>
      <c r="CC330" s="12"/>
      <c r="CE330" s="12"/>
      <c r="CH330" s="12"/>
      <c r="CI330" s="12"/>
    </row>
    <row r="331" spans="1:87">
      <c r="A331" s="9">
        <v>322</v>
      </c>
      <c r="B331" s="9">
        <v>65</v>
      </c>
      <c r="C331" s="9" t="s">
        <v>1565</v>
      </c>
      <c r="D331" s="9">
        <v>873</v>
      </c>
      <c r="E331" s="9" t="s">
        <v>1494</v>
      </c>
      <c r="F331" s="39">
        <v>62898</v>
      </c>
      <c r="G331" s="128">
        <v>4.4476005925371395E-3</v>
      </c>
      <c r="H331" s="129">
        <f t="shared" si="45"/>
        <v>94884</v>
      </c>
      <c r="I331" s="128">
        <f>IF(H334&gt;0, H331/H334, 0)</f>
        <v>6.4398680956515237E-3</v>
      </c>
      <c r="J331" s="76"/>
      <c r="K331" s="12" t="e">
        <f>ROUND(J334*I331,0)</f>
        <v>#REF!</v>
      </c>
      <c r="L331" s="75">
        <v>53589</v>
      </c>
      <c r="M331" s="12" t="e">
        <f>K331-L331</f>
        <v>#REF!</v>
      </c>
      <c r="N331" s="50" t="e">
        <f t="shared" si="44"/>
        <v>#REF!</v>
      </c>
      <c r="O331" s="12">
        <v>4</v>
      </c>
      <c r="P331" s="9">
        <f t="shared" si="46"/>
        <v>0</v>
      </c>
      <c r="Q331" s="130">
        <f t="shared" si="47"/>
        <v>65</v>
      </c>
      <c r="R331" s="130">
        <f t="shared" si="48"/>
        <v>873</v>
      </c>
      <c r="S331" s="130">
        <f t="shared" si="49"/>
        <v>322</v>
      </c>
      <c r="T331" s="130">
        <f t="shared" si="50"/>
        <v>6</v>
      </c>
      <c r="U331" s="130">
        <f t="shared" si="51"/>
        <v>94884</v>
      </c>
      <c r="V331" s="185">
        <f t="shared" ref="V331:V394" si="52">A331</f>
        <v>322</v>
      </c>
      <c r="W331" s="12">
        <v>65</v>
      </c>
      <c r="X331" s="9">
        <v>873</v>
      </c>
      <c r="Y331" s="9">
        <v>322</v>
      </c>
      <c r="Z331" s="12">
        <v>6</v>
      </c>
      <c r="AA331" s="12">
        <v>94884</v>
      </c>
      <c r="AB331" s="132"/>
      <c r="AC331" s="131"/>
      <c r="AD331" s="132"/>
      <c r="AE331" s="132"/>
      <c r="AF331" s="131"/>
      <c r="AG331" s="131"/>
      <c r="AI331" s="12"/>
      <c r="AL331" s="12"/>
      <c r="AM331" s="12"/>
      <c r="AO331" s="12"/>
      <c r="AR331" s="12"/>
      <c r="AS331" s="12"/>
      <c r="AU331" s="12"/>
      <c r="AX331" s="12"/>
      <c r="AY331" s="12"/>
      <c r="BA331" s="12"/>
      <c r="BD331" s="12"/>
      <c r="BE331" s="12"/>
      <c r="BG331" s="12"/>
      <c r="BJ331" s="12"/>
      <c r="BK331" s="12"/>
      <c r="BM331" s="131"/>
      <c r="BN331" s="132"/>
      <c r="BO331" s="132"/>
      <c r="BP331" s="12"/>
      <c r="BQ331" s="12"/>
      <c r="BS331" s="12"/>
      <c r="BV331" s="12"/>
      <c r="BW331" s="12"/>
      <c r="BY331" s="12"/>
      <c r="CB331" s="12"/>
      <c r="CC331" s="12"/>
      <c r="CE331" s="12"/>
      <c r="CH331" s="12"/>
      <c r="CI331" s="12"/>
    </row>
    <row r="332" spans="1:87">
      <c r="A332" s="9">
        <v>323</v>
      </c>
      <c r="B332" s="9">
        <v>65</v>
      </c>
      <c r="C332" s="9" t="s">
        <v>1565</v>
      </c>
      <c r="D332" s="9">
        <v>915</v>
      </c>
      <c r="E332" s="9" t="s">
        <v>1500</v>
      </c>
      <c r="F332" s="39">
        <v>31296</v>
      </c>
      <c r="G332" s="128">
        <v>2.2129814643397617E-3</v>
      </c>
      <c r="H332" s="129">
        <f t="shared" si="45"/>
        <v>16137</v>
      </c>
      <c r="I332" s="128">
        <f>IF(H334&gt;0, H332/H334, 0)</f>
        <v>1.0952336691067896E-3</v>
      </c>
      <c r="J332" s="76"/>
      <c r="K332" s="12" t="e">
        <f>ROUND(J334*I332,0)</f>
        <v>#REF!</v>
      </c>
      <c r="L332" s="75">
        <v>26664</v>
      </c>
      <c r="M332" s="12" t="e">
        <f>K332-L332</f>
        <v>#REF!</v>
      </c>
      <c r="N332" s="50" t="e">
        <f t="shared" si="44"/>
        <v>#REF!</v>
      </c>
      <c r="O332" s="12">
        <v>2</v>
      </c>
      <c r="P332" s="9">
        <f t="shared" si="46"/>
        <v>0</v>
      </c>
      <c r="Q332" s="130">
        <f t="shared" si="47"/>
        <v>65</v>
      </c>
      <c r="R332" s="130">
        <f t="shared" si="48"/>
        <v>915</v>
      </c>
      <c r="S332" s="130">
        <f t="shared" si="49"/>
        <v>323</v>
      </c>
      <c r="T332" s="130">
        <f t="shared" si="50"/>
        <v>1</v>
      </c>
      <c r="U332" s="130">
        <f t="shared" si="51"/>
        <v>16137</v>
      </c>
      <c r="V332" s="185">
        <f t="shared" si="52"/>
        <v>323</v>
      </c>
      <c r="W332" s="12">
        <v>65</v>
      </c>
      <c r="X332" s="9">
        <v>915</v>
      </c>
      <c r="Y332" s="9">
        <v>323</v>
      </c>
      <c r="Z332" s="12">
        <v>1</v>
      </c>
      <c r="AA332" s="12">
        <v>16137</v>
      </c>
      <c r="AB332" s="132"/>
      <c r="AC332" s="131"/>
      <c r="AD332" s="132"/>
      <c r="AE332" s="132"/>
      <c r="AF332" s="131"/>
      <c r="AG332" s="131"/>
      <c r="AI332" s="12"/>
      <c r="AL332" s="12"/>
      <c r="AM332" s="12"/>
      <c r="AO332" s="12"/>
      <c r="AR332" s="12"/>
      <c r="AS332" s="12"/>
      <c r="AU332" s="12"/>
      <c r="AX332" s="12"/>
      <c r="AY332" s="12"/>
      <c r="BA332" s="12"/>
      <c r="BD332" s="12"/>
      <c r="BE332" s="12"/>
      <c r="BG332" s="12"/>
      <c r="BJ332" s="12"/>
      <c r="BK332" s="12"/>
      <c r="BM332" s="131"/>
      <c r="BN332" s="132"/>
      <c r="BO332" s="132"/>
      <c r="BP332" s="12"/>
      <c r="BQ332" s="12"/>
      <c r="BS332" s="12"/>
      <c r="BV332" s="12"/>
      <c r="BW332" s="12"/>
      <c r="BY332" s="12"/>
      <c r="CB332" s="12"/>
      <c r="CC332" s="12"/>
      <c r="CE332" s="12"/>
      <c r="CH332" s="12"/>
      <c r="CI332" s="12"/>
    </row>
    <row r="333" spans="1:87">
      <c r="A333" s="9">
        <v>324</v>
      </c>
      <c r="B333" s="9">
        <v>65</v>
      </c>
      <c r="C333" s="9" t="s">
        <v>1928</v>
      </c>
      <c r="D333" s="9">
        <v>998</v>
      </c>
      <c r="E333" s="9" t="s">
        <v>1928</v>
      </c>
      <c r="F333" s="39">
        <v>0</v>
      </c>
      <c r="G333" s="128">
        <v>0</v>
      </c>
      <c r="H333" s="129">
        <f t="shared" si="45"/>
        <v>0</v>
      </c>
      <c r="I333" s="128">
        <f>IF(H334&gt;0, H333/H334, 0)</f>
        <v>0</v>
      </c>
      <c r="J333" s="76"/>
      <c r="K333" s="12" t="e">
        <f>ROUND(J334*I333,0)</f>
        <v>#REF!</v>
      </c>
      <c r="L333" s="75">
        <v>0</v>
      </c>
      <c r="M333" s="12" t="e">
        <f>K333-L333</f>
        <v>#REF!</v>
      </c>
      <c r="N333" s="50" t="e">
        <f t="shared" si="44"/>
        <v>#REF!</v>
      </c>
      <c r="O333" s="12">
        <v>0</v>
      </c>
      <c r="P333" s="9">
        <f t="shared" si="46"/>
        <v>0</v>
      </c>
      <c r="Q333" s="130">
        <f t="shared" si="47"/>
        <v>65</v>
      </c>
      <c r="R333" s="130">
        <f t="shared" si="48"/>
        <v>998</v>
      </c>
      <c r="S333" s="130">
        <f t="shared" si="49"/>
        <v>324</v>
      </c>
      <c r="T333" s="130">
        <f t="shared" si="50"/>
        <v>0</v>
      </c>
      <c r="U333" s="130">
        <f t="shared" si="51"/>
        <v>0</v>
      </c>
      <c r="V333" s="185">
        <f t="shared" si="52"/>
        <v>324</v>
      </c>
      <c r="W333" s="12">
        <v>65</v>
      </c>
      <c r="X333" s="9">
        <v>998</v>
      </c>
      <c r="Y333" s="9">
        <v>324</v>
      </c>
      <c r="Z333" s="12">
        <v>0</v>
      </c>
      <c r="AA333" s="12">
        <v>0</v>
      </c>
      <c r="AB333" s="132"/>
      <c r="AC333" s="131"/>
      <c r="AD333" s="132"/>
      <c r="AE333" s="132"/>
      <c r="AF333" s="131"/>
      <c r="AG333" s="131"/>
      <c r="AI333" s="12"/>
      <c r="AL333" s="12"/>
      <c r="AM333" s="12"/>
      <c r="AO333" s="12"/>
      <c r="AR333" s="12"/>
      <c r="AS333" s="12"/>
      <c r="AU333" s="12"/>
      <c r="AX333" s="12"/>
      <c r="AY333" s="12"/>
      <c r="BA333" s="12"/>
      <c r="BD333" s="12"/>
      <c r="BE333" s="12"/>
      <c r="BG333" s="12"/>
      <c r="BJ333" s="12"/>
      <c r="BK333" s="12"/>
      <c r="BM333" s="131"/>
      <c r="BN333" s="132"/>
      <c r="BO333" s="132"/>
      <c r="BP333" s="12"/>
      <c r="BQ333" s="12"/>
      <c r="BS333" s="12"/>
      <c r="BV333" s="12"/>
      <c r="BW333" s="12"/>
      <c r="BY333" s="12"/>
      <c r="CB333" s="12"/>
      <c r="CC333" s="12"/>
      <c r="CE333" s="12"/>
      <c r="CH333" s="12"/>
      <c r="CI333" s="12"/>
    </row>
    <row r="334" spans="1:87">
      <c r="A334" s="9">
        <v>325</v>
      </c>
      <c r="B334" s="13">
        <v>65</v>
      </c>
      <c r="C334" s="13" t="s">
        <v>1565</v>
      </c>
      <c r="D334" s="13">
        <v>999</v>
      </c>
      <c r="E334" s="13" t="s">
        <v>946</v>
      </c>
      <c r="F334" s="111">
        <v>14142007.289400002</v>
      </c>
      <c r="G334" s="133">
        <v>1</v>
      </c>
      <c r="H334" s="134">
        <f>SUM(H330:H333)</f>
        <v>14733842.151839999</v>
      </c>
      <c r="I334" s="133">
        <f>SUM(I330:I333)</f>
        <v>1</v>
      </c>
      <c r="J334" s="111" t="e">
        <f>VLOOKUP(B334,town351,22)</f>
        <v>#REF!</v>
      </c>
      <c r="K334" s="111" t="e">
        <f>SUM(K330:K333)</f>
        <v>#REF!</v>
      </c>
      <c r="L334" s="135">
        <v>12048958</v>
      </c>
      <c r="M334" s="111" t="e">
        <f>SUM(M330:M333)</f>
        <v>#REF!</v>
      </c>
      <c r="N334" s="49" t="e">
        <f t="shared" si="44"/>
        <v>#REF!</v>
      </c>
      <c r="O334" s="111">
        <v>1559</v>
      </c>
      <c r="P334" s="9">
        <f t="shared" si="46"/>
        <v>0</v>
      </c>
      <c r="Q334" s="130">
        <f t="shared" si="47"/>
        <v>65</v>
      </c>
      <c r="R334" s="130">
        <f t="shared" si="48"/>
        <v>999</v>
      </c>
      <c r="S334" s="130">
        <f t="shared" si="49"/>
        <v>325</v>
      </c>
      <c r="T334" s="130">
        <f t="shared" si="50"/>
        <v>1593</v>
      </c>
      <c r="U334" s="130">
        <f t="shared" si="51"/>
        <v>14733842.151839999</v>
      </c>
      <c r="V334" s="185">
        <f t="shared" si="52"/>
        <v>325</v>
      </c>
      <c r="W334" s="12">
        <v>65</v>
      </c>
      <c r="X334" s="9">
        <v>999</v>
      </c>
      <c r="Y334" s="9">
        <v>325</v>
      </c>
      <c r="Z334" s="12">
        <v>1593</v>
      </c>
      <c r="AA334" s="12">
        <v>14733842.151839999</v>
      </c>
      <c r="AB334" s="132"/>
      <c r="AC334" s="131"/>
      <c r="AD334" s="132"/>
      <c r="AE334" s="132"/>
      <c r="AF334" s="131"/>
      <c r="AG334" s="131"/>
      <c r="AI334" s="12"/>
      <c r="AL334" s="12"/>
      <c r="AM334" s="12"/>
      <c r="AO334" s="12"/>
      <c r="AR334" s="12"/>
      <c r="AS334" s="12"/>
      <c r="AU334" s="12"/>
      <c r="AX334" s="12"/>
      <c r="AY334" s="12"/>
      <c r="BA334" s="12"/>
      <c r="BD334" s="12"/>
      <c r="BE334" s="12"/>
      <c r="BG334" s="12"/>
      <c r="BJ334" s="12"/>
      <c r="BK334" s="12"/>
      <c r="BM334" s="131"/>
      <c r="BN334" s="132"/>
      <c r="BO334" s="132"/>
      <c r="BP334" s="12"/>
      <c r="BQ334" s="12"/>
      <c r="BS334" s="12"/>
      <c r="BV334" s="12"/>
      <c r="BW334" s="12"/>
      <c r="BY334" s="12"/>
      <c r="CB334" s="12"/>
      <c r="CC334" s="12"/>
      <c r="CE334" s="12"/>
      <c r="CH334" s="12"/>
      <c r="CI334" s="12"/>
    </row>
    <row r="335" spans="1:87">
      <c r="A335" s="9">
        <v>326</v>
      </c>
      <c r="B335" s="9">
        <v>66</v>
      </c>
      <c r="C335" s="9" t="s">
        <v>1566</v>
      </c>
      <c r="D335" s="9">
        <v>66</v>
      </c>
      <c r="E335" s="9" t="s">
        <v>1126</v>
      </c>
      <c r="F335" s="39">
        <v>13199.960000000001</v>
      </c>
      <c r="G335" s="128">
        <v>6.4158983799496427E-3</v>
      </c>
      <c r="H335" s="129">
        <f>U335</f>
        <v>13170.920000000002</v>
      </c>
      <c r="I335" s="128">
        <f>IF(H339&gt;0, H335/H339, 0)</f>
        <v>6.0787255258621057E-3</v>
      </c>
      <c r="J335" s="76"/>
      <c r="K335" s="12" t="e">
        <f>ROUND(J339*I335,0)</f>
        <v>#REF!</v>
      </c>
      <c r="L335" s="75">
        <v>8241</v>
      </c>
      <c r="M335" s="12" t="e">
        <f>K335-L335</f>
        <v>#REF!</v>
      </c>
      <c r="N335" s="50" t="e">
        <f t="shared" si="44"/>
        <v>#REF!</v>
      </c>
      <c r="O335" s="12">
        <v>1</v>
      </c>
      <c r="P335" s="9">
        <f t="shared" si="46"/>
        <v>0</v>
      </c>
      <c r="Q335" s="130">
        <f t="shared" si="47"/>
        <v>66</v>
      </c>
      <c r="R335" s="130">
        <f t="shared" si="48"/>
        <v>66</v>
      </c>
      <c r="S335" s="130">
        <f t="shared" si="49"/>
        <v>326</v>
      </c>
      <c r="T335" s="130">
        <f t="shared" si="50"/>
        <v>1</v>
      </c>
      <c r="U335" s="130">
        <f t="shared" si="51"/>
        <v>13170.920000000002</v>
      </c>
      <c r="V335" s="185">
        <f t="shared" si="52"/>
        <v>326</v>
      </c>
      <c r="W335" s="12">
        <v>66</v>
      </c>
      <c r="X335" s="9">
        <v>66</v>
      </c>
      <c r="Y335" s="9">
        <v>326</v>
      </c>
      <c r="Z335" s="12">
        <v>1</v>
      </c>
      <c r="AA335" s="12">
        <v>13170.920000000002</v>
      </c>
      <c r="AB335" s="132"/>
      <c r="AC335" s="131"/>
      <c r="AD335" s="132"/>
      <c r="AE335" s="132"/>
      <c r="AF335" s="131"/>
      <c r="AG335" s="131"/>
      <c r="AI335" s="12"/>
      <c r="AL335" s="12"/>
      <c r="AM335" s="12"/>
      <c r="AO335" s="12"/>
      <c r="AR335" s="12"/>
      <c r="AS335" s="12"/>
      <c r="AU335" s="12"/>
      <c r="AX335" s="12"/>
      <c r="AY335" s="12"/>
      <c r="BA335" s="12"/>
      <c r="BD335" s="12"/>
      <c r="BE335" s="12"/>
      <c r="BG335" s="12"/>
      <c r="BJ335" s="12"/>
      <c r="BK335" s="12"/>
      <c r="BM335" s="131"/>
      <c r="BN335" s="132"/>
      <c r="BO335" s="132"/>
      <c r="BP335" s="12"/>
      <c r="BQ335" s="12"/>
      <c r="BS335" s="12"/>
      <c r="BV335" s="12"/>
      <c r="BW335" s="12"/>
      <c r="BY335" s="12"/>
      <c r="CB335" s="12"/>
      <c r="CC335" s="12"/>
      <c r="CE335" s="12"/>
      <c r="CH335" s="12"/>
      <c r="CI335" s="12"/>
    </row>
    <row r="336" spans="1:87">
      <c r="A336" s="9">
        <v>327</v>
      </c>
      <c r="B336" s="9">
        <v>66</v>
      </c>
      <c r="C336" s="9" t="s">
        <v>1566</v>
      </c>
      <c r="D336" s="9">
        <v>717</v>
      </c>
      <c r="E336" s="9" t="s">
        <v>1451</v>
      </c>
      <c r="F336" s="39">
        <v>1678624</v>
      </c>
      <c r="G336" s="128">
        <v>0.81590254835200926</v>
      </c>
      <c r="H336" s="129">
        <f t="shared" si="45"/>
        <v>1764262</v>
      </c>
      <c r="I336" s="128">
        <f>IF(H339&gt;0, H336/H339, 0)</f>
        <v>0.81425325290173567</v>
      </c>
      <c r="J336" s="76"/>
      <c r="K336" s="12" t="e">
        <f>ROUND(J339*I336,0)</f>
        <v>#REF!</v>
      </c>
      <c r="L336" s="75">
        <v>1047977</v>
      </c>
      <c r="M336" s="12" t="e">
        <f>K336-L336</f>
        <v>#REF!</v>
      </c>
      <c r="N336" s="50" t="e">
        <f>IF(L336&gt;0,M336*100/L336,IF(M336&gt;0,100,0))</f>
        <v>#REF!</v>
      </c>
      <c r="O336" s="12">
        <v>169</v>
      </c>
      <c r="P336" s="9">
        <f t="shared" si="46"/>
        <v>0</v>
      </c>
      <c r="Q336" s="130">
        <f t="shared" si="47"/>
        <v>66</v>
      </c>
      <c r="R336" s="130">
        <f t="shared" si="48"/>
        <v>717</v>
      </c>
      <c r="S336" s="130">
        <f t="shared" si="49"/>
        <v>327</v>
      </c>
      <c r="T336" s="130">
        <f t="shared" si="50"/>
        <v>169</v>
      </c>
      <c r="U336" s="130">
        <f t="shared" si="51"/>
        <v>1764262</v>
      </c>
      <c r="V336" s="185">
        <f t="shared" si="52"/>
        <v>327</v>
      </c>
      <c r="W336" s="12">
        <v>66</v>
      </c>
      <c r="X336" s="9">
        <v>717</v>
      </c>
      <c r="Y336" s="9">
        <v>327</v>
      </c>
      <c r="Z336" s="12">
        <v>169</v>
      </c>
      <c r="AA336" s="12">
        <v>1764262</v>
      </c>
      <c r="AB336" s="132"/>
      <c r="AC336" s="131"/>
      <c r="AD336" s="132"/>
      <c r="AE336" s="132"/>
      <c r="AF336" s="131"/>
      <c r="AG336" s="131"/>
      <c r="AI336" s="12"/>
      <c r="AL336" s="12"/>
      <c r="AM336" s="12"/>
      <c r="AO336" s="12"/>
      <c r="AR336" s="12"/>
      <c r="AS336" s="12"/>
      <c r="AU336" s="12"/>
      <c r="AX336" s="12"/>
      <c r="AY336" s="12"/>
      <c r="BA336" s="12"/>
      <c r="BD336" s="12"/>
      <c r="BE336" s="12"/>
      <c r="BG336" s="12"/>
      <c r="BJ336" s="12"/>
      <c r="BK336" s="12"/>
      <c r="BM336" s="131"/>
      <c r="BN336" s="132"/>
      <c r="BO336" s="132"/>
      <c r="BP336" s="12"/>
      <c r="BQ336" s="12"/>
      <c r="BS336" s="12"/>
      <c r="BV336" s="12"/>
      <c r="BW336" s="12"/>
      <c r="BY336" s="12"/>
      <c r="CB336" s="12"/>
      <c r="CC336" s="12"/>
      <c r="CE336" s="12"/>
      <c r="CH336" s="12"/>
      <c r="CI336" s="12"/>
    </row>
    <row r="337" spans="1:87">
      <c r="A337" s="9">
        <v>328</v>
      </c>
      <c r="B337" s="9">
        <v>66</v>
      </c>
      <c r="C337" s="9" t="s">
        <v>1566</v>
      </c>
      <c r="D337" s="9">
        <v>818</v>
      </c>
      <c r="E337" s="9" t="s">
        <v>1479</v>
      </c>
      <c r="F337" s="39">
        <v>365559</v>
      </c>
      <c r="G337" s="128">
        <v>0.17768155326804108</v>
      </c>
      <c r="H337" s="129">
        <f t="shared" si="45"/>
        <v>389291</v>
      </c>
      <c r="I337" s="128">
        <f>IF(H339&gt;0, H337/H339, 0)</f>
        <v>0.17966802157240228</v>
      </c>
      <c r="J337" s="76"/>
      <c r="K337" s="12" t="e">
        <f>ROUND(J339*I337,0)</f>
        <v>#REF!</v>
      </c>
      <c r="L337" s="75">
        <v>228221</v>
      </c>
      <c r="M337" s="12" t="e">
        <f>K337-L337</f>
        <v>#REF!</v>
      </c>
      <c r="N337" s="50" t="e">
        <f>IF(L337&gt;0,M337*100/L337,IF(M337&gt;0,100,0))</f>
        <v>#REF!</v>
      </c>
      <c r="O337" s="12">
        <v>23</v>
      </c>
      <c r="P337" s="9">
        <f t="shared" si="46"/>
        <v>0</v>
      </c>
      <c r="Q337" s="130">
        <f t="shared" si="47"/>
        <v>66</v>
      </c>
      <c r="R337" s="130">
        <f t="shared" si="48"/>
        <v>818</v>
      </c>
      <c r="S337" s="130">
        <f t="shared" si="49"/>
        <v>328</v>
      </c>
      <c r="T337" s="130">
        <f t="shared" si="50"/>
        <v>24</v>
      </c>
      <c r="U337" s="130">
        <f t="shared" si="51"/>
        <v>389291</v>
      </c>
      <c r="V337" s="185">
        <f t="shared" si="52"/>
        <v>328</v>
      </c>
      <c r="W337" s="12">
        <v>66</v>
      </c>
      <c r="X337" s="9">
        <v>818</v>
      </c>
      <c r="Y337" s="9">
        <v>328</v>
      </c>
      <c r="Z337" s="12">
        <v>24</v>
      </c>
      <c r="AA337" s="12">
        <v>389291</v>
      </c>
      <c r="AB337" s="132"/>
      <c r="AC337" s="131"/>
      <c r="AD337" s="132"/>
      <c r="AE337" s="132"/>
      <c r="AF337" s="131"/>
      <c r="AG337" s="131"/>
      <c r="AI337" s="12"/>
      <c r="AL337" s="12"/>
      <c r="AM337" s="12"/>
      <c r="AO337" s="12"/>
      <c r="AR337" s="12"/>
      <c r="AS337" s="12"/>
      <c r="AU337" s="12"/>
      <c r="AX337" s="12"/>
      <c r="AY337" s="12"/>
      <c r="BA337" s="12"/>
      <c r="BD337" s="12"/>
      <c r="BE337" s="12"/>
      <c r="BG337" s="12"/>
      <c r="BJ337" s="12"/>
      <c r="BK337" s="12"/>
      <c r="BM337" s="131"/>
      <c r="BN337" s="132"/>
      <c r="BO337" s="132"/>
      <c r="BP337" s="12"/>
      <c r="BQ337" s="12"/>
      <c r="BS337" s="12"/>
      <c r="BV337" s="12"/>
      <c r="BW337" s="12"/>
      <c r="BY337" s="12"/>
      <c r="CB337" s="12"/>
      <c r="CC337" s="12"/>
      <c r="CE337" s="12"/>
      <c r="CH337" s="12"/>
      <c r="CI337" s="12"/>
    </row>
    <row r="338" spans="1:87">
      <c r="A338" s="9">
        <v>329</v>
      </c>
      <c r="B338" s="9">
        <v>66</v>
      </c>
      <c r="C338" s="9" t="s">
        <v>1928</v>
      </c>
      <c r="D338" s="9">
        <v>998</v>
      </c>
      <c r="E338" s="9" t="s">
        <v>1928</v>
      </c>
      <c r="F338" s="39">
        <v>0</v>
      </c>
      <c r="G338" s="128">
        <v>0</v>
      </c>
      <c r="H338" s="129">
        <f t="shared" si="45"/>
        <v>0</v>
      </c>
      <c r="I338" s="128">
        <f>IF(H339&gt;0, H338/H339, 0)</f>
        <v>0</v>
      </c>
      <c r="J338" s="76"/>
      <c r="K338" s="12" t="e">
        <f>ROUND(J339*I338,0)</f>
        <v>#REF!</v>
      </c>
      <c r="L338" s="75">
        <v>0</v>
      </c>
      <c r="M338" s="12" t="e">
        <f>K338-L338</f>
        <v>#REF!</v>
      </c>
      <c r="N338" s="50" t="e">
        <f>IF(L338&gt;0,M338*100/L338,IF(M338&gt;0,100,0))</f>
        <v>#REF!</v>
      </c>
      <c r="O338" s="12">
        <v>0</v>
      </c>
      <c r="P338" s="9">
        <f t="shared" si="46"/>
        <v>0</v>
      </c>
      <c r="Q338" s="130">
        <f t="shared" si="47"/>
        <v>66</v>
      </c>
      <c r="R338" s="130">
        <f t="shared" si="48"/>
        <v>998</v>
      </c>
      <c r="S338" s="130">
        <f t="shared" si="49"/>
        <v>329</v>
      </c>
      <c r="T338" s="130">
        <f t="shared" si="50"/>
        <v>0</v>
      </c>
      <c r="U338" s="130">
        <f t="shared" si="51"/>
        <v>0</v>
      </c>
      <c r="V338" s="185">
        <f t="shared" si="52"/>
        <v>329</v>
      </c>
      <c r="W338" s="12">
        <v>66</v>
      </c>
      <c r="X338" s="9">
        <v>998</v>
      </c>
      <c r="Y338" s="9">
        <v>329</v>
      </c>
      <c r="Z338" s="12">
        <v>0</v>
      </c>
      <c r="AA338" s="12">
        <v>0</v>
      </c>
      <c r="AB338" s="132"/>
      <c r="AC338" s="131"/>
      <c r="AD338" s="132"/>
      <c r="AE338" s="132"/>
      <c r="AF338" s="131"/>
      <c r="AG338" s="131"/>
      <c r="AI338" s="12"/>
      <c r="AL338" s="12"/>
      <c r="AM338" s="12"/>
      <c r="AO338" s="12"/>
      <c r="AR338" s="12"/>
      <c r="AS338" s="12"/>
      <c r="AU338" s="12"/>
      <c r="AX338" s="12"/>
      <c r="AY338" s="12"/>
      <c r="BA338" s="12"/>
      <c r="BD338" s="12"/>
      <c r="BE338" s="12"/>
      <c r="BG338" s="12"/>
      <c r="BJ338" s="12"/>
      <c r="BK338" s="12"/>
      <c r="BM338" s="131"/>
      <c r="BN338" s="132"/>
      <c r="BO338" s="132"/>
      <c r="BP338" s="12"/>
      <c r="BQ338" s="12"/>
      <c r="BS338" s="12"/>
      <c r="BV338" s="12"/>
      <c r="BW338" s="12"/>
      <c r="BY338" s="12"/>
      <c r="CB338" s="12"/>
      <c r="CC338" s="12"/>
      <c r="CE338" s="12"/>
      <c r="CH338" s="12"/>
      <c r="CI338" s="12"/>
    </row>
    <row r="339" spans="1:87">
      <c r="A339" s="9">
        <v>330</v>
      </c>
      <c r="B339" s="13">
        <v>66</v>
      </c>
      <c r="C339" s="13" t="s">
        <v>1566</v>
      </c>
      <c r="D339" s="13">
        <v>999</v>
      </c>
      <c r="E339" s="13" t="s">
        <v>946</v>
      </c>
      <c r="F339" s="111">
        <v>2057382.96</v>
      </c>
      <c r="G339" s="133">
        <v>1</v>
      </c>
      <c r="H339" s="134">
        <f>SUM(H335:H338)</f>
        <v>2166723.92</v>
      </c>
      <c r="I339" s="133">
        <f>SUM(I335:I338)</f>
        <v>1</v>
      </c>
      <c r="J339" s="111" t="e">
        <f>VLOOKUP(B339,town351,22)</f>
        <v>#REF!</v>
      </c>
      <c r="K339" s="111" t="e">
        <f>SUM(K335:K338)</f>
        <v>#REF!</v>
      </c>
      <c r="L339" s="135">
        <v>1284439</v>
      </c>
      <c r="M339" s="111" t="e">
        <f>SUM(M335:M338)</f>
        <v>#REF!</v>
      </c>
      <c r="N339" s="49" t="e">
        <f t="shared" ref="N339:N399" si="53">IF(L339&gt;0,M339*100/L339,IF(M339&gt;0,100,0))</f>
        <v>#REF!</v>
      </c>
      <c r="O339" s="111">
        <v>193</v>
      </c>
      <c r="P339" s="9">
        <f t="shared" si="46"/>
        <v>0</v>
      </c>
      <c r="Q339" s="130">
        <f t="shared" si="47"/>
        <v>66</v>
      </c>
      <c r="R339" s="130">
        <f t="shared" si="48"/>
        <v>999</v>
      </c>
      <c r="S339" s="130">
        <f t="shared" si="49"/>
        <v>330</v>
      </c>
      <c r="T339" s="130">
        <f t="shared" si="50"/>
        <v>194</v>
      </c>
      <c r="U339" s="130">
        <f t="shared" si="51"/>
        <v>2166723.92</v>
      </c>
      <c r="V339" s="185">
        <f t="shared" si="52"/>
        <v>330</v>
      </c>
      <c r="W339" s="12">
        <v>66</v>
      </c>
      <c r="X339" s="9">
        <v>999</v>
      </c>
      <c r="Y339" s="9">
        <v>330</v>
      </c>
      <c r="Z339" s="12">
        <v>194</v>
      </c>
      <c r="AA339" s="12">
        <v>2166723.92</v>
      </c>
      <c r="AB339" s="132"/>
      <c r="AC339" s="131"/>
      <c r="AD339" s="132"/>
      <c r="AE339" s="132"/>
      <c r="AF339" s="131"/>
      <c r="AG339" s="131"/>
      <c r="AI339" s="12"/>
      <c r="AL339" s="12"/>
      <c r="AM339" s="12"/>
      <c r="AO339" s="12"/>
      <c r="AR339" s="12"/>
      <c r="AS339" s="12"/>
      <c r="AU339" s="12"/>
      <c r="AX339" s="12"/>
      <c r="AY339" s="12"/>
      <c r="BA339" s="12"/>
      <c r="BD339" s="12"/>
      <c r="BE339" s="12"/>
      <c r="BG339" s="12"/>
      <c r="BJ339" s="12"/>
      <c r="BK339" s="12"/>
      <c r="BM339" s="131"/>
      <c r="BN339" s="132"/>
      <c r="BO339" s="132"/>
      <c r="BP339" s="12"/>
      <c r="BQ339" s="12"/>
      <c r="BS339" s="12"/>
      <c r="BV339" s="12"/>
      <c r="BW339" s="12"/>
      <c r="BY339" s="12"/>
      <c r="CB339" s="12"/>
      <c r="CC339" s="12"/>
      <c r="CE339" s="12"/>
      <c r="CH339" s="12"/>
      <c r="CI339" s="12"/>
    </row>
    <row r="340" spans="1:87">
      <c r="A340" s="9">
        <v>331</v>
      </c>
      <c r="B340" s="9">
        <v>67</v>
      </c>
      <c r="C340" s="9" t="s">
        <v>1567</v>
      </c>
      <c r="D340" s="9">
        <v>67</v>
      </c>
      <c r="E340" s="9" t="s">
        <v>1127</v>
      </c>
      <c r="F340" s="39">
        <v>18462886.786499996</v>
      </c>
      <c r="G340" s="128">
        <v>0.6412515900155864</v>
      </c>
      <c r="H340" s="129">
        <f t="shared" ref="H340:H403" si="54">U340</f>
        <v>18255708.435599998</v>
      </c>
      <c r="I340" s="128">
        <f>IF(H344&gt;0, H340/H344, 0)</f>
        <v>0.63054906244507136</v>
      </c>
      <c r="J340" s="76"/>
      <c r="K340" s="12" t="e">
        <f>ROUND(J344*I340,0)</f>
        <v>#REF!</v>
      </c>
      <c r="L340" s="75">
        <v>15757030</v>
      </c>
      <c r="M340" s="12" t="e">
        <f>K340-L340</f>
        <v>#REF!</v>
      </c>
      <c r="N340" s="50" t="e">
        <f t="shared" si="53"/>
        <v>#REF!</v>
      </c>
      <c r="O340" s="12">
        <v>2040</v>
      </c>
      <c r="P340" s="9">
        <f t="shared" si="46"/>
        <v>0</v>
      </c>
      <c r="Q340" s="130">
        <f t="shared" si="47"/>
        <v>67</v>
      </c>
      <c r="R340" s="130">
        <f t="shared" si="48"/>
        <v>67</v>
      </c>
      <c r="S340" s="130">
        <f t="shared" si="49"/>
        <v>331</v>
      </c>
      <c r="T340" s="130">
        <f t="shared" si="50"/>
        <v>2011</v>
      </c>
      <c r="U340" s="130">
        <f t="shared" si="51"/>
        <v>18255708.435599998</v>
      </c>
      <c r="V340" s="185">
        <f t="shared" si="52"/>
        <v>331</v>
      </c>
      <c r="W340" s="12">
        <v>67</v>
      </c>
      <c r="X340" s="9">
        <v>67</v>
      </c>
      <c r="Y340" s="9">
        <v>331</v>
      </c>
      <c r="Z340" s="12">
        <v>2011</v>
      </c>
      <c r="AA340" s="12">
        <v>18255708.435599998</v>
      </c>
      <c r="AB340" s="132"/>
      <c r="AC340" s="131"/>
      <c r="AD340" s="132"/>
      <c r="AE340" s="132"/>
      <c r="AF340" s="131"/>
      <c r="AG340" s="131"/>
      <c r="AI340" s="12"/>
      <c r="AL340" s="12"/>
      <c r="AM340" s="12"/>
      <c r="AO340" s="12"/>
      <c r="AR340" s="12"/>
      <c r="AS340" s="12"/>
      <c r="AU340" s="12"/>
      <c r="AX340" s="12"/>
      <c r="AY340" s="12"/>
      <c r="BA340" s="12"/>
      <c r="BD340" s="12"/>
      <c r="BE340" s="12"/>
      <c r="BG340" s="12"/>
      <c r="BJ340" s="12"/>
      <c r="BK340" s="12"/>
      <c r="BM340" s="131"/>
      <c r="BN340" s="132"/>
      <c r="BO340" s="132"/>
      <c r="BP340" s="12"/>
      <c r="BQ340" s="12"/>
      <c r="BS340" s="12"/>
      <c r="BV340" s="12"/>
      <c r="BW340" s="12"/>
      <c r="BY340" s="12"/>
      <c r="CB340" s="12"/>
      <c r="CC340" s="12"/>
      <c r="CE340" s="12"/>
      <c r="CH340" s="12"/>
      <c r="CI340" s="12"/>
    </row>
    <row r="341" spans="1:87">
      <c r="A341" s="9">
        <v>332</v>
      </c>
      <c r="B341" s="9">
        <v>67</v>
      </c>
      <c r="C341" s="9" t="s">
        <v>1567</v>
      </c>
      <c r="D341" s="9">
        <v>640</v>
      </c>
      <c r="E341" s="9" t="s">
        <v>1427</v>
      </c>
      <c r="F341" s="39">
        <v>10125817</v>
      </c>
      <c r="G341" s="128">
        <v>0.35168911159682026</v>
      </c>
      <c r="H341" s="129">
        <f t="shared" si="54"/>
        <v>10399316</v>
      </c>
      <c r="I341" s="128">
        <f>IF(H344&gt;0, H341/H344, 0)</f>
        <v>0.35919060479092912</v>
      </c>
      <c r="J341" s="76"/>
      <c r="K341" s="12" t="e">
        <f>ROUND(J344*I341,0)</f>
        <v>#REF!</v>
      </c>
      <c r="L341" s="75">
        <v>8641812</v>
      </c>
      <c r="M341" s="12" t="e">
        <f>K341-L341</f>
        <v>#REF!</v>
      </c>
      <c r="N341" s="50" t="e">
        <f t="shared" si="53"/>
        <v>#REF!</v>
      </c>
      <c r="O341" s="12">
        <v>964</v>
      </c>
      <c r="P341" s="9">
        <f t="shared" si="46"/>
        <v>0</v>
      </c>
      <c r="Q341" s="130">
        <f t="shared" si="47"/>
        <v>67</v>
      </c>
      <c r="R341" s="130">
        <f t="shared" si="48"/>
        <v>640</v>
      </c>
      <c r="S341" s="130">
        <f t="shared" si="49"/>
        <v>332</v>
      </c>
      <c r="T341" s="130">
        <f t="shared" si="50"/>
        <v>988</v>
      </c>
      <c r="U341" s="130">
        <f t="shared" si="51"/>
        <v>10399316</v>
      </c>
      <c r="V341" s="185">
        <f t="shared" si="52"/>
        <v>332</v>
      </c>
      <c r="W341" s="12">
        <v>67</v>
      </c>
      <c r="X341" s="9">
        <v>640</v>
      </c>
      <c r="Y341" s="9">
        <v>332</v>
      </c>
      <c r="Z341" s="12">
        <v>988</v>
      </c>
      <c r="AA341" s="12">
        <v>10399316</v>
      </c>
      <c r="AB341" s="132"/>
      <c r="AC341" s="131"/>
      <c r="AD341" s="132"/>
      <c r="AE341" s="132"/>
      <c r="AF341" s="131"/>
      <c r="AG341" s="131"/>
      <c r="AI341" s="12"/>
      <c r="AL341" s="12"/>
      <c r="AM341" s="12"/>
      <c r="AO341" s="12"/>
      <c r="AR341" s="12"/>
      <c r="AS341" s="12"/>
      <c r="AU341" s="12"/>
      <c r="AX341" s="12"/>
      <c r="AY341" s="12"/>
      <c r="BA341" s="12"/>
      <c r="BD341" s="12"/>
      <c r="BE341" s="12"/>
      <c r="BG341" s="12"/>
      <c r="BJ341" s="12"/>
      <c r="BK341" s="12"/>
      <c r="BM341" s="131"/>
      <c r="BN341" s="132"/>
      <c r="BO341" s="132"/>
      <c r="BP341" s="12"/>
      <c r="BQ341" s="12"/>
      <c r="BS341" s="12"/>
      <c r="BV341" s="12"/>
      <c r="BW341" s="12"/>
      <c r="BY341" s="12"/>
      <c r="CB341" s="12"/>
      <c r="CC341" s="12"/>
      <c r="CE341" s="12"/>
      <c r="CH341" s="12"/>
      <c r="CI341" s="12"/>
    </row>
    <row r="342" spans="1:87">
      <c r="A342" s="9">
        <v>333</v>
      </c>
      <c r="B342" s="9">
        <v>67</v>
      </c>
      <c r="C342" s="9" t="s">
        <v>1567</v>
      </c>
      <c r="D342" s="9">
        <v>830</v>
      </c>
      <c r="E342" s="9" t="s">
        <v>1485</v>
      </c>
      <c r="F342" s="39">
        <v>203251</v>
      </c>
      <c r="G342" s="128">
        <v>7.0592983875933484E-3</v>
      </c>
      <c r="H342" s="129">
        <f t="shared" si="54"/>
        <v>297058</v>
      </c>
      <c r="I342" s="128">
        <f>IF(H344&gt;0, H342/H344, 0)</f>
        <v>1.0260332763999461E-2</v>
      </c>
      <c r="J342" s="76"/>
      <c r="K342" s="12" t="e">
        <f>ROUND(J344*I342,0)</f>
        <v>#REF!</v>
      </c>
      <c r="L342" s="75">
        <v>173463</v>
      </c>
      <c r="M342" s="12" t="e">
        <f>K342-L342</f>
        <v>#REF!</v>
      </c>
      <c r="N342" s="50" t="e">
        <f t="shared" si="53"/>
        <v>#REF!</v>
      </c>
      <c r="O342" s="12">
        <v>12</v>
      </c>
      <c r="P342" s="9">
        <f t="shared" si="46"/>
        <v>0</v>
      </c>
      <c r="Q342" s="130">
        <f t="shared" si="47"/>
        <v>67</v>
      </c>
      <c r="R342" s="130">
        <f t="shared" si="48"/>
        <v>830</v>
      </c>
      <c r="S342" s="130">
        <f t="shared" si="49"/>
        <v>333</v>
      </c>
      <c r="T342" s="130">
        <f t="shared" si="50"/>
        <v>17</v>
      </c>
      <c r="U342" s="130">
        <f t="shared" si="51"/>
        <v>297058</v>
      </c>
      <c r="V342" s="185">
        <f t="shared" si="52"/>
        <v>333</v>
      </c>
      <c r="W342" s="12">
        <v>67</v>
      </c>
      <c r="X342" s="9">
        <v>830</v>
      </c>
      <c r="Y342" s="9">
        <v>333</v>
      </c>
      <c r="Z342" s="12">
        <v>17</v>
      </c>
      <c r="AA342" s="12">
        <v>297058</v>
      </c>
      <c r="AB342" s="132"/>
      <c r="AC342" s="131"/>
      <c r="AD342" s="132"/>
      <c r="AE342" s="132"/>
      <c r="AF342" s="131"/>
      <c r="AG342" s="131"/>
      <c r="AI342" s="12"/>
      <c r="AL342" s="12"/>
      <c r="AM342" s="12"/>
      <c r="AO342" s="12"/>
      <c r="AR342" s="12"/>
      <c r="AS342" s="12"/>
      <c r="AU342" s="12"/>
      <c r="AX342" s="12"/>
      <c r="AY342" s="12"/>
      <c r="BA342" s="12"/>
      <c r="BD342" s="12"/>
      <c r="BE342" s="12"/>
      <c r="BG342" s="12"/>
      <c r="BJ342" s="12"/>
      <c r="BK342" s="12"/>
      <c r="BM342" s="131"/>
      <c r="BN342" s="132"/>
      <c r="BO342" s="132"/>
      <c r="BP342" s="12"/>
      <c r="BQ342" s="12"/>
      <c r="BS342" s="12"/>
      <c r="BV342" s="12"/>
      <c r="BW342" s="12"/>
      <c r="BY342" s="12"/>
      <c r="CB342" s="12"/>
      <c r="CC342" s="12"/>
      <c r="CE342" s="12"/>
      <c r="CH342" s="12"/>
      <c r="CI342" s="12"/>
    </row>
    <row r="343" spans="1:87">
      <c r="A343" s="9">
        <v>334</v>
      </c>
      <c r="B343" s="9">
        <v>67</v>
      </c>
      <c r="C343" s="9" t="s">
        <v>1928</v>
      </c>
      <c r="D343" s="9">
        <v>998</v>
      </c>
      <c r="E343" s="9" t="s">
        <v>1928</v>
      </c>
      <c r="F343" s="39">
        <v>0</v>
      </c>
      <c r="G343" s="128">
        <v>0</v>
      </c>
      <c r="H343" s="129">
        <f t="shared" si="54"/>
        <v>0</v>
      </c>
      <c r="I343" s="128">
        <f>IF(H344&gt;0, H343/H344, 0)</f>
        <v>0</v>
      </c>
      <c r="J343" s="76"/>
      <c r="K343" s="12" t="e">
        <f>ROUND(J344*I343,0)</f>
        <v>#REF!</v>
      </c>
      <c r="L343" s="75">
        <v>0</v>
      </c>
      <c r="M343" s="12" t="e">
        <f>K343-L343</f>
        <v>#REF!</v>
      </c>
      <c r="N343" s="50" t="e">
        <f t="shared" si="53"/>
        <v>#REF!</v>
      </c>
      <c r="O343" s="12">
        <v>0</v>
      </c>
      <c r="P343" s="9">
        <f t="shared" si="46"/>
        <v>0</v>
      </c>
      <c r="Q343" s="130">
        <f t="shared" si="47"/>
        <v>67</v>
      </c>
      <c r="R343" s="130">
        <f t="shared" si="48"/>
        <v>998</v>
      </c>
      <c r="S343" s="130">
        <f t="shared" si="49"/>
        <v>334</v>
      </c>
      <c r="T343" s="130">
        <f t="shared" si="50"/>
        <v>0</v>
      </c>
      <c r="U343" s="130">
        <f t="shared" si="51"/>
        <v>0</v>
      </c>
      <c r="V343" s="185">
        <f t="shared" si="52"/>
        <v>334</v>
      </c>
      <c r="W343" s="12">
        <v>67</v>
      </c>
      <c r="X343" s="9">
        <v>998</v>
      </c>
      <c r="Y343" s="9">
        <v>334</v>
      </c>
      <c r="Z343" s="12">
        <v>0</v>
      </c>
      <c r="AA343" s="12">
        <v>0</v>
      </c>
      <c r="AB343" s="132"/>
      <c r="AC343" s="131"/>
      <c r="AD343" s="132"/>
      <c r="AE343" s="132"/>
      <c r="AF343" s="131"/>
      <c r="AG343" s="131"/>
      <c r="AI343" s="12"/>
      <c r="AL343" s="12"/>
      <c r="AM343" s="12"/>
      <c r="AO343" s="12"/>
      <c r="AR343" s="12"/>
      <c r="AS343" s="12"/>
      <c r="AU343" s="12"/>
      <c r="AX343" s="12"/>
      <c r="AY343" s="12"/>
      <c r="BA343" s="12"/>
      <c r="BD343" s="12"/>
      <c r="BE343" s="12"/>
      <c r="BG343" s="12"/>
      <c r="BJ343" s="12"/>
      <c r="BK343" s="12"/>
      <c r="BM343" s="131"/>
      <c r="BN343" s="132"/>
      <c r="BO343" s="132"/>
      <c r="BP343" s="12"/>
      <c r="BQ343" s="12"/>
      <c r="BS343" s="12"/>
      <c r="BV343" s="12"/>
      <c r="BW343" s="12"/>
      <c r="BY343" s="12"/>
      <c r="CB343" s="12"/>
      <c r="CC343" s="12"/>
      <c r="CE343" s="12"/>
      <c r="CH343" s="12"/>
      <c r="CI343" s="12"/>
    </row>
    <row r="344" spans="1:87">
      <c r="A344" s="9">
        <v>335</v>
      </c>
      <c r="B344" s="13">
        <v>67</v>
      </c>
      <c r="C344" s="13" t="s">
        <v>1567</v>
      </c>
      <c r="D344" s="13">
        <v>999</v>
      </c>
      <c r="E344" s="13" t="s">
        <v>946</v>
      </c>
      <c r="F344" s="111">
        <v>28791954.786499996</v>
      </c>
      <c r="G344" s="133">
        <v>1</v>
      </c>
      <c r="H344" s="134">
        <f>SUM(H340:H343)</f>
        <v>28952082.435599998</v>
      </c>
      <c r="I344" s="133">
        <f>SUM(I340:I343)</f>
        <v>1</v>
      </c>
      <c r="J344" s="111" t="e">
        <f>VLOOKUP(B344,town351,22)</f>
        <v>#REF!</v>
      </c>
      <c r="K344" s="111" t="e">
        <f>SUM(K340:K343)</f>
        <v>#REF!</v>
      </c>
      <c r="L344" s="135">
        <v>24572305</v>
      </c>
      <c r="M344" s="111" t="e">
        <f>SUM(M340:M343)</f>
        <v>#REF!</v>
      </c>
      <c r="N344" s="49" t="e">
        <f t="shared" si="53"/>
        <v>#REF!</v>
      </c>
      <c r="O344" s="111">
        <v>3016</v>
      </c>
      <c r="P344" s="9">
        <f t="shared" si="46"/>
        <v>0</v>
      </c>
      <c r="Q344" s="130">
        <f t="shared" si="47"/>
        <v>67</v>
      </c>
      <c r="R344" s="130">
        <f t="shared" si="48"/>
        <v>999</v>
      </c>
      <c r="S344" s="130">
        <f t="shared" si="49"/>
        <v>335</v>
      </c>
      <c r="T344" s="130">
        <f t="shared" si="50"/>
        <v>3016</v>
      </c>
      <c r="U344" s="130">
        <f t="shared" si="51"/>
        <v>28952082.435599998</v>
      </c>
      <c r="V344" s="185">
        <f t="shared" si="52"/>
        <v>335</v>
      </c>
      <c r="W344" s="12">
        <v>67</v>
      </c>
      <c r="X344" s="9">
        <v>999</v>
      </c>
      <c r="Y344" s="9">
        <v>335</v>
      </c>
      <c r="Z344" s="12">
        <v>3016</v>
      </c>
      <c r="AA344" s="12">
        <v>28952082.435599998</v>
      </c>
      <c r="AB344" s="132"/>
      <c r="AC344" s="131"/>
      <c r="AD344" s="132"/>
      <c r="AE344" s="132"/>
      <c r="AF344" s="131"/>
      <c r="AG344" s="131"/>
      <c r="AI344" s="12"/>
      <c r="AL344" s="12"/>
      <c r="AM344" s="12"/>
      <c r="AO344" s="12"/>
      <c r="AR344" s="12"/>
      <c r="AS344" s="12"/>
      <c r="AU344" s="12"/>
      <c r="AX344" s="12"/>
      <c r="AY344" s="12"/>
      <c r="BA344" s="12"/>
      <c r="BD344" s="12"/>
      <c r="BE344" s="12"/>
      <c r="BG344" s="12"/>
      <c r="BJ344" s="12"/>
      <c r="BK344" s="12"/>
      <c r="BM344" s="131"/>
      <c r="BN344" s="132"/>
      <c r="BO344" s="132"/>
      <c r="BP344" s="12"/>
      <c r="BQ344" s="12"/>
      <c r="BS344" s="12"/>
      <c r="BV344" s="12"/>
      <c r="BW344" s="12"/>
      <c r="BY344" s="12"/>
      <c r="CB344" s="12"/>
      <c r="CC344" s="12"/>
      <c r="CE344" s="12"/>
      <c r="CH344" s="12"/>
      <c r="CI344" s="12"/>
    </row>
    <row r="345" spans="1:87">
      <c r="A345" s="9">
        <v>336</v>
      </c>
      <c r="B345" s="9">
        <v>68</v>
      </c>
      <c r="C345" s="9" t="s">
        <v>1568</v>
      </c>
      <c r="D345" s="9">
        <v>68</v>
      </c>
      <c r="E345" s="9" t="s">
        <v>1128</v>
      </c>
      <c r="F345" s="39">
        <v>1311758.95</v>
      </c>
      <c r="G345" s="128">
        <v>0.56990726812866777</v>
      </c>
      <c r="H345" s="129">
        <f>U345</f>
        <v>1259226.5200000005</v>
      </c>
      <c r="I345" s="128">
        <f>IF(H349&gt;0, H345/H349, 0)</f>
        <v>0.5320486926522362</v>
      </c>
      <c r="J345" s="76"/>
      <c r="K345" s="12" t="e">
        <f>ROUND(J349*I345,0)</f>
        <v>#REF!</v>
      </c>
      <c r="L345" s="75">
        <v>1106711</v>
      </c>
      <c r="M345" s="12" t="e">
        <f>K345-L345</f>
        <v>#REF!</v>
      </c>
      <c r="N345" s="50" t="e">
        <f t="shared" si="53"/>
        <v>#REF!</v>
      </c>
      <c r="O345" s="12">
        <v>145</v>
      </c>
      <c r="P345" s="9">
        <f t="shared" si="46"/>
        <v>0</v>
      </c>
      <c r="Q345" s="130">
        <f t="shared" si="47"/>
        <v>68</v>
      </c>
      <c r="R345" s="130">
        <f t="shared" si="48"/>
        <v>68</v>
      </c>
      <c r="S345" s="130">
        <f t="shared" si="49"/>
        <v>336</v>
      </c>
      <c r="T345" s="130">
        <f t="shared" si="50"/>
        <v>134</v>
      </c>
      <c r="U345" s="130">
        <f t="shared" si="51"/>
        <v>1259226.5200000005</v>
      </c>
      <c r="V345" s="185">
        <f t="shared" si="52"/>
        <v>336</v>
      </c>
      <c r="W345" s="12">
        <v>68</v>
      </c>
      <c r="X345" s="9">
        <v>68</v>
      </c>
      <c r="Y345" s="9">
        <v>336</v>
      </c>
      <c r="Z345" s="12">
        <v>134</v>
      </c>
      <c r="AA345" s="12">
        <v>1259226.5200000005</v>
      </c>
      <c r="AB345" s="132"/>
      <c r="AC345" s="131"/>
      <c r="AD345" s="132"/>
      <c r="AE345" s="132"/>
      <c r="AF345" s="131"/>
      <c r="AG345" s="131"/>
      <c r="AI345" s="12"/>
      <c r="AL345" s="12"/>
      <c r="AM345" s="12"/>
      <c r="AO345" s="12"/>
      <c r="AR345" s="12"/>
      <c r="AS345" s="12"/>
      <c r="AU345" s="12"/>
      <c r="AX345" s="12"/>
      <c r="AY345" s="12"/>
      <c r="BA345" s="12"/>
      <c r="BD345" s="12"/>
      <c r="BE345" s="12"/>
      <c r="BG345" s="12"/>
      <c r="BJ345" s="12"/>
      <c r="BK345" s="12"/>
      <c r="BM345" s="131"/>
      <c r="BN345" s="132"/>
      <c r="BO345" s="132"/>
      <c r="BP345" s="12"/>
      <c r="BQ345" s="12"/>
      <c r="BS345" s="12"/>
      <c r="BV345" s="12"/>
      <c r="BW345" s="12"/>
      <c r="BY345" s="12"/>
      <c r="CB345" s="12"/>
      <c r="CC345" s="12"/>
      <c r="CE345" s="12"/>
      <c r="CH345" s="12"/>
      <c r="CI345" s="12"/>
    </row>
    <row r="346" spans="1:87">
      <c r="A346" s="9">
        <v>337</v>
      </c>
      <c r="B346" s="9">
        <v>68</v>
      </c>
      <c r="C346" s="9" t="s">
        <v>1568</v>
      </c>
      <c r="D346" s="9">
        <v>670</v>
      </c>
      <c r="E346" s="9" t="s">
        <v>1435</v>
      </c>
      <c r="F346" s="39">
        <v>910478</v>
      </c>
      <c r="G346" s="128">
        <v>0.39556660137234295</v>
      </c>
      <c r="H346" s="129">
        <f t="shared" si="54"/>
        <v>977760</v>
      </c>
      <c r="I346" s="128">
        <f>IF(H349&gt;0, H346/H349, 0)</f>
        <v>0.41312339079997318</v>
      </c>
      <c r="J346" s="76"/>
      <c r="K346" s="12" t="e">
        <f>ROUND(J349*I346,0)</f>
        <v>#REF!</v>
      </c>
      <c r="L346" s="75">
        <v>768157</v>
      </c>
      <c r="M346" s="12" t="e">
        <f>K346-L346</f>
        <v>#REF!</v>
      </c>
      <c r="N346" s="50" t="e">
        <f t="shared" si="53"/>
        <v>#REF!</v>
      </c>
      <c r="O346" s="12">
        <v>91</v>
      </c>
      <c r="P346" s="9">
        <f t="shared" si="46"/>
        <v>0</v>
      </c>
      <c r="Q346" s="130">
        <f t="shared" si="47"/>
        <v>68</v>
      </c>
      <c r="R346" s="130">
        <f t="shared" si="48"/>
        <v>670</v>
      </c>
      <c r="S346" s="130">
        <f t="shared" si="49"/>
        <v>337</v>
      </c>
      <c r="T346" s="130">
        <f t="shared" si="50"/>
        <v>97</v>
      </c>
      <c r="U346" s="130">
        <f t="shared" si="51"/>
        <v>977760</v>
      </c>
      <c r="V346" s="185">
        <f t="shared" si="52"/>
        <v>337</v>
      </c>
      <c r="W346" s="12">
        <v>68</v>
      </c>
      <c r="X346" s="9">
        <v>670</v>
      </c>
      <c r="Y346" s="9">
        <v>337</v>
      </c>
      <c r="Z346" s="12">
        <v>97</v>
      </c>
      <c r="AA346" s="12">
        <v>977760</v>
      </c>
      <c r="AB346" s="132"/>
      <c r="AC346" s="131"/>
      <c r="AD346" s="132"/>
      <c r="AE346" s="132"/>
      <c r="AF346" s="131"/>
      <c r="AG346" s="131"/>
      <c r="AI346" s="12"/>
      <c r="AL346" s="12"/>
      <c r="AM346" s="12"/>
      <c r="AO346" s="12"/>
      <c r="AR346" s="12"/>
      <c r="AS346" s="12"/>
      <c r="AU346" s="12"/>
      <c r="AX346" s="12"/>
      <c r="AY346" s="12"/>
      <c r="BA346" s="12"/>
      <c r="BD346" s="12"/>
      <c r="BE346" s="12"/>
      <c r="BG346" s="12"/>
      <c r="BJ346" s="12"/>
      <c r="BK346" s="12"/>
      <c r="BM346" s="131"/>
      <c r="BN346" s="132"/>
      <c r="BO346" s="132"/>
      <c r="BP346" s="12"/>
      <c r="BQ346" s="12"/>
      <c r="BS346" s="12"/>
      <c r="BV346" s="12"/>
      <c r="BW346" s="12"/>
      <c r="BY346" s="12"/>
      <c r="CB346" s="12"/>
      <c r="CC346" s="12"/>
      <c r="CE346" s="12"/>
      <c r="CH346" s="12"/>
      <c r="CI346" s="12"/>
    </row>
    <row r="347" spans="1:87">
      <c r="A347" s="9">
        <v>338</v>
      </c>
      <c r="B347" s="9">
        <v>68</v>
      </c>
      <c r="C347" s="9" t="s">
        <v>1568</v>
      </c>
      <c r="D347" s="9">
        <v>818</v>
      </c>
      <c r="E347" s="9" t="s">
        <v>1479</v>
      </c>
      <c r="F347" s="39">
        <v>79469</v>
      </c>
      <c r="G347" s="128">
        <v>3.4526130498989234E-2</v>
      </c>
      <c r="H347" s="129">
        <f t="shared" si="54"/>
        <v>129764</v>
      </c>
      <c r="I347" s="128">
        <f>IF(H349&gt;0, H347/H349, 0)</f>
        <v>5.4827916547790588E-2</v>
      </c>
      <c r="J347" s="76"/>
      <c r="K347" s="12" t="e">
        <f>ROUND(J349*I347,0)</f>
        <v>#REF!</v>
      </c>
      <c r="L347" s="75">
        <v>67047</v>
      </c>
      <c r="M347" s="12" t="e">
        <f>K347-L347</f>
        <v>#REF!</v>
      </c>
      <c r="N347" s="50" t="e">
        <f t="shared" si="53"/>
        <v>#REF!</v>
      </c>
      <c r="O347" s="12">
        <v>5</v>
      </c>
      <c r="P347" s="9">
        <f t="shared" si="46"/>
        <v>0</v>
      </c>
      <c r="Q347" s="130">
        <f t="shared" si="47"/>
        <v>68</v>
      </c>
      <c r="R347" s="130">
        <f t="shared" si="48"/>
        <v>818</v>
      </c>
      <c r="S347" s="130">
        <f t="shared" si="49"/>
        <v>338</v>
      </c>
      <c r="T347" s="130">
        <f t="shared" si="50"/>
        <v>8</v>
      </c>
      <c r="U347" s="130">
        <f t="shared" si="51"/>
        <v>129764</v>
      </c>
      <c r="V347" s="185">
        <f t="shared" si="52"/>
        <v>338</v>
      </c>
      <c r="W347" s="12">
        <v>68</v>
      </c>
      <c r="X347" s="9">
        <v>818</v>
      </c>
      <c r="Y347" s="9">
        <v>338</v>
      </c>
      <c r="Z347" s="12">
        <v>8</v>
      </c>
      <c r="AA347" s="12">
        <v>129764</v>
      </c>
      <c r="AB347" s="132"/>
      <c r="AC347" s="131"/>
      <c r="AD347" s="132"/>
      <c r="AE347" s="132"/>
      <c r="AF347" s="131"/>
      <c r="AG347" s="131"/>
      <c r="AI347" s="12"/>
      <c r="AL347" s="12"/>
      <c r="AM347" s="12"/>
      <c r="AO347" s="12"/>
      <c r="AR347" s="12"/>
      <c r="AS347" s="12"/>
      <c r="AU347" s="12"/>
      <c r="AX347" s="12"/>
      <c r="AY347" s="12"/>
      <c r="BA347" s="12"/>
      <c r="BD347" s="12"/>
      <c r="BE347" s="12"/>
      <c r="BG347" s="12"/>
      <c r="BJ347" s="12"/>
      <c r="BK347" s="12"/>
      <c r="BM347" s="131"/>
      <c r="BN347" s="132"/>
      <c r="BO347" s="132"/>
      <c r="BP347" s="12"/>
      <c r="BQ347" s="12"/>
      <c r="BS347" s="12"/>
      <c r="BV347" s="12"/>
      <c r="BW347" s="12"/>
      <c r="BY347" s="12"/>
      <c r="CB347" s="12"/>
      <c r="CC347" s="12"/>
      <c r="CE347" s="12"/>
      <c r="CH347" s="12"/>
      <c r="CI347" s="12"/>
    </row>
    <row r="348" spans="1:87">
      <c r="A348" s="9">
        <v>339</v>
      </c>
      <c r="B348" s="9">
        <v>68</v>
      </c>
      <c r="C348" s="9" t="s">
        <v>1928</v>
      </c>
      <c r="D348" s="9">
        <v>998</v>
      </c>
      <c r="E348" s="9" t="s">
        <v>1928</v>
      </c>
      <c r="F348" s="39">
        <v>0</v>
      </c>
      <c r="G348" s="128">
        <v>0</v>
      </c>
      <c r="H348" s="129">
        <f t="shared" si="54"/>
        <v>0</v>
      </c>
      <c r="I348" s="128">
        <f>IF(H349&gt;0, H348/H349, 0)</f>
        <v>0</v>
      </c>
      <c r="J348" s="76"/>
      <c r="K348" s="12" t="e">
        <f>ROUND(J349*I348,0)</f>
        <v>#REF!</v>
      </c>
      <c r="L348" s="75">
        <v>0</v>
      </c>
      <c r="M348" s="12" t="e">
        <f>K348-L348</f>
        <v>#REF!</v>
      </c>
      <c r="N348" s="50" t="e">
        <f t="shared" si="53"/>
        <v>#REF!</v>
      </c>
      <c r="O348" s="12">
        <v>0</v>
      </c>
      <c r="P348" s="9">
        <f t="shared" si="46"/>
        <v>0</v>
      </c>
      <c r="Q348" s="130">
        <f t="shared" si="47"/>
        <v>68</v>
      </c>
      <c r="R348" s="130">
        <f t="shared" si="48"/>
        <v>998</v>
      </c>
      <c r="S348" s="130">
        <f t="shared" si="49"/>
        <v>339</v>
      </c>
      <c r="T348" s="130">
        <f t="shared" si="50"/>
        <v>0</v>
      </c>
      <c r="U348" s="130">
        <f t="shared" si="51"/>
        <v>0</v>
      </c>
      <c r="V348" s="185">
        <f t="shared" si="52"/>
        <v>339</v>
      </c>
      <c r="W348" s="12">
        <v>68</v>
      </c>
      <c r="X348" s="9">
        <v>998</v>
      </c>
      <c r="Y348" s="9">
        <v>339</v>
      </c>
      <c r="Z348" s="12">
        <v>0</v>
      </c>
      <c r="AA348" s="12">
        <v>0</v>
      </c>
      <c r="AB348" s="132"/>
      <c r="AC348" s="131"/>
      <c r="AD348" s="132"/>
      <c r="AE348" s="132"/>
      <c r="AF348" s="131"/>
      <c r="AG348" s="131"/>
      <c r="AI348" s="12"/>
      <c r="AL348" s="12"/>
      <c r="AM348" s="12"/>
      <c r="AO348" s="12"/>
      <c r="AR348" s="12"/>
      <c r="AS348" s="12"/>
      <c r="AU348" s="12"/>
      <c r="AX348" s="12"/>
      <c r="AY348" s="12"/>
      <c r="BA348" s="12"/>
      <c r="BD348" s="12"/>
      <c r="BE348" s="12"/>
      <c r="BG348" s="12"/>
      <c r="BJ348" s="12"/>
      <c r="BK348" s="12"/>
      <c r="BM348" s="131"/>
      <c r="BN348" s="132"/>
      <c r="BO348" s="132"/>
      <c r="BP348" s="12"/>
      <c r="BQ348" s="12"/>
      <c r="BS348" s="12"/>
      <c r="BV348" s="12"/>
      <c r="BW348" s="12"/>
      <c r="BY348" s="12"/>
      <c r="CB348" s="12"/>
      <c r="CC348" s="12"/>
      <c r="CE348" s="12"/>
      <c r="CH348" s="12"/>
      <c r="CI348" s="12"/>
    </row>
    <row r="349" spans="1:87">
      <c r="A349" s="9">
        <v>340</v>
      </c>
      <c r="B349" s="13">
        <v>68</v>
      </c>
      <c r="C349" s="13" t="s">
        <v>1568</v>
      </c>
      <c r="D349" s="13">
        <v>999</v>
      </c>
      <c r="E349" s="13" t="s">
        <v>946</v>
      </c>
      <c r="F349" s="111">
        <v>2301705.9500000002</v>
      </c>
      <c r="G349" s="133">
        <v>1</v>
      </c>
      <c r="H349" s="134">
        <f>SUM(H345:H348)</f>
        <v>2366750.5200000005</v>
      </c>
      <c r="I349" s="133">
        <f>SUM(I345:I348)</f>
        <v>1</v>
      </c>
      <c r="J349" s="111" t="e">
        <f>VLOOKUP(B349,town351,22)</f>
        <v>#REF!</v>
      </c>
      <c r="K349" s="111" t="e">
        <f>SUM(K345:K348)</f>
        <v>#REF!</v>
      </c>
      <c r="L349" s="135">
        <v>1941915</v>
      </c>
      <c r="M349" s="111" t="e">
        <f>SUM(M345:M348)</f>
        <v>#REF!</v>
      </c>
      <c r="N349" s="49" t="e">
        <f t="shared" si="53"/>
        <v>#REF!</v>
      </c>
      <c r="O349" s="111">
        <v>241</v>
      </c>
      <c r="P349" s="9">
        <f t="shared" si="46"/>
        <v>0</v>
      </c>
      <c r="Q349" s="130">
        <f t="shared" si="47"/>
        <v>68</v>
      </c>
      <c r="R349" s="130">
        <f t="shared" si="48"/>
        <v>999</v>
      </c>
      <c r="S349" s="130">
        <f t="shared" si="49"/>
        <v>340</v>
      </c>
      <c r="T349" s="130">
        <f t="shared" si="50"/>
        <v>239</v>
      </c>
      <c r="U349" s="130">
        <f t="shared" si="51"/>
        <v>2366750.5200000005</v>
      </c>
      <c r="V349" s="185">
        <f t="shared" si="52"/>
        <v>340</v>
      </c>
      <c r="W349" s="12">
        <v>68</v>
      </c>
      <c r="X349" s="9">
        <v>999</v>
      </c>
      <c r="Y349" s="9">
        <v>340</v>
      </c>
      <c r="Z349" s="12">
        <v>239</v>
      </c>
      <c r="AA349" s="12">
        <v>2366750.5200000005</v>
      </c>
      <c r="AB349" s="132"/>
      <c r="AC349" s="131"/>
      <c r="AD349" s="132"/>
      <c r="AE349" s="132"/>
      <c r="AF349" s="131"/>
      <c r="AG349" s="131"/>
      <c r="AI349" s="12"/>
      <c r="AL349" s="12"/>
      <c r="AM349" s="12"/>
      <c r="AO349" s="12"/>
      <c r="AR349" s="12"/>
      <c r="AS349" s="12"/>
      <c r="AU349" s="12"/>
      <c r="AX349" s="12"/>
      <c r="AY349" s="12"/>
      <c r="BA349" s="12"/>
      <c r="BD349" s="12"/>
      <c r="BE349" s="12"/>
      <c r="BG349" s="12"/>
      <c r="BJ349" s="12"/>
      <c r="BK349" s="12"/>
      <c r="BM349" s="131"/>
      <c r="BN349" s="132"/>
      <c r="BO349" s="132"/>
      <c r="BP349" s="12"/>
      <c r="BQ349" s="12"/>
      <c r="BS349" s="12"/>
      <c r="BV349" s="12"/>
      <c r="BW349" s="12"/>
      <c r="BY349" s="12"/>
      <c r="CB349" s="12"/>
      <c r="CC349" s="12"/>
      <c r="CE349" s="12"/>
      <c r="CH349" s="12"/>
      <c r="CI349" s="12"/>
    </row>
    <row r="350" spans="1:87">
      <c r="A350" s="9">
        <v>341</v>
      </c>
      <c r="B350" s="9">
        <v>69</v>
      </c>
      <c r="C350" s="9" t="s">
        <v>1569</v>
      </c>
      <c r="D350" s="9">
        <v>69</v>
      </c>
      <c r="E350" s="9" t="s">
        <v>1129</v>
      </c>
      <c r="F350" s="39">
        <v>118799.64000000001</v>
      </c>
      <c r="G350" s="128">
        <v>0.13586237255487588</v>
      </c>
      <c r="H350" s="129">
        <f>U350</f>
        <v>118538.28</v>
      </c>
      <c r="I350" s="128">
        <f>IF(H354&gt;0, H350/H354, 0)</f>
        <v>0.14270041742223305</v>
      </c>
      <c r="J350" s="76"/>
      <c r="K350" s="12" t="e">
        <f>ROUND(J354*I350,0)</f>
        <v>#REF!</v>
      </c>
      <c r="L350" s="75">
        <v>105143</v>
      </c>
      <c r="M350" s="12" t="e">
        <f>K350-L350</f>
        <v>#REF!</v>
      </c>
      <c r="N350" s="50" t="e">
        <f t="shared" si="53"/>
        <v>#REF!</v>
      </c>
      <c r="O350" s="12">
        <v>9</v>
      </c>
      <c r="P350" s="9">
        <f t="shared" si="46"/>
        <v>0</v>
      </c>
      <c r="Q350" s="130">
        <f t="shared" si="47"/>
        <v>69</v>
      </c>
      <c r="R350" s="130">
        <f t="shared" si="48"/>
        <v>69</v>
      </c>
      <c r="S350" s="130">
        <f t="shared" si="49"/>
        <v>341</v>
      </c>
      <c r="T350" s="130">
        <f t="shared" si="50"/>
        <v>9</v>
      </c>
      <c r="U350" s="130">
        <f t="shared" si="51"/>
        <v>118538.28</v>
      </c>
      <c r="V350" s="185">
        <f t="shared" si="52"/>
        <v>341</v>
      </c>
      <c r="W350" s="12">
        <v>69</v>
      </c>
      <c r="X350" s="9">
        <v>69</v>
      </c>
      <c r="Y350" s="9">
        <v>341</v>
      </c>
      <c r="Z350" s="12">
        <v>9</v>
      </c>
      <c r="AA350" s="12">
        <v>118538.28</v>
      </c>
      <c r="AB350" s="132"/>
      <c r="AC350" s="131"/>
      <c r="AD350" s="132"/>
      <c r="AE350" s="132"/>
      <c r="AF350" s="131"/>
      <c r="AG350" s="131"/>
      <c r="AI350" s="12"/>
      <c r="AL350" s="12"/>
      <c r="AM350" s="12"/>
      <c r="AO350" s="12"/>
      <c r="AR350" s="12"/>
      <c r="AS350" s="12"/>
      <c r="AU350" s="12"/>
      <c r="AX350" s="12"/>
      <c r="AY350" s="12"/>
      <c r="BA350" s="12"/>
      <c r="BD350" s="12"/>
      <c r="BE350" s="12"/>
      <c r="BG350" s="12"/>
      <c r="BJ350" s="12"/>
      <c r="BK350" s="12"/>
      <c r="BM350" s="131"/>
      <c r="BN350" s="132"/>
      <c r="BO350" s="132"/>
      <c r="BP350" s="12"/>
      <c r="BQ350" s="12"/>
      <c r="BS350" s="12"/>
      <c r="BV350" s="12"/>
      <c r="BW350" s="12"/>
      <c r="BY350" s="12"/>
      <c r="CB350" s="12"/>
      <c r="CC350" s="12"/>
      <c r="CE350" s="12"/>
      <c r="CH350" s="12"/>
      <c r="CI350" s="12"/>
    </row>
    <row r="351" spans="1:87">
      <c r="A351" s="9">
        <v>342</v>
      </c>
      <c r="B351" s="9">
        <v>69</v>
      </c>
      <c r="C351" s="9" t="s">
        <v>1569</v>
      </c>
      <c r="D351" s="9">
        <v>635</v>
      </c>
      <c r="E351" s="9" t="s">
        <v>1426</v>
      </c>
      <c r="F351" s="39">
        <v>755612</v>
      </c>
      <c r="G351" s="128">
        <v>0.86413762744512412</v>
      </c>
      <c r="H351" s="129">
        <f t="shared" si="54"/>
        <v>712141</v>
      </c>
      <c r="I351" s="128">
        <f>IF(H354&gt;0, H351/H354, 0)</f>
        <v>0.85729958257776695</v>
      </c>
      <c r="J351" s="76"/>
      <c r="K351" s="12" t="e">
        <f>ROUND(J354*I351,0)</f>
        <v>#REF!</v>
      </c>
      <c r="L351" s="75">
        <v>668749</v>
      </c>
      <c r="M351" s="12" t="e">
        <f>K351-L351</f>
        <v>#REF!</v>
      </c>
      <c r="N351" s="50" t="e">
        <f t="shared" si="53"/>
        <v>#REF!</v>
      </c>
      <c r="O351" s="12">
        <v>76</v>
      </c>
      <c r="P351" s="9">
        <f t="shared" si="46"/>
        <v>0</v>
      </c>
      <c r="Q351" s="130">
        <f t="shared" si="47"/>
        <v>69</v>
      </c>
      <c r="R351" s="130">
        <f t="shared" si="48"/>
        <v>635</v>
      </c>
      <c r="S351" s="130">
        <f t="shared" si="49"/>
        <v>342</v>
      </c>
      <c r="T351" s="130">
        <f t="shared" si="50"/>
        <v>70</v>
      </c>
      <c r="U351" s="130">
        <f t="shared" si="51"/>
        <v>712141</v>
      </c>
      <c r="V351" s="185">
        <f t="shared" si="52"/>
        <v>342</v>
      </c>
      <c r="W351" s="12">
        <v>69</v>
      </c>
      <c r="X351" s="9">
        <v>635</v>
      </c>
      <c r="Y351" s="9">
        <v>342</v>
      </c>
      <c r="Z351" s="12">
        <v>70</v>
      </c>
      <c r="AA351" s="12">
        <v>712141</v>
      </c>
      <c r="AB351" s="132"/>
      <c r="AC351" s="131"/>
      <c r="AD351" s="132"/>
      <c r="AE351" s="132"/>
      <c r="AF351" s="131"/>
      <c r="AG351" s="131"/>
      <c r="AI351" s="12"/>
      <c r="AL351" s="12"/>
      <c r="AM351" s="12"/>
      <c r="AO351" s="12"/>
      <c r="AR351" s="12"/>
      <c r="AS351" s="12"/>
      <c r="AU351" s="12"/>
      <c r="AX351" s="12"/>
      <c r="AY351" s="12"/>
      <c r="BA351" s="12"/>
      <c r="BD351" s="12"/>
      <c r="BE351" s="12"/>
      <c r="BG351" s="12"/>
      <c r="BJ351" s="12"/>
      <c r="BK351" s="12"/>
      <c r="BM351" s="131"/>
      <c r="BN351" s="132"/>
      <c r="BO351" s="132"/>
      <c r="BP351" s="12"/>
      <c r="BQ351" s="12"/>
      <c r="BS351" s="12"/>
      <c r="BV351" s="12"/>
      <c r="BW351" s="12"/>
      <c r="BY351" s="12"/>
      <c r="CB351" s="12"/>
      <c r="CC351" s="12"/>
      <c r="CE351" s="12"/>
      <c r="CH351" s="12"/>
      <c r="CI351" s="12"/>
    </row>
    <row r="352" spans="1:87">
      <c r="A352" s="9">
        <v>343</v>
      </c>
      <c r="B352" s="9">
        <v>69</v>
      </c>
      <c r="C352" s="9" t="s">
        <v>1928</v>
      </c>
      <c r="D352" s="9">
        <v>998</v>
      </c>
      <c r="E352" s="9" t="s">
        <v>1928</v>
      </c>
      <c r="F352" s="39">
        <v>0</v>
      </c>
      <c r="G352" s="128">
        <v>0</v>
      </c>
      <c r="H352" s="129">
        <f t="shared" si="54"/>
        <v>0</v>
      </c>
      <c r="I352" s="128">
        <f>IF(H354&gt;0, H352/H354, 0)</f>
        <v>0</v>
      </c>
      <c r="J352" s="76"/>
      <c r="K352" s="12" t="e">
        <f>ROUND(J354*I352,0)</f>
        <v>#REF!</v>
      </c>
      <c r="L352" s="75">
        <v>0</v>
      </c>
      <c r="M352" s="12" t="e">
        <f>K352-L352</f>
        <v>#REF!</v>
      </c>
      <c r="N352" s="50" t="e">
        <f t="shared" si="53"/>
        <v>#REF!</v>
      </c>
      <c r="O352" s="12">
        <v>0</v>
      </c>
      <c r="P352" s="9">
        <f t="shared" si="46"/>
        <v>0</v>
      </c>
      <c r="Q352" s="130">
        <f t="shared" si="47"/>
        <v>69</v>
      </c>
      <c r="R352" s="130">
        <f t="shared" si="48"/>
        <v>998</v>
      </c>
      <c r="S352" s="130">
        <f t="shared" si="49"/>
        <v>343</v>
      </c>
      <c r="T352" s="130">
        <f t="shared" si="50"/>
        <v>0</v>
      </c>
      <c r="U352" s="130">
        <f t="shared" si="51"/>
        <v>0</v>
      </c>
      <c r="V352" s="185">
        <f t="shared" si="52"/>
        <v>343</v>
      </c>
      <c r="W352" s="12">
        <v>69</v>
      </c>
      <c r="X352" s="9">
        <v>998</v>
      </c>
      <c r="Y352" s="9">
        <v>343</v>
      </c>
      <c r="Z352" s="12">
        <v>0</v>
      </c>
      <c r="AA352" s="12">
        <v>0</v>
      </c>
      <c r="AB352" s="132"/>
      <c r="AC352" s="131"/>
      <c r="AD352" s="132"/>
      <c r="AE352" s="132"/>
      <c r="AF352" s="131"/>
      <c r="AG352" s="131"/>
      <c r="AI352" s="12"/>
      <c r="AL352" s="12"/>
      <c r="AM352" s="12"/>
      <c r="AO352" s="12"/>
      <c r="AR352" s="12"/>
      <c r="AS352" s="12"/>
      <c r="AU352" s="12"/>
      <c r="AX352" s="12"/>
      <c r="AY352" s="12"/>
      <c r="BA352" s="12"/>
      <c r="BD352" s="12"/>
      <c r="BE352" s="12"/>
      <c r="BG352" s="12"/>
      <c r="BJ352" s="12"/>
      <c r="BK352" s="12"/>
      <c r="BM352" s="131"/>
      <c r="BN352" s="132"/>
      <c r="BO352" s="132"/>
      <c r="BP352" s="12"/>
      <c r="BQ352" s="12"/>
      <c r="BS352" s="12"/>
      <c r="BV352" s="12"/>
      <c r="BW352" s="12"/>
      <c r="BY352" s="12"/>
      <c r="CB352" s="12"/>
      <c r="CC352" s="12"/>
      <c r="CE352" s="12"/>
      <c r="CH352" s="12"/>
      <c r="CI352" s="12"/>
    </row>
    <row r="353" spans="1:87">
      <c r="A353" s="9">
        <v>344</v>
      </c>
      <c r="B353" s="9">
        <v>69</v>
      </c>
      <c r="C353" s="9" t="s">
        <v>1928</v>
      </c>
      <c r="D353" s="9">
        <v>998</v>
      </c>
      <c r="E353" s="9" t="s">
        <v>1928</v>
      </c>
      <c r="F353" s="39">
        <v>0</v>
      </c>
      <c r="G353" s="128">
        <v>0</v>
      </c>
      <c r="H353" s="129">
        <f t="shared" si="54"/>
        <v>0</v>
      </c>
      <c r="I353" s="128">
        <f>IF(H354&gt;0, H353/H354, 0)</f>
        <v>0</v>
      </c>
      <c r="J353" s="76"/>
      <c r="K353" s="12" t="e">
        <f>ROUND(J354*I353,0)</f>
        <v>#REF!</v>
      </c>
      <c r="L353" s="75">
        <v>0</v>
      </c>
      <c r="M353" s="12" t="e">
        <f>K353-L353</f>
        <v>#REF!</v>
      </c>
      <c r="N353" s="50" t="e">
        <f t="shared" si="53"/>
        <v>#REF!</v>
      </c>
      <c r="O353" s="12">
        <v>0</v>
      </c>
      <c r="P353" s="9">
        <f t="shared" si="46"/>
        <v>0</v>
      </c>
      <c r="Q353" s="130">
        <f t="shared" si="47"/>
        <v>69</v>
      </c>
      <c r="R353" s="130">
        <f t="shared" si="48"/>
        <v>998</v>
      </c>
      <c r="S353" s="130">
        <f t="shared" si="49"/>
        <v>344</v>
      </c>
      <c r="T353" s="130">
        <f t="shared" si="50"/>
        <v>0</v>
      </c>
      <c r="U353" s="130">
        <f t="shared" si="51"/>
        <v>0</v>
      </c>
      <c r="V353" s="185">
        <f t="shared" si="52"/>
        <v>344</v>
      </c>
      <c r="W353" s="12">
        <v>69</v>
      </c>
      <c r="X353" s="9">
        <v>998</v>
      </c>
      <c r="Y353" s="9">
        <v>344</v>
      </c>
      <c r="Z353" s="12">
        <v>0</v>
      </c>
      <c r="AA353" s="12">
        <v>0</v>
      </c>
      <c r="AB353" s="132"/>
      <c r="AC353" s="131"/>
      <c r="AD353" s="132"/>
      <c r="AE353" s="132"/>
      <c r="AF353" s="131"/>
      <c r="AG353" s="131"/>
      <c r="AI353" s="12"/>
      <c r="AL353" s="12"/>
      <c r="AM353" s="12"/>
      <c r="AO353" s="12"/>
      <c r="AR353" s="12"/>
      <c r="AS353" s="12"/>
      <c r="AU353" s="12"/>
      <c r="AX353" s="12"/>
      <c r="AY353" s="12"/>
      <c r="BA353" s="12"/>
      <c r="BD353" s="12"/>
      <c r="BE353" s="12"/>
      <c r="BG353" s="12"/>
      <c r="BJ353" s="12"/>
      <c r="BK353" s="12"/>
      <c r="BM353" s="131"/>
      <c r="BN353" s="132"/>
      <c r="BO353" s="132"/>
      <c r="BP353" s="12"/>
      <c r="BQ353" s="12"/>
      <c r="BS353" s="12"/>
      <c r="BV353" s="12"/>
      <c r="BW353" s="12"/>
      <c r="BY353" s="12"/>
      <c r="CB353" s="12"/>
      <c r="CC353" s="12"/>
      <c r="CE353" s="12"/>
      <c r="CH353" s="12"/>
      <c r="CI353" s="12"/>
    </row>
    <row r="354" spans="1:87">
      <c r="A354" s="9">
        <v>345</v>
      </c>
      <c r="B354" s="13">
        <v>69</v>
      </c>
      <c r="C354" s="13" t="s">
        <v>1569</v>
      </c>
      <c r="D354" s="13">
        <v>999</v>
      </c>
      <c r="E354" s="13" t="s">
        <v>946</v>
      </c>
      <c r="F354" s="111">
        <v>874411.64</v>
      </c>
      <c r="G354" s="133">
        <v>1</v>
      </c>
      <c r="H354" s="134">
        <f>SUM(H350:H353)</f>
        <v>830679.28</v>
      </c>
      <c r="I354" s="133">
        <f>SUM(I350:I353)</f>
        <v>1</v>
      </c>
      <c r="J354" s="111" t="e">
        <f>VLOOKUP(B354,town351,22)</f>
        <v>#REF!</v>
      </c>
      <c r="K354" s="111" t="e">
        <f>SUM(K350:K353)</f>
        <v>#REF!</v>
      </c>
      <c r="L354" s="135">
        <v>773892</v>
      </c>
      <c r="M354" s="111" t="e">
        <f>SUM(M350:M353)</f>
        <v>#REF!</v>
      </c>
      <c r="N354" s="49" t="e">
        <f t="shared" si="53"/>
        <v>#REF!</v>
      </c>
      <c r="O354" s="111">
        <v>85</v>
      </c>
      <c r="P354" s="9">
        <f t="shared" si="46"/>
        <v>0</v>
      </c>
      <c r="Q354" s="130">
        <f t="shared" si="47"/>
        <v>69</v>
      </c>
      <c r="R354" s="130">
        <f t="shared" si="48"/>
        <v>999</v>
      </c>
      <c r="S354" s="130">
        <f t="shared" si="49"/>
        <v>345</v>
      </c>
      <c r="T354" s="130">
        <f t="shared" si="50"/>
        <v>79</v>
      </c>
      <c r="U354" s="130">
        <f t="shared" si="51"/>
        <v>830679.28</v>
      </c>
      <c r="V354" s="185">
        <f t="shared" si="52"/>
        <v>345</v>
      </c>
      <c r="W354" s="12">
        <v>69</v>
      </c>
      <c r="X354" s="9">
        <v>999</v>
      </c>
      <c r="Y354" s="9">
        <v>345</v>
      </c>
      <c r="Z354" s="12">
        <v>79</v>
      </c>
      <c r="AA354" s="12">
        <v>830679.28</v>
      </c>
      <c r="AB354" s="132"/>
      <c r="AC354" s="131"/>
      <c r="AD354" s="132"/>
      <c r="AE354" s="132"/>
      <c r="AF354" s="131"/>
      <c r="AG354" s="131"/>
      <c r="AI354" s="12"/>
      <c r="AL354" s="12"/>
      <c r="AM354" s="12"/>
      <c r="AO354" s="12"/>
      <c r="AR354" s="12"/>
      <c r="AS354" s="12"/>
      <c r="AU354" s="12"/>
      <c r="AX354" s="12"/>
      <c r="AY354" s="12"/>
      <c r="BA354" s="12"/>
      <c r="BD354" s="12"/>
      <c r="BE354" s="12"/>
      <c r="BG354" s="12"/>
      <c r="BJ354" s="12"/>
      <c r="BK354" s="12"/>
      <c r="BM354" s="131"/>
      <c r="BN354" s="132"/>
      <c r="BO354" s="132"/>
      <c r="BP354" s="12"/>
      <c r="BQ354" s="12"/>
      <c r="BS354" s="12"/>
      <c r="BV354" s="12"/>
      <c r="BW354" s="12"/>
      <c r="BY354" s="12"/>
      <c r="CB354" s="12"/>
      <c r="CC354" s="12"/>
      <c r="CE354" s="12"/>
      <c r="CH354" s="12"/>
      <c r="CI354" s="12"/>
    </row>
    <row r="355" spans="1:87">
      <c r="A355" s="9">
        <v>346</v>
      </c>
      <c r="B355" s="9">
        <v>70</v>
      </c>
      <c r="C355" s="9" t="s">
        <v>1570</v>
      </c>
      <c r="D355" s="9">
        <v>70</v>
      </c>
      <c r="E355" s="9" t="s">
        <v>1130</v>
      </c>
      <c r="F355" s="39">
        <v>289331.62</v>
      </c>
      <c r="G355" s="128">
        <v>2.9352460072279998E-2</v>
      </c>
      <c r="H355" s="129">
        <f>U355</f>
        <v>236011.40000000002</v>
      </c>
      <c r="I355" s="128">
        <f>IF(H359&gt;0, H355/H359, 0)</f>
        <v>2.4859426208536876E-2</v>
      </c>
      <c r="J355" s="76"/>
      <c r="K355" s="12" t="e">
        <f>ROUND(J359*I355,0)</f>
        <v>#REF!</v>
      </c>
      <c r="L355" s="75">
        <v>153272</v>
      </c>
      <c r="M355" s="12" t="e">
        <f>K355-L355</f>
        <v>#REF!</v>
      </c>
      <c r="N355" s="50" t="e">
        <f t="shared" si="53"/>
        <v>#REF!</v>
      </c>
      <c r="O355" s="12">
        <v>20</v>
      </c>
      <c r="P355" s="9">
        <f t="shared" si="46"/>
        <v>0</v>
      </c>
      <c r="Q355" s="130">
        <f t="shared" si="47"/>
        <v>70</v>
      </c>
      <c r="R355" s="130">
        <f t="shared" si="48"/>
        <v>70</v>
      </c>
      <c r="S355" s="130">
        <f t="shared" si="49"/>
        <v>346</v>
      </c>
      <c r="T355" s="130">
        <f t="shared" si="50"/>
        <v>16</v>
      </c>
      <c r="U355" s="130">
        <f t="shared" si="51"/>
        <v>236011.40000000002</v>
      </c>
      <c r="V355" s="185">
        <f t="shared" si="52"/>
        <v>346</v>
      </c>
      <c r="W355" s="12">
        <v>70</v>
      </c>
      <c r="X355" s="9">
        <v>70</v>
      </c>
      <c r="Y355" s="9">
        <v>346</v>
      </c>
      <c r="Z355" s="12">
        <v>16</v>
      </c>
      <c r="AA355" s="12">
        <v>236011.40000000002</v>
      </c>
      <c r="AB355" s="132"/>
      <c r="AC355" s="131"/>
      <c r="AD355" s="132"/>
      <c r="AE355" s="132"/>
      <c r="AF355" s="131"/>
      <c r="AG355" s="131"/>
      <c r="AI355" s="12"/>
      <c r="AL355" s="12"/>
      <c r="AM355" s="12"/>
      <c r="AO355" s="12"/>
      <c r="AR355" s="12"/>
      <c r="AS355" s="12"/>
      <c r="AU355" s="12"/>
      <c r="AX355" s="12"/>
      <c r="AY355" s="12"/>
      <c r="BA355" s="12"/>
      <c r="BD355" s="12"/>
      <c r="BE355" s="12"/>
      <c r="BG355" s="12"/>
      <c r="BJ355" s="12"/>
      <c r="BK355" s="12"/>
      <c r="BM355" s="131"/>
      <c r="BN355" s="132"/>
      <c r="BO355" s="132"/>
      <c r="BP355" s="12"/>
      <c r="BQ355" s="12"/>
      <c r="BS355" s="12"/>
      <c r="BV355" s="12"/>
      <c r="BW355" s="12"/>
      <c r="BY355" s="12"/>
      <c r="CB355" s="12"/>
      <c r="CC355" s="12"/>
      <c r="CE355" s="12"/>
      <c r="CH355" s="12"/>
      <c r="CI355" s="12"/>
    </row>
    <row r="356" spans="1:87">
      <c r="A356" s="9">
        <v>347</v>
      </c>
      <c r="B356" s="9">
        <v>70</v>
      </c>
      <c r="C356" s="9" t="s">
        <v>1570</v>
      </c>
      <c r="D356" s="9">
        <v>635</v>
      </c>
      <c r="E356" s="9" t="s">
        <v>1426</v>
      </c>
      <c r="F356" s="39">
        <v>9567819</v>
      </c>
      <c r="G356" s="128">
        <v>0.97064753992772013</v>
      </c>
      <c r="H356" s="129">
        <f t="shared" si="54"/>
        <v>9257828</v>
      </c>
      <c r="I356" s="128">
        <f>IF(H359&gt;0, H356/H359, 0)</f>
        <v>0.97514057379146313</v>
      </c>
      <c r="J356" s="76"/>
      <c r="K356" s="12" t="e">
        <f>ROUND(J359*I356,0)</f>
        <v>#REF!</v>
      </c>
      <c r="L356" s="75">
        <v>5068511</v>
      </c>
      <c r="M356" s="12" t="e">
        <f>K356-L356</f>
        <v>#REF!</v>
      </c>
      <c r="N356" s="50" t="e">
        <f t="shared" si="53"/>
        <v>#REF!</v>
      </c>
      <c r="O356" s="12">
        <v>961</v>
      </c>
      <c r="P356" s="9">
        <f t="shared" si="46"/>
        <v>0</v>
      </c>
      <c r="Q356" s="130">
        <f t="shared" si="47"/>
        <v>70</v>
      </c>
      <c r="R356" s="130">
        <f t="shared" si="48"/>
        <v>635</v>
      </c>
      <c r="S356" s="130">
        <f t="shared" si="49"/>
        <v>347</v>
      </c>
      <c r="T356" s="130">
        <f t="shared" si="50"/>
        <v>911</v>
      </c>
      <c r="U356" s="130">
        <f t="shared" si="51"/>
        <v>9257828</v>
      </c>
      <c r="V356" s="185">
        <f t="shared" si="52"/>
        <v>347</v>
      </c>
      <c r="W356" s="12">
        <v>70</v>
      </c>
      <c r="X356" s="9">
        <v>635</v>
      </c>
      <c r="Y356" s="9">
        <v>347</v>
      </c>
      <c r="Z356" s="12">
        <v>911</v>
      </c>
      <c r="AA356" s="12">
        <v>9257828</v>
      </c>
      <c r="AB356" s="132"/>
      <c r="AC356" s="131"/>
      <c r="AD356" s="132"/>
      <c r="AE356" s="132"/>
      <c r="AF356" s="131"/>
      <c r="AG356" s="131"/>
      <c r="AI356" s="12"/>
      <c r="AL356" s="12"/>
      <c r="AM356" s="12"/>
      <c r="AO356" s="12"/>
      <c r="AR356" s="12"/>
      <c r="AS356" s="12"/>
      <c r="AU356" s="12"/>
      <c r="AX356" s="12"/>
      <c r="AY356" s="12"/>
      <c r="BA356" s="12"/>
      <c r="BD356" s="12"/>
      <c r="BE356" s="12"/>
      <c r="BG356" s="12"/>
      <c r="BJ356" s="12"/>
      <c r="BK356" s="12"/>
      <c r="BM356" s="131"/>
      <c r="BN356" s="132"/>
      <c r="BO356" s="132"/>
      <c r="BP356" s="12"/>
      <c r="BQ356" s="12"/>
      <c r="BS356" s="12"/>
      <c r="BV356" s="12"/>
      <c r="BW356" s="12"/>
      <c r="BY356" s="12"/>
      <c r="CB356" s="12"/>
      <c r="CC356" s="12"/>
      <c r="CE356" s="12"/>
      <c r="CH356" s="12"/>
      <c r="CI356" s="12"/>
    </row>
    <row r="357" spans="1:87">
      <c r="A357" s="9">
        <v>348</v>
      </c>
      <c r="B357" s="9">
        <v>70</v>
      </c>
      <c r="C357" s="9" t="s">
        <v>1928</v>
      </c>
      <c r="D357" s="9">
        <v>998</v>
      </c>
      <c r="E357" s="9" t="s">
        <v>1928</v>
      </c>
      <c r="F357" s="39">
        <v>0</v>
      </c>
      <c r="G357" s="128">
        <v>0</v>
      </c>
      <c r="H357" s="129">
        <f t="shared" si="54"/>
        <v>0</v>
      </c>
      <c r="I357" s="128">
        <f>IF(H359&gt;0, H357/H359, 0)</f>
        <v>0</v>
      </c>
      <c r="J357" s="76"/>
      <c r="K357" s="12" t="e">
        <f>ROUND(J359*I357,0)</f>
        <v>#REF!</v>
      </c>
      <c r="L357" s="75">
        <v>0</v>
      </c>
      <c r="M357" s="12" t="e">
        <f>K357-L357</f>
        <v>#REF!</v>
      </c>
      <c r="N357" s="50" t="e">
        <f t="shared" si="53"/>
        <v>#REF!</v>
      </c>
      <c r="O357" s="12">
        <v>0</v>
      </c>
      <c r="P357" s="9">
        <f t="shared" si="46"/>
        <v>0</v>
      </c>
      <c r="Q357" s="130">
        <f t="shared" si="47"/>
        <v>70</v>
      </c>
      <c r="R357" s="130">
        <f t="shared" si="48"/>
        <v>998</v>
      </c>
      <c r="S357" s="130">
        <f t="shared" si="49"/>
        <v>348</v>
      </c>
      <c r="T357" s="130">
        <f t="shared" si="50"/>
        <v>0</v>
      </c>
      <c r="U357" s="130">
        <f t="shared" si="51"/>
        <v>0</v>
      </c>
      <c r="V357" s="185">
        <f t="shared" si="52"/>
        <v>348</v>
      </c>
      <c r="W357" s="12">
        <v>70</v>
      </c>
      <c r="X357" s="9">
        <v>998</v>
      </c>
      <c r="Y357" s="9">
        <v>348</v>
      </c>
      <c r="Z357" s="12">
        <v>0</v>
      </c>
      <c r="AA357" s="12">
        <v>0</v>
      </c>
      <c r="AB357" s="132"/>
      <c r="AC357" s="131"/>
      <c r="AD357" s="132"/>
      <c r="AE357" s="132"/>
      <c r="AF357" s="131"/>
      <c r="AG357" s="131"/>
      <c r="AI357" s="12"/>
      <c r="AL357" s="12"/>
      <c r="AM357" s="12"/>
      <c r="AO357" s="12"/>
      <c r="AR357" s="12"/>
      <c r="AS357" s="12"/>
      <c r="AU357" s="12"/>
      <c r="AX357" s="12"/>
      <c r="AY357" s="12"/>
      <c r="BA357" s="12"/>
      <c r="BD357" s="12"/>
      <c r="BE357" s="12"/>
      <c r="BG357" s="12"/>
      <c r="BJ357" s="12"/>
      <c r="BK357" s="12"/>
      <c r="BM357" s="131"/>
      <c r="BN357" s="132"/>
      <c r="BO357" s="132"/>
      <c r="BP357" s="12"/>
      <c r="BQ357" s="12"/>
      <c r="BS357" s="12"/>
      <c r="BV357" s="12"/>
      <c r="BW357" s="12"/>
      <c r="BY357" s="12"/>
      <c r="CB357" s="12"/>
      <c r="CC357" s="12"/>
      <c r="CE357" s="12"/>
      <c r="CH357" s="12"/>
      <c r="CI357" s="12"/>
    </row>
    <row r="358" spans="1:87">
      <c r="A358" s="9">
        <v>349</v>
      </c>
      <c r="B358" s="9">
        <v>70</v>
      </c>
      <c r="C358" s="9" t="s">
        <v>1928</v>
      </c>
      <c r="D358" s="9">
        <v>998</v>
      </c>
      <c r="E358" s="9" t="s">
        <v>1928</v>
      </c>
      <c r="F358" s="39">
        <v>0</v>
      </c>
      <c r="G358" s="128">
        <v>0</v>
      </c>
      <c r="H358" s="129">
        <f t="shared" si="54"/>
        <v>0</v>
      </c>
      <c r="I358" s="128">
        <f>IF(H359&gt;0, H358/H359, 0)</f>
        <v>0</v>
      </c>
      <c r="J358" s="76"/>
      <c r="K358" s="12" t="e">
        <f>ROUND(J359*I358,0)</f>
        <v>#REF!</v>
      </c>
      <c r="L358" s="75">
        <v>0</v>
      </c>
      <c r="M358" s="12" t="e">
        <f>K358-L358</f>
        <v>#REF!</v>
      </c>
      <c r="N358" s="50" t="e">
        <f t="shared" si="53"/>
        <v>#REF!</v>
      </c>
      <c r="O358" s="12">
        <v>0</v>
      </c>
      <c r="P358" s="9">
        <f t="shared" si="46"/>
        <v>0</v>
      </c>
      <c r="Q358" s="130">
        <f t="shared" si="47"/>
        <v>70</v>
      </c>
      <c r="R358" s="130">
        <f t="shared" si="48"/>
        <v>998</v>
      </c>
      <c r="S358" s="130">
        <f t="shared" si="49"/>
        <v>349</v>
      </c>
      <c r="T358" s="130">
        <f t="shared" si="50"/>
        <v>0</v>
      </c>
      <c r="U358" s="130">
        <f t="shared" si="51"/>
        <v>0</v>
      </c>
      <c r="V358" s="185">
        <f t="shared" si="52"/>
        <v>349</v>
      </c>
      <c r="W358" s="12">
        <v>70</v>
      </c>
      <c r="X358" s="9">
        <v>998</v>
      </c>
      <c r="Y358" s="9">
        <v>349</v>
      </c>
      <c r="Z358" s="12">
        <v>0</v>
      </c>
      <c r="AA358" s="12">
        <v>0</v>
      </c>
      <c r="AB358" s="132"/>
      <c r="AC358" s="131"/>
      <c r="AD358" s="132"/>
      <c r="AE358" s="132"/>
      <c r="AF358" s="131"/>
      <c r="AG358" s="131"/>
      <c r="AI358" s="12"/>
      <c r="AL358" s="12"/>
      <c r="AM358" s="12"/>
      <c r="AO358" s="12"/>
      <c r="AR358" s="12"/>
      <c r="AS358" s="12"/>
      <c r="AU358" s="12"/>
      <c r="AX358" s="12"/>
      <c r="AY358" s="12"/>
      <c r="BA358" s="12"/>
      <c r="BD358" s="12"/>
      <c r="BE358" s="12"/>
      <c r="BG358" s="12"/>
      <c r="BJ358" s="12"/>
      <c r="BK358" s="12"/>
      <c r="BM358" s="131"/>
      <c r="BN358" s="132"/>
      <c r="BO358" s="132"/>
      <c r="BP358" s="12"/>
      <c r="BQ358" s="12"/>
      <c r="BS358" s="12"/>
      <c r="BV358" s="12"/>
      <c r="BW358" s="12"/>
      <c r="BY358" s="12"/>
      <c r="CB358" s="12"/>
      <c r="CC358" s="12"/>
      <c r="CE358" s="12"/>
      <c r="CH358" s="12"/>
      <c r="CI358" s="12"/>
    </row>
    <row r="359" spans="1:87">
      <c r="A359" s="9">
        <v>350</v>
      </c>
      <c r="B359" s="13">
        <v>70</v>
      </c>
      <c r="C359" s="13" t="s">
        <v>1570</v>
      </c>
      <c r="D359" s="13">
        <v>999</v>
      </c>
      <c r="E359" s="13" t="s">
        <v>946</v>
      </c>
      <c r="F359" s="111">
        <v>9857150.6199999992</v>
      </c>
      <c r="G359" s="133">
        <v>1.0000000000000002</v>
      </c>
      <c r="H359" s="134">
        <f>SUM(H355:H358)</f>
        <v>9493839.4000000004</v>
      </c>
      <c r="I359" s="133">
        <f>SUM(I355:I358)</f>
        <v>1</v>
      </c>
      <c r="J359" s="111" t="e">
        <f>VLOOKUP(B359,town351,22)</f>
        <v>#REF!</v>
      </c>
      <c r="K359" s="111" t="e">
        <f>SUM(K355:K358)</f>
        <v>#REF!</v>
      </c>
      <c r="L359" s="135">
        <v>5221783</v>
      </c>
      <c r="M359" s="111" t="e">
        <f>SUM(M355:M358)</f>
        <v>#REF!</v>
      </c>
      <c r="N359" s="49" t="e">
        <f t="shared" si="53"/>
        <v>#REF!</v>
      </c>
      <c r="O359" s="111">
        <v>981</v>
      </c>
      <c r="P359" s="9">
        <f t="shared" si="46"/>
        <v>0</v>
      </c>
      <c r="Q359" s="130">
        <f t="shared" si="47"/>
        <v>70</v>
      </c>
      <c r="R359" s="130">
        <f t="shared" si="48"/>
        <v>999</v>
      </c>
      <c r="S359" s="130">
        <f t="shared" si="49"/>
        <v>350</v>
      </c>
      <c r="T359" s="130">
        <f t="shared" si="50"/>
        <v>927</v>
      </c>
      <c r="U359" s="130">
        <f t="shared" si="51"/>
        <v>9493839.4000000004</v>
      </c>
      <c r="V359" s="185">
        <f t="shared" si="52"/>
        <v>350</v>
      </c>
      <c r="W359" s="12">
        <v>70</v>
      </c>
      <c r="X359" s="9">
        <v>999</v>
      </c>
      <c r="Y359" s="9">
        <v>350</v>
      </c>
      <c r="Z359" s="12">
        <v>927</v>
      </c>
      <c r="AA359" s="12">
        <v>9493839.4000000004</v>
      </c>
      <c r="AB359" s="132"/>
      <c r="AC359" s="131"/>
      <c r="AD359" s="132"/>
      <c r="AE359" s="132"/>
      <c r="AF359" s="131"/>
      <c r="AG359" s="131"/>
      <c r="AI359" s="12"/>
      <c r="AL359" s="12"/>
      <c r="AM359" s="12"/>
      <c r="AO359" s="12"/>
      <c r="AR359" s="12"/>
      <c r="AS359" s="12"/>
      <c r="AU359" s="12"/>
      <c r="AX359" s="12"/>
      <c r="AY359" s="12"/>
      <c r="BA359" s="12"/>
      <c r="BD359" s="12"/>
      <c r="BE359" s="12"/>
      <c r="BG359" s="12"/>
      <c r="BJ359" s="12"/>
      <c r="BK359" s="12"/>
      <c r="BM359" s="131"/>
      <c r="BN359" s="132"/>
      <c r="BO359" s="132"/>
      <c r="BP359" s="12"/>
      <c r="BQ359" s="12"/>
      <c r="BS359" s="12"/>
      <c r="BV359" s="12"/>
      <c r="BW359" s="12"/>
      <c r="BY359" s="12"/>
      <c r="CB359" s="12"/>
      <c r="CC359" s="12"/>
      <c r="CE359" s="12"/>
      <c r="CH359" s="12"/>
      <c r="CI359" s="12"/>
    </row>
    <row r="360" spans="1:87">
      <c r="A360" s="9">
        <v>351</v>
      </c>
      <c r="B360" s="9">
        <v>71</v>
      </c>
      <c r="C360" s="9" t="s">
        <v>1571</v>
      </c>
      <c r="D360" s="9">
        <v>71</v>
      </c>
      <c r="E360" s="9" t="s">
        <v>1131</v>
      </c>
      <c r="F360" s="39">
        <v>34881940.840000004</v>
      </c>
      <c r="G360" s="128">
        <v>0.95452604173821909</v>
      </c>
      <c r="H360" s="129">
        <f>U360</f>
        <v>35588532.009999998</v>
      </c>
      <c r="I360" s="128">
        <f>IF(H364&gt;0, H360/H364, 0)</f>
        <v>0.9527236814010055</v>
      </c>
      <c r="J360" s="76"/>
      <c r="K360" s="12" t="e">
        <f>ROUND(J364*I360,0)</f>
        <v>#REF!</v>
      </c>
      <c r="L360" s="75">
        <v>29397926</v>
      </c>
      <c r="M360" s="12" t="e">
        <f>K360-L360</f>
        <v>#REF!</v>
      </c>
      <c r="N360" s="50" t="e">
        <f t="shared" si="53"/>
        <v>#REF!</v>
      </c>
      <c r="O360" s="12">
        <v>3660</v>
      </c>
      <c r="P360" s="9">
        <f t="shared" si="46"/>
        <v>0</v>
      </c>
      <c r="Q360" s="130">
        <f t="shared" si="47"/>
        <v>71</v>
      </c>
      <c r="R360" s="130">
        <f t="shared" si="48"/>
        <v>71</v>
      </c>
      <c r="S360" s="130">
        <f t="shared" si="49"/>
        <v>351</v>
      </c>
      <c r="T360" s="130">
        <f t="shared" si="50"/>
        <v>3689</v>
      </c>
      <c r="U360" s="130">
        <f t="shared" si="51"/>
        <v>35588532.009999998</v>
      </c>
      <c r="V360" s="185">
        <f t="shared" si="52"/>
        <v>351</v>
      </c>
      <c r="W360" s="12">
        <v>71</v>
      </c>
      <c r="X360" s="9">
        <v>71</v>
      </c>
      <c r="Y360" s="9">
        <v>351</v>
      </c>
      <c r="Z360" s="12">
        <v>3689</v>
      </c>
      <c r="AA360" s="12">
        <v>35588532.009999998</v>
      </c>
      <c r="AB360" s="132"/>
      <c r="AC360" s="131"/>
      <c r="AD360" s="132"/>
      <c r="AE360" s="132"/>
      <c r="AF360" s="131"/>
      <c r="AG360" s="131"/>
      <c r="AI360" s="12"/>
      <c r="AL360" s="12"/>
      <c r="AM360" s="12"/>
      <c r="AO360" s="12"/>
      <c r="AR360" s="12"/>
      <c r="AS360" s="12"/>
      <c r="AU360" s="12"/>
      <c r="AX360" s="12"/>
      <c r="AY360" s="12"/>
      <c r="BA360" s="12"/>
      <c r="BD360" s="12"/>
      <c r="BE360" s="12"/>
      <c r="BG360" s="12"/>
      <c r="BJ360" s="12"/>
      <c r="BK360" s="12"/>
      <c r="BM360" s="131"/>
      <c r="BN360" s="132"/>
      <c r="BO360" s="132"/>
      <c r="BP360" s="12"/>
      <c r="BQ360" s="12"/>
      <c r="BS360" s="12"/>
      <c r="BV360" s="12"/>
      <c r="BW360" s="12"/>
      <c r="BY360" s="12"/>
      <c r="CB360" s="12"/>
      <c r="CC360" s="12"/>
      <c r="CE360" s="12"/>
      <c r="CH360" s="12"/>
      <c r="CI360" s="12"/>
    </row>
    <row r="361" spans="1:87">
      <c r="A361" s="9">
        <v>352</v>
      </c>
      <c r="B361" s="9">
        <v>71</v>
      </c>
      <c r="C361" s="9" t="s">
        <v>1571</v>
      </c>
      <c r="D361" s="9">
        <v>817</v>
      </c>
      <c r="E361" s="9" t="s">
        <v>1478</v>
      </c>
      <c r="F361" s="39">
        <v>1661788</v>
      </c>
      <c r="G361" s="128">
        <v>4.5473958261780925E-2</v>
      </c>
      <c r="H361" s="129">
        <f t="shared" si="54"/>
        <v>1765984</v>
      </c>
      <c r="I361" s="128">
        <f>IF(H364&gt;0, H361/H364, 0)</f>
        <v>4.7276318598994484E-2</v>
      </c>
      <c r="J361" s="76"/>
      <c r="K361" s="12" t="e">
        <f>ROUND(J364*I361,0)</f>
        <v>#REF!</v>
      </c>
      <c r="L361" s="75">
        <v>1400528</v>
      </c>
      <c r="M361" s="12" t="e">
        <f>K361-L361</f>
        <v>#REF!</v>
      </c>
      <c r="N361" s="50" t="e">
        <f t="shared" si="53"/>
        <v>#REF!</v>
      </c>
      <c r="O361" s="12">
        <v>107</v>
      </c>
      <c r="P361" s="9">
        <f t="shared" si="46"/>
        <v>0</v>
      </c>
      <c r="Q361" s="130">
        <f t="shared" si="47"/>
        <v>71</v>
      </c>
      <c r="R361" s="130">
        <f t="shared" si="48"/>
        <v>817</v>
      </c>
      <c r="S361" s="130">
        <f t="shared" si="49"/>
        <v>352</v>
      </c>
      <c r="T361" s="130">
        <f t="shared" si="50"/>
        <v>112</v>
      </c>
      <c r="U361" s="130">
        <f t="shared" si="51"/>
        <v>1765984</v>
      </c>
      <c r="V361" s="185">
        <f t="shared" si="52"/>
        <v>352</v>
      </c>
      <c r="W361" s="12">
        <v>71</v>
      </c>
      <c r="X361" s="9">
        <v>817</v>
      </c>
      <c r="Y361" s="9">
        <v>352</v>
      </c>
      <c r="Z361" s="12">
        <v>112</v>
      </c>
      <c r="AA361" s="12">
        <v>1765984</v>
      </c>
      <c r="AB361" s="132"/>
      <c r="AC361" s="131"/>
      <c r="AD361" s="132"/>
      <c r="AE361" s="132"/>
      <c r="AF361" s="131"/>
      <c r="AG361" s="131"/>
      <c r="AI361" s="12"/>
      <c r="AL361" s="12"/>
      <c r="AM361" s="12"/>
      <c r="AO361" s="12"/>
      <c r="AR361" s="12"/>
      <c r="AS361" s="12"/>
      <c r="AU361" s="12"/>
      <c r="AX361" s="12"/>
      <c r="AY361" s="12"/>
      <c r="BA361" s="12"/>
      <c r="BD361" s="12"/>
      <c r="BE361" s="12"/>
      <c r="BG361" s="12"/>
      <c r="BJ361" s="12"/>
      <c r="BK361" s="12"/>
      <c r="BM361" s="131"/>
      <c r="BN361" s="132"/>
      <c r="BO361" s="132"/>
      <c r="BP361" s="12"/>
      <c r="BQ361" s="12"/>
      <c r="BS361" s="12"/>
      <c r="BV361" s="12"/>
      <c r="BW361" s="12"/>
      <c r="BY361" s="12"/>
      <c r="CB361" s="12"/>
      <c r="CC361" s="12"/>
      <c r="CE361" s="12"/>
      <c r="CH361" s="12"/>
      <c r="CI361" s="12"/>
    </row>
    <row r="362" spans="1:87">
      <c r="A362" s="9">
        <v>353</v>
      </c>
      <c r="B362" s="9">
        <v>71</v>
      </c>
      <c r="C362" s="9" t="s">
        <v>1928</v>
      </c>
      <c r="D362" s="9">
        <v>998</v>
      </c>
      <c r="F362" s="136">
        <v>0</v>
      </c>
      <c r="G362" s="137">
        <v>0</v>
      </c>
      <c r="H362" s="129">
        <f t="shared" si="54"/>
        <v>0</v>
      </c>
      <c r="I362" s="128">
        <f>IF(H364&gt;0, H362/H364, 0)</f>
        <v>0</v>
      </c>
      <c r="J362" s="76"/>
      <c r="K362" s="12" t="e">
        <f>ROUND(J364*I362,0)</f>
        <v>#REF!</v>
      </c>
      <c r="L362" s="75">
        <v>0</v>
      </c>
      <c r="M362" s="12" t="e">
        <f>K362-L362</f>
        <v>#REF!</v>
      </c>
      <c r="N362" s="50" t="e">
        <f t="shared" si="53"/>
        <v>#REF!</v>
      </c>
      <c r="O362" s="12">
        <v>0</v>
      </c>
      <c r="P362" s="9">
        <f t="shared" si="46"/>
        <v>0</v>
      </c>
      <c r="Q362" s="130">
        <f t="shared" si="47"/>
        <v>71</v>
      </c>
      <c r="R362" s="130">
        <f t="shared" si="48"/>
        <v>998</v>
      </c>
      <c r="S362" s="130">
        <f t="shared" si="49"/>
        <v>353</v>
      </c>
      <c r="T362" s="130">
        <f t="shared" si="50"/>
        <v>0</v>
      </c>
      <c r="U362" s="130">
        <f t="shared" si="51"/>
        <v>0</v>
      </c>
      <c r="V362" s="185">
        <f t="shared" si="52"/>
        <v>353</v>
      </c>
      <c r="W362" s="12">
        <v>71</v>
      </c>
      <c r="X362" s="9">
        <v>998</v>
      </c>
      <c r="Y362" s="9">
        <v>353</v>
      </c>
      <c r="Z362" s="12">
        <v>0</v>
      </c>
      <c r="AA362" s="12">
        <v>0</v>
      </c>
      <c r="AB362" s="132"/>
      <c r="AC362" s="131"/>
      <c r="AD362" s="132"/>
      <c r="AE362" s="132"/>
      <c r="AF362" s="131"/>
      <c r="AG362" s="131"/>
      <c r="AI362" s="12"/>
      <c r="AL362" s="12"/>
      <c r="AM362" s="12"/>
      <c r="AO362" s="12"/>
      <c r="AR362" s="12"/>
      <c r="AS362" s="12"/>
      <c r="AU362" s="12"/>
      <c r="AX362" s="12"/>
      <c r="AY362" s="12"/>
      <c r="BA362" s="12"/>
      <c r="BD362" s="12"/>
      <c r="BE362" s="12"/>
      <c r="BG362" s="12"/>
      <c r="BJ362" s="12"/>
      <c r="BK362" s="12"/>
      <c r="BM362" s="131"/>
      <c r="BN362" s="132"/>
      <c r="BO362" s="132"/>
      <c r="BP362" s="12"/>
      <c r="BQ362" s="12"/>
      <c r="BS362" s="12"/>
      <c r="BV362" s="12"/>
      <c r="BW362" s="12"/>
      <c r="BY362" s="12"/>
      <c r="CB362" s="12"/>
      <c r="CC362" s="12"/>
      <c r="CE362" s="12"/>
      <c r="CH362" s="12"/>
      <c r="CI362" s="12"/>
    </row>
    <row r="363" spans="1:87">
      <c r="A363" s="9">
        <v>354</v>
      </c>
      <c r="B363" s="9">
        <v>71</v>
      </c>
      <c r="C363" s="9" t="s">
        <v>1928</v>
      </c>
      <c r="D363" s="9">
        <v>998</v>
      </c>
      <c r="E363" s="9" t="s">
        <v>1928</v>
      </c>
      <c r="F363" s="39">
        <v>0</v>
      </c>
      <c r="G363" s="128">
        <v>0</v>
      </c>
      <c r="H363" s="129">
        <f t="shared" si="54"/>
        <v>0</v>
      </c>
      <c r="I363" s="128">
        <f>IF(H364&gt;0, H363/H364, 0)</f>
        <v>0</v>
      </c>
      <c r="J363" s="76"/>
      <c r="K363" s="12" t="e">
        <f>ROUND(J364*I363,0)</f>
        <v>#REF!</v>
      </c>
      <c r="L363" s="75">
        <v>0</v>
      </c>
      <c r="M363" s="12" t="e">
        <f>K363-L363</f>
        <v>#REF!</v>
      </c>
      <c r="N363" s="50" t="e">
        <f t="shared" si="53"/>
        <v>#REF!</v>
      </c>
      <c r="O363" s="12">
        <v>0</v>
      </c>
      <c r="P363" s="9">
        <f t="shared" si="46"/>
        <v>0</v>
      </c>
      <c r="Q363" s="130">
        <f t="shared" si="47"/>
        <v>71</v>
      </c>
      <c r="R363" s="130">
        <f t="shared" si="48"/>
        <v>998</v>
      </c>
      <c r="S363" s="130">
        <f t="shared" si="49"/>
        <v>354</v>
      </c>
      <c r="T363" s="130">
        <f t="shared" si="50"/>
        <v>0</v>
      </c>
      <c r="U363" s="130">
        <f t="shared" si="51"/>
        <v>0</v>
      </c>
      <c r="V363" s="185">
        <f t="shared" si="52"/>
        <v>354</v>
      </c>
      <c r="W363" s="12">
        <v>71</v>
      </c>
      <c r="X363" s="9">
        <v>998</v>
      </c>
      <c r="Y363" s="9">
        <v>354</v>
      </c>
      <c r="Z363" s="12">
        <v>0</v>
      </c>
      <c r="AA363" s="12">
        <v>0</v>
      </c>
      <c r="AB363" s="132"/>
      <c r="AC363" s="131"/>
      <c r="AD363" s="132"/>
      <c r="AE363" s="132"/>
      <c r="AF363" s="131"/>
      <c r="AG363" s="131"/>
      <c r="AI363" s="12"/>
      <c r="AL363" s="12"/>
      <c r="AM363" s="12"/>
      <c r="AO363" s="12"/>
      <c r="AR363" s="12"/>
      <c r="AS363" s="12"/>
      <c r="AU363" s="12"/>
      <c r="AX363" s="12"/>
      <c r="AY363" s="12"/>
      <c r="BA363" s="12"/>
      <c r="BD363" s="12"/>
      <c r="BE363" s="12"/>
      <c r="BG363" s="12"/>
      <c r="BJ363" s="12"/>
      <c r="BK363" s="12"/>
      <c r="BM363" s="131"/>
      <c r="BN363" s="132"/>
      <c r="BO363" s="132"/>
      <c r="BP363" s="12"/>
      <c r="BQ363" s="12"/>
      <c r="BS363" s="12"/>
      <c r="BV363" s="12"/>
      <c r="BW363" s="12"/>
      <c r="BY363" s="12"/>
      <c r="CB363" s="12"/>
      <c r="CC363" s="12"/>
      <c r="CE363" s="12"/>
      <c r="CH363" s="12"/>
      <c r="CI363" s="12"/>
    </row>
    <row r="364" spans="1:87">
      <c r="A364" s="9">
        <v>355</v>
      </c>
      <c r="B364" s="13">
        <v>71</v>
      </c>
      <c r="C364" s="13" t="s">
        <v>1571</v>
      </c>
      <c r="D364" s="13">
        <v>999</v>
      </c>
      <c r="E364" s="13" t="s">
        <v>946</v>
      </c>
      <c r="F364" s="111">
        <v>36543728.840000004</v>
      </c>
      <c r="G364" s="133">
        <v>1</v>
      </c>
      <c r="H364" s="134">
        <f>SUM(H360:H363)</f>
        <v>37354516.009999998</v>
      </c>
      <c r="I364" s="133">
        <f>SUM(I360:I363)</f>
        <v>1</v>
      </c>
      <c r="J364" s="111" t="e">
        <f>VLOOKUP(B364,town351,22)</f>
        <v>#REF!</v>
      </c>
      <c r="K364" s="111" t="e">
        <f>SUM(K360:K363)</f>
        <v>#REF!</v>
      </c>
      <c r="L364" s="135">
        <v>30798454</v>
      </c>
      <c r="M364" s="111" t="e">
        <f>SUM(M360:M363)</f>
        <v>#REF!</v>
      </c>
      <c r="N364" s="49" t="e">
        <f t="shared" si="53"/>
        <v>#REF!</v>
      </c>
      <c r="O364" s="111">
        <v>3767</v>
      </c>
      <c r="P364" s="9">
        <f t="shared" si="46"/>
        <v>0</v>
      </c>
      <c r="Q364" s="130">
        <f t="shared" si="47"/>
        <v>71</v>
      </c>
      <c r="R364" s="130">
        <f t="shared" si="48"/>
        <v>999</v>
      </c>
      <c r="S364" s="130">
        <f t="shared" si="49"/>
        <v>355</v>
      </c>
      <c r="T364" s="130">
        <f t="shared" si="50"/>
        <v>3801</v>
      </c>
      <c r="U364" s="130">
        <f t="shared" si="51"/>
        <v>37354516.009999998</v>
      </c>
      <c r="V364" s="185">
        <f t="shared" si="52"/>
        <v>355</v>
      </c>
      <c r="W364" s="12">
        <v>71</v>
      </c>
      <c r="X364" s="9">
        <v>999</v>
      </c>
      <c r="Y364" s="9">
        <v>355</v>
      </c>
      <c r="Z364" s="12">
        <v>3801</v>
      </c>
      <c r="AA364" s="12">
        <v>37354516.009999998</v>
      </c>
      <c r="AB364" s="132"/>
      <c r="AC364" s="131"/>
      <c r="AD364" s="132"/>
      <c r="AE364" s="132"/>
      <c r="AF364" s="131"/>
      <c r="AG364" s="131"/>
      <c r="AI364" s="12"/>
      <c r="AL364" s="12"/>
      <c r="AM364" s="12"/>
      <c r="AO364" s="12"/>
      <c r="AR364" s="12"/>
      <c r="AS364" s="12"/>
      <c r="AU364" s="12"/>
      <c r="AX364" s="12"/>
      <c r="AY364" s="12"/>
      <c r="BA364" s="12"/>
      <c r="BD364" s="12"/>
      <c r="BE364" s="12"/>
      <c r="BG364" s="12"/>
      <c r="BJ364" s="12"/>
      <c r="BK364" s="12"/>
      <c r="BM364" s="131"/>
      <c r="BN364" s="132"/>
      <c r="BO364" s="132"/>
      <c r="BP364" s="12"/>
      <c r="BQ364" s="12"/>
      <c r="BS364" s="12"/>
      <c r="BV364" s="12"/>
      <c r="BW364" s="12"/>
      <c r="BY364" s="12"/>
      <c r="CB364" s="12"/>
      <c r="CC364" s="12"/>
      <c r="CE364" s="12"/>
      <c r="CH364" s="12"/>
      <c r="CI364" s="12"/>
    </row>
    <row r="365" spans="1:87">
      <c r="A365" s="9">
        <v>356</v>
      </c>
      <c r="B365" s="9">
        <v>72</v>
      </c>
      <c r="C365" s="9" t="s">
        <v>1572</v>
      </c>
      <c r="D365" s="9">
        <v>72</v>
      </c>
      <c r="E365" s="9" t="s">
        <v>1132</v>
      </c>
      <c r="F365" s="39">
        <v>36075718.260000005</v>
      </c>
      <c r="G365" s="128">
        <v>0.89571382407677536</v>
      </c>
      <c r="H365" s="129">
        <f>U365</f>
        <v>36117171.75</v>
      </c>
      <c r="I365" s="128">
        <f>IF(H369&gt;0, H365/H369, 0)</f>
        <v>0.88333533161209266</v>
      </c>
      <c r="J365" s="76"/>
      <c r="K365" s="12" t="e">
        <f>ROUND(J369*I365,0)</f>
        <v>#REF!</v>
      </c>
      <c r="L365" s="75">
        <v>30256260</v>
      </c>
      <c r="M365" s="12" t="e">
        <f>K365-L365</f>
        <v>#REF!</v>
      </c>
      <c r="N365" s="50" t="e">
        <f t="shared" si="53"/>
        <v>#REF!</v>
      </c>
      <c r="O365" s="12">
        <v>3721</v>
      </c>
      <c r="P365" s="9">
        <f t="shared" si="46"/>
        <v>0</v>
      </c>
      <c r="Q365" s="130">
        <f t="shared" si="47"/>
        <v>72</v>
      </c>
      <c r="R365" s="130">
        <f t="shared" si="48"/>
        <v>72</v>
      </c>
      <c r="S365" s="130">
        <f t="shared" si="49"/>
        <v>356</v>
      </c>
      <c r="T365" s="130">
        <f t="shared" si="50"/>
        <v>3707</v>
      </c>
      <c r="U365" s="130">
        <f t="shared" si="51"/>
        <v>36117171.75</v>
      </c>
      <c r="V365" s="185">
        <f t="shared" si="52"/>
        <v>356</v>
      </c>
      <c r="W365" s="12">
        <v>72</v>
      </c>
      <c r="X365" s="9">
        <v>72</v>
      </c>
      <c r="Y365" s="9">
        <v>356</v>
      </c>
      <c r="Z365" s="12">
        <v>3707</v>
      </c>
      <c r="AA365" s="12">
        <v>36117171.75</v>
      </c>
      <c r="AB365" s="132"/>
      <c r="AC365" s="131"/>
      <c r="AD365" s="132"/>
      <c r="AE365" s="132"/>
      <c r="AF365" s="131"/>
      <c r="AG365" s="131"/>
      <c r="AI365" s="12"/>
      <c r="AL365" s="12"/>
      <c r="AM365" s="12"/>
      <c r="AO365" s="12"/>
      <c r="AR365" s="12"/>
      <c r="AS365" s="12"/>
      <c r="AU365" s="12"/>
      <c r="AX365" s="12"/>
      <c r="AY365" s="12"/>
      <c r="BA365" s="12"/>
      <c r="BD365" s="12"/>
      <c r="BE365" s="12"/>
      <c r="BG365" s="12"/>
      <c r="BJ365" s="12"/>
      <c r="BK365" s="12"/>
      <c r="BM365" s="131"/>
      <c r="BN365" s="132"/>
      <c r="BO365" s="132"/>
      <c r="BP365" s="12"/>
      <c r="BQ365" s="12"/>
      <c r="BS365" s="12"/>
      <c r="BV365" s="12"/>
      <c r="BW365" s="12"/>
      <c r="BY365" s="12"/>
      <c r="CB365" s="12"/>
      <c r="CC365" s="12"/>
      <c r="CE365" s="12"/>
      <c r="CH365" s="12"/>
      <c r="CI365" s="12"/>
    </row>
    <row r="366" spans="1:87">
      <c r="A366" s="9">
        <v>357</v>
      </c>
      <c r="B366" s="9">
        <v>72</v>
      </c>
      <c r="C366" s="9" t="s">
        <v>1572</v>
      </c>
      <c r="D366" s="9">
        <v>825</v>
      </c>
      <c r="E366" s="9" t="s">
        <v>1482</v>
      </c>
      <c r="F366" s="39">
        <v>3972124</v>
      </c>
      <c r="G366" s="128">
        <v>9.8622745418545044E-2</v>
      </c>
      <c r="H366" s="129">
        <f t="shared" si="54"/>
        <v>4494313</v>
      </c>
      <c r="I366" s="128">
        <f>IF(H369&gt;0, H366/H369, 0)</f>
        <v>0.10991961086276196</v>
      </c>
      <c r="J366" s="76"/>
      <c r="K366" s="12" t="e">
        <f>ROUND(J369*I366,0)</f>
        <v>#REF!</v>
      </c>
      <c r="L366" s="75">
        <v>3331371</v>
      </c>
      <c r="M366" s="12" t="e">
        <f>K366-L366</f>
        <v>#REF!</v>
      </c>
      <c r="N366" s="50" t="e">
        <f t="shared" si="53"/>
        <v>#REF!</v>
      </c>
      <c r="O366" s="12">
        <v>248</v>
      </c>
      <c r="P366" s="9">
        <f t="shared" si="46"/>
        <v>0</v>
      </c>
      <c r="Q366" s="130">
        <f t="shared" si="47"/>
        <v>72</v>
      </c>
      <c r="R366" s="130">
        <f t="shared" si="48"/>
        <v>825</v>
      </c>
      <c r="S366" s="130">
        <f t="shared" si="49"/>
        <v>357</v>
      </c>
      <c r="T366" s="130">
        <f t="shared" si="50"/>
        <v>280</v>
      </c>
      <c r="U366" s="130">
        <f t="shared" si="51"/>
        <v>4494313</v>
      </c>
      <c r="V366" s="185">
        <f t="shared" si="52"/>
        <v>357</v>
      </c>
      <c r="W366" s="12">
        <v>72</v>
      </c>
      <c r="X366" s="9">
        <v>825</v>
      </c>
      <c r="Y366" s="9">
        <v>357</v>
      </c>
      <c r="Z366" s="12">
        <v>280</v>
      </c>
      <c r="AA366" s="12">
        <v>4494313</v>
      </c>
      <c r="AB366" s="132"/>
      <c r="AC366" s="131"/>
      <c r="AD366" s="132"/>
      <c r="AE366" s="132"/>
      <c r="AF366" s="131"/>
      <c r="AG366" s="131"/>
      <c r="AI366" s="12"/>
      <c r="AL366" s="12"/>
      <c r="AM366" s="12"/>
      <c r="AO366" s="12"/>
      <c r="AR366" s="12"/>
      <c r="AS366" s="12"/>
      <c r="AU366" s="12"/>
      <c r="AX366" s="12"/>
      <c r="AY366" s="12"/>
      <c r="BA366" s="12"/>
      <c r="BD366" s="12"/>
      <c r="BE366" s="12"/>
      <c r="BG366" s="12"/>
      <c r="BJ366" s="12"/>
      <c r="BK366" s="12"/>
      <c r="BM366" s="131"/>
      <c r="BN366" s="132"/>
      <c r="BO366" s="132"/>
      <c r="BP366" s="12"/>
      <c r="BQ366" s="12"/>
      <c r="BS366" s="12"/>
      <c r="BV366" s="12"/>
      <c r="BW366" s="12"/>
      <c r="BY366" s="12"/>
      <c r="CB366" s="12"/>
      <c r="CC366" s="12"/>
      <c r="CE366" s="12"/>
      <c r="CH366" s="12"/>
      <c r="CI366" s="12"/>
    </row>
    <row r="367" spans="1:87">
      <c r="A367" s="9">
        <v>358</v>
      </c>
      <c r="B367" s="9">
        <v>72</v>
      </c>
      <c r="C367" s="9" t="s">
        <v>1572</v>
      </c>
      <c r="D367" s="9">
        <v>910</v>
      </c>
      <c r="E367" s="9" t="s">
        <v>1499</v>
      </c>
      <c r="F367" s="39">
        <v>228100</v>
      </c>
      <c r="G367" s="128">
        <v>5.6634305046796432E-3</v>
      </c>
      <c r="H367" s="129">
        <f t="shared" si="54"/>
        <v>275787</v>
      </c>
      <c r="I367" s="128">
        <f>IF(H369&gt;0, H367/H369, 0)</f>
        <v>6.7450575251453409E-3</v>
      </c>
      <c r="J367" s="76"/>
      <c r="K367" s="12" t="e">
        <f>ROUND(J369*I367,0)</f>
        <v>#REF!</v>
      </c>
      <c r="L367" s="75">
        <v>191305</v>
      </c>
      <c r="M367" s="12" t="e">
        <f>K367-L367</f>
        <v>#REF!</v>
      </c>
      <c r="N367" s="50" t="e">
        <f t="shared" si="53"/>
        <v>#REF!</v>
      </c>
      <c r="O367" s="12">
        <v>15</v>
      </c>
      <c r="P367" s="9">
        <f t="shared" si="46"/>
        <v>0</v>
      </c>
      <c r="Q367" s="130">
        <f t="shared" si="47"/>
        <v>72</v>
      </c>
      <c r="R367" s="130">
        <f t="shared" si="48"/>
        <v>910</v>
      </c>
      <c r="S367" s="130">
        <f t="shared" si="49"/>
        <v>358</v>
      </c>
      <c r="T367" s="130">
        <f t="shared" si="50"/>
        <v>18</v>
      </c>
      <c r="U367" s="130">
        <f t="shared" si="51"/>
        <v>275787</v>
      </c>
      <c r="V367" s="185">
        <f t="shared" si="52"/>
        <v>358</v>
      </c>
      <c r="W367" s="12">
        <v>72</v>
      </c>
      <c r="X367" s="9">
        <v>910</v>
      </c>
      <c r="Y367" s="9">
        <v>358</v>
      </c>
      <c r="Z367" s="12">
        <v>18</v>
      </c>
      <c r="AA367" s="12">
        <v>275787</v>
      </c>
      <c r="AB367" s="132"/>
      <c r="AC367" s="131"/>
      <c r="AD367" s="132"/>
      <c r="AE367" s="132"/>
      <c r="AF367" s="131"/>
      <c r="AG367" s="131"/>
      <c r="AI367" s="12"/>
      <c r="AL367" s="12"/>
      <c r="AM367" s="12"/>
      <c r="AO367" s="12"/>
      <c r="AR367" s="12"/>
      <c r="AS367" s="12"/>
      <c r="AU367" s="12"/>
      <c r="AX367" s="12"/>
      <c r="AY367" s="12"/>
      <c r="BA367" s="12"/>
      <c r="BD367" s="12"/>
      <c r="BE367" s="12"/>
      <c r="BG367" s="12"/>
      <c r="BJ367" s="12"/>
      <c r="BK367" s="12"/>
      <c r="BM367" s="131"/>
      <c r="BN367" s="132"/>
      <c r="BO367" s="132"/>
      <c r="BP367" s="12"/>
      <c r="BQ367" s="12"/>
      <c r="BS367" s="12"/>
      <c r="BV367" s="12"/>
      <c r="BW367" s="12"/>
      <c r="BY367" s="12"/>
      <c r="CB367" s="12"/>
      <c r="CC367" s="12"/>
      <c r="CE367" s="12"/>
      <c r="CH367" s="12"/>
      <c r="CI367" s="12"/>
    </row>
    <row r="368" spans="1:87">
      <c r="A368" s="9">
        <v>359</v>
      </c>
      <c r="B368" s="9">
        <v>72</v>
      </c>
      <c r="C368" s="9" t="s">
        <v>1928</v>
      </c>
      <c r="D368" s="9">
        <v>998</v>
      </c>
      <c r="E368" s="9" t="s">
        <v>1928</v>
      </c>
      <c r="F368" s="39">
        <v>0</v>
      </c>
      <c r="G368" s="128">
        <v>0</v>
      </c>
      <c r="H368" s="129">
        <f t="shared" si="54"/>
        <v>0</v>
      </c>
      <c r="I368" s="128">
        <f>IF(H369&gt;0, H368/H369, 0)</f>
        <v>0</v>
      </c>
      <c r="J368" s="76"/>
      <c r="K368" s="12" t="e">
        <f>ROUND(J369*I368,0)</f>
        <v>#REF!</v>
      </c>
      <c r="L368" s="75">
        <v>0</v>
      </c>
      <c r="M368" s="12" t="e">
        <f>K368-L368</f>
        <v>#REF!</v>
      </c>
      <c r="N368" s="50" t="e">
        <f t="shared" si="53"/>
        <v>#REF!</v>
      </c>
      <c r="O368" s="12">
        <v>0</v>
      </c>
      <c r="P368" s="9">
        <f t="shared" si="46"/>
        <v>0</v>
      </c>
      <c r="Q368" s="130">
        <f t="shared" si="47"/>
        <v>72</v>
      </c>
      <c r="R368" s="130">
        <f t="shared" si="48"/>
        <v>998</v>
      </c>
      <c r="S368" s="130">
        <f t="shared" si="49"/>
        <v>359</v>
      </c>
      <c r="T368" s="130">
        <f t="shared" si="50"/>
        <v>0</v>
      </c>
      <c r="U368" s="130">
        <f t="shared" si="51"/>
        <v>0</v>
      </c>
      <c r="V368" s="185">
        <f t="shared" si="52"/>
        <v>359</v>
      </c>
      <c r="W368" s="12">
        <v>72</v>
      </c>
      <c r="X368" s="9">
        <v>998</v>
      </c>
      <c r="Y368" s="9">
        <v>359</v>
      </c>
      <c r="Z368" s="12">
        <v>0</v>
      </c>
      <c r="AA368" s="12">
        <v>0</v>
      </c>
      <c r="AB368" s="132"/>
      <c r="AC368" s="131"/>
      <c r="AD368" s="132"/>
      <c r="AE368" s="132"/>
      <c r="AF368" s="131"/>
      <c r="AG368" s="131"/>
      <c r="AI368" s="12"/>
      <c r="AL368" s="12"/>
      <c r="AM368" s="12"/>
      <c r="AO368" s="12"/>
      <c r="AR368" s="12"/>
      <c r="AS368" s="12"/>
      <c r="AU368" s="12"/>
      <c r="AX368" s="12"/>
      <c r="AY368" s="12"/>
      <c r="BA368" s="12"/>
      <c r="BD368" s="12"/>
      <c r="BE368" s="12"/>
      <c r="BG368" s="12"/>
      <c r="BJ368" s="12"/>
      <c r="BK368" s="12"/>
      <c r="BM368" s="131"/>
      <c r="BN368" s="132"/>
      <c r="BO368" s="132"/>
      <c r="BP368" s="12"/>
      <c r="BQ368" s="12"/>
      <c r="BS368" s="12"/>
      <c r="BV368" s="12"/>
      <c r="BW368" s="12"/>
      <c r="BY368" s="12"/>
      <c r="CB368" s="12"/>
      <c r="CC368" s="12"/>
      <c r="CE368" s="12"/>
      <c r="CH368" s="12"/>
      <c r="CI368" s="12"/>
    </row>
    <row r="369" spans="1:87">
      <c r="A369" s="9">
        <v>360</v>
      </c>
      <c r="B369" s="13">
        <v>72</v>
      </c>
      <c r="C369" s="13" t="s">
        <v>1572</v>
      </c>
      <c r="D369" s="13">
        <v>999</v>
      </c>
      <c r="E369" s="13" t="s">
        <v>946</v>
      </c>
      <c r="F369" s="111">
        <v>40275942.260000005</v>
      </c>
      <c r="G369" s="133">
        <v>1</v>
      </c>
      <c r="H369" s="134">
        <f>SUM(H365:H368)</f>
        <v>40887271.75</v>
      </c>
      <c r="I369" s="133">
        <f>SUM(I365:I368)</f>
        <v>0.99999999999999989</v>
      </c>
      <c r="J369" s="111" t="e">
        <f>VLOOKUP(B369,town351,22)</f>
        <v>#REF!</v>
      </c>
      <c r="K369" s="111" t="e">
        <f>SUM(K365:K368)</f>
        <v>#REF!</v>
      </c>
      <c r="L369" s="135">
        <v>33778936</v>
      </c>
      <c r="M369" s="111" t="e">
        <f>SUM(M365:M368)</f>
        <v>#REF!</v>
      </c>
      <c r="N369" s="49" t="e">
        <f t="shared" si="53"/>
        <v>#REF!</v>
      </c>
      <c r="O369" s="111">
        <v>3984</v>
      </c>
      <c r="P369" s="9">
        <f t="shared" si="46"/>
        <v>0</v>
      </c>
      <c r="Q369" s="130">
        <f t="shared" si="47"/>
        <v>72</v>
      </c>
      <c r="R369" s="130">
        <f t="shared" si="48"/>
        <v>999</v>
      </c>
      <c r="S369" s="130">
        <f t="shared" si="49"/>
        <v>360</v>
      </c>
      <c r="T369" s="130">
        <f t="shared" si="50"/>
        <v>4005</v>
      </c>
      <c r="U369" s="130">
        <f t="shared" si="51"/>
        <v>40887271.75</v>
      </c>
      <c r="V369" s="185">
        <f t="shared" si="52"/>
        <v>360</v>
      </c>
      <c r="W369" s="12">
        <v>72</v>
      </c>
      <c r="X369" s="9">
        <v>999</v>
      </c>
      <c r="Y369" s="9">
        <v>360</v>
      </c>
      <c r="Z369" s="12">
        <v>4005</v>
      </c>
      <c r="AA369" s="12">
        <v>40887271.75</v>
      </c>
      <c r="AB369" s="132"/>
      <c r="AC369" s="131"/>
      <c r="AD369" s="132"/>
      <c r="AE369" s="132"/>
      <c r="AF369" s="131"/>
      <c r="AG369" s="131"/>
      <c r="AI369" s="12"/>
      <c r="AL369" s="12"/>
      <c r="AM369" s="12"/>
      <c r="AO369" s="12"/>
      <c r="AR369" s="12"/>
      <c r="AS369" s="12"/>
      <c r="AU369" s="12"/>
      <c r="AX369" s="12"/>
      <c r="AY369" s="12"/>
      <c r="BA369" s="12"/>
      <c r="BD369" s="12"/>
      <c r="BE369" s="12"/>
      <c r="BG369" s="12"/>
      <c r="BJ369" s="12"/>
      <c r="BK369" s="12"/>
      <c r="BM369" s="131"/>
      <c r="BN369" s="132"/>
      <c r="BO369" s="132"/>
      <c r="BP369" s="12"/>
      <c r="BQ369" s="12"/>
      <c r="BS369" s="12"/>
      <c r="BV369" s="12"/>
      <c r="BW369" s="12"/>
      <c r="BY369" s="12"/>
      <c r="CB369" s="12"/>
      <c r="CC369" s="12"/>
      <c r="CE369" s="12"/>
      <c r="CH369" s="12"/>
      <c r="CI369" s="12"/>
    </row>
    <row r="370" spans="1:87">
      <c r="A370" s="9">
        <v>361</v>
      </c>
      <c r="B370" s="9">
        <v>73</v>
      </c>
      <c r="C370" s="9" t="s">
        <v>1573</v>
      </c>
      <c r="D370" s="9">
        <v>73</v>
      </c>
      <c r="E370" s="9" t="s">
        <v>1133</v>
      </c>
      <c r="F370" s="39">
        <v>26929202.733199999</v>
      </c>
      <c r="G370" s="128">
        <v>0.9391047679182396</v>
      </c>
      <c r="H370" s="129">
        <f>U370</f>
        <v>26660498.619539998</v>
      </c>
      <c r="I370" s="128">
        <f>IF(H374&gt;0, H370/H374, 0)</f>
        <v>0.9369174984728682</v>
      </c>
      <c r="J370" s="76"/>
      <c r="K370" s="12" t="e">
        <f>ROUND(J374*I370,0)</f>
        <v>#REF!</v>
      </c>
      <c r="L370" s="75">
        <v>23751768</v>
      </c>
      <c r="M370" s="12" t="e">
        <f>K370-L370</f>
        <v>#REF!</v>
      </c>
      <c r="N370" s="50" t="e">
        <f t="shared" si="53"/>
        <v>#REF!</v>
      </c>
      <c r="O370" s="12">
        <v>2681</v>
      </c>
      <c r="P370" s="9">
        <f t="shared" si="46"/>
        <v>0</v>
      </c>
      <c r="Q370" s="130">
        <f t="shared" si="47"/>
        <v>73</v>
      </c>
      <c r="R370" s="130">
        <f t="shared" si="48"/>
        <v>73</v>
      </c>
      <c r="S370" s="130">
        <f t="shared" si="49"/>
        <v>361</v>
      </c>
      <c r="T370" s="130">
        <f t="shared" si="50"/>
        <v>2651</v>
      </c>
      <c r="U370" s="130">
        <f t="shared" si="51"/>
        <v>26660498.619539998</v>
      </c>
      <c r="V370" s="185">
        <f t="shared" si="52"/>
        <v>361</v>
      </c>
      <c r="W370" s="12">
        <v>73</v>
      </c>
      <c r="X370" s="9">
        <v>73</v>
      </c>
      <c r="Y370" s="9">
        <v>361</v>
      </c>
      <c r="Z370" s="12">
        <v>2651</v>
      </c>
      <c r="AA370" s="12">
        <v>26660498.619539998</v>
      </c>
      <c r="AB370" s="132"/>
      <c r="AC370" s="131"/>
      <c r="AD370" s="132"/>
      <c r="AE370" s="132"/>
      <c r="AF370" s="131"/>
      <c r="AG370" s="131"/>
      <c r="AI370" s="12"/>
      <c r="AL370" s="12"/>
      <c r="AM370" s="12"/>
      <c r="AO370" s="12"/>
      <c r="AR370" s="12"/>
      <c r="AS370" s="12"/>
      <c r="AU370" s="12"/>
      <c r="AX370" s="12"/>
      <c r="AY370" s="12"/>
      <c r="BA370" s="12"/>
      <c r="BD370" s="12"/>
      <c r="BE370" s="12"/>
      <c r="BG370" s="12"/>
      <c r="BJ370" s="12"/>
      <c r="BK370" s="12"/>
      <c r="BM370" s="131"/>
      <c r="BN370" s="132"/>
      <c r="BO370" s="132"/>
      <c r="BP370" s="12"/>
      <c r="BQ370" s="12"/>
      <c r="BS370" s="12"/>
      <c r="BV370" s="12"/>
      <c r="BW370" s="12"/>
      <c r="BY370" s="12"/>
      <c r="CB370" s="12"/>
      <c r="CC370" s="12"/>
      <c r="CE370" s="12"/>
      <c r="CH370" s="12"/>
      <c r="CI370" s="12"/>
    </row>
    <row r="371" spans="1:87">
      <c r="A371" s="9">
        <v>362</v>
      </c>
      <c r="B371" s="9">
        <v>73</v>
      </c>
      <c r="C371" s="9" t="s">
        <v>1573</v>
      </c>
      <c r="D371" s="9">
        <v>806</v>
      </c>
      <c r="E371" s="9" t="s">
        <v>1475</v>
      </c>
      <c r="F371" s="39">
        <v>1276753</v>
      </c>
      <c r="G371" s="128">
        <v>4.4524334479301472E-2</v>
      </c>
      <c r="H371" s="129">
        <f t="shared" si="54"/>
        <v>1294790</v>
      </c>
      <c r="I371" s="128">
        <f>IF(H374&gt;0, H371/H374, 0)</f>
        <v>4.5502202534148106E-2</v>
      </c>
      <c r="J371" s="76"/>
      <c r="K371" s="12" t="e">
        <f>ROUND(J374*I371,0)</f>
        <v>#REF!</v>
      </c>
      <c r="L371" s="75">
        <v>1126106</v>
      </c>
      <c r="M371" s="12" t="e">
        <f>K371-L371</f>
        <v>#REF!</v>
      </c>
      <c r="N371" s="50" t="e">
        <f t="shared" si="53"/>
        <v>#REF!</v>
      </c>
      <c r="O371" s="12">
        <v>79</v>
      </c>
      <c r="P371" s="9">
        <f t="shared" si="46"/>
        <v>0</v>
      </c>
      <c r="Q371" s="130">
        <f t="shared" si="47"/>
        <v>73</v>
      </c>
      <c r="R371" s="130">
        <f t="shared" si="48"/>
        <v>806</v>
      </c>
      <c r="S371" s="130">
        <f t="shared" si="49"/>
        <v>362</v>
      </c>
      <c r="T371" s="130">
        <f t="shared" si="50"/>
        <v>80</v>
      </c>
      <c r="U371" s="130">
        <f t="shared" si="51"/>
        <v>1294790</v>
      </c>
      <c r="V371" s="185">
        <f t="shared" si="52"/>
        <v>362</v>
      </c>
      <c r="W371" s="12">
        <v>73</v>
      </c>
      <c r="X371" s="9">
        <v>806</v>
      </c>
      <c r="Y371" s="9">
        <v>362</v>
      </c>
      <c r="Z371" s="12">
        <v>80</v>
      </c>
      <c r="AA371" s="12">
        <v>1294790</v>
      </c>
      <c r="AB371" s="132"/>
      <c r="AC371" s="131"/>
      <c r="AD371" s="132"/>
      <c r="AE371" s="132"/>
      <c r="AF371" s="131"/>
      <c r="AG371" s="131"/>
      <c r="AI371" s="12"/>
      <c r="AL371" s="12"/>
      <c r="AM371" s="12"/>
      <c r="AO371" s="12"/>
      <c r="AR371" s="12"/>
      <c r="AS371" s="12"/>
      <c r="AU371" s="12"/>
      <c r="AX371" s="12"/>
      <c r="AY371" s="12"/>
      <c r="BA371" s="12"/>
      <c r="BD371" s="12"/>
      <c r="BE371" s="12"/>
      <c r="BG371" s="12"/>
      <c r="BJ371" s="12"/>
      <c r="BK371" s="12"/>
      <c r="BM371" s="131"/>
      <c r="BN371" s="132"/>
      <c r="BO371" s="132"/>
      <c r="BP371" s="12"/>
      <c r="BQ371" s="12"/>
      <c r="BS371" s="12"/>
      <c r="BV371" s="12"/>
      <c r="BW371" s="12"/>
      <c r="BY371" s="12"/>
      <c r="CB371" s="12"/>
      <c r="CC371" s="12"/>
      <c r="CE371" s="12"/>
      <c r="CH371" s="12"/>
      <c r="CI371" s="12"/>
    </row>
    <row r="372" spans="1:87">
      <c r="A372" s="9">
        <v>363</v>
      </c>
      <c r="B372" s="9">
        <v>73</v>
      </c>
      <c r="C372" s="9" t="s">
        <v>1573</v>
      </c>
      <c r="D372" s="9">
        <v>915</v>
      </c>
      <c r="E372" s="9" t="s">
        <v>1500</v>
      </c>
      <c r="F372" s="39">
        <v>469442</v>
      </c>
      <c r="G372" s="128">
        <v>1.6370897602458925E-2</v>
      </c>
      <c r="H372" s="129">
        <f t="shared" si="54"/>
        <v>500257</v>
      </c>
      <c r="I372" s="128">
        <f>IF(H374&gt;0, H372/H374, 0)</f>
        <v>1.7580298992983672E-2</v>
      </c>
      <c r="J372" s="76"/>
      <c r="K372" s="12" t="e">
        <f>ROUND(J374*I372,0)</f>
        <v>#REF!</v>
      </c>
      <c r="L372" s="75">
        <v>414052</v>
      </c>
      <c r="M372" s="12" t="e">
        <f>K372-L372</f>
        <v>#REF!</v>
      </c>
      <c r="N372" s="50" t="e">
        <f t="shared" si="53"/>
        <v>#REF!</v>
      </c>
      <c r="O372" s="12">
        <v>30</v>
      </c>
      <c r="P372" s="9">
        <f t="shared" si="46"/>
        <v>0</v>
      </c>
      <c r="Q372" s="130">
        <f t="shared" si="47"/>
        <v>73</v>
      </c>
      <c r="R372" s="130">
        <f t="shared" si="48"/>
        <v>915</v>
      </c>
      <c r="S372" s="130">
        <f t="shared" si="49"/>
        <v>363</v>
      </c>
      <c r="T372" s="130">
        <f t="shared" si="50"/>
        <v>31</v>
      </c>
      <c r="U372" s="130">
        <f t="shared" si="51"/>
        <v>500257</v>
      </c>
      <c r="V372" s="185">
        <f t="shared" si="52"/>
        <v>363</v>
      </c>
      <c r="W372" s="12">
        <v>73</v>
      </c>
      <c r="X372" s="9">
        <v>915</v>
      </c>
      <c r="Y372" s="9">
        <v>363</v>
      </c>
      <c r="Z372" s="12">
        <v>31</v>
      </c>
      <c r="AA372" s="12">
        <v>500257</v>
      </c>
      <c r="AB372" s="132"/>
      <c r="AC372" s="131"/>
      <c r="AD372" s="132"/>
      <c r="AE372" s="132"/>
      <c r="AF372" s="131"/>
      <c r="AG372" s="131"/>
      <c r="AI372" s="12"/>
      <c r="AL372" s="12"/>
      <c r="AM372" s="12"/>
      <c r="AO372" s="12"/>
      <c r="AR372" s="12"/>
      <c r="AS372" s="12"/>
      <c r="AU372" s="12"/>
      <c r="AX372" s="12"/>
      <c r="AY372" s="12"/>
      <c r="BA372" s="12"/>
      <c r="BD372" s="12"/>
      <c r="BE372" s="12"/>
      <c r="BG372" s="12"/>
      <c r="BJ372" s="12"/>
      <c r="BK372" s="12"/>
      <c r="BM372" s="131"/>
      <c r="BN372" s="132"/>
      <c r="BO372" s="132"/>
      <c r="BP372" s="12"/>
      <c r="BQ372" s="12"/>
      <c r="BS372" s="12"/>
      <c r="BV372" s="12"/>
      <c r="BW372" s="12"/>
      <c r="BY372" s="12"/>
      <c r="CB372" s="12"/>
      <c r="CC372" s="12"/>
      <c r="CE372" s="12"/>
      <c r="CH372" s="12"/>
      <c r="CI372" s="12"/>
    </row>
    <row r="373" spans="1:87">
      <c r="A373" s="9">
        <v>364</v>
      </c>
      <c r="B373" s="9">
        <v>73</v>
      </c>
      <c r="C373" s="9" t="s">
        <v>1928</v>
      </c>
      <c r="D373" s="9">
        <v>998</v>
      </c>
      <c r="E373" s="9" t="s">
        <v>1928</v>
      </c>
      <c r="F373" s="39">
        <v>0</v>
      </c>
      <c r="G373" s="128">
        <v>0</v>
      </c>
      <c r="H373" s="129">
        <f t="shared" si="54"/>
        <v>0</v>
      </c>
      <c r="I373" s="128">
        <f>IF(H374&gt;0, H373/H374, 0)</f>
        <v>0</v>
      </c>
      <c r="J373" s="76"/>
      <c r="K373" s="12" t="e">
        <f>ROUND(J374*I373,0)</f>
        <v>#REF!</v>
      </c>
      <c r="L373" s="75">
        <v>0</v>
      </c>
      <c r="M373" s="12" t="e">
        <f>K373-L373</f>
        <v>#REF!</v>
      </c>
      <c r="N373" s="50" t="e">
        <f t="shared" si="53"/>
        <v>#REF!</v>
      </c>
      <c r="O373" s="12">
        <v>0</v>
      </c>
      <c r="P373" s="9">
        <f t="shared" si="46"/>
        <v>0</v>
      </c>
      <c r="Q373" s="130">
        <f t="shared" si="47"/>
        <v>73</v>
      </c>
      <c r="R373" s="130">
        <f t="shared" si="48"/>
        <v>998</v>
      </c>
      <c r="S373" s="130">
        <f t="shared" si="49"/>
        <v>364</v>
      </c>
      <c r="T373" s="130">
        <f t="shared" si="50"/>
        <v>0</v>
      </c>
      <c r="U373" s="130">
        <f t="shared" si="51"/>
        <v>0</v>
      </c>
      <c r="V373" s="185">
        <f t="shared" si="52"/>
        <v>364</v>
      </c>
      <c r="W373" s="12">
        <v>73</v>
      </c>
      <c r="X373" s="9">
        <v>998</v>
      </c>
      <c r="Y373" s="9">
        <v>364</v>
      </c>
      <c r="Z373" s="12">
        <v>0</v>
      </c>
      <c r="AA373" s="12">
        <v>0</v>
      </c>
      <c r="AB373" s="132"/>
      <c r="AC373" s="131"/>
      <c r="AD373" s="132"/>
      <c r="AE373" s="132"/>
      <c r="AF373" s="131"/>
      <c r="AG373" s="131"/>
      <c r="AI373" s="12"/>
      <c r="AL373" s="12"/>
      <c r="AM373" s="12"/>
      <c r="AO373" s="12"/>
      <c r="AR373" s="12"/>
      <c r="AS373" s="12"/>
      <c r="AU373" s="12"/>
      <c r="AX373" s="12"/>
      <c r="AY373" s="12"/>
      <c r="BA373" s="12"/>
      <c r="BD373" s="12"/>
      <c r="BE373" s="12"/>
      <c r="BG373" s="12"/>
      <c r="BJ373" s="12"/>
      <c r="BK373" s="12"/>
      <c r="BM373" s="131"/>
      <c r="BN373" s="132"/>
      <c r="BO373" s="132"/>
      <c r="BP373" s="12"/>
      <c r="BQ373" s="12"/>
      <c r="BS373" s="12"/>
      <c r="BV373" s="12"/>
      <c r="BW373" s="12"/>
      <c r="BY373" s="12"/>
      <c r="CB373" s="12"/>
      <c r="CC373" s="12"/>
      <c r="CE373" s="12"/>
      <c r="CH373" s="12"/>
      <c r="CI373" s="12"/>
    </row>
    <row r="374" spans="1:87">
      <c r="A374" s="9">
        <v>365</v>
      </c>
      <c r="B374" s="13">
        <v>73</v>
      </c>
      <c r="C374" s="13" t="s">
        <v>1573</v>
      </c>
      <c r="D374" s="13">
        <v>999</v>
      </c>
      <c r="E374" s="13" t="s">
        <v>946</v>
      </c>
      <c r="F374" s="111">
        <v>28675397.733199999</v>
      </c>
      <c r="G374" s="133">
        <v>1</v>
      </c>
      <c r="H374" s="134">
        <f>SUM(H370:H373)</f>
        <v>28455545.619539998</v>
      </c>
      <c r="I374" s="133">
        <f>SUM(I370:I373)</f>
        <v>1</v>
      </c>
      <c r="J374" s="111" t="e">
        <f>VLOOKUP(B374,town351,22)</f>
        <v>#REF!</v>
      </c>
      <c r="K374" s="111" t="e">
        <f>SUM(K370:K373)</f>
        <v>#REF!</v>
      </c>
      <c r="L374" s="135">
        <v>25291926</v>
      </c>
      <c r="M374" s="111" t="e">
        <f>SUM(M370:M373)</f>
        <v>#REF!</v>
      </c>
      <c r="N374" s="49" t="e">
        <f t="shared" si="53"/>
        <v>#REF!</v>
      </c>
      <c r="O374" s="111">
        <v>2790</v>
      </c>
      <c r="P374" s="9">
        <f t="shared" si="46"/>
        <v>0</v>
      </c>
      <c r="Q374" s="130">
        <f t="shared" si="47"/>
        <v>73</v>
      </c>
      <c r="R374" s="130">
        <f t="shared" si="48"/>
        <v>999</v>
      </c>
      <c r="S374" s="130">
        <f t="shared" si="49"/>
        <v>365</v>
      </c>
      <c r="T374" s="130">
        <f t="shared" si="50"/>
        <v>2762</v>
      </c>
      <c r="U374" s="130">
        <f t="shared" si="51"/>
        <v>28455545.619539998</v>
      </c>
      <c r="V374" s="185">
        <f t="shared" si="52"/>
        <v>365</v>
      </c>
      <c r="W374" s="12">
        <v>73</v>
      </c>
      <c r="X374" s="9">
        <v>999</v>
      </c>
      <c r="Y374" s="9">
        <v>365</v>
      </c>
      <c r="Z374" s="12">
        <v>2762</v>
      </c>
      <c r="AA374" s="12">
        <v>28455545.619539998</v>
      </c>
      <c r="AB374" s="132"/>
      <c r="AC374" s="131"/>
      <c r="AD374" s="132"/>
      <c r="AE374" s="132"/>
      <c r="AF374" s="131"/>
      <c r="AG374" s="131"/>
      <c r="AI374" s="12"/>
      <c r="AL374" s="12"/>
      <c r="AM374" s="12"/>
      <c r="AO374" s="12"/>
      <c r="AR374" s="12"/>
      <c r="AS374" s="12"/>
      <c r="AU374" s="12"/>
      <c r="AX374" s="12"/>
      <c r="AY374" s="12"/>
      <c r="BA374" s="12"/>
      <c r="BD374" s="12"/>
      <c r="BE374" s="12"/>
      <c r="BG374" s="12"/>
      <c r="BJ374" s="12"/>
      <c r="BK374" s="12"/>
      <c r="BM374" s="131"/>
      <c r="BN374" s="132"/>
      <c r="BO374" s="132"/>
      <c r="BP374" s="12"/>
      <c r="BQ374" s="12"/>
      <c r="BS374" s="12"/>
      <c r="BV374" s="12"/>
      <c r="BW374" s="12"/>
      <c r="BY374" s="12"/>
      <c r="CB374" s="12"/>
      <c r="CC374" s="12"/>
      <c r="CE374" s="12"/>
      <c r="CH374" s="12"/>
      <c r="CI374" s="12"/>
    </row>
    <row r="375" spans="1:87">
      <c r="A375" s="9">
        <v>366</v>
      </c>
      <c r="B375" s="9">
        <v>74</v>
      </c>
      <c r="C375" s="9" t="s">
        <v>1574</v>
      </c>
      <c r="D375" s="9">
        <v>74</v>
      </c>
      <c r="E375" s="9" t="s">
        <v>1134</v>
      </c>
      <c r="F375" s="39">
        <v>3228031.8499999992</v>
      </c>
      <c r="G375" s="128">
        <v>0.52799843126474888</v>
      </c>
      <c r="H375" s="129">
        <f>U375</f>
        <v>2985824.2499999995</v>
      </c>
      <c r="I375" s="128">
        <f>IF(H379&gt;0, H375/H379, 0)</f>
        <v>0.49721712294421144</v>
      </c>
      <c r="J375" s="76"/>
      <c r="K375" s="12" t="e">
        <f>ROUND(J379*I375,0)</f>
        <v>#REF!</v>
      </c>
      <c r="L375" s="75">
        <v>2757185</v>
      </c>
      <c r="M375" s="12" t="e">
        <f>K375-L375</f>
        <v>#REF!</v>
      </c>
      <c r="N375" s="50" t="e">
        <f t="shared" si="53"/>
        <v>#REF!</v>
      </c>
      <c r="O375" s="12">
        <v>345</v>
      </c>
      <c r="P375" s="9">
        <f t="shared" si="46"/>
        <v>0</v>
      </c>
      <c r="Q375" s="130">
        <f t="shared" si="47"/>
        <v>74</v>
      </c>
      <c r="R375" s="130">
        <f t="shared" si="48"/>
        <v>74</v>
      </c>
      <c r="S375" s="130">
        <f t="shared" si="49"/>
        <v>366</v>
      </c>
      <c r="T375" s="130">
        <f t="shared" si="50"/>
        <v>321</v>
      </c>
      <c r="U375" s="130">
        <f t="shared" si="51"/>
        <v>2985824.2499999995</v>
      </c>
      <c r="V375" s="185">
        <f t="shared" si="52"/>
        <v>366</v>
      </c>
      <c r="W375" s="12">
        <v>74</v>
      </c>
      <c r="X375" s="9">
        <v>74</v>
      </c>
      <c r="Y375" s="9">
        <v>366</v>
      </c>
      <c r="Z375" s="12">
        <v>321</v>
      </c>
      <c r="AA375" s="12">
        <v>2985824.2499999995</v>
      </c>
      <c r="AB375" s="132"/>
      <c r="AC375" s="131"/>
      <c r="AD375" s="132"/>
      <c r="AE375" s="132"/>
      <c r="AF375" s="131"/>
      <c r="AG375" s="131"/>
      <c r="AI375" s="12"/>
      <c r="AL375" s="12"/>
      <c r="AM375" s="12"/>
      <c r="AO375" s="12"/>
      <c r="AR375" s="12"/>
      <c r="AS375" s="12"/>
      <c r="AU375" s="12"/>
      <c r="AX375" s="12"/>
      <c r="AY375" s="12"/>
      <c r="BA375" s="12"/>
      <c r="BD375" s="12"/>
      <c r="BE375" s="12"/>
      <c r="BG375" s="12"/>
      <c r="BJ375" s="12"/>
      <c r="BK375" s="12"/>
      <c r="BM375" s="131"/>
      <c r="BN375" s="132"/>
      <c r="BO375" s="132"/>
      <c r="BP375" s="12"/>
      <c r="BQ375" s="12"/>
      <c r="BS375" s="12"/>
      <c r="BV375" s="12"/>
      <c r="BW375" s="12"/>
      <c r="BY375" s="12"/>
      <c r="CB375" s="12"/>
      <c r="CC375" s="12"/>
      <c r="CE375" s="12"/>
      <c r="CH375" s="12"/>
      <c r="CI375" s="12"/>
    </row>
    <row r="376" spans="1:87">
      <c r="A376" s="9">
        <v>367</v>
      </c>
      <c r="B376" s="9">
        <v>74</v>
      </c>
      <c r="C376" s="9" t="s">
        <v>1574</v>
      </c>
      <c r="D376" s="9">
        <v>670</v>
      </c>
      <c r="E376" s="9" t="s">
        <v>1435</v>
      </c>
      <c r="F376" s="39">
        <v>2631381</v>
      </c>
      <c r="G376" s="128">
        <v>0.43040623656171995</v>
      </c>
      <c r="H376" s="129">
        <f t="shared" si="54"/>
        <v>2792160</v>
      </c>
      <c r="I376" s="128">
        <f>IF(H379&gt;0, H376/H379, 0)</f>
        <v>0.4649670060117938</v>
      </c>
      <c r="J376" s="76"/>
      <c r="K376" s="12" t="e">
        <f>ROUND(J379*I376,0)</f>
        <v>#REF!</v>
      </c>
      <c r="L376" s="75">
        <v>2247563</v>
      </c>
      <c r="M376" s="12" t="e">
        <f>K376-L376</f>
        <v>#REF!</v>
      </c>
      <c r="N376" s="50" t="e">
        <f t="shared" si="53"/>
        <v>#REF!</v>
      </c>
      <c r="O376" s="12">
        <v>263</v>
      </c>
      <c r="P376" s="9">
        <f t="shared" si="46"/>
        <v>0</v>
      </c>
      <c r="Q376" s="130">
        <f t="shared" si="47"/>
        <v>74</v>
      </c>
      <c r="R376" s="130">
        <f t="shared" si="48"/>
        <v>670</v>
      </c>
      <c r="S376" s="130">
        <f t="shared" si="49"/>
        <v>367</v>
      </c>
      <c r="T376" s="130">
        <f t="shared" si="50"/>
        <v>277</v>
      </c>
      <c r="U376" s="130">
        <f t="shared" si="51"/>
        <v>2792160</v>
      </c>
      <c r="V376" s="185">
        <f t="shared" si="52"/>
        <v>367</v>
      </c>
      <c r="W376" s="12">
        <v>74</v>
      </c>
      <c r="X376" s="9">
        <v>670</v>
      </c>
      <c r="Y376" s="9">
        <v>367</v>
      </c>
      <c r="Z376" s="12">
        <v>277</v>
      </c>
      <c r="AA376" s="12">
        <v>2792160</v>
      </c>
      <c r="AB376" s="132"/>
      <c r="AC376" s="131"/>
      <c r="AD376" s="132"/>
      <c r="AE376" s="132"/>
      <c r="AF376" s="131"/>
      <c r="AG376" s="131"/>
      <c r="AI376" s="12"/>
      <c r="AL376" s="12"/>
      <c r="AM376" s="12"/>
      <c r="AO376" s="12"/>
      <c r="AR376" s="12"/>
      <c r="AS376" s="12"/>
      <c r="AU376" s="12"/>
      <c r="AX376" s="12"/>
      <c r="AY376" s="12"/>
      <c r="BA376" s="12"/>
      <c r="BD376" s="12"/>
      <c r="BE376" s="12"/>
      <c r="BG376" s="12"/>
      <c r="BJ376" s="12"/>
      <c r="BK376" s="12"/>
      <c r="BM376" s="131"/>
      <c r="BN376" s="132"/>
      <c r="BO376" s="132"/>
      <c r="BP376" s="12"/>
      <c r="BQ376" s="12"/>
      <c r="BS376" s="12"/>
      <c r="BV376" s="12"/>
      <c r="BW376" s="12"/>
      <c r="BY376" s="12"/>
      <c r="CB376" s="12"/>
      <c r="CC376" s="12"/>
      <c r="CE376" s="12"/>
      <c r="CH376" s="12"/>
      <c r="CI376" s="12"/>
    </row>
    <row r="377" spans="1:87">
      <c r="A377" s="9">
        <v>368</v>
      </c>
      <c r="B377" s="9">
        <v>74</v>
      </c>
      <c r="C377" s="9" t="s">
        <v>1574</v>
      </c>
      <c r="D377" s="9">
        <v>818</v>
      </c>
      <c r="E377" s="9" t="s">
        <v>1479</v>
      </c>
      <c r="F377" s="39">
        <v>254302</v>
      </c>
      <c r="G377" s="128">
        <v>4.1595332173531126E-2</v>
      </c>
      <c r="H377" s="129">
        <f t="shared" si="54"/>
        <v>227087</v>
      </c>
      <c r="I377" s="128">
        <f>IF(H379&gt;0, H377/H379, 0)</f>
        <v>3.7815871043994691E-2</v>
      </c>
      <c r="J377" s="76"/>
      <c r="K377" s="12" t="e">
        <f>ROUND(J379*I377,0)</f>
        <v>#REF!</v>
      </c>
      <c r="L377" s="75">
        <v>217209</v>
      </c>
      <c r="M377" s="12" t="e">
        <f>K377-L377</f>
        <v>#REF!</v>
      </c>
      <c r="N377" s="50" t="e">
        <f t="shared" si="53"/>
        <v>#REF!</v>
      </c>
      <c r="O377" s="12">
        <v>16</v>
      </c>
      <c r="P377" s="9">
        <f t="shared" si="46"/>
        <v>0</v>
      </c>
      <c r="Q377" s="130">
        <f t="shared" si="47"/>
        <v>74</v>
      </c>
      <c r="R377" s="130">
        <f t="shared" si="48"/>
        <v>818</v>
      </c>
      <c r="S377" s="130">
        <f t="shared" si="49"/>
        <v>368</v>
      </c>
      <c r="T377" s="130">
        <f t="shared" si="50"/>
        <v>14</v>
      </c>
      <c r="U377" s="130">
        <f t="shared" si="51"/>
        <v>227087</v>
      </c>
      <c r="V377" s="185">
        <f t="shared" si="52"/>
        <v>368</v>
      </c>
      <c r="W377" s="12">
        <v>74</v>
      </c>
      <c r="X377" s="9">
        <v>818</v>
      </c>
      <c r="Y377" s="9">
        <v>368</v>
      </c>
      <c r="Z377" s="12">
        <v>14</v>
      </c>
      <c r="AA377" s="12">
        <v>227087</v>
      </c>
      <c r="AB377" s="132"/>
      <c r="AC377" s="131"/>
      <c r="AD377" s="132"/>
      <c r="AE377" s="132"/>
      <c r="AF377" s="131"/>
      <c r="AG377" s="131"/>
      <c r="AI377" s="12"/>
      <c r="AL377" s="12"/>
      <c r="AM377" s="12"/>
      <c r="AO377" s="12"/>
      <c r="AR377" s="12"/>
      <c r="AS377" s="12"/>
      <c r="AU377" s="12"/>
      <c r="AX377" s="12"/>
      <c r="AY377" s="12"/>
      <c r="BA377" s="12"/>
      <c r="BD377" s="12"/>
      <c r="BE377" s="12"/>
      <c r="BG377" s="12"/>
      <c r="BJ377" s="12"/>
      <c r="BK377" s="12"/>
      <c r="BM377" s="131"/>
      <c r="BN377" s="132"/>
      <c r="BO377" s="132"/>
      <c r="BP377" s="12"/>
      <c r="BQ377" s="12"/>
      <c r="BS377" s="12"/>
      <c r="BV377" s="12"/>
      <c r="BW377" s="12"/>
      <c r="BY377" s="12"/>
      <c r="CB377" s="12"/>
      <c r="CC377" s="12"/>
      <c r="CE377" s="12"/>
      <c r="CH377" s="12"/>
      <c r="CI377" s="12"/>
    </row>
    <row r="378" spans="1:87">
      <c r="A378" s="9">
        <v>369</v>
      </c>
      <c r="B378" s="9">
        <v>74</v>
      </c>
      <c r="C378" s="9" t="s">
        <v>1928</v>
      </c>
      <c r="D378" s="9">
        <v>998</v>
      </c>
      <c r="E378" s="9" t="s">
        <v>1928</v>
      </c>
      <c r="F378" s="39">
        <v>0</v>
      </c>
      <c r="G378" s="128">
        <v>0</v>
      </c>
      <c r="H378" s="129">
        <f t="shared" si="54"/>
        <v>0</v>
      </c>
      <c r="I378" s="128">
        <f>IF(H379&gt;0, H378/H379, 0)</f>
        <v>0</v>
      </c>
      <c r="J378" s="76"/>
      <c r="K378" s="12" t="e">
        <f>ROUND(J379*I378,0)</f>
        <v>#REF!</v>
      </c>
      <c r="L378" s="75">
        <v>0</v>
      </c>
      <c r="M378" s="12" t="e">
        <f>K378-L378</f>
        <v>#REF!</v>
      </c>
      <c r="N378" s="50" t="e">
        <f t="shared" si="53"/>
        <v>#REF!</v>
      </c>
      <c r="O378" s="12">
        <v>0</v>
      </c>
      <c r="P378" s="9">
        <f t="shared" si="46"/>
        <v>0</v>
      </c>
      <c r="Q378" s="130">
        <f t="shared" si="47"/>
        <v>74</v>
      </c>
      <c r="R378" s="130">
        <f t="shared" si="48"/>
        <v>998</v>
      </c>
      <c r="S378" s="130">
        <f t="shared" si="49"/>
        <v>369</v>
      </c>
      <c r="T378" s="130">
        <f t="shared" si="50"/>
        <v>0</v>
      </c>
      <c r="U378" s="130">
        <f t="shared" si="51"/>
        <v>0</v>
      </c>
      <c r="V378" s="185">
        <f t="shared" si="52"/>
        <v>369</v>
      </c>
      <c r="W378" s="12">
        <v>74</v>
      </c>
      <c r="X378" s="9">
        <v>998</v>
      </c>
      <c r="Y378" s="9">
        <v>369</v>
      </c>
      <c r="Z378" s="12">
        <v>0</v>
      </c>
      <c r="AA378" s="12">
        <v>0</v>
      </c>
      <c r="AB378" s="132"/>
      <c r="AC378" s="131"/>
      <c r="AD378" s="132"/>
      <c r="AE378" s="132"/>
      <c r="AF378" s="131"/>
      <c r="AG378" s="131"/>
      <c r="AI378" s="12"/>
      <c r="AL378" s="12"/>
      <c r="AM378" s="12"/>
      <c r="AO378" s="12"/>
      <c r="AR378" s="12"/>
      <c r="AS378" s="12"/>
      <c r="AU378" s="12"/>
      <c r="AX378" s="12"/>
      <c r="AY378" s="12"/>
      <c r="BA378" s="12"/>
      <c r="BD378" s="12"/>
      <c r="BE378" s="12"/>
      <c r="BG378" s="12"/>
      <c r="BJ378" s="12"/>
      <c r="BK378" s="12"/>
      <c r="BM378" s="131"/>
      <c r="BN378" s="132"/>
      <c r="BO378" s="132"/>
      <c r="BP378" s="12"/>
      <c r="BQ378" s="12"/>
      <c r="BS378" s="12"/>
      <c r="BV378" s="12"/>
      <c r="BW378" s="12"/>
      <c r="BY378" s="12"/>
      <c r="CB378" s="12"/>
      <c r="CC378" s="12"/>
      <c r="CE378" s="12"/>
      <c r="CH378" s="12"/>
      <c r="CI378" s="12"/>
    </row>
    <row r="379" spans="1:87">
      <c r="A379" s="9">
        <v>370</v>
      </c>
      <c r="B379" s="13">
        <v>74</v>
      </c>
      <c r="C379" s="13" t="s">
        <v>1574</v>
      </c>
      <c r="D379" s="13">
        <v>999</v>
      </c>
      <c r="E379" s="13" t="s">
        <v>946</v>
      </c>
      <c r="F379" s="111">
        <v>6113714.8499999996</v>
      </c>
      <c r="G379" s="133">
        <v>1</v>
      </c>
      <c r="H379" s="134">
        <f>SUM(H375:H378)</f>
        <v>6005071.25</v>
      </c>
      <c r="I379" s="133">
        <f>SUM(I375:I378)</f>
        <v>0.99999999999999989</v>
      </c>
      <c r="J379" s="111" t="e">
        <f>VLOOKUP(B379,town351,22)</f>
        <v>#REF!</v>
      </c>
      <c r="K379" s="111" t="e">
        <f>SUM(K375:K378)</f>
        <v>#REF!</v>
      </c>
      <c r="L379" s="135">
        <v>5221957</v>
      </c>
      <c r="M379" s="111" t="e">
        <f>SUM(M375:M378)</f>
        <v>#REF!</v>
      </c>
      <c r="N379" s="49" t="e">
        <f t="shared" si="53"/>
        <v>#REF!</v>
      </c>
      <c r="O379" s="111">
        <v>624</v>
      </c>
      <c r="P379" s="9">
        <f t="shared" si="46"/>
        <v>0</v>
      </c>
      <c r="Q379" s="130">
        <f t="shared" si="47"/>
        <v>74</v>
      </c>
      <c r="R379" s="130">
        <f t="shared" si="48"/>
        <v>999</v>
      </c>
      <c r="S379" s="130">
        <f t="shared" si="49"/>
        <v>370</v>
      </c>
      <c r="T379" s="130">
        <f t="shared" si="50"/>
        <v>612</v>
      </c>
      <c r="U379" s="130">
        <f t="shared" si="51"/>
        <v>6005071.25</v>
      </c>
      <c r="V379" s="185">
        <f t="shared" si="52"/>
        <v>370</v>
      </c>
      <c r="W379" s="12">
        <v>74</v>
      </c>
      <c r="X379" s="9">
        <v>999</v>
      </c>
      <c r="Y379" s="9">
        <v>370</v>
      </c>
      <c r="Z379" s="12">
        <v>612</v>
      </c>
      <c r="AA379" s="12">
        <v>6005071.25</v>
      </c>
      <c r="AB379" s="132"/>
      <c r="AC379" s="131"/>
      <c r="AD379" s="132"/>
      <c r="AE379" s="132"/>
      <c r="AF379" s="131"/>
      <c r="AG379" s="131"/>
      <c r="AI379" s="12"/>
      <c r="AL379" s="12"/>
      <c r="AM379" s="12"/>
      <c r="AO379" s="12"/>
      <c r="AR379" s="12"/>
      <c r="AS379" s="12"/>
      <c r="AU379" s="12"/>
      <c r="AX379" s="12"/>
      <c r="AY379" s="12"/>
      <c r="BA379" s="12"/>
      <c r="BD379" s="12"/>
      <c r="BE379" s="12"/>
      <c r="BG379" s="12"/>
      <c r="BJ379" s="12"/>
      <c r="BK379" s="12"/>
      <c r="BM379" s="131"/>
      <c r="BN379" s="132"/>
      <c r="BO379" s="132"/>
      <c r="BP379" s="12"/>
      <c r="BQ379" s="12"/>
      <c r="BS379" s="12"/>
      <c r="BV379" s="12"/>
      <c r="BW379" s="12"/>
      <c r="BY379" s="12"/>
      <c r="CB379" s="12"/>
      <c r="CC379" s="12"/>
      <c r="CE379" s="12"/>
      <c r="CH379" s="12"/>
      <c r="CI379" s="12"/>
    </row>
    <row r="380" spans="1:87">
      <c r="A380" s="9">
        <v>371</v>
      </c>
      <c r="B380" s="9">
        <v>75</v>
      </c>
      <c r="C380" s="9" t="s">
        <v>1575</v>
      </c>
      <c r="D380" s="9">
        <v>75</v>
      </c>
      <c r="E380" s="9" t="s">
        <v>1135</v>
      </c>
      <c r="F380" s="39">
        <v>0</v>
      </c>
      <c r="G380" s="128">
        <v>0</v>
      </c>
      <c r="H380" s="129">
        <f>U380</f>
        <v>0</v>
      </c>
      <c r="I380" s="128">
        <f>IF(H384&gt;0, H380/H384, 0)</f>
        <v>0</v>
      </c>
      <c r="J380" s="76"/>
      <c r="K380" s="12" t="e">
        <f>ROUND(J384*I380,0)</f>
        <v>#REF!</v>
      </c>
      <c r="L380" s="75">
        <v>0</v>
      </c>
      <c r="M380" s="12" t="e">
        <f>K380-L380</f>
        <v>#REF!</v>
      </c>
      <c r="N380" s="50" t="e">
        <f t="shared" si="53"/>
        <v>#REF!</v>
      </c>
      <c r="O380" s="12">
        <v>0</v>
      </c>
      <c r="P380" s="9">
        <f t="shared" si="46"/>
        <v>0</v>
      </c>
      <c r="Q380" s="130">
        <f t="shared" si="47"/>
        <v>75</v>
      </c>
      <c r="R380" s="130">
        <f t="shared" si="48"/>
        <v>75</v>
      </c>
      <c r="S380" s="130">
        <f t="shared" si="49"/>
        <v>371</v>
      </c>
      <c r="T380" s="130">
        <f t="shared" si="50"/>
        <v>0</v>
      </c>
      <c r="U380" s="130">
        <f t="shared" si="51"/>
        <v>0</v>
      </c>
      <c r="V380" s="185">
        <f t="shared" si="52"/>
        <v>371</v>
      </c>
      <c r="W380" s="12">
        <v>75</v>
      </c>
      <c r="X380" s="9">
        <v>75</v>
      </c>
      <c r="Y380" s="9">
        <v>371</v>
      </c>
      <c r="Z380" s="12">
        <v>0</v>
      </c>
      <c r="AA380" s="12">
        <v>0</v>
      </c>
      <c r="AB380" s="132"/>
      <c r="AC380" s="131"/>
      <c r="AD380" s="132"/>
      <c r="AE380" s="132"/>
      <c r="AF380" s="131"/>
      <c r="AG380" s="131"/>
      <c r="AI380" s="12"/>
      <c r="AL380" s="12"/>
      <c r="AM380" s="12"/>
      <c r="AO380" s="12"/>
      <c r="AR380" s="12"/>
      <c r="AS380" s="12"/>
      <c r="AU380" s="12"/>
      <c r="AX380" s="12"/>
      <c r="AY380" s="12"/>
      <c r="BA380" s="12"/>
      <c r="BD380" s="12"/>
      <c r="BE380" s="12"/>
      <c r="BG380" s="12"/>
      <c r="BJ380" s="12"/>
      <c r="BK380" s="12"/>
      <c r="BM380" s="131"/>
      <c r="BN380" s="132"/>
      <c r="BO380" s="132"/>
      <c r="BP380" s="12"/>
      <c r="BQ380" s="12"/>
      <c r="BS380" s="12"/>
      <c r="BV380" s="12"/>
      <c r="BW380" s="12"/>
      <c r="BY380" s="12"/>
      <c r="CB380" s="12"/>
      <c r="CC380" s="12"/>
      <c r="CE380" s="12"/>
      <c r="CH380" s="12"/>
      <c r="CI380" s="12"/>
    </row>
    <row r="381" spans="1:87">
      <c r="A381" s="9">
        <v>372</v>
      </c>
      <c r="B381" s="9">
        <v>75</v>
      </c>
      <c r="C381" s="9" t="s">
        <v>1575</v>
      </c>
      <c r="D381" s="9">
        <v>645</v>
      </c>
      <c r="E381" s="9" t="s">
        <v>1428</v>
      </c>
      <c r="F381" s="39">
        <v>12665945</v>
      </c>
      <c r="G381" s="128">
        <v>0.91124974567489037</v>
      </c>
      <c r="H381" s="129">
        <f t="shared" si="54"/>
        <v>12839809</v>
      </c>
      <c r="I381" s="128">
        <f>IF(H384&gt;0, H381/H384, 0)</f>
        <v>0.91365517102007776</v>
      </c>
      <c r="J381" s="76"/>
      <c r="K381" s="12" t="e">
        <f>ROUND(J384*I381,0)</f>
        <v>#REF!</v>
      </c>
      <c r="L381" s="75">
        <v>10948106</v>
      </c>
      <c r="M381" s="12" t="e">
        <f>K381-L381</f>
        <v>#REF!</v>
      </c>
      <c r="N381" s="50" t="e">
        <f t="shared" si="53"/>
        <v>#REF!</v>
      </c>
      <c r="O381" s="12">
        <v>1218</v>
      </c>
      <c r="P381" s="9">
        <f t="shared" si="46"/>
        <v>0</v>
      </c>
      <c r="Q381" s="130">
        <f t="shared" si="47"/>
        <v>75</v>
      </c>
      <c r="R381" s="130">
        <f t="shared" si="48"/>
        <v>645</v>
      </c>
      <c r="S381" s="130">
        <f t="shared" si="49"/>
        <v>372</v>
      </c>
      <c r="T381" s="130">
        <f t="shared" si="50"/>
        <v>1212</v>
      </c>
      <c r="U381" s="130">
        <f t="shared" si="51"/>
        <v>12839809</v>
      </c>
      <c r="V381" s="185">
        <f t="shared" si="52"/>
        <v>372</v>
      </c>
      <c r="W381" s="12">
        <v>75</v>
      </c>
      <c r="X381" s="9">
        <v>645</v>
      </c>
      <c r="Y381" s="9">
        <v>372</v>
      </c>
      <c r="Z381" s="12">
        <v>1212</v>
      </c>
      <c r="AA381" s="12">
        <v>12839809</v>
      </c>
      <c r="AB381" s="132"/>
      <c r="AC381" s="131"/>
      <c r="AD381" s="132"/>
      <c r="AE381" s="132"/>
      <c r="AF381" s="131"/>
      <c r="AG381" s="131"/>
      <c r="AI381" s="12"/>
      <c r="AL381" s="12"/>
      <c r="AM381" s="12"/>
      <c r="AO381" s="12"/>
      <c r="AR381" s="12"/>
      <c r="AS381" s="12"/>
      <c r="AU381" s="12"/>
      <c r="AX381" s="12"/>
      <c r="AY381" s="12"/>
      <c r="BA381" s="12"/>
      <c r="BD381" s="12"/>
      <c r="BE381" s="12"/>
      <c r="BG381" s="12"/>
      <c r="BJ381" s="12"/>
      <c r="BK381" s="12"/>
      <c r="BM381" s="131"/>
      <c r="BN381" s="132"/>
      <c r="BO381" s="132"/>
      <c r="BP381" s="12"/>
      <c r="BQ381" s="12"/>
      <c r="BS381" s="12"/>
      <c r="BV381" s="12"/>
      <c r="BW381" s="12"/>
      <c r="BY381" s="12"/>
      <c r="CB381" s="12"/>
      <c r="CC381" s="12"/>
      <c r="CE381" s="12"/>
      <c r="CH381" s="12"/>
      <c r="CI381" s="12"/>
    </row>
    <row r="382" spans="1:87">
      <c r="A382" s="9">
        <v>373</v>
      </c>
      <c r="B382" s="9">
        <v>75</v>
      </c>
      <c r="C382" s="9" t="s">
        <v>1575</v>
      </c>
      <c r="D382" s="9">
        <v>815</v>
      </c>
      <c r="E382" s="9" t="s">
        <v>1477</v>
      </c>
      <c r="F382" s="39">
        <v>1233587</v>
      </c>
      <c r="G382" s="128">
        <v>8.8750254325109648E-2</v>
      </c>
      <c r="H382" s="129">
        <f t="shared" si="54"/>
        <v>1213424</v>
      </c>
      <c r="I382" s="128">
        <f>IF(H384&gt;0, H382/H384, 0)</f>
        <v>8.6344828979922267E-2</v>
      </c>
      <c r="J382" s="76"/>
      <c r="K382" s="12" t="e">
        <f>ROUND(J384*I382,0)</f>
        <v>#REF!</v>
      </c>
      <c r="L382" s="75">
        <v>1066280</v>
      </c>
      <c r="M382" s="12" t="e">
        <f>K382-L382</f>
        <v>#REF!</v>
      </c>
      <c r="N382" s="50" t="e">
        <f t="shared" si="53"/>
        <v>#REF!</v>
      </c>
      <c r="O382" s="12">
        <v>79</v>
      </c>
      <c r="P382" s="9">
        <f t="shared" si="46"/>
        <v>0</v>
      </c>
      <c r="Q382" s="130">
        <f t="shared" si="47"/>
        <v>75</v>
      </c>
      <c r="R382" s="130">
        <f t="shared" si="48"/>
        <v>815</v>
      </c>
      <c r="S382" s="130">
        <f t="shared" si="49"/>
        <v>373</v>
      </c>
      <c r="T382" s="130">
        <f t="shared" si="50"/>
        <v>76</v>
      </c>
      <c r="U382" s="130">
        <f t="shared" si="51"/>
        <v>1213424</v>
      </c>
      <c r="V382" s="185">
        <f t="shared" si="52"/>
        <v>373</v>
      </c>
      <c r="W382" s="12">
        <v>75</v>
      </c>
      <c r="X382" s="9">
        <v>815</v>
      </c>
      <c r="Y382" s="9">
        <v>373</v>
      </c>
      <c r="Z382" s="12">
        <v>76</v>
      </c>
      <c r="AA382" s="12">
        <v>1213424</v>
      </c>
      <c r="AB382" s="132"/>
      <c r="AC382" s="131"/>
      <c r="AD382" s="132"/>
      <c r="AE382" s="132"/>
      <c r="AF382" s="131"/>
      <c r="AG382" s="131"/>
      <c r="AI382" s="12"/>
      <c r="AL382" s="12"/>
      <c r="AM382" s="12"/>
      <c r="AO382" s="12"/>
      <c r="AR382" s="12"/>
      <c r="AS382" s="12"/>
      <c r="AU382" s="12"/>
      <c r="AX382" s="12"/>
      <c r="AY382" s="12"/>
      <c r="BA382" s="12"/>
      <c r="BD382" s="12"/>
      <c r="BE382" s="12"/>
      <c r="BG382" s="12"/>
      <c r="BJ382" s="12"/>
      <c r="BK382" s="12"/>
      <c r="BM382" s="131"/>
      <c r="BN382" s="132"/>
      <c r="BO382" s="132"/>
      <c r="BP382" s="12"/>
      <c r="BQ382" s="12"/>
      <c r="BS382" s="12"/>
      <c r="BV382" s="12"/>
      <c r="BW382" s="12"/>
      <c r="BY382" s="12"/>
      <c r="CB382" s="12"/>
      <c r="CC382" s="12"/>
      <c r="CE382" s="12"/>
      <c r="CH382" s="12"/>
      <c r="CI382" s="12"/>
    </row>
    <row r="383" spans="1:87">
      <c r="A383" s="9">
        <v>374</v>
      </c>
      <c r="B383" s="9">
        <v>75</v>
      </c>
      <c r="C383" s="9" t="s">
        <v>1928</v>
      </c>
      <c r="D383" s="9">
        <v>998</v>
      </c>
      <c r="E383" s="9" t="s">
        <v>1928</v>
      </c>
      <c r="F383" s="39">
        <v>0</v>
      </c>
      <c r="G383" s="128">
        <v>0</v>
      </c>
      <c r="H383" s="129">
        <f t="shared" si="54"/>
        <v>0</v>
      </c>
      <c r="I383" s="128">
        <f>IF(H384&gt;0, H383/H384, 0)</f>
        <v>0</v>
      </c>
      <c r="J383" s="76"/>
      <c r="K383" s="12" t="e">
        <f>ROUND(J384*I383,0)</f>
        <v>#REF!</v>
      </c>
      <c r="L383" s="75">
        <v>0</v>
      </c>
      <c r="M383" s="12" t="e">
        <f>K383-L383</f>
        <v>#REF!</v>
      </c>
      <c r="N383" s="50" t="e">
        <f t="shared" si="53"/>
        <v>#REF!</v>
      </c>
      <c r="O383" s="12">
        <v>0</v>
      </c>
      <c r="P383" s="9">
        <f t="shared" si="46"/>
        <v>0</v>
      </c>
      <c r="Q383" s="130">
        <f t="shared" si="47"/>
        <v>75</v>
      </c>
      <c r="R383" s="130">
        <f t="shared" si="48"/>
        <v>998</v>
      </c>
      <c r="S383" s="130">
        <f t="shared" si="49"/>
        <v>374</v>
      </c>
      <c r="T383" s="130">
        <f t="shared" si="50"/>
        <v>0</v>
      </c>
      <c r="U383" s="130">
        <f t="shared" si="51"/>
        <v>0</v>
      </c>
      <c r="V383" s="185">
        <f t="shared" si="52"/>
        <v>374</v>
      </c>
      <c r="W383" s="12">
        <v>75</v>
      </c>
      <c r="X383" s="9">
        <v>998</v>
      </c>
      <c r="Y383" s="9">
        <v>374</v>
      </c>
      <c r="Z383" s="12">
        <v>0</v>
      </c>
      <c r="AA383" s="12">
        <v>0</v>
      </c>
      <c r="AB383" s="132"/>
      <c r="AC383" s="131"/>
      <c r="AD383" s="132"/>
      <c r="AE383" s="132"/>
      <c r="AF383" s="131"/>
      <c r="AG383" s="131"/>
      <c r="AI383" s="12"/>
      <c r="AL383" s="12"/>
      <c r="AM383" s="12"/>
      <c r="AO383" s="12"/>
      <c r="AR383" s="12"/>
      <c r="AS383" s="12"/>
      <c r="AU383" s="12"/>
      <c r="AX383" s="12"/>
      <c r="AY383" s="12"/>
      <c r="BA383" s="12"/>
      <c r="BD383" s="12"/>
      <c r="BE383" s="12"/>
      <c r="BG383" s="12"/>
      <c r="BJ383" s="12"/>
      <c r="BK383" s="12"/>
      <c r="BM383" s="131"/>
      <c r="BN383" s="132"/>
      <c r="BO383" s="132"/>
      <c r="BP383" s="12"/>
      <c r="BQ383" s="12"/>
      <c r="BS383" s="12"/>
      <c r="BV383" s="12"/>
      <c r="BW383" s="12"/>
      <c r="BY383" s="12"/>
      <c r="CB383" s="12"/>
      <c r="CC383" s="12"/>
      <c r="CE383" s="12"/>
      <c r="CH383" s="12"/>
      <c r="CI383" s="12"/>
    </row>
    <row r="384" spans="1:87">
      <c r="A384" s="9">
        <v>375</v>
      </c>
      <c r="B384" s="13">
        <v>75</v>
      </c>
      <c r="C384" s="13" t="s">
        <v>1575</v>
      </c>
      <c r="D384" s="13">
        <v>999</v>
      </c>
      <c r="E384" s="13" t="s">
        <v>946</v>
      </c>
      <c r="F384" s="111">
        <v>13899532</v>
      </c>
      <c r="G384" s="133">
        <v>1</v>
      </c>
      <c r="H384" s="134">
        <f>SUM(H380:H383)</f>
        <v>14053233</v>
      </c>
      <c r="I384" s="133">
        <f>SUM(I380:I383)</f>
        <v>1</v>
      </c>
      <c r="J384" s="111" t="e">
        <f>VLOOKUP(B384,town351,22)</f>
        <v>#REF!</v>
      </c>
      <c r="K384" s="111" t="e">
        <f>SUM(K380:K383)</f>
        <v>#REF!</v>
      </c>
      <c r="L384" s="135">
        <v>12014386</v>
      </c>
      <c r="M384" s="111" t="e">
        <f>SUM(M380:M383)</f>
        <v>#REF!</v>
      </c>
      <c r="N384" s="49" t="e">
        <f t="shared" si="53"/>
        <v>#REF!</v>
      </c>
      <c r="O384" s="111">
        <v>1297</v>
      </c>
      <c r="P384" s="9">
        <f t="shared" si="46"/>
        <v>0</v>
      </c>
      <c r="Q384" s="130">
        <f t="shared" si="47"/>
        <v>75</v>
      </c>
      <c r="R384" s="130">
        <f t="shared" si="48"/>
        <v>999</v>
      </c>
      <c r="S384" s="130">
        <f t="shared" si="49"/>
        <v>375</v>
      </c>
      <c r="T384" s="130">
        <f t="shared" si="50"/>
        <v>1288</v>
      </c>
      <c r="U384" s="130">
        <f t="shared" si="51"/>
        <v>14053233</v>
      </c>
      <c r="V384" s="185">
        <f t="shared" si="52"/>
        <v>375</v>
      </c>
      <c r="W384" s="12">
        <v>75</v>
      </c>
      <c r="X384" s="9">
        <v>999</v>
      </c>
      <c r="Y384" s="9">
        <v>375</v>
      </c>
      <c r="Z384" s="12">
        <v>1288</v>
      </c>
      <c r="AA384" s="12">
        <v>14053233</v>
      </c>
      <c r="AB384" s="132"/>
      <c r="AC384" s="131"/>
      <c r="AD384" s="132"/>
      <c r="AE384" s="132"/>
      <c r="AF384" s="131"/>
      <c r="AG384" s="131"/>
      <c r="AI384" s="12"/>
      <c r="AL384" s="12"/>
      <c r="AM384" s="12"/>
      <c r="AO384" s="12"/>
      <c r="AR384" s="12"/>
      <c r="AS384" s="12"/>
      <c r="AU384" s="12"/>
      <c r="AX384" s="12"/>
      <c r="AY384" s="12"/>
      <c r="BA384" s="12"/>
      <c r="BD384" s="12"/>
      <c r="BE384" s="12"/>
      <c r="BG384" s="12"/>
      <c r="BJ384" s="12"/>
      <c r="BK384" s="12"/>
      <c r="BM384" s="131"/>
      <c r="BN384" s="132"/>
      <c r="BO384" s="132"/>
      <c r="BP384" s="12"/>
      <c r="BQ384" s="12"/>
      <c r="BS384" s="12"/>
      <c r="BV384" s="12"/>
      <c r="BW384" s="12"/>
      <c r="BY384" s="12"/>
      <c r="CB384" s="12"/>
      <c r="CC384" s="12"/>
      <c r="CE384" s="12"/>
      <c r="CH384" s="12"/>
      <c r="CI384" s="12"/>
    </row>
    <row r="385" spans="1:87">
      <c r="A385" s="9">
        <v>376</v>
      </c>
      <c r="B385" s="9">
        <v>76</v>
      </c>
      <c r="C385" s="9" t="s">
        <v>1576</v>
      </c>
      <c r="D385" s="9">
        <v>76</v>
      </c>
      <c r="E385" s="9" t="s">
        <v>1136</v>
      </c>
      <c r="F385" s="39">
        <v>0</v>
      </c>
      <c r="G385" s="128">
        <v>0</v>
      </c>
      <c r="H385" s="129">
        <f>U385</f>
        <v>0</v>
      </c>
      <c r="I385" s="128">
        <f>IF(H389&gt;0, H385/H389, 0)</f>
        <v>0</v>
      </c>
      <c r="J385" s="76"/>
      <c r="K385" s="12" t="e">
        <f>ROUND(J389*I385,0)</f>
        <v>#REF!</v>
      </c>
      <c r="L385" s="75">
        <v>0</v>
      </c>
      <c r="M385" s="12" t="e">
        <f>K385-L385</f>
        <v>#REF!</v>
      </c>
      <c r="N385" s="50" t="e">
        <f t="shared" si="53"/>
        <v>#REF!</v>
      </c>
      <c r="O385" s="12">
        <v>0</v>
      </c>
      <c r="P385" s="9">
        <f t="shared" si="46"/>
        <v>0</v>
      </c>
      <c r="Q385" s="130">
        <f t="shared" si="47"/>
        <v>76</v>
      </c>
      <c r="R385" s="130">
        <f t="shared" si="48"/>
        <v>76</v>
      </c>
      <c r="S385" s="130">
        <f t="shared" si="49"/>
        <v>376</v>
      </c>
      <c r="T385" s="130">
        <f t="shared" si="50"/>
        <v>0</v>
      </c>
      <c r="U385" s="130">
        <f t="shared" si="51"/>
        <v>0</v>
      </c>
      <c r="V385" s="185">
        <f t="shared" si="52"/>
        <v>376</v>
      </c>
      <c r="W385" s="12">
        <v>76</v>
      </c>
      <c r="X385" s="9">
        <v>76</v>
      </c>
      <c r="Y385" s="9">
        <v>376</v>
      </c>
      <c r="Z385" s="12">
        <v>0</v>
      </c>
      <c r="AA385" s="12">
        <v>0</v>
      </c>
      <c r="AB385" s="132"/>
      <c r="AC385" s="131"/>
      <c r="AD385" s="132"/>
      <c r="AE385" s="132"/>
      <c r="AF385" s="131"/>
      <c r="AG385" s="131"/>
      <c r="AI385" s="12"/>
      <c r="AL385" s="12"/>
      <c r="AM385" s="12"/>
      <c r="AO385" s="12"/>
      <c r="AR385" s="12"/>
      <c r="AS385" s="12"/>
      <c r="AU385" s="12"/>
      <c r="AX385" s="12"/>
      <c r="AY385" s="12"/>
      <c r="BA385" s="12"/>
      <c r="BD385" s="12"/>
      <c r="BE385" s="12"/>
      <c r="BG385" s="12"/>
      <c r="BJ385" s="12"/>
      <c r="BK385" s="12"/>
      <c r="BM385" s="131"/>
      <c r="BN385" s="132"/>
      <c r="BO385" s="132"/>
      <c r="BP385" s="12"/>
      <c r="BQ385" s="12"/>
      <c r="BS385" s="12"/>
      <c r="BV385" s="12"/>
      <c r="BW385" s="12"/>
      <c r="BY385" s="12"/>
      <c r="CB385" s="12"/>
      <c r="CC385" s="12"/>
      <c r="CE385" s="12"/>
      <c r="CH385" s="12"/>
      <c r="CI385" s="12"/>
    </row>
    <row r="386" spans="1:87">
      <c r="A386" s="9">
        <v>377</v>
      </c>
      <c r="B386" s="9">
        <v>76</v>
      </c>
      <c r="C386" s="9" t="s">
        <v>1576</v>
      </c>
      <c r="D386" s="9">
        <v>650</v>
      </c>
      <c r="E386" s="9" t="s">
        <v>1429</v>
      </c>
      <c r="F386" s="39">
        <v>11657321</v>
      </c>
      <c r="G386" s="128">
        <v>0.92122010848713776</v>
      </c>
      <c r="H386" s="129">
        <f t="shared" si="54"/>
        <v>11840516</v>
      </c>
      <c r="I386" s="128">
        <f>IF(H389&gt;0, H386/H389, 0)</f>
        <v>0.91519000804466433</v>
      </c>
      <c r="J386" s="76"/>
      <c r="K386" s="12" t="e">
        <f>ROUND(J389*I386,0)</f>
        <v>#REF!</v>
      </c>
      <c r="L386" s="75">
        <v>6057753</v>
      </c>
      <c r="M386" s="12" t="e">
        <f>K386-L386</f>
        <v>#REF!</v>
      </c>
      <c r="N386" s="50" t="e">
        <f t="shared" si="53"/>
        <v>#REF!</v>
      </c>
      <c r="O386" s="12">
        <v>1189</v>
      </c>
      <c r="P386" s="9">
        <f t="shared" si="46"/>
        <v>0</v>
      </c>
      <c r="Q386" s="130">
        <f t="shared" si="47"/>
        <v>76</v>
      </c>
      <c r="R386" s="130">
        <f t="shared" si="48"/>
        <v>650</v>
      </c>
      <c r="S386" s="130">
        <f t="shared" si="49"/>
        <v>377</v>
      </c>
      <c r="T386" s="130">
        <f t="shared" si="50"/>
        <v>1193</v>
      </c>
      <c r="U386" s="130">
        <f t="shared" si="51"/>
        <v>11840516</v>
      </c>
      <c r="V386" s="185">
        <f t="shared" si="52"/>
        <v>377</v>
      </c>
      <c r="W386" s="12">
        <v>76</v>
      </c>
      <c r="X386" s="9">
        <v>650</v>
      </c>
      <c r="Y386" s="9">
        <v>377</v>
      </c>
      <c r="Z386" s="12">
        <v>1193</v>
      </c>
      <c r="AA386" s="12">
        <v>11840516</v>
      </c>
      <c r="AB386" s="132"/>
      <c r="AC386" s="131"/>
      <c r="AD386" s="132"/>
      <c r="AE386" s="132"/>
      <c r="AF386" s="131"/>
      <c r="AG386" s="131"/>
      <c r="AI386" s="12"/>
      <c r="AL386" s="12"/>
      <c r="AM386" s="12"/>
      <c r="AO386" s="12"/>
      <c r="AR386" s="12"/>
      <c r="AS386" s="12"/>
      <c r="AU386" s="12"/>
      <c r="AX386" s="12"/>
      <c r="AY386" s="12"/>
      <c r="BA386" s="12"/>
      <c r="BD386" s="12"/>
      <c r="BE386" s="12"/>
      <c r="BG386" s="12"/>
      <c r="BJ386" s="12"/>
      <c r="BK386" s="12"/>
      <c r="BM386" s="131"/>
      <c r="BN386" s="132"/>
      <c r="BO386" s="132"/>
      <c r="BP386" s="12"/>
      <c r="BQ386" s="12"/>
      <c r="BS386" s="12"/>
      <c r="BV386" s="12"/>
      <c r="BW386" s="12"/>
      <c r="BY386" s="12"/>
      <c r="CB386" s="12"/>
      <c r="CC386" s="12"/>
      <c r="CE386" s="12"/>
      <c r="CH386" s="12"/>
      <c r="CI386" s="12"/>
    </row>
    <row r="387" spans="1:87">
      <c r="A387" s="9">
        <v>378</v>
      </c>
      <c r="B387" s="9">
        <v>76</v>
      </c>
      <c r="C387" s="9" t="s">
        <v>1576</v>
      </c>
      <c r="D387" s="9">
        <v>810</v>
      </c>
      <c r="E387" s="9" t="s">
        <v>1476</v>
      </c>
      <c r="F387" s="39">
        <v>571110</v>
      </c>
      <c r="G387" s="128">
        <v>4.5131983253964544E-2</v>
      </c>
      <c r="H387" s="129">
        <f t="shared" si="54"/>
        <v>668250</v>
      </c>
      <c r="I387" s="128">
        <f>IF(H389&gt;0, H387/H389, 0)</f>
        <v>5.1651103961672523E-2</v>
      </c>
      <c r="J387" s="76"/>
      <c r="K387" s="12" t="e">
        <f>ROUND(J389*I387,0)</f>
        <v>#REF!</v>
      </c>
      <c r="L387" s="75">
        <v>296779</v>
      </c>
      <c r="M387" s="12" t="e">
        <f>K387-L387</f>
        <v>#REF!</v>
      </c>
      <c r="N387" s="50" t="e">
        <f t="shared" si="53"/>
        <v>#REF!</v>
      </c>
      <c r="O387" s="12">
        <v>37</v>
      </c>
      <c r="P387" s="9">
        <f t="shared" si="46"/>
        <v>0</v>
      </c>
      <c r="Q387" s="130">
        <f t="shared" si="47"/>
        <v>76</v>
      </c>
      <c r="R387" s="130">
        <f t="shared" si="48"/>
        <v>810</v>
      </c>
      <c r="S387" s="130">
        <f t="shared" si="49"/>
        <v>378</v>
      </c>
      <c r="T387" s="130">
        <f t="shared" si="50"/>
        <v>43</v>
      </c>
      <c r="U387" s="130">
        <f t="shared" si="51"/>
        <v>668250</v>
      </c>
      <c r="V387" s="185">
        <f t="shared" si="52"/>
        <v>378</v>
      </c>
      <c r="W387" s="12">
        <v>76</v>
      </c>
      <c r="X387" s="9">
        <v>810</v>
      </c>
      <c r="Y387" s="9">
        <v>378</v>
      </c>
      <c r="Z387" s="12">
        <v>43</v>
      </c>
      <c r="AA387" s="12">
        <v>668250</v>
      </c>
      <c r="AB387" s="132"/>
      <c r="AC387" s="131"/>
      <c r="AD387" s="132"/>
      <c r="AE387" s="132"/>
      <c r="AF387" s="131"/>
      <c r="AG387" s="131"/>
      <c r="AI387" s="12"/>
      <c r="AL387" s="12"/>
      <c r="AM387" s="12"/>
      <c r="AO387" s="12"/>
      <c r="AR387" s="12"/>
      <c r="AS387" s="12"/>
      <c r="AU387" s="12"/>
      <c r="AX387" s="12"/>
      <c r="AY387" s="12"/>
      <c r="BA387" s="12"/>
      <c r="BD387" s="12"/>
      <c r="BE387" s="12"/>
      <c r="BG387" s="12"/>
      <c r="BJ387" s="12"/>
      <c r="BK387" s="12"/>
      <c r="BM387" s="131"/>
      <c r="BN387" s="132"/>
      <c r="BO387" s="132"/>
      <c r="BP387" s="12"/>
      <c r="BQ387" s="12"/>
      <c r="BS387" s="12"/>
      <c r="BV387" s="12"/>
      <c r="BW387" s="12"/>
      <c r="BY387" s="12"/>
      <c r="CB387" s="12"/>
      <c r="CC387" s="12"/>
      <c r="CE387" s="12"/>
      <c r="CH387" s="12"/>
      <c r="CI387" s="12"/>
    </row>
    <row r="388" spans="1:87">
      <c r="A388" s="9">
        <v>379</v>
      </c>
      <c r="B388" s="9">
        <v>76</v>
      </c>
      <c r="C388" s="9" t="s">
        <v>1576</v>
      </c>
      <c r="D388" s="9">
        <v>910</v>
      </c>
      <c r="E388" s="9" t="s">
        <v>1499</v>
      </c>
      <c r="F388" s="39">
        <v>425788</v>
      </c>
      <c r="G388" s="128">
        <v>3.3647908258897685E-2</v>
      </c>
      <c r="H388" s="129">
        <f t="shared" si="54"/>
        <v>429002</v>
      </c>
      <c r="I388" s="128">
        <f>IF(H389&gt;0, H388/H389, 0)</f>
        <v>3.3158887993663205E-2</v>
      </c>
      <c r="J388" s="76"/>
      <c r="K388" s="12" t="e">
        <f>ROUND(J389*I388,0)</f>
        <v>#REF!</v>
      </c>
      <c r="L388" s="75">
        <v>221262</v>
      </c>
      <c r="M388" s="12" t="e">
        <f>K388-L388</f>
        <v>#REF!</v>
      </c>
      <c r="N388" s="50" t="e">
        <f t="shared" si="53"/>
        <v>#REF!</v>
      </c>
      <c r="O388" s="12">
        <v>28</v>
      </c>
      <c r="P388" s="9">
        <f t="shared" si="46"/>
        <v>0</v>
      </c>
      <c r="Q388" s="130">
        <f t="shared" si="47"/>
        <v>76</v>
      </c>
      <c r="R388" s="130">
        <f t="shared" si="48"/>
        <v>910</v>
      </c>
      <c r="S388" s="130">
        <f t="shared" si="49"/>
        <v>379</v>
      </c>
      <c r="T388" s="130">
        <f t="shared" si="50"/>
        <v>28</v>
      </c>
      <c r="U388" s="130">
        <f t="shared" si="51"/>
        <v>429002</v>
      </c>
      <c r="V388" s="185">
        <f t="shared" si="52"/>
        <v>379</v>
      </c>
      <c r="W388" s="12">
        <v>76</v>
      </c>
      <c r="X388" s="9">
        <v>910</v>
      </c>
      <c r="Y388" s="9">
        <v>379</v>
      </c>
      <c r="Z388" s="12">
        <v>28</v>
      </c>
      <c r="AA388" s="12">
        <v>429002</v>
      </c>
      <c r="AB388" s="132"/>
      <c r="AC388" s="131"/>
      <c r="AD388" s="132"/>
      <c r="AE388" s="132"/>
      <c r="AF388" s="131"/>
      <c r="AG388" s="131"/>
      <c r="AI388" s="12"/>
      <c r="AL388" s="12"/>
      <c r="AM388" s="12"/>
      <c r="AO388" s="12"/>
      <c r="AR388" s="12"/>
      <c r="AS388" s="12"/>
      <c r="AU388" s="12"/>
      <c r="AX388" s="12"/>
      <c r="AY388" s="12"/>
      <c r="BA388" s="12"/>
      <c r="BD388" s="12"/>
      <c r="BE388" s="12"/>
      <c r="BG388" s="12"/>
      <c r="BJ388" s="12"/>
      <c r="BK388" s="12"/>
      <c r="BM388" s="131"/>
      <c r="BN388" s="132"/>
      <c r="BO388" s="132"/>
      <c r="BP388" s="12"/>
      <c r="BQ388" s="12"/>
      <c r="BS388" s="12"/>
      <c r="BV388" s="12"/>
      <c r="BW388" s="12"/>
      <c r="BY388" s="12"/>
      <c r="CB388" s="12"/>
      <c r="CC388" s="12"/>
      <c r="CE388" s="12"/>
      <c r="CH388" s="12"/>
      <c r="CI388" s="12"/>
    </row>
    <row r="389" spans="1:87">
      <c r="A389" s="9">
        <v>380</v>
      </c>
      <c r="B389" s="13">
        <v>76</v>
      </c>
      <c r="C389" s="13" t="s">
        <v>1576</v>
      </c>
      <c r="D389" s="13">
        <v>999</v>
      </c>
      <c r="E389" s="13" t="s">
        <v>946</v>
      </c>
      <c r="F389" s="111">
        <v>12654219</v>
      </c>
      <c r="G389" s="133">
        <v>1</v>
      </c>
      <c r="H389" s="134">
        <f>SUM(H385:H388)</f>
        <v>12937768</v>
      </c>
      <c r="I389" s="133">
        <f>SUM(I385:I388)</f>
        <v>1</v>
      </c>
      <c r="J389" s="111" t="e">
        <f>VLOOKUP(B389,town351,22)</f>
        <v>#REF!</v>
      </c>
      <c r="K389" s="111" t="e">
        <f>SUM(K385:K388)</f>
        <v>#REF!</v>
      </c>
      <c r="L389" s="135">
        <v>6575794</v>
      </c>
      <c r="M389" s="111" t="e">
        <f>SUM(M385:M388)</f>
        <v>#REF!</v>
      </c>
      <c r="N389" s="49" t="e">
        <f t="shared" si="53"/>
        <v>#REF!</v>
      </c>
      <c r="O389" s="111">
        <v>1254</v>
      </c>
      <c r="P389" s="9">
        <f t="shared" si="46"/>
        <v>0</v>
      </c>
      <c r="Q389" s="130">
        <f t="shared" si="47"/>
        <v>76</v>
      </c>
      <c r="R389" s="130">
        <f t="shared" si="48"/>
        <v>999</v>
      </c>
      <c r="S389" s="130">
        <f t="shared" si="49"/>
        <v>380</v>
      </c>
      <c r="T389" s="130">
        <f t="shared" si="50"/>
        <v>1264</v>
      </c>
      <c r="U389" s="130">
        <f t="shared" si="51"/>
        <v>12937768</v>
      </c>
      <c r="V389" s="185">
        <f t="shared" si="52"/>
        <v>380</v>
      </c>
      <c r="W389" s="12">
        <v>76</v>
      </c>
      <c r="X389" s="9">
        <v>999</v>
      </c>
      <c r="Y389" s="9">
        <v>380</v>
      </c>
      <c r="Z389" s="12">
        <v>1264</v>
      </c>
      <c r="AA389" s="12">
        <v>12937768</v>
      </c>
      <c r="AB389" s="132"/>
      <c r="AC389" s="131"/>
      <c r="AD389" s="132"/>
      <c r="AE389" s="132"/>
      <c r="AF389" s="131"/>
      <c r="AG389" s="131"/>
      <c r="AI389" s="12"/>
      <c r="AL389" s="12"/>
      <c r="AM389" s="12"/>
      <c r="AO389" s="12"/>
      <c r="AR389" s="12"/>
      <c r="AS389" s="12"/>
      <c r="AU389" s="12"/>
      <c r="AX389" s="12"/>
      <c r="AY389" s="12"/>
      <c r="BA389" s="12"/>
      <c r="BD389" s="12"/>
      <c r="BE389" s="12"/>
      <c r="BG389" s="12"/>
      <c r="BJ389" s="12"/>
      <c r="BK389" s="12"/>
      <c r="BM389" s="131"/>
      <c r="BN389" s="132"/>
      <c r="BO389" s="132"/>
      <c r="BP389" s="12"/>
      <c r="BQ389" s="12"/>
      <c r="BS389" s="12"/>
      <c r="BV389" s="12"/>
      <c r="BW389" s="12"/>
      <c r="BY389" s="12"/>
      <c r="CB389" s="12"/>
      <c r="CC389" s="12"/>
      <c r="CE389" s="12"/>
      <c r="CH389" s="12"/>
      <c r="CI389" s="12"/>
    </row>
    <row r="390" spans="1:87">
      <c r="A390" s="9">
        <v>381</v>
      </c>
      <c r="B390" s="9">
        <v>77</v>
      </c>
      <c r="C390" s="9" t="s">
        <v>1577</v>
      </c>
      <c r="D390" s="9">
        <v>77</v>
      </c>
      <c r="E390" s="9" t="s">
        <v>1137</v>
      </c>
      <c r="F390" s="39">
        <v>13645814.699999997</v>
      </c>
      <c r="G390" s="128">
        <v>0.91758365030666411</v>
      </c>
      <c r="H390" s="129">
        <f>U390</f>
        <v>13394369.66</v>
      </c>
      <c r="I390" s="128">
        <f>IF(H394&gt;0, H390/H394, 0)</f>
        <v>0.91752528823832735</v>
      </c>
      <c r="J390" s="76"/>
      <c r="K390" s="12" t="e">
        <f>ROUND(J394*I390,0)</f>
        <v>#REF!</v>
      </c>
      <c r="L390" s="75">
        <v>6463272</v>
      </c>
      <c r="M390" s="12" t="e">
        <f>K390-L390</f>
        <v>#REF!</v>
      </c>
      <c r="N390" s="50" t="e">
        <f t="shared" si="53"/>
        <v>#REF!</v>
      </c>
      <c r="O390" s="12">
        <v>1452</v>
      </c>
      <c r="P390" s="9">
        <f t="shared" si="46"/>
        <v>0</v>
      </c>
      <c r="Q390" s="130">
        <f t="shared" si="47"/>
        <v>77</v>
      </c>
      <c r="R390" s="130">
        <f t="shared" si="48"/>
        <v>77</v>
      </c>
      <c r="S390" s="130">
        <f t="shared" si="49"/>
        <v>381</v>
      </c>
      <c r="T390" s="130">
        <f t="shared" si="50"/>
        <v>1405</v>
      </c>
      <c r="U390" s="130">
        <f t="shared" si="51"/>
        <v>13394369.66</v>
      </c>
      <c r="V390" s="185">
        <f t="shared" si="52"/>
        <v>381</v>
      </c>
      <c r="W390" s="12">
        <v>77</v>
      </c>
      <c r="X390" s="9">
        <v>77</v>
      </c>
      <c r="Y390" s="9">
        <v>381</v>
      </c>
      <c r="Z390" s="12">
        <v>1405</v>
      </c>
      <c r="AA390" s="12">
        <v>13394369.66</v>
      </c>
      <c r="AB390" s="132"/>
      <c r="AC390" s="131"/>
      <c r="AD390" s="132"/>
      <c r="AE390" s="132"/>
      <c r="AF390" s="131"/>
      <c r="AG390" s="131"/>
      <c r="AI390" s="12"/>
      <c r="AL390" s="12"/>
      <c r="AM390" s="12"/>
      <c r="AO390" s="12"/>
      <c r="AR390" s="12"/>
      <c r="AS390" s="12"/>
      <c r="AU390" s="12"/>
      <c r="AX390" s="12"/>
      <c r="AY390" s="12"/>
      <c r="BA390" s="12"/>
      <c r="BD390" s="12"/>
      <c r="BE390" s="12"/>
      <c r="BG390" s="12"/>
      <c r="BJ390" s="12"/>
      <c r="BK390" s="12"/>
      <c r="BM390" s="131"/>
      <c r="BN390" s="132"/>
      <c r="BO390" s="132"/>
      <c r="BP390" s="12"/>
      <c r="BQ390" s="12"/>
      <c r="BS390" s="12"/>
      <c r="BV390" s="12"/>
      <c r="BW390" s="12"/>
      <c r="BY390" s="12"/>
      <c r="CB390" s="12"/>
      <c r="CC390" s="12"/>
      <c r="CE390" s="12"/>
      <c r="CH390" s="12"/>
      <c r="CI390" s="12"/>
    </row>
    <row r="391" spans="1:87">
      <c r="A391" s="9">
        <v>382</v>
      </c>
      <c r="B391" s="9">
        <v>77</v>
      </c>
      <c r="C391" s="9" t="s">
        <v>1577</v>
      </c>
      <c r="D391" s="9">
        <v>805</v>
      </c>
      <c r="E391" s="9" t="s">
        <v>1474</v>
      </c>
      <c r="F391" s="39">
        <v>1225652</v>
      </c>
      <c r="G391" s="128">
        <v>8.2416349693335916E-2</v>
      </c>
      <c r="H391" s="129">
        <f t="shared" si="54"/>
        <v>1203996</v>
      </c>
      <c r="I391" s="128">
        <f>IF(H394&gt;0, H391/H394, 0)</f>
        <v>8.2474711761672648E-2</v>
      </c>
      <c r="J391" s="76"/>
      <c r="K391" s="12" t="e">
        <f>ROUND(J394*I391,0)</f>
        <v>#REF!</v>
      </c>
      <c r="L391" s="75">
        <v>580524</v>
      </c>
      <c r="M391" s="12" t="e">
        <f>K391-L391</f>
        <v>#REF!</v>
      </c>
      <c r="N391" s="50" t="e">
        <f t="shared" si="53"/>
        <v>#REF!</v>
      </c>
      <c r="O391" s="12">
        <v>81</v>
      </c>
      <c r="P391" s="9">
        <f t="shared" si="46"/>
        <v>0</v>
      </c>
      <c r="Q391" s="130">
        <f t="shared" si="47"/>
        <v>77</v>
      </c>
      <c r="R391" s="130">
        <f t="shared" si="48"/>
        <v>805</v>
      </c>
      <c r="S391" s="130">
        <f t="shared" si="49"/>
        <v>382</v>
      </c>
      <c r="T391" s="130">
        <f t="shared" si="50"/>
        <v>81</v>
      </c>
      <c r="U391" s="130">
        <f t="shared" si="51"/>
        <v>1203996</v>
      </c>
      <c r="V391" s="185">
        <f t="shared" si="52"/>
        <v>382</v>
      </c>
      <c r="W391" s="12">
        <v>77</v>
      </c>
      <c r="X391" s="9">
        <v>805</v>
      </c>
      <c r="Y391" s="9">
        <v>382</v>
      </c>
      <c r="Z391" s="12">
        <v>81</v>
      </c>
      <c r="AA391" s="12">
        <v>1203996</v>
      </c>
      <c r="AB391" s="132"/>
      <c r="AC391" s="131"/>
      <c r="AD391" s="132"/>
      <c r="AE391" s="132"/>
      <c r="AF391" s="131"/>
      <c r="AG391" s="131"/>
      <c r="AI391" s="12"/>
      <c r="AL391" s="12"/>
      <c r="AM391" s="12"/>
      <c r="AO391" s="12"/>
      <c r="AR391" s="12"/>
      <c r="AS391" s="12"/>
      <c r="AU391" s="12"/>
      <c r="AX391" s="12"/>
      <c r="AY391" s="12"/>
      <c r="BA391" s="12"/>
      <c r="BD391" s="12"/>
      <c r="BE391" s="12"/>
      <c r="BG391" s="12"/>
      <c r="BJ391" s="12"/>
      <c r="BK391" s="12"/>
      <c r="BM391" s="131"/>
      <c r="BN391" s="132"/>
      <c r="BO391" s="132"/>
      <c r="BP391" s="12"/>
      <c r="BQ391" s="12"/>
      <c r="BS391" s="12"/>
      <c r="BV391" s="12"/>
      <c r="BW391" s="12"/>
      <c r="BY391" s="12"/>
      <c r="CB391" s="12"/>
      <c r="CC391" s="12"/>
      <c r="CE391" s="12"/>
      <c r="CH391" s="12"/>
      <c r="CI391" s="12"/>
    </row>
    <row r="392" spans="1:87">
      <c r="A392" s="9">
        <v>383</v>
      </c>
      <c r="B392" s="9">
        <v>77</v>
      </c>
      <c r="C392" s="9" t="s">
        <v>1928</v>
      </c>
      <c r="D392" s="9">
        <v>998</v>
      </c>
      <c r="E392" s="9" t="s">
        <v>1928</v>
      </c>
      <c r="F392" s="39">
        <v>0</v>
      </c>
      <c r="G392" s="128">
        <v>0</v>
      </c>
      <c r="H392" s="129">
        <f t="shared" si="54"/>
        <v>0</v>
      </c>
      <c r="I392" s="128">
        <f>IF(H394&gt;0, H392/H394, 0)</f>
        <v>0</v>
      </c>
      <c r="J392" s="76"/>
      <c r="K392" s="12" t="e">
        <f>ROUND(J394*I392,0)</f>
        <v>#REF!</v>
      </c>
      <c r="L392" s="75">
        <v>0</v>
      </c>
      <c r="M392" s="12" t="e">
        <f>K392-L392</f>
        <v>#REF!</v>
      </c>
      <c r="N392" s="50" t="e">
        <f t="shared" si="53"/>
        <v>#REF!</v>
      </c>
      <c r="O392" s="12">
        <v>0</v>
      </c>
      <c r="P392" s="9">
        <f t="shared" si="46"/>
        <v>0</v>
      </c>
      <c r="Q392" s="130">
        <f t="shared" si="47"/>
        <v>77</v>
      </c>
      <c r="R392" s="130">
        <f t="shared" si="48"/>
        <v>998</v>
      </c>
      <c r="S392" s="130">
        <f t="shared" si="49"/>
        <v>383</v>
      </c>
      <c r="T392" s="130">
        <f t="shared" si="50"/>
        <v>0</v>
      </c>
      <c r="U392" s="130">
        <f t="shared" si="51"/>
        <v>0</v>
      </c>
      <c r="V392" s="185">
        <f t="shared" si="52"/>
        <v>383</v>
      </c>
      <c r="W392" s="12">
        <v>77</v>
      </c>
      <c r="X392" s="9">
        <v>998</v>
      </c>
      <c r="Y392" s="9">
        <v>383</v>
      </c>
      <c r="Z392" s="12">
        <v>0</v>
      </c>
      <c r="AA392" s="12">
        <v>0</v>
      </c>
      <c r="AB392" s="132"/>
      <c r="AC392" s="131"/>
      <c r="AD392" s="132"/>
      <c r="AE392" s="132"/>
      <c r="AF392" s="131"/>
      <c r="AG392" s="131"/>
      <c r="AI392" s="12"/>
      <c r="AL392" s="12"/>
      <c r="AM392" s="12"/>
      <c r="AO392" s="12"/>
      <c r="AR392" s="12"/>
      <c r="AS392" s="12"/>
      <c r="AU392" s="12"/>
      <c r="AX392" s="12"/>
      <c r="AY392" s="12"/>
      <c r="BA392" s="12"/>
      <c r="BD392" s="12"/>
      <c r="BE392" s="12"/>
      <c r="BG392" s="12"/>
      <c r="BJ392" s="12"/>
      <c r="BK392" s="12"/>
      <c r="BM392" s="131"/>
      <c r="BN392" s="132"/>
      <c r="BO392" s="132"/>
      <c r="BP392" s="12"/>
      <c r="BQ392" s="12"/>
      <c r="BS392" s="12"/>
      <c r="BV392" s="12"/>
      <c r="BW392" s="12"/>
      <c r="BY392" s="12"/>
      <c r="CB392" s="12"/>
      <c r="CC392" s="12"/>
      <c r="CE392" s="12"/>
      <c r="CH392" s="12"/>
      <c r="CI392" s="12"/>
    </row>
    <row r="393" spans="1:87">
      <c r="A393" s="9">
        <v>384</v>
      </c>
      <c r="B393" s="9">
        <v>77</v>
      </c>
      <c r="C393" s="9" t="s">
        <v>1928</v>
      </c>
      <c r="D393" s="9">
        <v>998</v>
      </c>
      <c r="E393" s="9" t="s">
        <v>1928</v>
      </c>
      <c r="F393" s="39">
        <v>0</v>
      </c>
      <c r="G393" s="128">
        <v>0</v>
      </c>
      <c r="H393" s="129">
        <f t="shared" si="54"/>
        <v>0</v>
      </c>
      <c r="I393" s="128">
        <f>IF(H394&gt;0, H393/H394, 0)</f>
        <v>0</v>
      </c>
      <c r="J393" s="76"/>
      <c r="K393" s="12" t="e">
        <f>ROUND(J394*I393,0)</f>
        <v>#REF!</v>
      </c>
      <c r="L393" s="75">
        <v>0</v>
      </c>
      <c r="M393" s="12" t="e">
        <f>K393-L393</f>
        <v>#REF!</v>
      </c>
      <c r="N393" s="50" t="e">
        <f t="shared" si="53"/>
        <v>#REF!</v>
      </c>
      <c r="O393" s="12">
        <v>0</v>
      </c>
      <c r="P393" s="9">
        <f t="shared" si="46"/>
        <v>0</v>
      </c>
      <c r="Q393" s="130">
        <f t="shared" si="47"/>
        <v>77</v>
      </c>
      <c r="R393" s="130">
        <f t="shared" si="48"/>
        <v>998</v>
      </c>
      <c r="S393" s="130">
        <f t="shared" si="49"/>
        <v>384</v>
      </c>
      <c r="T393" s="130">
        <f t="shared" si="50"/>
        <v>0</v>
      </c>
      <c r="U393" s="130">
        <f t="shared" si="51"/>
        <v>0</v>
      </c>
      <c r="V393" s="185">
        <f t="shared" si="52"/>
        <v>384</v>
      </c>
      <c r="W393" s="12">
        <v>77</v>
      </c>
      <c r="X393" s="9">
        <v>998</v>
      </c>
      <c r="Y393" s="9">
        <v>384</v>
      </c>
      <c r="Z393" s="12">
        <v>0</v>
      </c>
      <c r="AA393" s="12">
        <v>0</v>
      </c>
      <c r="AB393" s="132"/>
      <c r="AC393" s="131"/>
      <c r="AD393" s="132"/>
      <c r="AE393" s="132"/>
      <c r="AF393" s="131"/>
      <c r="AG393" s="131"/>
      <c r="AI393" s="12"/>
      <c r="AL393" s="12"/>
      <c r="AM393" s="12"/>
      <c r="AO393" s="12"/>
      <c r="AR393" s="12"/>
      <c r="AS393" s="12"/>
      <c r="AU393" s="12"/>
      <c r="AX393" s="12"/>
      <c r="AY393" s="12"/>
      <c r="BA393" s="12"/>
      <c r="BD393" s="12"/>
      <c r="BE393" s="12"/>
      <c r="BG393" s="12"/>
      <c r="BJ393" s="12"/>
      <c r="BK393" s="12"/>
      <c r="BM393" s="131"/>
      <c r="BN393" s="132"/>
      <c r="BO393" s="132"/>
      <c r="BP393" s="12"/>
      <c r="BQ393" s="12"/>
      <c r="BS393" s="12"/>
      <c r="BV393" s="12"/>
      <c r="BW393" s="12"/>
      <c r="BY393" s="12"/>
      <c r="CB393" s="12"/>
      <c r="CC393" s="12"/>
      <c r="CE393" s="12"/>
      <c r="CH393" s="12"/>
      <c r="CI393" s="12"/>
    </row>
    <row r="394" spans="1:87">
      <c r="A394" s="9">
        <v>385</v>
      </c>
      <c r="B394" s="13">
        <v>77</v>
      </c>
      <c r="C394" s="13" t="s">
        <v>1577</v>
      </c>
      <c r="D394" s="13">
        <v>999</v>
      </c>
      <c r="E394" s="13" t="s">
        <v>946</v>
      </c>
      <c r="F394" s="111">
        <v>14871466.699999997</v>
      </c>
      <c r="G394" s="133">
        <v>1</v>
      </c>
      <c r="H394" s="134">
        <f>SUM(H390:H393)</f>
        <v>14598365.66</v>
      </c>
      <c r="I394" s="133">
        <f>SUM(I390:I393)</f>
        <v>1</v>
      </c>
      <c r="J394" s="111" t="e">
        <f>VLOOKUP(B394,town351,22)</f>
        <v>#REF!</v>
      </c>
      <c r="K394" s="111" t="e">
        <f>SUM(K390:K393)</f>
        <v>#REF!</v>
      </c>
      <c r="L394" s="135">
        <v>7043796</v>
      </c>
      <c r="M394" s="111" t="e">
        <f>SUM(M390:M393)</f>
        <v>#REF!</v>
      </c>
      <c r="N394" s="49" t="e">
        <f t="shared" si="53"/>
        <v>#REF!</v>
      </c>
      <c r="O394" s="111">
        <v>1533</v>
      </c>
      <c r="P394" s="9">
        <f t="shared" ref="P394:P457" si="55">ABS(Q394-B394)+ABS(R394-D394)</f>
        <v>0</v>
      </c>
      <c r="Q394" s="130">
        <f t="shared" ref="Q394:Q457" si="56">VLOOKUP($A394, foundoptions, VLOOKUP($Q$6, foundoptcell, 2, FALSE), FALSE)</f>
        <v>77</v>
      </c>
      <c r="R394" s="130">
        <f t="shared" ref="R394:R457" si="57">VLOOKUP($A394, foundoptions, VLOOKUP($Q$6, foundoptcell, 2, FALSE)+1, FALSE)</f>
        <v>999</v>
      </c>
      <c r="S394" s="130">
        <f t="shared" ref="S394:S457" si="58">VLOOKUP($A394, foundoptions, VLOOKUP($Q$6, foundoptcell, 2, FALSE)+2, FALSE)</f>
        <v>385</v>
      </c>
      <c r="T394" s="130">
        <f t="shared" ref="T394:T457" si="59">VLOOKUP($A394, foundoptions, VLOOKUP($Q$6, foundoptcell, 2, FALSE)+3, FALSE)</f>
        <v>1486</v>
      </c>
      <c r="U394" s="130">
        <f t="shared" ref="U394:U457" si="60">VLOOKUP($A394, foundoptions, VLOOKUP($Q$6, foundoptcell, 2, FALSE)+4, FALSE)</f>
        <v>14598365.66</v>
      </c>
      <c r="V394" s="185">
        <f t="shared" si="52"/>
        <v>385</v>
      </c>
      <c r="W394" s="12">
        <v>77</v>
      </c>
      <c r="X394" s="9">
        <v>999</v>
      </c>
      <c r="Y394" s="9">
        <v>385</v>
      </c>
      <c r="Z394" s="12">
        <v>1486</v>
      </c>
      <c r="AA394" s="12">
        <v>14598365.66</v>
      </c>
      <c r="AB394" s="132"/>
      <c r="AC394" s="131"/>
      <c r="AD394" s="132"/>
      <c r="AE394" s="132"/>
      <c r="AF394" s="131"/>
      <c r="AG394" s="131"/>
      <c r="AI394" s="12"/>
      <c r="AL394" s="12"/>
      <c r="AM394" s="12"/>
      <c r="AO394" s="12"/>
      <c r="AR394" s="12"/>
      <c r="AS394" s="12"/>
      <c r="AU394" s="12"/>
      <c r="AX394" s="12"/>
      <c r="AY394" s="12"/>
      <c r="BA394" s="12"/>
      <c r="BD394" s="12"/>
      <c r="BE394" s="12"/>
      <c r="BG394" s="12"/>
      <c r="BJ394" s="12"/>
      <c r="BK394" s="12"/>
      <c r="BM394" s="131"/>
      <c r="BN394" s="132"/>
      <c r="BO394" s="132"/>
      <c r="BP394" s="12"/>
      <c r="BQ394" s="12"/>
      <c r="BS394" s="12"/>
      <c r="BV394" s="12"/>
      <c r="BW394" s="12"/>
      <c r="BY394" s="12"/>
      <c r="CB394" s="12"/>
      <c r="CC394" s="12"/>
      <c r="CE394" s="12"/>
      <c r="CH394" s="12"/>
      <c r="CI394" s="12"/>
    </row>
    <row r="395" spans="1:87">
      <c r="A395" s="9">
        <v>386</v>
      </c>
      <c r="B395" s="9">
        <v>78</v>
      </c>
      <c r="C395" s="9" t="s">
        <v>1578</v>
      </c>
      <c r="D395" s="9">
        <v>78</v>
      </c>
      <c r="E395" s="9" t="s">
        <v>1138</v>
      </c>
      <c r="F395" s="39">
        <v>4322776.7936200006</v>
      </c>
      <c r="G395" s="128">
        <v>0.40724276460669151</v>
      </c>
      <c r="H395" s="129">
        <f>U395</f>
        <v>4235362.0299200006</v>
      </c>
      <c r="I395" s="128">
        <f>IF(H399&gt;0, H395/H399, 0)</f>
        <v>0.39332750851169151</v>
      </c>
      <c r="J395" s="76"/>
      <c r="K395" s="12" t="e">
        <f>ROUND(J399*I395,0)</f>
        <v>#REF!</v>
      </c>
      <c r="L395" s="75">
        <v>3814498</v>
      </c>
      <c r="M395" s="12" t="e">
        <f>K395-L395</f>
        <v>#REF!</v>
      </c>
      <c r="N395" s="50" t="e">
        <f t="shared" si="53"/>
        <v>#REF!</v>
      </c>
      <c r="O395" s="12">
        <v>480</v>
      </c>
      <c r="P395" s="9">
        <f t="shared" si="55"/>
        <v>0</v>
      </c>
      <c r="Q395" s="130">
        <f t="shared" si="56"/>
        <v>78</v>
      </c>
      <c r="R395" s="130">
        <f t="shared" si="57"/>
        <v>78</v>
      </c>
      <c r="S395" s="130">
        <f t="shared" si="58"/>
        <v>386</v>
      </c>
      <c r="T395" s="130">
        <f t="shared" si="59"/>
        <v>469</v>
      </c>
      <c r="U395" s="130">
        <f t="shared" si="60"/>
        <v>4235362.0299200006</v>
      </c>
      <c r="V395" s="185">
        <f t="shared" ref="V395:V458" si="61">A395</f>
        <v>386</v>
      </c>
      <c r="W395" s="12">
        <v>78</v>
      </c>
      <c r="X395" s="9">
        <v>78</v>
      </c>
      <c r="Y395" s="9">
        <v>386</v>
      </c>
      <c r="Z395" s="12">
        <v>469</v>
      </c>
      <c r="AA395" s="12">
        <v>4235362.0299200006</v>
      </c>
      <c r="AB395" s="132"/>
      <c r="AC395" s="131"/>
      <c r="AD395" s="132"/>
      <c r="AE395" s="132"/>
      <c r="AF395" s="131"/>
      <c r="AG395" s="131"/>
      <c r="AI395" s="12"/>
      <c r="AL395" s="12"/>
      <c r="AM395" s="12"/>
      <c r="AO395" s="12"/>
      <c r="AR395" s="12"/>
      <c r="AS395" s="12"/>
      <c r="AU395" s="12"/>
      <c r="AX395" s="12"/>
      <c r="AY395" s="12"/>
      <c r="BA395" s="12"/>
      <c r="BD395" s="12"/>
      <c r="BE395" s="12"/>
      <c r="BG395" s="12"/>
      <c r="BJ395" s="12"/>
      <c r="BK395" s="12"/>
      <c r="BM395" s="131"/>
      <c r="BN395" s="132"/>
      <c r="BO395" s="132"/>
      <c r="BP395" s="12"/>
      <c r="BQ395" s="12"/>
      <c r="BS395" s="12"/>
      <c r="BV395" s="12"/>
      <c r="BW395" s="12"/>
      <c r="BY395" s="12"/>
      <c r="CB395" s="12"/>
      <c r="CC395" s="12"/>
      <c r="CE395" s="12"/>
      <c r="CH395" s="12"/>
      <c r="CI395" s="12"/>
    </row>
    <row r="396" spans="1:87">
      <c r="A396" s="9">
        <v>387</v>
      </c>
      <c r="B396" s="9">
        <v>78</v>
      </c>
      <c r="C396" s="9" t="s">
        <v>1578</v>
      </c>
      <c r="D396" s="9">
        <v>655</v>
      </c>
      <c r="E396" s="9" t="s">
        <v>1430</v>
      </c>
      <c r="F396" s="39">
        <v>6209856</v>
      </c>
      <c r="G396" s="128">
        <v>0.58502186117541155</v>
      </c>
      <c r="H396" s="129">
        <f t="shared" si="54"/>
        <v>6465444</v>
      </c>
      <c r="I396" s="128">
        <f>IF(H399&gt;0, H396/H399, 0)</f>
        <v>0.60042965913586821</v>
      </c>
      <c r="J396" s="76"/>
      <c r="K396" s="12" t="e">
        <f>ROUND(J399*I396,0)</f>
        <v>#REF!</v>
      </c>
      <c r="L396" s="75">
        <v>5479692</v>
      </c>
      <c r="M396" s="12" t="e">
        <f>K396-L396</f>
        <v>#REF!</v>
      </c>
      <c r="N396" s="50" t="e">
        <f t="shared" si="53"/>
        <v>#REF!</v>
      </c>
      <c r="O396" s="12">
        <v>648</v>
      </c>
      <c r="P396" s="9">
        <f t="shared" si="55"/>
        <v>0</v>
      </c>
      <c r="Q396" s="130">
        <f t="shared" si="56"/>
        <v>78</v>
      </c>
      <c r="R396" s="130">
        <f t="shared" si="57"/>
        <v>655</v>
      </c>
      <c r="S396" s="130">
        <f t="shared" si="58"/>
        <v>387</v>
      </c>
      <c r="T396" s="130">
        <f t="shared" si="59"/>
        <v>670</v>
      </c>
      <c r="U396" s="130">
        <f t="shared" si="60"/>
        <v>6465444</v>
      </c>
      <c r="V396" s="185">
        <f t="shared" si="61"/>
        <v>387</v>
      </c>
      <c r="W396" s="12">
        <v>78</v>
      </c>
      <c r="X396" s="9">
        <v>655</v>
      </c>
      <c r="Y396" s="9">
        <v>387</v>
      </c>
      <c r="Z396" s="12">
        <v>670</v>
      </c>
      <c r="AA396" s="12">
        <v>6465444</v>
      </c>
      <c r="AB396" s="132"/>
      <c r="AC396" s="131"/>
      <c r="AD396" s="132"/>
      <c r="AE396" s="132"/>
      <c r="AF396" s="131"/>
      <c r="AG396" s="131"/>
      <c r="AI396" s="12"/>
      <c r="AL396" s="12"/>
      <c r="AM396" s="12"/>
      <c r="AO396" s="12"/>
      <c r="AR396" s="12"/>
      <c r="AS396" s="12"/>
      <c r="AU396" s="12"/>
      <c r="AX396" s="12"/>
      <c r="AY396" s="12"/>
      <c r="BA396" s="12"/>
      <c r="BD396" s="12"/>
      <c r="BE396" s="12"/>
      <c r="BG396" s="12"/>
      <c r="BJ396" s="12"/>
      <c r="BK396" s="12"/>
      <c r="BM396" s="131"/>
      <c r="BN396" s="132"/>
      <c r="BO396" s="132"/>
      <c r="BP396" s="12"/>
      <c r="BQ396" s="12"/>
      <c r="BS396" s="12"/>
      <c r="BV396" s="12"/>
      <c r="BW396" s="12"/>
      <c r="BY396" s="12"/>
      <c r="CB396" s="12"/>
      <c r="CC396" s="12"/>
      <c r="CE396" s="12"/>
      <c r="CH396" s="12"/>
      <c r="CI396" s="12"/>
    </row>
    <row r="397" spans="1:87">
      <c r="A397" s="9">
        <v>388</v>
      </c>
      <c r="B397" s="9">
        <v>78</v>
      </c>
      <c r="C397" s="9" t="s">
        <v>1578</v>
      </c>
      <c r="D397" s="9">
        <v>830</v>
      </c>
      <c r="E397" s="9" t="s">
        <v>1485</v>
      </c>
      <c r="F397" s="39">
        <v>50813</v>
      </c>
      <c r="G397" s="128">
        <v>4.787021765384928E-3</v>
      </c>
      <c r="H397" s="129">
        <f t="shared" si="54"/>
        <v>34948</v>
      </c>
      <c r="I397" s="128">
        <f>IF(H399&gt;0, H397/H399, 0)</f>
        <v>3.2455335979215539E-3</v>
      </c>
      <c r="J397" s="76"/>
      <c r="K397" s="12" t="e">
        <f>ROUND(J399*I397,0)</f>
        <v>#REF!</v>
      </c>
      <c r="L397" s="75">
        <v>44838</v>
      </c>
      <c r="M397" s="12" t="e">
        <f>K397-L397</f>
        <v>#REF!</v>
      </c>
      <c r="N397" s="50" t="e">
        <f t="shared" si="53"/>
        <v>#REF!</v>
      </c>
      <c r="O397" s="12">
        <v>3</v>
      </c>
      <c r="P397" s="9">
        <f t="shared" si="55"/>
        <v>0</v>
      </c>
      <c r="Q397" s="130">
        <f t="shared" si="56"/>
        <v>78</v>
      </c>
      <c r="R397" s="130">
        <f t="shared" si="57"/>
        <v>830</v>
      </c>
      <c r="S397" s="130">
        <f t="shared" si="58"/>
        <v>388</v>
      </c>
      <c r="T397" s="130">
        <f t="shared" si="59"/>
        <v>2</v>
      </c>
      <c r="U397" s="130">
        <f t="shared" si="60"/>
        <v>34948</v>
      </c>
      <c r="V397" s="185">
        <f t="shared" si="61"/>
        <v>388</v>
      </c>
      <c r="W397" s="12">
        <v>78</v>
      </c>
      <c r="X397" s="9">
        <v>830</v>
      </c>
      <c r="Y397" s="9">
        <v>388</v>
      </c>
      <c r="Z397" s="12">
        <v>2</v>
      </c>
      <c r="AA397" s="12">
        <v>34948</v>
      </c>
      <c r="AB397" s="132"/>
      <c r="AC397" s="131"/>
      <c r="AD397" s="132"/>
      <c r="AE397" s="132"/>
      <c r="AF397" s="131"/>
      <c r="AG397" s="131"/>
      <c r="AI397" s="12"/>
      <c r="AL397" s="12"/>
      <c r="AM397" s="12"/>
      <c r="AO397" s="12"/>
      <c r="AR397" s="12"/>
      <c r="AS397" s="12"/>
      <c r="AU397" s="12"/>
      <c r="AX397" s="12"/>
      <c r="AY397" s="12"/>
      <c r="BA397" s="12"/>
      <c r="BD397" s="12"/>
      <c r="BE397" s="12"/>
      <c r="BG397" s="12"/>
      <c r="BJ397" s="12"/>
      <c r="BK397" s="12"/>
      <c r="BM397" s="131"/>
      <c r="BN397" s="132"/>
      <c r="BO397" s="132"/>
      <c r="BP397" s="12"/>
      <c r="BQ397" s="12"/>
      <c r="BS397" s="12"/>
      <c r="BV397" s="12"/>
      <c r="BW397" s="12"/>
      <c r="BY397" s="12"/>
      <c r="CB397" s="12"/>
      <c r="CC397" s="12"/>
      <c r="CE397" s="12"/>
      <c r="CH397" s="12"/>
      <c r="CI397" s="12"/>
    </row>
    <row r="398" spans="1:87">
      <c r="A398" s="9">
        <v>389</v>
      </c>
      <c r="B398" s="9">
        <v>78</v>
      </c>
      <c r="C398" s="9" t="s">
        <v>1578</v>
      </c>
      <c r="D398" s="9">
        <v>915</v>
      </c>
      <c r="E398" s="9" t="s">
        <v>1500</v>
      </c>
      <c r="F398" s="39">
        <v>31296</v>
      </c>
      <c r="G398" s="128">
        <v>2.9483524525118908E-3</v>
      </c>
      <c r="H398" s="129">
        <f t="shared" si="54"/>
        <v>32275</v>
      </c>
      <c r="I398" s="128">
        <f>IF(H399&gt;0, H398/H399, 0)</f>
        <v>2.9972987545186609E-3</v>
      </c>
      <c r="J398" s="76"/>
      <c r="K398" s="12" t="e">
        <f>ROUND(J399*I398,0)</f>
        <v>#REF!</v>
      </c>
      <c r="L398" s="75">
        <v>27616</v>
      </c>
      <c r="M398" s="12" t="e">
        <f>K398-L398</f>
        <v>#REF!</v>
      </c>
      <c r="N398" s="50" t="e">
        <f t="shared" si="53"/>
        <v>#REF!</v>
      </c>
      <c r="O398" s="12">
        <v>2</v>
      </c>
      <c r="P398" s="9">
        <f t="shared" si="55"/>
        <v>0</v>
      </c>
      <c r="Q398" s="130">
        <f t="shared" si="56"/>
        <v>78</v>
      </c>
      <c r="R398" s="130">
        <f t="shared" si="57"/>
        <v>915</v>
      </c>
      <c r="S398" s="130">
        <f t="shared" si="58"/>
        <v>389</v>
      </c>
      <c r="T398" s="130">
        <f t="shared" si="59"/>
        <v>2</v>
      </c>
      <c r="U398" s="130">
        <f t="shared" si="60"/>
        <v>32275</v>
      </c>
      <c r="V398" s="185">
        <f t="shared" si="61"/>
        <v>389</v>
      </c>
      <c r="W398" s="12">
        <v>78</v>
      </c>
      <c r="X398" s="9">
        <v>915</v>
      </c>
      <c r="Y398" s="9">
        <v>389</v>
      </c>
      <c r="Z398" s="12">
        <v>2</v>
      </c>
      <c r="AA398" s="12">
        <v>32275</v>
      </c>
      <c r="AB398" s="132"/>
      <c r="AC398" s="131"/>
      <c r="AD398" s="132"/>
      <c r="AE398" s="132"/>
      <c r="AF398" s="131"/>
      <c r="AG398" s="131"/>
      <c r="AI398" s="12"/>
      <c r="AL398" s="12"/>
      <c r="AM398" s="12"/>
      <c r="AO398" s="12"/>
      <c r="AR398" s="12"/>
      <c r="AS398" s="12"/>
      <c r="AU398" s="12"/>
      <c r="AX398" s="12"/>
      <c r="AY398" s="12"/>
      <c r="BA398" s="12"/>
      <c r="BD398" s="12"/>
      <c r="BE398" s="12"/>
      <c r="BG398" s="12"/>
      <c r="BJ398" s="12"/>
      <c r="BK398" s="12"/>
      <c r="BM398" s="131"/>
      <c r="BN398" s="132"/>
      <c r="BO398" s="132"/>
      <c r="BP398" s="12"/>
      <c r="BQ398" s="12"/>
      <c r="BS398" s="12"/>
      <c r="BV398" s="12"/>
      <c r="BW398" s="12"/>
      <c r="BY398" s="12"/>
      <c r="CB398" s="12"/>
      <c r="CC398" s="12"/>
      <c r="CE398" s="12"/>
      <c r="CH398" s="12"/>
      <c r="CI398" s="12"/>
    </row>
    <row r="399" spans="1:87">
      <c r="A399" s="9">
        <v>390</v>
      </c>
      <c r="B399" s="13">
        <v>78</v>
      </c>
      <c r="C399" s="13" t="s">
        <v>1578</v>
      </c>
      <c r="D399" s="13">
        <v>999</v>
      </c>
      <c r="E399" s="13" t="s">
        <v>946</v>
      </c>
      <c r="F399" s="111">
        <v>10614741.793620002</v>
      </c>
      <c r="G399" s="133">
        <v>0.99999999999999989</v>
      </c>
      <c r="H399" s="134">
        <f>SUM(H395:H398)</f>
        <v>10768029.029920001</v>
      </c>
      <c r="I399" s="133">
        <f>SUM(I395:I398)</f>
        <v>1</v>
      </c>
      <c r="J399" s="111" t="e">
        <f>VLOOKUP(B399,town351,22)</f>
        <v>#REF!</v>
      </c>
      <c r="K399" s="111" t="e">
        <f>SUM(K395:K398)</f>
        <v>#REF!</v>
      </c>
      <c r="L399" s="135">
        <v>9366644</v>
      </c>
      <c r="M399" s="111" t="e">
        <f>SUM(M395:M398)</f>
        <v>#REF!</v>
      </c>
      <c r="N399" s="49" t="e">
        <f t="shared" si="53"/>
        <v>#REF!</v>
      </c>
      <c r="O399" s="111">
        <v>1133</v>
      </c>
      <c r="P399" s="9">
        <f t="shared" si="55"/>
        <v>0</v>
      </c>
      <c r="Q399" s="130">
        <f t="shared" si="56"/>
        <v>78</v>
      </c>
      <c r="R399" s="130">
        <f t="shared" si="57"/>
        <v>999</v>
      </c>
      <c r="S399" s="130">
        <f t="shared" si="58"/>
        <v>390</v>
      </c>
      <c r="T399" s="130">
        <f t="shared" si="59"/>
        <v>1143</v>
      </c>
      <c r="U399" s="130">
        <f t="shared" si="60"/>
        <v>10768029.029920001</v>
      </c>
      <c r="V399" s="185">
        <f t="shared" si="61"/>
        <v>390</v>
      </c>
      <c r="W399" s="12">
        <v>78</v>
      </c>
      <c r="X399" s="9">
        <v>999</v>
      </c>
      <c r="Y399" s="9">
        <v>390</v>
      </c>
      <c r="Z399" s="12">
        <v>1143</v>
      </c>
      <c r="AA399" s="12">
        <v>10768029.029920001</v>
      </c>
      <c r="AB399" s="132"/>
      <c r="AC399" s="131"/>
      <c r="AD399" s="132"/>
      <c r="AE399" s="132"/>
      <c r="AF399" s="131"/>
      <c r="AG399" s="131"/>
      <c r="AI399" s="12"/>
      <c r="AL399" s="12"/>
      <c r="AM399" s="12"/>
      <c r="AO399" s="12"/>
      <c r="AR399" s="12"/>
      <c r="AS399" s="12"/>
      <c r="AU399" s="12"/>
      <c r="AX399" s="12"/>
      <c r="AY399" s="12"/>
      <c r="BA399" s="12"/>
      <c r="BD399" s="12"/>
      <c r="BE399" s="12"/>
      <c r="BG399" s="12"/>
      <c r="BJ399" s="12"/>
      <c r="BK399" s="12"/>
      <c r="BM399" s="131"/>
      <c r="BN399" s="132"/>
      <c r="BO399" s="132"/>
      <c r="BP399" s="12"/>
      <c r="BQ399" s="12"/>
      <c r="BS399" s="12"/>
      <c r="BV399" s="12"/>
      <c r="BW399" s="12"/>
      <c r="BY399" s="12"/>
      <c r="CB399" s="12"/>
      <c r="CC399" s="12"/>
      <c r="CE399" s="12"/>
      <c r="CH399" s="12"/>
      <c r="CI399" s="12"/>
    </row>
    <row r="400" spans="1:87">
      <c r="A400" s="9">
        <v>391</v>
      </c>
      <c r="B400" s="9">
        <v>79</v>
      </c>
      <c r="C400" s="9" t="s">
        <v>1579</v>
      </c>
      <c r="D400" s="9">
        <v>79</v>
      </c>
      <c r="E400" s="9" t="s">
        <v>1139</v>
      </c>
      <c r="F400" s="39">
        <v>37644250.119999997</v>
      </c>
      <c r="G400" s="128">
        <v>0.83903829116101192</v>
      </c>
      <c r="H400" s="129">
        <f>U400</f>
        <v>37207996.850000001</v>
      </c>
      <c r="I400" s="128">
        <f>IF(H404&gt;0, H400/H404, 0)</f>
        <v>0.83213211451031199</v>
      </c>
      <c r="J400" s="76"/>
      <c r="K400" s="12" t="e">
        <f>ROUND(J404*I400,0)</f>
        <v>#REF!</v>
      </c>
      <c r="L400" s="75">
        <v>20168359</v>
      </c>
      <c r="M400" s="12" t="e">
        <f>K400-L400</f>
        <v>#REF!</v>
      </c>
      <c r="N400" s="50" t="e">
        <f>IF(L400&gt;0,M400*100/L400,IF(M400&gt;0,100,0))</f>
        <v>#REF!</v>
      </c>
      <c r="O400" s="12">
        <v>3873</v>
      </c>
      <c r="P400" s="9">
        <f t="shared" si="55"/>
        <v>0</v>
      </c>
      <c r="Q400" s="130">
        <f t="shared" si="56"/>
        <v>79</v>
      </c>
      <c r="R400" s="130">
        <f t="shared" si="57"/>
        <v>79</v>
      </c>
      <c r="S400" s="130">
        <f t="shared" si="58"/>
        <v>391</v>
      </c>
      <c r="T400" s="130">
        <f t="shared" si="59"/>
        <v>3827</v>
      </c>
      <c r="U400" s="130">
        <f t="shared" si="60"/>
        <v>37207996.850000001</v>
      </c>
      <c r="V400" s="185">
        <f t="shared" si="61"/>
        <v>391</v>
      </c>
      <c r="W400" s="12">
        <v>79</v>
      </c>
      <c r="X400" s="9">
        <v>79</v>
      </c>
      <c r="Y400" s="9">
        <v>391</v>
      </c>
      <c r="Z400" s="12">
        <v>3827</v>
      </c>
      <c r="AA400" s="12">
        <v>37207996.850000001</v>
      </c>
      <c r="AB400" s="132"/>
      <c r="AC400" s="131"/>
      <c r="AD400" s="132"/>
      <c r="AE400" s="132"/>
      <c r="AF400" s="131"/>
      <c r="AG400" s="131"/>
      <c r="AI400" s="12"/>
      <c r="AL400" s="12"/>
      <c r="AM400" s="12"/>
      <c r="AO400" s="12"/>
      <c r="AR400" s="12"/>
      <c r="AS400" s="12"/>
      <c r="AU400" s="12"/>
      <c r="AX400" s="12"/>
      <c r="AY400" s="12"/>
      <c r="BA400" s="12"/>
      <c r="BD400" s="12"/>
      <c r="BE400" s="12"/>
      <c r="BG400" s="12"/>
      <c r="BJ400" s="12"/>
      <c r="BK400" s="12"/>
      <c r="BM400" s="131"/>
      <c r="BN400" s="132"/>
      <c r="BO400" s="132"/>
      <c r="BP400" s="12"/>
      <c r="BQ400" s="12"/>
      <c r="BS400" s="12"/>
      <c r="BV400" s="12"/>
      <c r="BW400" s="12"/>
      <c r="BY400" s="12"/>
      <c r="CB400" s="12"/>
      <c r="CC400" s="12"/>
      <c r="CE400" s="12"/>
      <c r="CH400" s="12"/>
      <c r="CI400" s="12"/>
    </row>
    <row r="401" spans="1:87">
      <c r="A401" s="9">
        <v>392</v>
      </c>
      <c r="B401" s="9">
        <v>79</v>
      </c>
      <c r="C401" s="9" t="s">
        <v>1579</v>
      </c>
      <c r="D401" s="9">
        <v>828</v>
      </c>
      <c r="E401" s="9" t="s">
        <v>1483</v>
      </c>
      <c r="F401" s="39">
        <v>7221700</v>
      </c>
      <c r="G401" s="128">
        <v>0.16096170883898803</v>
      </c>
      <c r="H401" s="129">
        <f t="shared" si="54"/>
        <v>7506053</v>
      </c>
      <c r="I401" s="128">
        <f>IF(H404&gt;0, H401/H404, 0)</f>
        <v>0.16786788548968798</v>
      </c>
      <c r="J401" s="76"/>
      <c r="K401" s="12" t="e">
        <f>ROUND(J404*I401,0)</f>
        <v>#REF!</v>
      </c>
      <c r="L401" s="75">
        <v>3869112</v>
      </c>
      <c r="M401" s="12" t="e">
        <f>K401-L401</f>
        <v>#REF!</v>
      </c>
      <c r="N401" s="50" t="e">
        <f>IF(L401&gt;0,M401*100/L401,IF(M401&gt;0,100,0))</f>
        <v>#REF!</v>
      </c>
      <c r="O401" s="12">
        <v>453</v>
      </c>
      <c r="P401" s="9">
        <f t="shared" si="55"/>
        <v>0</v>
      </c>
      <c r="Q401" s="130">
        <f t="shared" si="56"/>
        <v>79</v>
      </c>
      <c r="R401" s="130">
        <f t="shared" si="57"/>
        <v>828</v>
      </c>
      <c r="S401" s="130">
        <f t="shared" si="58"/>
        <v>392</v>
      </c>
      <c r="T401" s="130">
        <f t="shared" si="59"/>
        <v>462</v>
      </c>
      <c r="U401" s="130">
        <f t="shared" si="60"/>
        <v>7506053</v>
      </c>
      <c r="V401" s="185">
        <f t="shared" si="61"/>
        <v>392</v>
      </c>
      <c r="W401" s="12">
        <v>79</v>
      </c>
      <c r="X401" s="9">
        <v>828</v>
      </c>
      <c r="Y401" s="9">
        <v>392</v>
      </c>
      <c r="Z401" s="12">
        <v>462</v>
      </c>
      <c r="AA401" s="12">
        <v>7506053</v>
      </c>
      <c r="AB401" s="132"/>
      <c r="AC401" s="131"/>
      <c r="AD401" s="132"/>
      <c r="AE401" s="132"/>
      <c r="AF401" s="131"/>
      <c r="AG401" s="131"/>
      <c r="AI401" s="12"/>
      <c r="AL401" s="12"/>
      <c r="AM401" s="12"/>
      <c r="AO401" s="12"/>
      <c r="AR401" s="12"/>
      <c r="AS401" s="12"/>
      <c r="AU401" s="12"/>
      <c r="AX401" s="12"/>
      <c r="AY401" s="12"/>
      <c r="BA401" s="12"/>
      <c r="BD401" s="12"/>
      <c r="BE401" s="12"/>
      <c r="BG401" s="12"/>
      <c r="BJ401" s="12"/>
      <c r="BK401" s="12"/>
      <c r="BM401" s="131"/>
      <c r="BN401" s="132"/>
      <c r="BO401" s="132"/>
      <c r="BP401" s="12"/>
      <c r="BQ401" s="12"/>
      <c r="BS401" s="12"/>
      <c r="BV401" s="12"/>
      <c r="BW401" s="12"/>
      <c r="BY401" s="12"/>
      <c r="CB401" s="12"/>
      <c r="CC401" s="12"/>
      <c r="CE401" s="12"/>
      <c r="CH401" s="12"/>
      <c r="CI401" s="12"/>
    </row>
    <row r="402" spans="1:87">
      <c r="A402" s="9">
        <v>393</v>
      </c>
      <c r="B402" s="9">
        <v>79</v>
      </c>
      <c r="C402" s="9" t="s">
        <v>1928</v>
      </c>
      <c r="D402" s="9">
        <v>998</v>
      </c>
      <c r="F402" s="136">
        <v>0</v>
      </c>
      <c r="G402" s="137">
        <v>0</v>
      </c>
      <c r="H402" s="129">
        <f t="shared" si="54"/>
        <v>0</v>
      </c>
      <c r="I402" s="128">
        <f>IF(H404&gt;0, H402/H404, 0)</f>
        <v>0</v>
      </c>
      <c r="J402" s="76"/>
      <c r="K402" s="12" t="e">
        <f>ROUND(J404*I402,0)</f>
        <v>#REF!</v>
      </c>
      <c r="L402" s="75">
        <v>0</v>
      </c>
      <c r="M402" s="12" t="e">
        <f>K402-L402</f>
        <v>#REF!</v>
      </c>
      <c r="N402" s="50" t="e">
        <f>IF(L402&gt;0,M402*100/L402,IF(M402&gt;0,100,0))</f>
        <v>#REF!</v>
      </c>
      <c r="O402" s="12">
        <v>0</v>
      </c>
      <c r="P402" s="9">
        <f t="shared" si="55"/>
        <v>0</v>
      </c>
      <c r="Q402" s="130">
        <f t="shared" si="56"/>
        <v>79</v>
      </c>
      <c r="R402" s="130">
        <f t="shared" si="57"/>
        <v>998</v>
      </c>
      <c r="S402" s="130">
        <f t="shared" si="58"/>
        <v>393</v>
      </c>
      <c r="T402" s="130">
        <f t="shared" si="59"/>
        <v>0</v>
      </c>
      <c r="U402" s="130">
        <f t="shared" si="60"/>
        <v>0</v>
      </c>
      <c r="V402" s="185">
        <f t="shared" si="61"/>
        <v>393</v>
      </c>
      <c r="W402" s="12">
        <v>79</v>
      </c>
      <c r="X402" s="9">
        <v>998</v>
      </c>
      <c r="Y402" s="9">
        <v>393</v>
      </c>
      <c r="Z402" s="12">
        <v>0</v>
      </c>
      <c r="AA402" s="12">
        <v>0</v>
      </c>
      <c r="AB402" s="132"/>
      <c r="AC402" s="131"/>
      <c r="AD402" s="132"/>
      <c r="AE402" s="132"/>
      <c r="AF402" s="131"/>
      <c r="AG402" s="131"/>
      <c r="AI402" s="12"/>
      <c r="AL402" s="12"/>
      <c r="AM402" s="12"/>
      <c r="AO402" s="12"/>
      <c r="AR402" s="12"/>
      <c r="AS402" s="12"/>
      <c r="AU402" s="12"/>
      <c r="AX402" s="12"/>
      <c r="AY402" s="12"/>
      <c r="BA402" s="12"/>
      <c r="BD402" s="12"/>
      <c r="BE402" s="12"/>
      <c r="BG402" s="12"/>
      <c r="BJ402" s="12"/>
      <c r="BK402" s="12"/>
      <c r="BM402" s="131"/>
      <c r="BN402" s="132"/>
      <c r="BO402" s="132"/>
      <c r="BP402" s="12"/>
      <c r="BQ402" s="12"/>
      <c r="BS402" s="12"/>
      <c r="BV402" s="12"/>
      <c r="BW402" s="12"/>
      <c r="BY402" s="12"/>
      <c r="CB402" s="12"/>
      <c r="CC402" s="12"/>
      <c r="CE402" s="12"/>
      <c r="CH402" s="12"/>
      <c r="CI402" s="12"/>
    </row>
    <row r="403" spans="1:87">
      <c r="A403" s="9">
        <v>394</v>
      </c>
      <c r="B403" s="9">
        <v>79</v>
      </c>
      <c r="C403" s="9" t="s">
        <v>1928</v>
      </c>
      <c r="D403" s="9">
        <v>998</v>
      </c>
      <c r="E403" s="9" t="s">
        <v>1928</v>
      </c>
      <c r="F403" s="39">
        <v>0</v>
      </c>
      <c r="G403" s="128">
        <v>0</v>
      </c>
      <c r="H403" s="129">
        <f t="shared" si="54"/>
        <v>0</v>
      </c>
      <c r="I403" s="128">
        <f>IF(H404&gt;0, H403/H404, 0)</f>
        <v>0</v>
      </c>
      <c r="J403" s="76"/>
      <c r="K403" s="12" t="e">
        <f>ROUND(J404*I403,0)</f>
        <v>#REF!</v>
      </c>
      <c r="L403" s="75">
        <v>0</v>
      </c>
      <c r="M403" s="12" t="e">
        <f>K403-L403</f>
        <v>#REF!</v>
      </c>
      <c r="N403" s="50" t="e">
        <f>IF(L403&gt;0,M403*100/L403,IF(M403&gt;0,100,0))</f>
        <v>#REF!</v>
      </c>
      <c r="O403" s="12">
        <v>0</v>
      </c>
      <c r="P403" s="9">
        <f t="shared" si="55"/>
        <v>0</v>
      </c>
      <c r="Q403" s="130">
        <f t="shared" si="56"/>
        <v>79</v>
      </c>
      <c r="R403" s="130">
        <f t="shared" si="57"/>
        <v>998</v>
      </c>
      <c r="S403" s="130">
        <f t="shared" si="58"/>
        <v>394</v>
      </c>
      <c r="T403" s="130">
        <f t="shared" si="59"/>
        <v>0</v>
      </c>
      <c r="U403" s="130">
        <f t="shared" si="60"/>
        <v>0</v>
      </c>
      <c r="V403" s="185">
        <f t="shared" si="61"/>
        <v>394</v>
      </c>
      <c r="W403" s="12">
        <v>79</v>
      </c>
      <c r="X403" s="9">
        <v>998</v>
      </c>
      <c r="Y403" s="9">
        <v>394</v>
      </c>
      <c r="Z403" s="12">
        <v>0</v>
      </c>
      <c r="AA403" s="12">
        <v>0</v>
      </c>
      <c r="AB403" s="132"/>
      <c r="AC403" s="131"/>
      <c r="AD403" s="132"/>
      <c r="AE403" s="132"/>
      <c r="AF403" s="131"/>
      <c r="AG403" s="131"/>
      <c r="AI403" s="12"/>
      <c r="AL403" s="12"/>
      <c r="AM403" s="12"/>
      <c r="AO403" s="12"/>
      <c r="AR403" s="12"/>
      <c r="AS403" s="12"/>
      <c r="AU403" s="12"/>
      <c r="AX403" s="12"/>
      <c r="AY403" s="12"/>
      <c r="BA403" s="12"/>
      <c r="BD403" s="12"/>
      <c r="BE403" s="12"/>
      <c r="BG403" s="12"/>
      <c r="BJ403" s="12"/>
      <c r="BK403" s="12"/>
      <c r="BM403" s="131"/>
      <c r="BN403" s="132"/>
      <c r="BO403" s="132"/>
      <c r="BP403" s="12"/>
      <c r="BQ403" s="12"/>
      <c r="BS403" s="12"/>
      <c r="BV403" s="12"/>
      <c r="BW403" s="12"/>
      <c r="BY403" s="12"/>
      <c r="CB403" s="12"/>
      <c r="CC403" s="12"/>
      <c r="CE403" s="12"/>
      <c r="CH403" s="12"/>
      <c r="CI403" s="12"/>
    </row>
    <row r="404" spans="1:87">
      <c r="A404" s="9">
        <v>395</v>
      </c>
      <c r="B404" s="13">
        <v>79</v>
      </c>
      <c r="C404" s="13" t="s">
        <v>1579</v>
      </c>
      <c r="D404" s="13">
        <v>999</v>
      </c>
      <c r="E404" s="13" t="s">
        <v>946</v>
      </c>
      <c r="F404" s="111">
        <v>44865950.119999997</v>
      </c>
      <c r="G404" s="133">
        <v>1</v>
      </c>
      <c r="H404" s="134">
        <f>SUM(H400:H403)</f>
        <v>44714049.850000001</v>
      </c>
      <c r="I404" s="133">
        <f>SUM(I400:I403)</f>
        <v>1</v>
      </c>
      <c r="J404" s="111" t="e">
        <f>VLOOKUP(B404,town351,22)</f>
        <v>#REF!</v>
      </c>
      <c r="K404" s="111" t="e">
        <f>SUM(K400:K403)</f>
        <v>#REF!</v>
      </c>
      <c r="L404" s="135">
        <v>24037471</v>
      </c>
      <c r="M404" s="111" t="e">
        <f>SUM(M400:M403)</f>
        <v>#REF!</v>
      </c>
      <c r="N404" s="49" t="e">
        <f t="shared" ref="N404:N463" si="62">IF(L404&gt;0,M404*100/L404,IF(M404&gt;0,100,0))</f>
        <v>#REF!</v>
      </c>
      <c r="O404" s="111">
        <v>4326</v>
      </c>
      <c r="P404" s="9">
        <f t="shared" si="55"/>
        <v>0</v>
      </c>
      <c r="Q404" s="130">
        <f t="shared" si="56"/>
        <v>79</v>
      </c>
      <c r="R404" s="130">
        <f t="shared" si="57"/>
        <v>999</v>
      </c>
      <c r="S404" s="130">
        <f t="shared" si="58"/>
        <v>395</v>
      </c>
      <c r="T404" s="130">
        <f t="shared" si="59"/>
        <v>4289</v>
      </c>
      <c r="U404" s="130">
        <f t="shared" si="60"/>
        <v>44714049.850000001</v>
      </c>
      <c r="V404" s="185">
        <f t="shared" si="61"/>
        <v>395</v>
      </c>
      <c r="W404" s="12">
        <v>79</v>
      </c>
      <c r="X404" s="9">
        <v>999</v>
      </c>
      <c r="Y404" s="9">
        <v>395</v>
      </c>
      <c r="Z404" s="12">
        <v>4289</v>
      </c>
      <c r="AA404" s="12">
        <v>44714049.850000001</v>
      </c>
      <c r="AB404" s="132"/>
      <c r="AC404" s="131"/>
      <c r="AD404" s="132"/>
      <c r="AE404" s="132"/>
      <c r="AF404" s="131"/>
      <c r="AG404" s="131"/>
      <c r="AI404" s="12"/>
      <c r="AL404" s="12"/>
      <c r="AM404" s="12"/>
      <c r="AO404" s="12"/>
      <c r="AR404" s="12"/>
      <c r="AS404" s="12"/>
      <c r="AU404" s="12"/>
      <c r="AX404" s="12"/>
      <c r="AY404" s="12"/>
      <c r="BA404" s="12"/>
      <c r="BD404" s="12"/>
      <c r="BE404" s="12"/>
      <c r="BG404" s="12"/>
      <c r="BJ404" s="12"/>
      <c r="BK404" s="12"/>
      <c r="BM404" s="131"/>
      <c r="BN404" s="132"/>
      <c r="BO404" s="132"/>
      <c r="BP404" s="12"/>
      <c r="BQ404" s="12"/>
      <c r="BS404" s="12"/>
      <c r="BV404" s="12"/>
      <c r="BW404" s="12"/>
      <c r="BY404" s="12"/>
      <c r="CB404" s="12"/>
      <c r="CC404" s="12"/>
      <c r="CE404" s="12"/>
      <c r="CH404" s="12"/>
      <c r="CI404" s="12"/>
    </row>
    <row r="405" spans="1:87">
      <c r="A405" s="9">
        <v>396</v>
      </c>
      <c r="B405" s="9">
        <v>80</v>
      </c>
      <c r="C405" s="9" t="s">
        <v>1580</v>
      </c>
      <c r="D405" s="9">
        <v>80</v>
      </c>
      <c r="E405" s="9" t="s">
        <v>1140</v>
      </c>
      <c r="F405" s="39">
        <v>13199.960000000001</v>
      </c>
      <c r="G405" s="128">
        <v>6.8052473705738513E-4</v>
      </c>
      <c r="H405" s="129">
        <f t="shared" ref="H405:H468" si="63">U405</f>
        <v>26341.840000000004</v>
      </c>
      <c r="I405" s="128">
        <f>IF(H409&gt;0, H405/H409, 0)</f>
        <v>1.3458983402382227E-3</v>
      </c>
      <c r="J405" s="76"/>
      <c r="K405" s="12" t="e">
        <f>ROUND(J409*I405,0)</f>
        <v>#REF!</v>
      </c>
      <c r="L405" s="75">
        <v>3905</v>
      </c>
      <c r="M405" s="12" t="e">
        <f>K405-L405</f>
        <v>#REF!</v>
      </c>
      <c r="N405" s="50" t="e">
        <f t="shared" si="62"/>
        <v>#REF!</v>
      </c>
      <c r="O405" s="12">
        <v>1</v>
      </c>
      <c r="P405" s="9">
        <f t="shared" si="55"/>
        <v>0</v>
      </c>
      <c r="Q405" s="130">
        <f t="shared" si="56"/>
        <v>80</v>
      </c>
      <c r="R405" s="130">
        <f t="shared" si="57"/>
        <v>80</v>
      </c>
      <c r="S405" s="130">
        <f t="shared" si="58"/>
        <v>396</v>
      </c>
      <c r="T405" s="130">
        <f t="shared" si="59"/>
        <v>2</v>
      </c>
      <c r="U405" s="130">
        <f t="shared" si="60"/>
        <v>26341.840000000004</v>
      </c>
      <c r="V405" s="185">
        <f t="shared" si="61"/>
        <v>396</v>
      </c>
      <c r="W405" s="12">
        <v>80</v>
      </c>
      <c r="X405" s="9">
        <v>80</v>
      </c>
      <c r="Y405" s="9">
        <v>396</v>
      </c>
      <c r="Z405" s="12">
        <v>2</v>
      </c>
      <c r="AA405" s="12">
        <v>26341.840000000004</v>
      </c>
      <c r="AB405" s="132"/>
      <c r="AC405" s="131"/>
      <c r="AD405" s="132"/>
      <c r="AE405" s="132"/>
      <c r="AF405" s="131"/>
      <c r="AG405" s="131"/>
      <c r="AI405" s="12"/>
      <c r="AL405" s="12"/>
      <c r="AM405" s="12"/>
      <c r="AO405" s="12"/>
      <c r="AR405" s="12"/>
      <c r="AS405" s="12"/>
      <c r="AU405" s="12"/>
      <c r="AX405" s="12"/>
      <c r="AY405" s="12"/>
      <c r="BA405" s="12"/>
      <c r="BD405" s="12"/>
      <c r="BE405" s="12"/>
      <c r="BG405" s="12"/>
      <c r="BJ405" s="12"/>
      <c r="BK405" s="12"/>
      <c r="BM405" s="131"/>
      <c r="BN405" s="132"/>
      <c r="BO405" s="132"/>
      <c r="BP405" s="12"/>
      <c r="BQ405" s="12"/>
      <c r="BS405" s="12"/>
      <c r="BV405" s="12"/>
      <c r="BW405" s="12"/>
      <c r="BY405" s="12"/>
      <c r="CB405" s="12"/>
      <c r="CC405" s="12"/>
      <c r="CE405" s="12"/>
      <c r="CH405" s="12"/>
      <c r="CI405" s="12"/>
    </row>
    <row r="406" spans="1:87">
      <c r="A406" s="9">
        <v>397</v>
      </c>
      <c r="B406" s="9">
        <v>80</v>
      </c>
      <c r="C406" s="9" t="s">
        <v>1580</v>
      </c>
      <c r="D406" s="9">
        <v>658</v>
      </c>
      <c r="E406" s="9" t="s">
        <v>1431</v>
      </c>
      <c r="F406" s="39">
        <v>17416449</v>
      </c>
      <c r="G406" s="128">
        <v>0.89790608276073236</v>
      </c>
      <c r="H406" s="129">
        <f t="shared" si="63"/>
        <v>17627806</v>
      </c>
      <c r="I406" s="128">
        <f>IF(H409&gt;0, H406/H409, 0)</f>
        <v>0.90066733521429709</v>
      </c>
      <c r="J406" s="76"/>
      <c r="K406" s="12" t="e">
        <f>ROUND(J409*I406,0)</f>
        <v>#REF!</v>
      </c>
      <c r="L406" s="75">
        <v>5152575</v>
      </c>
      <c r="M406" s="12" t="e">
        <f>K406-L406</f>
        <v>#REF!</v>
      </c>
      <c r="N406" s="50" t="e">
        <f t="shared" si="62"/>
        <v>#REF!</v>
      </c>
      <c r="O406" s="12">
        <v>1799</v>
      </c>
      <c r="P406" s="9">
        <f t="shared" si="55"/>
        <v>0</v>
      </c>
      <c r="Q406" s="130">
        <f t="shared" si="56"/>
        <v>80</v>
      </c>
      <c r="R406" s="130">
        <f t="shared" si="57"/>
        <v>658</v>
      </c>
      <c r="S406" s="130">
        <f t="shared" si="58"/>
        <v>397</v>
      </c>
      <c r="T406" s="130">
        <f t="shared" si="59"/>
        <v>1815</v>
      </c>
      <c r="U406" s="130">
        <f t="shared" si="60"/>
        <v>17627806</v>
      </c>
      <c r="V406" s="185">
        <f t="shared" si="61"/>
        <v>397</v>
      </c>
      <c r="W406" s="12">
        <v>80</v>
      </c>
      <c r="X406" s="9">
        <v>658</v>
      </c>
      <c r="Y406" s="9">
        <v>397</v>
      </c>
      <c r="Z406" s="12">
        <v>1815</v>
      </c>
      <c r="AA406" s="12">
        <v>17627806</v>
      </c>
      <c r="AB406" s="132"/>
      <c r="AC406" s="131"/>
      <c r="AD406" s="132"/>
      <c r="AE406" s="132"/>
      <c r="AF406" s="131"/>
      <c r="AG406" s="131"/>
      <c r="AI406" s="12"/>
      <c r="AL406" s="12"/>
      <c r="AM406" s="12"/>
      <c r="AO406" s="12"/>
      <c r="AR406" s="12"/>
      <c r="AS406" s="12"/>
      <c r="AU406" s="12"/>
      <c r="AX406" s="12"/>
      <c r="AY406" s="12"/>
      <c r="BA406" s="12"/>
      <c r="BD406" s="12"/>
      <c r="BE406" s="12"/>
      <c r="BG406" s="12"/>
      <c r="BJ406" s="12"/>
      <c r="BK406" s="12"/>
      <c r="BM406" s="131"/>
      <c r="BN406" s="132"/>
      <c r="BO406" s="132"/>
      <c r="BP406" s="12"/>
      <c r="BQ406" s="12"/>
      <c r="BS406" s="12"/>
      <c r="BV406" s="12"/>
      <c r="BW406" s="12"/>
      <c r="BY406" s="12"/>
      <c r="CB406" s="12"/>
      <c r="CC406" s="12"/>
      <c r="CE406" s="12"/>
      <c r="CH406" s="12"/>
      <c r="CI406" s="12"/>
    </row>
    <row r="407" spans="1:87">
      <c r="A407" s="9">
        <v>398</v>
      </c>
      <c r="B407" s="9">
        <v>80</v>
      </c>
      <c r="C407" s="9" t="s">
        <v>1580</v>
      </c>
      <c r="D407" s="9">
        <v>876</v>
      </c>
      <c r="E407" s="9" t="s">
        <v>1495</v>
      </c>
      <c r="F407" s="39">
        <v>1967089</v>
      </c>
      <c r="G407" s="128">
        <v>0.1014133925022102</v>
      </c>
      <c r="H407" s="129">
        <f t="shared" si="63"/>
        <v>1917791</v>
      </c>
      <c r="I407" s="128">
        <f>IF(H409&gt;0, H407/H409, 0)</f>
        <v>9.7986766445464737E-2</v>
      </c>
      <c r="J407" s="76"/>
      <c r="K407" s="12" t="e">
        <f>ROUND(J409*I407,0)</f>
        <v>#REF!</v>
      </c>
      <c r="L407" s="75">
        <v>581954</v>
      </c>
      <c r="M407" s="12" t="e">
        <f>K407-L407</f>
        <v>#REF!</v>
      </c>
      <c r="N407" s="50" t="e">
        <f t="shared" si="62"/>
        <v>#REF!</v>
      </c>
      <c r="O407" s="12">
        <v>128</v>
      </c>
      <c r="P407" s="9">
        <f t="shared" si="55"/>
        <v>0</v>
      </c>
      <c r="Q407" s="130">
        <f t="shared" si="56"/>
        <v>80</v>
      </c>
      <c r="R407" s="130">
        <f t="shared" si="57"/>
        <v>876</v>
      </c>
      <c r="S407" s="130">
        <f t="shared" si="58"/>
        <v>398</v>
      </c>
      <c r="T407" s="130">
        <f t="shared" si="59"/>
        <v>123</v>
      </c>
      <c r="U407" s="130">
        <f t="shared" si="60"/>
        <v>1917791</v>
      </c>
      <c r="V407" s="185">
        <f t="shared" si="61"/>
        <v>398</v>
      </c>
      <c r="W407" s="12">
        <v>80</v>
      </c>
      <c r="X407" s="9">
        <v>876</v>
      </c>
      <c r="Y407" s="9">
        <v>398</v>
      </c>
      <c r="Z407" s="12">
        <v>123</v>
      </c>
      <c r="AA407" s="12">
        <v>1917791</v>
      </c>
      <c r="AB407" s="132"/>
      <c r="AC407" s="131"/>
      <c r="AD407" s="132"/>
      <c r="AE407" s="132"/>
      <c r="AF407" s="131"/>
      <c r="AG407" s="131"/>
      <c r="AI407" s="12"/>
      <c r="AL407" s="12"/>
      <c r="AM407" s="12"/>
      <c r="AO407" s="12"/>
      <c r="AR407" s="12"/>
      <c r="AS407" s="12"/>
      <c r="AU407" s="12"/>
      <c r="AX407" s="12"/>
      <c r="AY407" s="12"/>
      <c r="BA407" s="12"/>
      <c r="BD407" s="12"/>
      <c r="BE407" s="12"/>
      <c r="BG407" s="12"/>
      <c r="BJ407" s="12"/>
      <c r="BK407" s="12"/>
      <c r="BM407" s="131"/>
      <c r="BN407" s="132"/>
      <c r="BO407" s="132"/>
      <c r="BP407" s="12"/>
      <c r="BQ407" s="12"/>
      <c r="BS407" s="12"/>
      <c r="BV407" s="12"/>
      <c r="BW407" s="12"/>
      <c r="BY407" s="12"/>
      <c r="CB407" s="12"/>
      <c r="CC407" s="12"/>
      <c r="CE407" s="12"/>
      <c r="CH407" s="12"/>
      <c r="CI407" s="12"/>
    </row>
    <row r="408" spans="1:87">
      <c r="A408" s="9">
        <v>399</v>
      </c>
      <c r="B408" s="9">
        <v>80</v>
      </c>
      <c r="C408" s="9" t="s">
        <v>1928</v>
      </c>
      <c r="D408" s="9">
        <v>998</v>
      </c>
      <c r="E408" s="9" t="s">
        <v>1928</v>
      </c>
      <c r="F408" s="39">
        <v>0</v>
      </c>
      <c r="G408" s="128">
        <v>0</v>
      </c>
      <c r="H408" s="129">
        <f t="shared" si="63"/>
        <v>0</v>
      </c>
      <c r="I408" s="128">
        <f>IF(H409&gt;0, H408/H409, 0)</f>
        <v>0</v>
      </c>
      <c r="J408" s="76"/>
      <c r="K408" s="12" t="e">
        <f>ROUND(J409*I408,0)</f>
        <v>#REF!</v>
      </c>
      <c r="L408" s="75">
        <v>0</v>
      </c>
      <c r="M408" s="12" t="e">
        <f>K408-L408</f>
        <v>#REF!</v>
      </c>
      <c r="N408" s="50" t="e">
        <f t="shared" si="62"/>
        <v>#REF!</v>
      </c>
      <c r="O408" s="12">
        <v>0</v>
      </c>
      <c r="P408" s="9">
        <f t="shared" si="55"/>
        <v>0</v>
      </c>
      <c r="Q408" s="130">
        <f t="shared" si="56"/>
        <v>80</v>
      </c>
      <c r="R408" s="130">
        <f t="shared" si="57"/>
        <v>998</v>
      </c>
      <c r="S408" s="130">
        <f t="shared" si="58"/>
        <v>399</v>
      </c>
      <c r="T408" s="130">
        <f t="shared" si="59"/>
        <v>0</v>
      </c>
      <c r="U408" s="130">
        <f t="shared" si="60"/>
        <v>0</v>
      </c>
      <c r="V408" s="185">
        <f t="shared" si="61"/>
        <v>399</v>
      </c>
      <c r="W408" s="12">
        <v>80</v>
      </c>
      <c r="X408" s="9">
        <v>998</v>
      </c>
      <c r="Y408" s="9">
        <v>399</v>
      </c>
      <c r="Z408" s="12">
        <v>0</v>
      </c>
      <c r="AA408" s="12">
        <v>0</v>
      </c>
      <c r="AB408" s="132"/>
      <c r="AC408" s="131"/>
      <c r="AD408" s="132"/>
      <c r="AE408" s="132"/>
      <c r="AF408" s="131"/>
      <c r="AG408" s="131"/>
      <c r="AI408" s="12"/>
      <c r="AL408" s="12"/>
      <c r="AM408" s="12"/>
      <c r="AO408" s="12"/>
      <c r="AR408" s="12"/>
      <c r="AS408" s="12"/>
      <c r="AU408" s="12"/>
      <c r="AX408" s="12"/>
      <c r="AY408" s="12"/>
      <c r="BA408" s="12"/>
      <c r="BD408" s="12"/>
      <c r="BE408" s="12"/>
      <c r="BG408" s="12"/>
      <c r="BJ408" s="12"/>
      <c r="BK408" s="12"/>
      <c r="BM408" s="131"/>
      <c r="BN408" s="132"/>
      <c r="BO408" s="132"/>
      <c r="BP408" s="12"/>
      <c r="BQ408" s="12"/>
      <c r="BS408" s="12"/>
      <c r="BV408" s="12"/>
      <c r="BW408" s="12"/>
      <c r="BY408" s="12"/>
      <c r="CB408" s="12"/>
      <c r="CC408" s="12"/>
      <c r="CE408" s="12"/>
      <c r="CH408" s="12"/>
      <c r="CI408" s="12"/>
    </row>
    <row r="409" spans="1:87">
      <c r="A409" s="9">
        <v>400</v>
      </c>
      <c r="B409" s="13">
        <v>80</v>
      </c>
      <c r="C409" s="13" t="s">
        <v>1580</v>
      </c>
      <c r="D409" s="13">
        <v>999</v>
      </c>
      <c r="E409" s="13" t="s">
        <v>946</v>
      </c>
      <c r="F409" s="111">
        <v>19396737.960000001</v>
      </c>
      <c r="G409" s="133">
        <v>0.99999999999999989</v>
      </c>
      <c r="H409" s="134">
        <f>SUM(H405:H408)</f>
        <v>19571938.84</v>
      </c>
      <c r="I409" s="133">
        <f>SUM(I405:I408)</f>
        <v>1</v>
      </c>
      <c r="J409" s="111" t="e">
        <f>VLOOKUP(B409,town351,22)</f>
        <v>#REF!</v>
      </c>
      <c r="K409" s="111" t="e">
        <f>SUM(K405:K408)</f>
        <v>#REF!</v>
      </c>
      <c r="L409" s="135">
        <v>5738434</v>
      </c>
      <c r="M409" s="111" t="e">
        <f>SUM(M405:M408)</f>
        <v>#REF!</v>
      </c>
      <c r="N409" s="49" t="e">
        <f t="shared" si="62"/>
        <v>#REF!</v>
      </c>
      <c r="O409" s="111">
        <v>1928</v>
      </c>
      <c r="P409" s="9">
        <f t="shared" si="55"/>
        <v>0</v>
      </c>
      <c r="Q409" s="130">
        <f t="shared" si="56"/>
        <v>80</v>
      </c>
      <c r="R409" s="130">
        <f t="shared" si="57"/>
        <v>999</v>
      </c>
      <c r="S409" s="130">
        <f t="shared" si="58"/>
        <v>400</v>
      </c>
      <c r="T409" s="130">
        <f t="shared" si="59"/>
        <v>1940</v>
      </c>
      <c r="U409" s="130">
        <f t="shared" si="60"/>
        <v>19571938.84</v>
      </c>
      <c r="V409" s="185">
        <f t="shared" si="61"/>
        <v>400</v>
      </c>
      <c r="W409" s="12">
        <v>80</v>
      </c>
      <c r="X409" s="9">
        <v>999</v>
      </c>
      <c r="Y409" s="9">
        <v>400</v>
      </c>
      <c r="Z409" s="12">
        <v>1940</v>
      </c>
      <c r="AA409" s="12">
        <v>19571938.84</v>
      </c>
      <c r="AB409" s="132"/>
      <c r="AC409" s="131"/>
      <c r="AD409" s="132"/>
      <c r="AE409" s="132"/>
      <c r="AF409" s="131"/>
      <c r="AG409" s="131"/>
      <c r="AI409" s="12"/>
      <c r="AL409" s="12"/>
      <c r="AM409" s="12"/>
      <c r="AO409" s="12"/>
      <c r="AR409" s="12"/>
      <c r="AS409" s="12"/>
      <c r="AU409" s="12"/>
      <c r="AX409" s="12"/>
      <c r="AY409" s="12"/>
      <c r="BA409" s="12"/>
      <c r="BD409" s="12"/>
      <c r="BE409" s="12"/>
      <c r="BG409" s="12"/>
      <c r="BJ409" s="12"/>
      <c r="BK409" s="12"/>
      <c r="BM409" s="131"/>
      <c r="BN409" s="132"/>
      <c r="BO409" s="132"/>
      <c r="BP409" s="12"/>
      <c r="BQ409" s="12"/>
      <c r="BS409" s="12"/>
      <c r="BV409" s="12"/>
      <c r="BW409" s="12"/>
      <c r="BY409" s="12"/>
      <c r="CB409" s="12"/>
      <c r="CC409" s="12"/>
      <c r="CE409" s="12"/>
      <c r="CH409" s="12"/>
      <c r="CI409" s="12"/>
    </row>
    <row r="410" spans="1:87">
      <c r="A410" s="9">
        <v>401</v>
      </c>
      <c r="B410" s="9">
        <v>81</v>
      </c>
      <c r="C410" s="9" t="s">
        <v>1581</v>
      </c>
      <c r="D410" s="9">
        <v>81</v>
      </c>
      <c r="E410" s="9" t="s">
        <v>1141</v>
      </c>
      <c r="F410" s="39">
        <v>13199.960000000001</v>
      </c>
      <c r="G410" s="128">
        <v>2.3729757682341775E-3</v>
      </c>
      <c r="H410" s="129">
        <f>U410</f>
        <v>13170.920000000002</v>
      </c>
      <c r="I410" s="128">
        <f>IF(H414&gt;0, H410/H414, 0)</f>
        <v>2.55739816113043E-3</v>
      </c>
      <c r="J410" s="76"/>
      <c r="K410" s="12" t="e">
        <f>ROUND(J414*I410,0)</f>
        <v>#REF!</v>
      </c>
      <c r="L410" s="75">
        <v>10239</v>
      </c>
      <c r="M410" s="12" t="e">
        <f>K410-L410</f>
        <v>#REF!</v>
      </c>
      <c r="N410" s="50" t="e">
        <f t="shared" si="62"/>
        <v>#REF!</v>
      </c>
      <c r="O410" s="12">
        <v>1</v>
      </c>
      <c r="P410" s="9">
        <f t="shared" si="55"/>
        <v>0</v>
      </c>
      <c r="Q410" s="130">
        <f t="shared" si="56"/>
        <v>81</v>
      </c>
      <c r="R410" s="130">
        <f t="shared" si="57"/>
        <v>81</v>
      </c>
      <c r="S410" s="130">
        <f t="shared" si="58"/>
        <v>401</v>
      </c>
      <c r="T410" s="130">
        <f t="shared" si="59"/>
        <v>1</v>
      </c>
      <c r="U410" s="130">
        <f t="shared" si="60"/>
        <v>13170.920000000002</v>
      </c>
      <c r="V410" s="185">
        <f t="shared" si="61"/>
        <v>401</v>
      </c>
      <c r="W410" s="12">
        <v>81</v>
      </c>
      <c r="X410" s="9">
        <v>81</v>
      </c>
      <c r="Y410" s="9">
        <v>401</v>
      </c>
      <c r="Z410" s="12">
        <v>1</v>
      </c>
      <c r="AA410" s="12">
        <v>13170.920000000002</v>
      </c>
      <c r="AB410" s="132"/>
      <c r="AC410" s="131"/>
      <c r="AD410" s="132"/>
      <c r="AE410" s="132"/>
      <c r="AF410" s="131"/>
      <c r="AG410" s="131"/>
      <c r="AI410" s="12"/>
      <c r="AL410" s="12"/>
      <c r="AM410" s="12"/>
      <c r="AO410" s="12"/>
      <c r="AR410" s="12"/>
      <c r="AS410" s="12"/>
      <c r="AU410" s="12"/>
      <c r="AX410" s="12"/>
      <c r="AY410" s="12"/>
      <c r="BA410" s="12"/>
      <c r="BD410" s="12"/>
      <c r="BE410" s="12"/>
      <c r="BG410" s="12"/>
      <c r="BJ410" s="12"/>
      <c r="BK410" s="12"/>
      <c r="BM410" s="131"/>
      <c r="BN410" s="132"/>
      <c r="BO410" s="132"/>
      <c r="BP410" s="12"/>
      <c r="BQ410" s="12"/>
      <c r="BS410" s="12"/>
      <c r="BV410" s="12"/>
      <c r="BW410" s="12"/>
      <c r="BY410" s="12"/>
      <c r="CB410" s="12"/>
      <c r="CC410" s="12"/>
      <c r="CE410" s="12"/>
      <c r="CH410" s="12"/>
      <c r="CI410" s="12"/>
    </row>
    <row r="411" spans="1:87">
      <c r="A411" s="9">
        <v>402</v>
      </c>
      <c r="B411" s="9">
        <v>81</v>
      </c>
      <c r="C411" s="9" t="s">
        <v>1581</v>
      </c>
      <c r="D411" s="9">
        <v>673</v>
      </c>
      <c r="E411" s="9" t="s">
        <v>1437</v>
      </c>
      <c r="F411" s="39">
        <v>5374058</v>
      </c>
      <c r="G411" s="128">
        <v>0.96610212539166984</v>
      </c>
      <c r="H411" s="129">
        <f t="shared" si="63"/>
        <v>4909498</v>
      </c>
      <c r="I411" s="128">
        <f>IF(H414&gt;0, H411/H414, 0)</f>
        <v>0.95327745953004961</v>
      </c>
      <c r="J411" s="76"/>
      <c r="K411" s="12" t="e">
        <f>ROUND(J414*I411,0)</f>
        <v>#REF!</v>
      </c>
      <c r="L411" s="75">
        <v>4168398</v>
      </c>
      <c r="M411" s="12" t="e">
        <f>K411-L411</f>
        <v>#REF!</v>
      </c>
      <c r="N411" s="50" t="e">
        <f t="shared" si="62"/>
        <v>#REF!</v>
      </c>
      <c r="O411" s="12">
        <v>574</v>
      </c>
      <c r="P411" s="9">
        <f t="shared" si="55"/>
        <v>0</v>
      </c>
      <c r="Q411" s="130">
        <f t="shared" si="56"/>
        <v>81</v>
      </c>
      <c r="R411" s="130">
        <f t="shared" si="57"/>
        <v>673</v>
      </c>
      <c r="S411" s="130">
        <f t="shared" si="58"/>
        <v>402</v>
      </c>
      <c r="T411" s="130">
        <f t="shared" si="59"/>
        <v>533</v>
      </c>
      <c r="U411" s="130">
        <f t="shared" si="60"/>
        <v>4909498</v>
      </c>
      <c r="V411" s="185">
        <f t="shared" si="61"/>
        <v>402</v>
      </c>
      <c r="W411" s="12">
        <v>81</v>
      </c>
      <c r="X411" s="9">
        <v>673</v>
      </c>
      <c r="Y411" s="9">
        <v>402</v>
      </c>
      <c r="Z411" s="12">
        <v>533</v>
      </c>
      <c r="AA411" s="12">
        <v>4909498</v>
      </c>
      <c r="AB411" s="132"/>
      <c r="AC411" s="131"/>
      <c r="AD411" s="132"/>
      <c r="AE411" s="132"/>
      <c r="AF411" s="131"/>
      <c r="AG411" s="131"/>
      <c r="AI411" s="12"/>
      <c r="AL411" s="12"/>
      <c r="AM411" s="12"/>
      <c r="AO411" s="12"/>
      <c r="AR411" s="12"/>
      <c r="AS411" s="12"/>
      <c r="AU411" s="12"/>
      <c r="AX411" s="12"/>
      <c r="AY411" s="12"/>
      <c r="BA411" s="12"/>
      <c r="BD411" s="12"/>
      <c r="BE411" s="12"/>
      <c r="BG411" s="12"/>
      <c r="BJ411" s="12"/>
      <c r="BK411" s="12"/>
      <c r="BM411" s="131"/>
      <c r="BN411" s="132"/>
      <c r="BO411" s="132"/>
      <c r="BP411" s="12"/>
      <c r="BQ411" s="12"/>
      <c r="BS411" s="12"/>
      <c r="BV411" s="12"/>
      <c r="BW411" s="12"/>
      <c r="BY411" s="12"/>
      <c r="CB411" s="12"/>
      <c r="CC411" s="12"/>
      <c r="CE411" s="12"/>
      <c r="CH411" s="12"/>
      <c r="CI411" s="12"/>
    </row>
    <row r="412" spans="1:87">
      <c r="A412" s="9">
        <v>403</v>
      </c>
      <c r="B412" s="9">
        <v>81</v>
      </c>
      <c r="C412" s="9" t="s">
        <v>1581</v>
      </c>
      <c r="D412" s="9">
        <v>828</v>
      </c>
      <c r="E412" s="9" t="s">
        <v>1483</v>
      </c>
      <c r="F412" s="39">
        <v>175361</v>
      </c>
      <c r="G412" s="128">
        <v>3.1524898840095995E-2</v>
      </c>
      <c r="H412" s="129">
        <f t="shared" si="63"/>
        <v>227456</v>
      </c>
      <c r="I412" s="128">
        <f>IF(H414&gt;0, H412/H414, 0)</f>
        <v>4.416514230881996E-2</v>
      </c>
      <c r="J412" s="76"/>
      <c r="K412" s="12" t="e">
        <f>ROUND(J414*I412,0)</f>
        <v>#REF!</v>
      </c>
      <c r="L412" s="75">
        <v>136019</v>
      </c>
      <c r="M412" s="12" t="e">
        <f>K412-L412</f>
        <v>#REF!</v>
      </c>
      <c r="N412" s="50" t="e">
        <f t="shared" si="62"/>
        <v>#REF!</v>
      </c>
      <c r="O412" s="12">
        <v>11</v>
      </c>
      <c r="P412" s="9">
        <f t="shared" si="55"/>
        <v>0</v>
      </c>
      <c r="Q412" s="130">
        <f t="shared" si="56"/>
        <v>81</v>
      </c>
      <c r="R412" s="130">
        <f t="shared" si="57"/>
        <v>828</v>
      </c>
      <c r="S412" s="130">
        <f t="shared" si="58"/>
        <v>403</v>
      </c>
      <c r="T412" s="130">
        <f t="shared" si="59"/>
        <v>14</v>
      </c>
      <c r="U412" s="130">
        <f t="shared" si="60"/>
        <v>227456</v>
      </c>
      <c r="V412" s="185">
        <f t="shared" si="61"/>
        <v>403</v>
      </c>
      <c r="W412" s="12">
        <v>81</v>
      </c>
      <c r="X412" s="9">
        <v>828</v>
      </c>
      <c r="Y412" s="9">
        <v>403</v>
      </c>
      <c r="Z412" s="12">
        <v>14</v>
      </c>
      <c r="AA412" s="12">
        <v>227456</v>
      </c>
      <c r="AB412" s="132"/>
      <c r="AC412" s="131"/>
      <c r="AD412" s="132"/>
      <c r="AE412" s="132"/>
      <c r="AF412" s="131"/>
      <c r="AG412" s="131"/>
      <c r="AI412" s="12"/>
      <c r="AL412" s="12"/>
      <c r="AM412" s="12"/>
      <c r="AO412" s="12"/>
      <c r="AR412" s="12"/>
      <c r="AS412" s="12"/>
      <c r="AU412" s="12"/>
      <c r="AX412" s="12"/>
      <c r="AY412" s="12"/>
      <c r="BA412" s="12"/>
      <c r="BD412" s="12"/>
      <c r="BE412" s="12"/>
      <c r="BG412" s="12"/>
      <c r="BJ412" s="12"/>
      <c r="BK412" s="12"/>
      <c r="BM412" s="131"/>
      <c r="BN412" s="132"/>
      <c r="BO412" s="132"/>
      <c r="BP412" s="12"/>
      <c r="BQ412" s="12"/>
      <c r="BS412" s="12"/>
      <c r="BV412" s="12"/>
      <c r="BW412" s="12"/>
      <c r="BY412" s="12"/>
      <c r="CB412" s="12"/>
      <c r="CC412" s="12"/>
      <c r="CE412" s="12"/>
      <c r="CH412" s="12"/>
      <c r="CI412" s="12"/>
    </row>
    <row r="413" spans="1:87">
      <c r="A413" s="9">
        <v>404</v>
      </c>
      <c r="B413" s="9">
        <v>81</v>
      </c>
      <c r="C413" s="9" t="s">
        <v>1928</v>
      </c>
      <c r="D413" s="9">
        <v>998</v>
      </c>
      <c r="E413" s="9" t="s">
        <v>1928</v>
      </c>
      <c r="F413" s="39">
        <v>0</v>
      </c>
      <c r="G413" s="128">
        <v>0</v>
      </c>
      <c r="H413" s="129">
        <f t="shared" si="63"/>
        <v>0</v>
      </c>
      <c r="I413" s="128">
        <f>IF(H414&gt;0, H413/H414, 0)</f>
        <v>0</v>
      </c>
      <c r="J413" s="76"/>
      <c r="K413" s="12" t="e">
        <f>ROUND(J414*I413,0)</f>
        <v>#REF!</v>
      </c>
      <c r="L413" s="75">
        <v>0</v>
      </c>
      <c r="M413" s="12" t="e">
        <f>K413-L413</f>
        <v>#REF!</v>
      </c>
      <c r="N413" s="50" t="e">
        <f t="shared" si="62"/>
        <v>#REF!</v>
      </c>
      <c r="O413" s="12">
        <v>0</v>
      </c>
      <c r="P413" s="9">
        <f t="shared" si="55"/>
        <v>0</v>
      </c>
      <c r="Q413" s="130">
        <f t="shared" si="56"/>
        <v>81</v>
      </c>
      <c r="R413" s="130">
        <f t="shared" si="57"/>
        <v>998</v>
      </c>
      <c r="S413" s="130">
        <f t="shared" si="58"/>
        <v>404</v>
      </c>
      <c r="T413" s="130">
        <f t="shared" si="59"/>
        <v>0</v>
      </c>
      <c r="U413" s="130">
        <f t="shared" si="60"/>
        <v>0</v>
      </c>
      <c r="V413" s="185">
        <f t="shared" si="61"/>
        <v>404</v>
      </c>
      <c r="W413" s="12">
        <v>81</v>
      </c>
      <c r="X413" s="9">
        <v>998</v>
      </c>
      <c r="Y413" s="9">
        <v>404</v>
      </c>
      <c r="Z413" s="12">
        <v>0</v>
      </c>
      <c r="AA413" s="12">
        <v>0</v>
      </c>
      <c r="AB413" s="132"/>
      <c r="AC413" s="131"/>
      <c r="AD413" s="132"/>
      <c r="AE413" s="132"/>
      <c r="AF413" s="131"/>
      <c r="AG413" s="131"/>
      <c r="AI413" s="12"/>
      <c r="AL413" s="12"/>
      <c r="AM413" s="12"/>
      <c r="AO413" s="12"/>
      <c r="AR413" s="12"/>
      <c r="AS413" s="12"/>
      <c r="AU413" s="12"/>
      <c r="AX413" s="12"/>
      <c r="AY413" s="12"/>
      <c r="BA413" s="12"/>
      <c r="BD413" s="12"/>
      <c r="BE413" s="12"/>
      <c r="BG413" s="12"/>
      <c r="BJ413" s="12"/>
      <c r="BK413" s="12"/>
      <c r="BM413" s="131"/>
      <c r="BN413" s="132"/>
      <c r="BO413" s="132"/>
      <c r="BP413" s="12"/>
      <c r="BQ413" s="12"/>
      <c r="BS413" s="12"/>
      <c r="BV413" s="12"/>
      <c r="BW413" s="12"/>
      <c r="BY413" s="12"/>
      <c r="CB413" s="12"/>
      <c r="CC413" s="12"/>
      <c r="CE413" s="12"/>
      <c r="CH413" s="12"/>
      <c r="CI413" s="12"/>
    </row>
    <row r="414" spans="1:87">
      <c r="A414" s="9">
        <v>405</v>
      </c>
      <c r="B414" s="13">
        <v>81</v>
      </c>
      <c r="C414" s="13" t="s">
        <v>1581</v>
      </c>
      <c r="D414" s="13">
        <v>999</v>
      </c>
      <c r="E414" s="13" t="s">
        <v>946</v>
      </c>
      <c r="F414" s="111">
        <v>5562618.96</v>
      </c>
      <c r="G414" s="133">
        <v>1</v>
      </c>
      <c r="H414" s="134">
        <f>SUM(H410:H413)</f>
        <v>5150124.92</v>
      </c>
      <c r="I414" s="133">
        <f>SUM(I410:I413)</f>
        <v>1</v>
      </c>
      <c r="J414" s="111" t="e">
        <f>VLOOKUP(B414,town351,22)</f>
        <v>#REF!</v>
      </c>
      <c r="K414" s="111" t="e">
        <f>SUM(K410:K413)</f>
        <v>#REF!</v>
      </c>
      <c r="L414" s="135">
        <v>4314656</v>
      </c>
      <c r="M414" s="111" t="e">
        <f>SUM(M410:M413)</f>
        <v>#REF!</v>
      </c>
      <c r="N414" s="49" t="e">
        <f t="shared" si="62"/>
        <v>#REF!</v>
      </c>
      <c r="O414" s="111">
        <v>586</v>
      </c>
      <c r="P414" s="9">
        <f t="shared" si="55"/>
        <v>0</v>
      </c>
      <c r="Q414" s="130">
        <f t="shared" si="56"/>
        <v>81</v>
      </c>
      <c r="R414" s="130">
        <f t="shared" si="57"/>
        <v>999</v>
      </c>
      <c r="S414" s="130">
        <f t="shared" si="58"/>
        <v>405</v>
      </c>
      <c r="T414" s="130">
        <f t="shared" si="59"/>
        <v>548</v>
      </c>
      <c r="U414" s="130">
        <f t="shared" si="60"/>
        <v>5150124.92</v>
      </c>
      <c r="V414" s="185">
        <f t="shared" si="61"/>
        <v>405</v>
      </c>
      <c r="W414" s="12">
        <v>81</v>
      </c>
      <c r="X414" s="9">
        <v>999</v>
      </c>
      <c r="Y414" s="9">
        <v>405</v>
      </c>
      <c r="Z414" s="12">
        <v>548</v>
      </c>
      <c r="AA414" s="12">
        <v>5150124.92</v>
      </c>
      <c r="AB414" s="132"/>
      <c r="AC414" s="131"/>
      <c r="AD414" s="132"/>
      <c r="AE414" s="132"/>
      <c r="AF414" s="131"/>
      <c r="AG414" s="131"/>
      <c r="AI414" s="12"/>
      <c r="AL414" s="12"/>
      <c r="AM414" s="12"/>
      <c r="AO414" s="12"/>
      <c r="AR414" s="12"/>
      <c r="AS414" s="12"/>
      <c r="AU414" s="12"/>
      <c r="AX414" s="12"/>
      <c r="AY414" s="12"/>
      <c r="BA414" s="12"/>
      <c r="BD414" s="12"/>
      <c r="BE414" s="12"/>
      <c r="BG414" s="12"/>
      <c r="BJ414" s="12"/>
      <c r="BK414" s="12"/>
      <c r="BM414" s="131"/>
      <c r="BN414" s="132"/>
      <c r="BO414" s="132"/>
      <c r="BP414" s="12"/>
      <c r="BQ414" s="12"/>
      <c r="BS414" s="12"/>
      <c r="BV414" s="12"/>
      <c r="BW414" s="12"/>
      <c r="BY414" s="12"/>
      <c r="CB414" s="12"/>
      <c r="CC414" s="12"/>
      <c r="CE414" s="12"/>
      <c r="CH414" s="12"/>
      <c r="CI414" s="12"/>
    </row>
    <row r="415" spans="1:87">
      <c r="A415" s="9">
        <v>406</v>
      </c>
      <c r="B415" s="9">
        <v>82</v>
      </c>
      <c r="C415" s="9" t="s">
        <v>1582</v>
      </c>
      <c r="D415" s="9">
        <v>82</v>
      </c>
      <c r="E415" s="9" t="s">
        <v>1142</v>
      </c>
      <c r="F415" s="39">
        <v>29322453.03464001</v>
      </c>
      <c r="G415" s="128">
        <v>1</v>
      </c>
      <c r="H415" s="129">
        <f>U415</f>
        <v>29421665.884350002</v>
      </c>
      <c r="I415" s="128">
        <f>IF(H419&gt;0, H415/H419, 0)</f>
        <v>1</v>
      </c>
      <c r="J415" s="76"/>
      <c r="K415" s="12" t="e">
        <f>ROUND(J419*I415,0)</f>
        <v>#REF!</v>
      </c>
      <c r="L415" s="75">
        <v>24866076</v>
      </c>
      <c r="M415" s="12" t="e">
        <f>K415-L415</f>
        <v>#REF!</v>
      </c>
      <c r="N415" s="50" t="e">
        <f t="shared" si="62"/>
        <v>#REF!</v>
      </c>
      <c r="O415" s="12">
        <v>3134</v>
      </c>
      <c r="P415" s="9">
        <f t="shared" si="55"/>
        <v>0</v>
      </c>
      <c r="Q415" s="130">
        <f t="shared" si="56"/>
        <v>82</v>
      </c>
      <c r="R415" s="130">
        <f t="shared" si="57"/>
        <v>82</v>
      </c>
      <c r="S415" s="130">
        <f t="shared" si="58"/>
        <v>406</v>
      </c>
      <c r="T415" s="130">
        <f t="shared" si="59"/>
        <v>3111</v>
      </c>
      <c r="U415" s="130">
        <f t="shared" si="60"/>
        <v>29421665.884350002</v>
      </c>
      <c r="V415" s="185">
        <f t="shared" si="61"/>
        <v>406</v>
      </c>
      <c r="W415" s="12">
        <v>82</v>
      </c>
      <c r="X415" s="9">
        <v>82</v>
      </c>
      <c r="Y415" s="9">
        <v>406</v>
      </c>
      <c r="Z415" s="12">
        <v>3111</v>
      </c>
      <c r="AA415" s="12">
        <v>29421665.884350002</v>
      </c>
      <c r="AB415" s="132"/>
      <c r="AC415" s="131"/>
      <c r="AD415" s="132"/>
      <c r="AE415" s="132"/>
      <c r="AF415" s="131"/>
      <c r="AG415" s="131"/>
      <c r="AI415" s="12"/>
      <c r="AL415" s="12"/>
      <c r="AM415" s="12"/>
      <c r="AO415" s="12"/>
      <c r="AR415" s="12"/>
      <c r="AS415" s="12"/>
      <c r="AU415" s="12"/>
      <c r="AX415" s="12"/>
      <c r="AY415" s="12"/>
      <c r="BA415" s="12"/>
      <c r="BD415" s="12"/>
      <c r="BE415" s="12"/>
      <c r="BG415" s="12"/>
      <c r="BJ415" s="12"/>
      <c r="BK415" s="12"/>
      <c r="BM415" s="131"/>
      <c r="BN415" s="132"/>
      <c r="BO415" s="132"/>
      <c r="BP415" s="12"/>
      <c r="BQ415" s="12"/>
      <c r="BS415" s="12"/>
      <c r="BV415" s="12"/>
      <c r="BW415" s="12"/>
      <c r="BY415" s="12"/>
      <c r="CB415" s="12"/>
      <c r="CC415" s="12"/>
      <c r="CE415" s="12"/>
      <c r="CH415" s="12"/>
      <c r="CI415" s="12"/>
    </row>
    <row r="416" spans="1:87">
      <c r="A416" s="9">
        <v>407</v>
      </c>
      <c r="B416" s="9">
        <v>82</v>
      </c>
      <c r="C416" s="9" t="s">
        <v>1928</v>
      </c>
      <c r="D416" s="9">
        <v>998</v>
      </c>
      <c r="E416" s="9" t="s">
        <v>1928</v>
      </c>
      <c r="F416" s="39">
        <v>0</v>
      </c>
      <c r="G416" s="128">
        <v>0</v>
      </c>
      <c r="H416" s="129">
        <f t="shared" si="63"/>
        <v>0</v>
      </c>
      <c r="I416" s="128">
        <f>IF(H419&gt;0, H416/H419, 0)</f>
        <v>0</v>
      </c>
      <c r="J416" s="76"/>
      <c r="K416" s="12" t="e">
        <f>ROUND(J419*I416,0)</f>
        <v>#REF!</v>
      </c>
      <c r="L416" s="75">
        <v>0</v>
      </c>
      <c r="M416" s="12" t="e">
        <f>K416-L416</f>
        <v>#REF!</v>
      </c>
      <c r="N416" s="50" t="e">
        <f t="shared" si="62"/>
        <v>#REF!</v>
      </c>
      <c r="O416" s="12">
        <v>0</v>
      </c>
      <c r="P416" s="9">
        <f t="shared" si="55"/>
        <v>0</v>
      </c>
      <c r="Q416" s="130">
        <f t="shared" si="56"/>
        <v>82</v>
      </c>
      <c r="R416" s="130">
        <f t="shared" si="57"/>
        <v>998</v>
      </c>
      <c r="S416" s="130">
        <f t="shared" si="58"/>
        <v>407</v>
      </c>
      <c r="T416" s="130">
        <f t="shared" si="59"/>
        <v>0</v>
      </c>
      <c r="U416" s="130">
        <f t="shared" si="60"/>
        <v>0</v>
      </c>
      <c r="V416" s="185">
        <f t="shared" si="61"/>
        <v>407</v>
      </c>
      <c r="W416" s="12">
        <v>82</v>
      </c>
      <c r="X416" s="9">
        <v>998</v>
      </c>
      <c r="Y416" s="9">
        <v>407</v>
      </c>
      <c r="Z416" s="12">
        <v>0</v>
      </c>
      <c r="AA416" s="12">
        <v>0</v>
      </c>
      <c r="AB416" s="132"/>
      <c r="AC416" s="131"/>
      <c r="AD416" s="132"/>
      <c r="AE416" s="132"/>
      <c r="AF416" s="131"/>
      <c r="AG416" s="131"/>
      <c r="AI416" s="12"/>
      <c r="AL416" s="12"/>
      <c r="AM416" s="12"/>
      <c r="AO416" s="12"/>
      <c r="AR416" s="12"/>
      <c r="AS416" s="12"/>
      <c r="AU416" s="12"/>
      <c r="AX416" s="12"/>
      <c r="AY416" s="12"/>
      <c r="BA416" s="12"/>
      <c r="BD416" s="12"/>
      <c r="BE416" s="12"/>
      <c r="BG416" s="12"/>
      <c r="BJ416" s="12"/>
      <c r="BK416" s="12"/>
      <c r="BM416" s="131"/>
      <c r="BN416" s="132"/>
      <c r="BO416" s="132"/>
      <c r="BP416" s="12"/>
      <c r="BQ416" s="12"/>
      <c r="BS416" s="12"/>
      <c r="BV416" s="12"/>
      <c r="BW416" s="12"/>
      <c r="BY416" s="12"/>
      <c r="CB416" s="12"/>
      <c r="CC416" s="12"/>
      <c r="CE416" s="12"/>
      <c r="CH416" s="12"/>
      <c r="CI416" s="12"/>
    </row>
    <row r="417" spans="1:87">
      <c r="A417" s="9">
        <v>408</v>
      </c>
      <c r="B417" s="9">
        <v>82</v>
      </c>
      <c r="C417" s="9" t="s">
        <v>1928</v>
      </c>
      <c r="D417" s="9">
        <v>998</v>
      </c>
      <c r="E417" s="9" t="s">
        <v>1928</v>
      </c>
      <c r="F417" s="39">
        <v>0</v>
      </c>
      <c r="G417" s="128">
        <v>0</v>
      </c>
      <c r="H417" s="129">
        <f t="shared" si="63"/>
        <v>0</v>
      </c>
      <c r="I417" s="128">
        <f>IF(H419&gt;0, H417/H419, 0)</f>
        <v>0</v>
      </c>
      <c r="J417" s="76"/>
      <c r="K417" s="12" t="e">
        <f>ROUND(J419*I417,0)</f>
        <v>#REF!</v>
      </c>
      <c r="L417" s="75">
        <v>0</v>
      </c>
      <c r="M417" s="12" t="e">
        <f>K417-L417</f>
        <v>#REF!</v>
      </c>
      <c r="N417" s="50" t="e">
        <f t="shared" si="62"/>
        <v>#REF!</v>
      </c>
      <c r="O417" s="12">
        <v>0</v>
      </c>
      <c r="P417" s="9">
        <f t="shared" si="55"/>
        <v>0</v>
      </c>
      <c r="Q417" s="130">
        <f t="shared" si="56"/>
        <v>82</v>
      </c>
      <c r="R417" s="130">
        <f t="shared" si="57"/>
        <v>998</v>
      </c>
      <c r="S417" s="130">
        <f t="shared" si="58"/>
        <v>408</v>
      </c>
      <c r="T417" s="130">
        <f t="shared" si="59"/>
        <v>0</v>
      </c>
      <c r="U417" s="130">
        <f t="shared" si="60"/>
        <v>0</v>
      </c>
      <c r="V417" s="185">
        <f t="shared" si="61"/>
        <v>408</v>
      </c>
      <c r="W417" s="12">
        <v>82</v>
      </c>
      <c r="X417" s="9">
        <v>998</v>
      </c>
      <c r="Y417" s="9">
        <v>408</v>
      </c>
      <c r="Z417" s="12">
        <v>0</v>
      </c>
      <c r="AA417" s="12">
        <v>0</v>
      </c>
      <c r="AB417" s="132"/>
      <c r="AC417" s="131"/>
      <c r="AD417" s="132"/>
      <c r="AE417" s="132"/>
      <c r="AF417" s="131"/>
      <c r="AG417" s="131"/>
      <c r="AI417" s="12"/>
      <c r="AL417" s="12"/>
      <c r="AM417" s="12"/>
      <c r="AO417" s="12"/>
      <c r="AR417" s="12"/>
      <c r="AS417" s="12"/>
      <c r="AU417" s="12"/>
      <c r="AX417" s="12"/>
      <c r="AY417" s="12"/>
      <c r="BA417" s="12"/>
      <c r="BD417" s="12"/>
      <c r="BE417" s="12"/>
      <c r="BG417" s="12"/>
      <c r="BJ417" s="12"/>
      <c r="BK417" s="12"/>
      <c r="BM417" s="131"/>
      <c r="BN417" s="132"/>
      <c r="BO417" s="132"/>
      <c r="BP417" s="12"/>
      <c r="BQ417" s="12"/>
      <c r="BS417" s="12"/>
      <c r="BV417" s="12"/>
      <c r="BW417" s="12"/>
      <c r="BY417" s="12"/>
      <c r="CB417" s="12"/>
      <c r="CC417" s="12"/>
      <c r="CE417" s="12"/>
      <c r="CH417" s="12"/>
      <c r="CI417" s="12"/>
    </row>
    <row r="418" spans="1:87">
      <c r="A418" s="9">
        <v>409</v>
      </c>
      <c r="B418" s="9">
        <v>82</v>
      </c>
      <c r="C418" s="9" t="s">
        <v>1928</v>
      </c>
      <c r="D418" s="9">
        <v>998</v>
      </c>
      <c r="E418" s="9" t="s">
        <v>1928</v>
      </c>
      <c r="F418" s="39">
        <v>0</v>
      </c>
      <c r="G418" s="128">
        <v>0</v>
      </c>
      <c r="H418" s="129">
        <f t="shared" si="63"/>
        <v>0</v>
      </c>
      <c r="I418" s="128">
        <f>IF(H419&gt;0, H418/H419, 0)</f>
        <v>0</v>
      </c>
      <c r="J418" s="76"/>
      <c r="K418" s="12" t="e">
        <f>ROUND(J419*I418,0)</f>
        <v>#REF!</v>
      </c>
      <c r="L418" s="75">
        <v>0</v>
      </c>
      <c r="M418" s="12" t="e">
        <f>K418-L418</f>
        <v>#REF!</v>
      </c>
      <c r="N418" s="50" t="e">
        <f t="shared" si="62"/>
        <v>#REF!</v>
      </c>
      <c r="O418" s="12">
        <v>0</v>
      </c>
      <c r="P418" s="9">
        <f t="shared" si="55"/>
        <v>0</v>
      </c>
      <c r="Q418" s="130">
        <f t="shared" si="56"/>
        <v>82</v>
      </c>
      <c r="R418" s="130">
        <f t="shared" si="57"/>
        <v>998</v>
      </c>
      <c r="S418" s="130">
        <f t="shared" si="58"/>
        <v>409</v>
      </c>
      <c r="T418" s="130">
        <f t="shared" si="59"/>
        <v>0</v>
      </c>
      <c r="U418" s="130">
        <f t="shared" si="60"/>
        <v>0</v>
      </c>
      <c r="V418" s="185">
        <f t="shared" si="61"/>
        <v>409</v>
      </c>
      <c r="W418" s="12">
        <v>82</v>
      </c>
      <c r="X418" s="9">
        <v>998</v>
      </c>
      <c r="Y418" s="9">
        <v>409</v>
      </c>
      <c r="Z418" s="12">
        <v>0</v>
      </c>
      <c r="AA418" s="12">
        <v>0</v>
      </c>
      <c r="AB418" s="132"/>
      <c r="AC418" s="131"/>
      <c r="AD418" s="132"/>
      <c r="AE418" s="132"/>
      <c r="AF418" s="131"/>
      <c r="AG418" s="131"/>
      <c r="AI418" s="12"/>
      <c r="AL418" s="12"/>
      <c r="AM418" s="12"/>
      <c r="AO418" s="12"/>
      <c r="AR418" s="12"/>
      <c r="AS418" s="12"/>
      <c r="AU418" s="12"/>
      <c r="AX418" s="12"/>
      <c r="AY418" s="12"/>
      <c r="BA418" s="12"/>
      <c r="BD418" s="12"/>
      <c r="BE418" s="12"/>
      <c r="BG418" s="12"/>
      <c r="BJ418" s="12"/>
      <c r="BK418" s="12"/>
      <c r="BM418" s="131"/>
      <c r="BN418" s="132"/>
      <c r="BO418" s="132"/>
      <c r="BP418" s="12"/>
      <c r="BQ418" s="12"/>
      <c r="BS418" s="12"/>
      <c r="BV418" s="12"/>
      <c r="BW418" s="12"/>
      <c r="BY418" s="12"/>
      <c r="CB418" s="12"/>
      <c r="CC418" s="12"/>
      <c r="CE418" s="12"/>
      <c r="CH418" s="12"/>
      <c r="CI418" s="12"/>
    </row>
    <row r="419" spans="1:87">
      <c r="A419" s="9">
        <v>410</v>
      </c>
      <c r="B419" s="13">
        <v>82</v>
      </c>
      <c r="C419" s="13" t="s">
        <v>1582</v>
      </c>
      <c r="D419" s="13">
        <v>999</v>
      </c>
      <c r="E419" s="13" t="s">
        <v>946</v>
      </c>
      <c r="F419" s="111">
        <v>29322453.03464001</v>
      </c>
      <c r="G419" s="133">
        <v>1</v>
      </c>
      <c r="H419" s="134">
        <f>SUM(H415:H418)</f>
        <v>29421665.884350002</v>
      </c>
      <c r="I419" s="133">
        <f>SUM(I415:I418)</f>
        <v>1</v>
      </c>
      <c r="J419" s="111" t="e">
        <f>VLOOKUP(B419,town351,22)</f>
        <v>#REF!</v>
      </c>
      <c r="K419" s="111" t="e">
        <f>SUM(K415:K418)</f>
        <v>#REF!</v>
      </c>
      <c r="L419" s="135">
        <v>24866076</v>
      </c>
      <c r="M419" s="111" t="e">
        <f>SUM(M415:M418)</f>
        <v>#REF!</v>
      </c>
      <c r="N419" s="49" t="e">
        <f t="shared" si="62"/>
        <v>#REF!</v>
      </c>
      <c r="O419" s="111">
        <v>3134</v>
      </c>
      <c r="P419" s="9">
        <f t="shared" si="55"/>
        <v>0</v>
      </c>
      <c r="Q419" s="130">
        <f t="shared" si="56"/>
        <v>82</v>
      </c>
      <c r="R419" s="130">
        <f t="shared" si="57"/>
        <v>999</v>
      </c>
      <c r="S419" s="130">
        <f t="shared" si="58"/>
        <v>410</v>
      </c>
      <c r="T419" s="130">
        <f t="shared" si="59"/>
        <v>3111</v>
      </c>
      <c r="U419" s="130">
        <f t="shared" si="60"/>
        <v>29421665.884350002</v>
      </c>
      <c r="V419" s="185">
        <f t="shared" si="61"/>
        <v>410</v>
      </c>
      <c r="W419" s="12">
        <v>82</v>
      </c>
      <c r="X419" s="9">
        <v>999</v>
      </c>
      <c r="Y419" s="9">
        <v>410</v>
      </c>
      <c r="Z419" s="12">
        <v>3111</v>
      </c>
      <c r="AA419" s="12">
        <v>29421665.884350002</v>
      </c>
      <c r="AB419" s="132"/>
      <c r="AC419" s="131"/>
      <c r="AD419" s="132"/>
      <c r="AE419" s="132"/>
      <c r="AF419" s="131"/>
      <c r="AG419" s="131"/>
      <c r="AI419" s="12"/>
      <c r="AL419" s="12"/>
      <c r="AM419" s="12"/>
      <c r="AO419" s="12"/>
      <c r="AR419" s="12"/>
      <c r="AS419" s="12"/>
      <c r="AU419" s="12"/>
      <c r="AX419" s="12"/>
      <c r="AY419" s="12"/>
      <c r="BA419" s="12"/>
      <c r="BD419" s="12"/>
      <c r="BE419" s="12"/>
      <c r="BG419" s="12"/>
      <c r="BJ419" s="12"/>
      <c r="BK419" s="12"/>
      <c r="BM419" s="131"/>
      <c r="BN419" s="132"/>
      <c r="BO419" s="132"/>
      <c r="BP419" s="12"/>
      <c r="BQ419" s="12"/>
      <c r="BS419" s="12"/>
      <c r="BV419" s="12"/>
      <c r="BW419" s="12"/>
      <c r="BY419" s="12"/>
      <c r="CB419" s="12"/>
      <c r="CC419" s="12"/>
      <c r="CE419" s="12"/>
      <c r="CH419" s="12"/>
      <c r="CI419" s="12"/>
    </row>
    <row r="420" spans="1:87">
      <c r="A420" s="9">
        <v>411</v>
      </c>
      <c r="B420" s="9">
        <v>83</v>
      </c>
      <c r="C420" s="9" t="s">
        <v>1583</v>
      </c>
      <c r="D420" s="9">
        <v>83</v>
      </c>
      <c r="E420" s="9" t="s">
        <v>1143</v>
      </c>
      <c r="F420" s="39">
        <v>20764631.130000003</v>
      </c>
      <c r="G420" s="128">
        <v>0.93271306813958599</v>
      </c>
      <c r="H420" s="129">
        <f>U420</f>
        <v>20397715.370000001</v>
      </c>
      <c r="I420" s="128">
        <f>IF(H424&gt;0, H420/H424, 0)</f>
        <v>0.93945838957782579</v>
      </c>
      <c r="J420" s="76"/>
      <c r="K420" s="12" t="e">
        <f>ROUND(J424*I420,0)</f>
        <v>#REF!</v>
      </c>
      <c r="L420" s="75">
        <v>11106385</v>
      </c>
      <c r="M420" s="12" t="e">
        <f>K420-L420</f>
        <v>#REF!</v>
      </c>
      <c r="N420" s="50" t="e">
        <f t="shared" si="62"/>
        <v>#REF!</v>
      </c>
      <c r="O420" s="12">
        <v>2185</v>
      </c>
      <c r="P420" s="9">
        <f t="shared" si="55"/>
        <v>0</v>
      </c>
      <c r="Q420" s="130">
        <f t="shared" si="56"/>
        <v>83</v>
      </c>
      <c r="R420" s="130">
        <f t="shared" si="57"/>
        <v>83</v>
      </c>
      <c r="S420" s="130">
        <f t="shared" si="58"/>
        <v>411</v>
      </c>
      <c r="T420" s="130">
        <f t="shared" si="59"/>
        <v>2145</v>
      </c>
      <c r="U420" s="130">
        <f t="shared" si="60"/>
        <v>20397715.370000001</v>
      </c>
      <c r="V420" s="185">
        <f t="shared" si="61"/>
        <v>411</v>
      </c>
      <c r="W420" s="12">
        <v>83</v>
      </c>
      <c r="X420" s="9">
        <v>83</v>
      </c>
      <c r="Y420" s="9">
        <v>411</v>
      </c>
      <c r="Z420" s="12">
        <v>2145</v>
      </c>
      <c r="AA420" s="12">
        <v>20397715.370000001</v>
      </c>
      <c r="AB420" s="132"/>
      <c r="AC420" s="131"/>
      <c r="AD420" s="132"/>
      <c r="AE420" s="132"/>
      <c r="AF420" s="131"/>
      <c r="AG420" s="131"/>
      <c r="AI420" s="12"/>
      <c r="AL420" s="12"/>
      <c r="AM420" s="12"/>
      <c r="AO420" s="12"/>
      <c r="AR420" s="12"/>
      <c r="AS420" s="12"/>
      <c r="AU420" s="12"/>
      <c r="AX420" s="12"/>
      <c r="AY420" s="12"/>
      <c r="BA420" s="12"/>
      <c r="BD420" s="12"/>
      <c r="BE420" s="12"/>
      <c r="BG420" s="12"/>
      <c r="BJ420" s="12"/>
      <c r="BK420" s="12"/>
      <c r="BM420" s="131"/>
      <c r="BN420" s="132"/>
      <c r="BO420" s="132"/>
      <c r="BP420" s="12"/>
      <c r="BQ420" s="12"/>
      <c r="BS420" s="12"/>
      <c r="BV420" s="12"/>
      <c r="BW420" s="12"/>
      <c r="BY420" s="12"/>
      <c r="CB420" s="12"/>
      <c r="CC420" s="12"/>
      <c r="CE420" s="12"/>
      <c r="CH420" s="12"/>
      <c r="CI420" s="12"/>
    </row>
    <row r="421" spans="1:87">
      <c r="A421" s="9">
        <v>412</v>
      </c>
      <c r="B421" s="9">
        <v>83</v>
      </c>
      <c r="C421" s="9" t="s">
        <v>1583</v>
      </c>
      <c r="D421" s="9">
        <v>872</v>
      </c>
      <c r="E421" s="9" t="s">
        <v>1493</v>
      </c>
      <c r="F421" s="39">
        <v>1497983</v>
      </c>
      <c r="G421" s="128">
        <v>6.7286931860413998E-2</v>
      </c>
      <c r="H421" s="129">
        <f t="shared" si="63"/>
        <v>1314492</v>
      </c>
      <c r="I421" s="128">
        <f>IF(H424&gt;0, H421/H424, 0)</f>
        <v>6.0541610422174222E-2</v>
      </c>
      <c r="J421" s="76"/>
      <c r="K421" s="12" t="e">
        <f>ROUND(J424*I421,0)</f>
        <v>#REF!</v>
      </c>
      <c r="L421" s="75">
        <v>801227</v>
      </c>
      <c r="M421" s="12" t="e">
        <f>K421-L421</f>
        <v>#REF!</v>
      </c>
      <c r="N421" s="50" t="e">
        <f t="shared" si="62"/>
        <v>#REF!</v>
      </c>
      <c r="O421" s="12">
        <v>94</v>
      </c>
      <c r="P421" s="9">
        <f t="shared" si="55"/>
        <v>0</v>
      </c>
      <c r="Q421" s="130">
        <f t="shared" si="56"/>
        <v>83</v>
      </c>
      <c r="R421" s="130">
        <f t="shared" si="57"/>
        <v>872</v>
      </c>
      <c r="S421" s="130">
        <f t="shared" si="58"/>
        <v>412</v>
      </c>
      <c r="T421" s="130">
        <f t="shared" si="59"/>
        <v>82</v>
      </c>
      <c r="U421" s="130">
        <f t="shared" si="60"/>
        <v>1314492</v>
      </c>
      <c r="V421" s="185">
        <f t="shared" si="61"/>
        <v>412</v>
      </c>
      <c r="W421" s="12">
        <v>83</v>
      </c>
      <c r="X421" s="9">
        <v>872</v>
      </c>
      <c r="Y421" s="9">
        <v>412</v>
      </c>
      <c r="Z421" s="12">
        <v>82</v>
      </c>
      <c r="AA421" s="12">
        <v>1314492</v>
      </c>
      <c r="AB421" s="132"/>
      <c r="AC421" s="131"/>
      <c r="AD421" s="132"/>
      <c r="AE421" s="132"/>
      <c r="AF421" s="131"/>
      <c r="AG421" s="131"/>
      <c r="AI421" s="12"/>
      <c r="AL421" s="12"/>
      <c r="AM421" s="12"/>
      <c r="AO421" s="12"/>
      <c r="AR421" s="12"/>
      <c r="AS421" s="12"/>
      <c r="AU421" s="12"/>
      <c r="AX421" s="12"/>
      <c r="AY421" s="12"/>
      <c r="BA421" s="12"/>
      <c r="BD421" s="12"/>
      <c r="BE421" s="12"/>
      <c r="BG421" s="12"/>
      <c r="BJ421" s="12"/>
      <c r="BK421" s="12"/>
      <c r="BM421" s="131"/>
      <c r="BN421" s="132"/>
      <c r="BO421" s="132"/>
      <c r="BP421" s="12"/>
      <c r="BQ421" s="12"/>
      <c r="BS421" s="12"/>
      <c r="BV421" s="12"/>
      <c r="BW421" s="12"/>
      <c r="BY421" s="12"/>
      <c r="CB421" s="12"/>
      <c r="CC421" s="12"/>
      <c r="CE421" s="12"/>
      <c r="CH421" s="12"/>
      <c r="CI421" s="12"/>
    </row>
    <row r="422" spans="1:87">
      <c r="A422" s="9">
        <v>413</v>
      </c>
      <c r="B422" s="9">
        <v>83</v>
      </c>
      <c r="C422" s="9" t="s">
        <v>1928</v>
      </c>
      <c r="D422" s="9">
        <v>998</v>
      </c>
      <c r="E422" s="9" t="s">
        <v>1928</v>
      </c>
      <c r="F422" s="39">
        <v>0</v>
      </c>
      <c r="G422" s="128">
        <v>0</v>
      </c>
      <c r="H422" s="129">
        <f t="shared" si="63"/>
        <v>0</v>
      </c>
      <c r="I422" s="128">
        <f>IF(H424&gt;0, H422/H424, 0)</f>
        <v>0</v>
      </c>
      <c r="J422" s="76"/>
      <c r="K422" s="12" t="e">
        <f>ROUND(J424*I422,0)</f>
        <v>#REF!</v>
      </c>
      <c r="L422" s="75">
        <v>0</v>
      </c>
      <c r="M422" s="12" t="e">
        <f>K422-L422</f>
        <v>#REF!</v>
      </c>
      <c r="N422" s="50" t="e">
        <f t="shared" si="62"/>
        <v>#REF!</v>
      </c>
      <c r="O422" s="12">
        <v>0</v>
      </c>
      <c r="P422" s="9">
        <f t="shared" si="55"/>
        <v>0</v>
      </c>
      <c r="Q422" s="130">
        <f t="shared" si="56"/>
        <v>83</v>
      </c>
      <c r="R422" s="130">
        <f t="shared" si="57"/>
        <v>998</v>
      </c>
      <c r="S422" s="130">
        <f t="shared" si="58"/>
        <v>413</v>
      </c>
      <c r="T422" s="130">
        <f t="shared" si="59"/>
        <v>0</v>
      </c>
      <c r="U422" s="130">
        <f t="shared" si="60"/>
        <v>0</v>
      </c>
      <c r="V422" s="185">
        <f t="shared" si="61"/>
        <v>413</v>
      </c>
      <c r="W422" s="12">
        <v>83</v>
      </c>
      <c r="X422" s="9">
        <v>998</v>
      </c>
      <c r="Y422" s="9">
        <v>413</v>
      </c>
      <c r="Z422" s="12">
        <v>0</v>
      </c>
      <c r="AA422" s="12">
        <v>0</v>
      </c>
      <c r="AB422" s="132"/>
      <c r="AC422" s="131"/>
      <c r="AD422" s="132"/>
      <c r="AE422" s="132"/>
      <c r="AF422" s="131"/>
      <c r="AG422" s="131"/>
      <c r="AI422" s="12"/>
      <c r="AL422" s="12"/>
      <c r="AM422" s="12"/>
      <c r="AO422" s="12"/>
      <c r="AR422" s="12"/>
      <c r="AS422" s="12"/>
      <c r="AU422" s="12"/>
      <c r="AX422" s="12"/>
      <c r="AY422" s="12"/>
      <c r="BA422" s="12"/>
      <c r="BD422" s="12"/>
      <c r="BE422" s="12"/>
      <c r="BG422" s="12"/>
      <c r="BJ422" s="12"/>
      <c r="BK422" s="12"/>
      <c r="BM422" s="131"/>
      <c r="BN422" s="132"/>
      <c r="BO422" s="132"/>
      <c r="BP422" s="12"/>
      <c r="BQ422" s="12"/>
      <c r="BS422" s="12"/>
      <c r="BV422" s="12"/>
      <c r="BW422" s="12"/>
      <c r="BY422" s="12"/>
      <c r="CB422" s="12"/>
      <c r="CC422" s="12"/>
      <c r="CE422" s="12"/>
      <c r="CH422" s="12"/>
      <c r="CI422" s="12"/>
    </row>
    <row r="423" spans="1:87">
      <c r="A423" s="9">
        <v>414</v>
      </c>
      <c r="B423" s="9">
        <v>83</v>
      </c>
      <c r="C423" s="9" t="s">
        <v>1928</v>
      </c>
      <c r="D423" s="9">
        <v>998</v>
      </c>
      <c r="E423" s="9" t="s">
        <v>1928</v>
      </c>
      <c r="F423" s="39">
        <v>0</v>
      </c>
      <c r="G423" s="128">
        <v>0</v>
      </c>
      <c r="H423" s="129">
        <f t="shared" si="63"/>
        <v>0</v>
      </c>
      <c r="I423" s="128">
        <f>IF(H424&gt;0, H423/H424, 0)</f>
        <v>0</v>
      </c>
      <c r="J423" s="76"/>
      <c r="K423" s="12" t="e">
        <f>ROUND(J424*I423,0)</f>
        <v>#REF!</v>
      </c>
      <c r="L423" s="75">
        <v>0</v>
      </c>
      <c r="M423" s="12" t="e">
        <f>K423-L423</f>
        <v>#REF!</v>
      </c>
      <c r="N423" s="50" t="e">
        <f t="shared" si="62"/>
        <v>#REF!</v>
      </c>
      <c r="O423" s="12">
        <v>0</v>
      </c>
      <c r="P423" s="9">
        <f t="shared" si="55"/>
        <v>0</v>
      </c>
      <c r="Q423" s="130">
        <f t="shared" si="56"/>
        <v>83</v>
      </c>
      <c r="R423" s="130">
        <f t="shared" si="57"/>
        <v>998</v>
      </c>
      <c r="S423" s="130">
        <f t="shared" si="58"/>
        <v>414</v>
      </c>
      <c r="T423" s="130">
        <f t="shared" si="59"/>
        <v>0</v>
      </c>
      <c r="U423" s="130">
        <f t="shared" si="60"/>
        <v>0</v>
      </c>
      <c r="V423" s="185">
        <f t="shared" si="61"/>
        <v>414</v>
      </c>
      <c r="W423" s="12">
        <v>83</v>
      </c>
      <c r="X423" s="9">
        <v>998</v>
      </c>
      <c r="Y423" s="9">
        <v>414</v>
      </c>
      <c r="Z423" s="12">
        <v>0</v>
      </c>
      <c r="AA423" s="12">
        <v>0</v>
      </c>
      <c r="AB423" s="132"/>
      <c r="AC423" s="131"/>
      <c r="AD423" s="132"/>
      <c r="AE423" s="132"/>
      <c r="AF423" s="131"/>
      <c r="AG423" s="131"/>
      <c r="AI423" s="12"/>
      <c r="AL423" s="12"/>
      <c r="AM423" s="12"/>
      <c r="AO423" s="12"/>
      <c r="AR423" s="12"/>
      <c r="AS423" s="12"/>
      <c r="AU423" s="12"/>
      <c r="AX423" s="12"/>
      <c r="AY423" s="12"/>
      <c r="BA423" s="12"/>
      <c r="BD423" s="12"/>
      <c r="BE423" s="12"/>
      <c r="BG423" s="12"/>
      <c r="BJ423" s="12"/>
      <c r="BK423" s="12"/>
      <c r="BM423" s="131"/>
      <c r="BN423" s="132"/>
      <c r="BO423" s="132"/>
      <c r="BP423" s="12"/>
      <c r="BQ423" s="12"/>
      <c r="BS423" s="12"/>
      <c r="BV423" s="12"/>
      <c r="BW423" s="12"/>
      <c r="BY423" s="12"/>
      <c r="CB423" s="12"/>
      <c r="CC423" s="12"/>
      <c r="CE423" s="12"/>
      <c r="CH423" s="12"/>
      <c r="CI423" s="12"/>
    </row>
    <row r="424" spans="1:87">
      <c r="A424" s="9">
        <v>415</v>
      </c>
      <c r="B424" s="13">
        <v>83</v>
      </c>
      <c r="C424" s="13" t="s">
        <v>1583</v>
      </c>
      <c r="D424" s="13">
        <v>999</v>
      </c>
      <c r="E424" s="13" t="s">
        <v>946</v>
      </c>
      <c r="F424" s="111">
        <v>22262614.130000003</v>
      </c>
      <c r="G424" s="133">
        <v>1</v>
      </c>
      <c r="H424" s="134">
        <f>SUM(H420:H423)</f>
        <v>21712207.370000001</v>
      </c>
      <c r="I424" s="133">
        <f>SUM(I420:I423)</f>
        <v>1</v>
      </c>
      <c r="J424" s="111" t="e">
        <f>VLOOKUP(B424,town351,22)</f>
        <v>#REF!</v>
      </c>
      <c r="K424" s="111" t="e">
        <f>SUM(K420:K423)</f>
        <v>#REF!</v>
      </c>
      <c r="L424" s="135">
        <v>11907612</v>
      </c>
      <c r="M424" s="111" t="e">
        <f>SUM(M420:M423)</f>
        <v>#REF!</v>
      </c>
      <c r="N424" s="49" t="e">
        <f t="shared" si="62"/>
        <v>#REF!</v>
      </c>
      <c r="O424" s="111">
        <v>2279</v>
      </c>
      <c r="P424" s="9">
        <f t="shared" si="55"/>
        <v>0</v>
      </c>
      <c r="Q424" s="130">
        <f t="shared" si="56"/>
        <v>83</v>
      </c>
      <c r="R424" s="130">
        <f t="shared" si="57"/>
        <v>999</v>
      </c>
      <c r="S424" s="130">
        <f t="shared" si="58"/>
        <v>415</v>
      </c>
      <c r="T424" s="130">
        <f t="shared" si="59"/>
        <v>2227</v>
      </c>
      <c r="U424" s="130">
        <f t="shared" si="60"/>
        <v>21712207.370000001</v>
      </c>
      <c r="V424" s="185">
        <f t="shared" si="61"/>
        <v>415</v>
      </c>
      <c r="W424" s="12">
        <v>83</v>
      </c>
      <c r="X424" s="9">
        <v>999</v>
      </c>
      <c r="Y424" s="9">
        <v>415</v>
      </c>
      <c r="Z424" s="12">
        <v>2227</v>
      </c>
      <c r="AA424" s="12">
        <v>21712207.370000001</v>
      </c>
      <c r="AB424" s="132"/>
      <c r="AC424" s="131"/>
      <c r="AD424" s="132"/>
      <c r="AE424" s="132"/>
      <c r="AF424" s="131"/>
      <c r="AG424" s="131"/>
      <c r="AI424" s="12"/>
      <c r="AL424" s="12"/>
      <c r="AM424" s="12"/>
      <c r="AO424" s="12"/>
      <c r="AR424" s="12"/>
      <c r="AS424" s="12"/>
      <c r="AU424" s="12"/>
      <c r="AX424" s="12"/>
      <c r="AY424" s="12"/>
      <c r="BA424" s="12"/>
      <c r="BD424" s="12"/>
      <c r="BE424" s="12"/>
      <c r="BG424" s="12"/>
      <c r="BJ424" s="12"/>
      <c r="BK424" s="12"/>
      <c r="BM424" s="131"/>
      <c r="BN424" s="132"/>
      <c r="BO424" s="132"/>
      <c r="BP424" s="12"/>
      <c r="BQ424" s="12"/>
      <c r="BS424" s="12"/>
      <c r="BV424" s="12"/>
      <c r="BW424" s="12"/>
      <c r="BY424" s="12"/>
      <c r="CB424" s="12"/>
      <c r="CC424" s="12"/>
      <c r="CE424" s="12"/>
      <c r="CH424" s="12"/>
      <c r="CI424" s="12"/>
    </row>
    <row r="425" spans="1:87">
      <c r="A425" s="9">
        <v>416</v>
      </c>
      <c r="B425" s="9">
        <v>84</v>
      </c>
      <c r="C425" s="9" t="s">
        <v>1584</v>
      </c>
      <c r="D425" s="9">
        <v>84</v>
      </c>
      <c r="E425" s="9" t="s">
        <v>1144</v>
      </c>
      <c r="F425" s="39">
        <v>276131.65999999997</v>
      </c>
      <c r="G425" s="128">
        <v>7.5235772256624145E-2</v>
      </c>
      <c r="H425" s="129">
        <f>U425</f>
        <v>275524.15999999997</v>
      </c>
      <c r="I425" s="128">
        <f>IF(H429&gt;0, H425/H429, 0)</f>
        <v>7.4603821564216619E-2</v>
      </c>
      <c r="J425" s="76"/>
      <c r="K425" s="12" t="e">
        <f>ROUND(J429*I425,0)</f>
        <v>#REF!</v>
      </c>
      <c r="L425" s="75">
        <v>108182</v>
      </c>
      <c r="M425" s="12" t="e">
        <f>K425-L425</f>
        <v>#REF!</v>
      </c>
      <c r="N425" s="50" t="e">
        <f t="shared" si="62"/>
        <v>#REF!</v>
      </c>
      <c r="O425" s="12">
        <v>19</v>
      </c>
      <c r="P425" s="9">
        <f t="shared" si="55"/>
        <v>0</v>
      </c>
      <c r="Q425" s="130">
        <f t="shared" si="56"/>
        <v>84</v>
      </c>
      <c r="R425" s="130">
        <f t="shared" si="57"/>
        <v>84</v>
      </c>
      <c r="S425" s="130">
        <f t="shared" si="58"/>
        <v>416</v>
      </c>
      <c r="T425" s="130">
        <f t="shared" si="59"/>
        <v>19</v>
      </c>
      <c r="U425" s="130">
        <f t="shared" si="60"/>
        <v>275524.15999999997</v>
      </c>
      <c r="V425" s="185">
        <f t="shared" si="61"/>
        <v>416</v>
      </c>
      <c r="W425" s="12">
        <v>84</v>
      </c>
      <c r="X425" s="9">
        <v>84</v>
      </c>
      <c r="Y425" s="9">
        <v>416</v>
      </c>
      <c r="Z425" s="12">
        <v>19</v>
      </c>
      <c r="AA425" s="12">
        <v>275524.15999999997</v>
      </c>
      <c r="AB425" s="132"/>
      <c r="AC425" s="131"/>
      <c r="AD425" s="132"/>
      <c r="AE425" s="132"/>
      <c r="AF425" s="131"/>
      <c r="AG425" s="131"/>
      <c r="AI425" s="12"/>
      <c r="AL425" s="12"/>
      <c r="AM425" s="12"/>
      <c r="AO425" s="12"/>
      <c r="AR425" s="12"/>
      <c r="AS425" s="12"/>
      <c r="AU425" s="12"/>
      <c r="AX425" s="12"/>
      <c r="AY425" s="12"/>
      <c r="BA425" s="12"/>
      <c r="BD425" s="12"/>
      <c r="BE425" s="12"/>
      <c r="BG425" s="12"/>
      <c r="BJ425" s="12"/>
      <c r="BK425" s="12"/>
      <c r="BM425" s="131"/>
      <c r="BN425" s="132"/>
      <c r="BO425" s="132"/>
      <c r="BP425" s="12"/>
      <c r="BQ425" s="12"/>
      <c r="BS425" s="12"/>
      <c r="BV425" s="12"/>
      <c r="BW425" s="12"/>
      <c r="BY425" s="12"/>
      <c r="CB425" s="12"/>
      <c r="CC425" s="12"/>
      <c r="CE425" s="12"/>
      <c r="CH425" s="12"/>
      <c r="CI425" s="12"/>
    </row>
    <row r="426" spans="1:87">
      <c r="A426" s="9">
        <v>417</v>
      </c>
      <c r="B426" s="9">
        <v>84</v>
      </c>
      <c r="C426" s="9" t="s">
        <v>1584</v>
      </c>
      <c r="D426" s="9">
        <v>767</v>
      </c>
      <c r="E426" s="9" t="s">
        <v>1466</v>
      </c>
      <c r="F426" s="39">
        <v>3394086</v>
      </c>
      <c r="G426" s="128">
        <v>0.92476422774337586</v>
      </c>
      <c r="H426" s="129">
        <f t="shared" si="63"/>
        <v>3417640</v>
      </c>
      <c r="I426" s="128">
        <f>IF(H429&gt;0, H426/H429, 0)</f>
        <v>0.92539617843578337</v>
      </c>
      <c r="J426" s="76"/>
      <c r="K426" s="12" t="e">
        <f>ROUND(J429*I426,0)</f>
        <v>#REF!</v>
      </c>
      <c r="L426" s="75">
        <v>1329724</v>
      </c>
      <c r="M426" s="12" t="e">
        <f>K426-L426</f>
        <v>#REF!</v>
      </c>
      <c r="N426" s="50" t="e">
        <f t="shared" si="62"/>
        <v>#REF!</v>
      </c>
      <c r="O426" s="12">
        <v>322</v>
      </c>
      <c r="P426" s="9">
        <f t="shared" si="55"/>
        <v>0</v>
      </c>
      <c r="Q426" s="130">
        <f t="shared" si="56"/>
        <v>84</v>
      </c>
      <c r="R426" s="130">
        <f t="shared" si="57"/>
        <v>767</v>
      </c>
      <c r="S426" s="130">
        <f t="shared" si="58"/>
        <v>417</v>
      </c>
      <c r="T426" s="130">
        <f t="shared" si="59"/>
        <v>327</v>
      </c>
      <c r="U426" s="130">
        <f t="shared" si="60"/>
        <v>3417640</v>
      </c>
      <c r="V426" s="185">
        <f t="shared" si="61"/>
        <v>417</v>
      </c>
      <c r="W426" s="12">
        <v>84</v>
      </c>
      <c r="X426" s="9">
        <v>767</v>
      </c>
      <c r="Y426" s="9">
        <v>417</v>
      </c>
      <c r="Z426" s="12">
        <v>327</v>
      </c>
      <c r="AA426" s="12">
        <v>3417640</v>
      </c>
      <c r="AB426" s="132"/>
      <c r="AC426" s="131"/>
      <c r="AD426" s="132"/>
      <c r="AE426" s="132"/>
      <c r="AF426" s="131"/>
      <c r="AG426" s="131"/>
      <c r="AI426" s="12"/>
      <c r="AL426" s="12"/>
      <c r="AM426" s="12"/>
      <c r="AO426" s="12"/>
      <c r="AR426" s="12"/>
      <c r="AS426" s="12"/>
      <c r="AU426" s="12"/>
      <c r="AX426" s="12"/>
      <c r="AY426" s="12"/>
      <c r="BA426" s="12"/>
      <c r="BD426" s="12"/>
      <c r="BE426" s="12"/>
      <c r="BG426" s="12"/>
      <c r="BJ426" s="12"/>
      <c r="BK426" s="12"/>
      <c r="BM426" s="131"/>
      <c r="BN426" s="132"/>
      <c r="BO426" s="132"/>
      <c r="BP426" s="12"/>
      <c r="BQ426" s="12"/>
      <c r="BS426" s="12"/>
      <c r="BV426" s="12"/>
      <c r="BW426" s="12"/>
      <c r="BY426" s="12"/>
      <c r="CB426" s="12"/>
      <c r="CC426" s="12"/>
      <c r="CE426" s="12"/>
      <c r="CH426" s="12"/>
      <c r="CI426" s="12"/>
    </row>
    <row r="427" spans="1:87">
      <c r="A427" s="9">
        <v>418</v>
      </c>
      <c r="B427" s="9">
        <v>84</v>
      </c>
      <c r="C427" s="9" t="s">
        <v>1928</v>
      </c>
      <c r="D427" s="9">
        <v>998</v>
      </c>
      <c r="E427" s="9" t="s">
        <v>1928</v>
      </c>
      <c r="F427" s="39">
        <v>0</v>
      </c>
      <c r="G427" s="128">
        <v>0</v>
      </c>
      <c r="H427" s="129">
        <f t="shared" si="63"/>
        <v>0</v>
      </c>
      <c r="I427" s="128">
        <f>IF(H429&gt;0, H427/H429, 0)</f>
        <v>0</v>
      </c>
      <c r="J427" s="76"/>
      <c r="K427" s="12" t="e">
        <f>ROUND(J429*I427,0)</f>
        <v>#REF!</v>
      </c>
      <c r="L427" s="75">
        <v>0</v>
      </c>
      <c r="M427" s="12" t="e">
        <f>K427-L427</f>
        <v>#REF!</v>
      </c>
      <c r="N427" s="50" t="e">
        <f t="shared" si="62"/>
        <v>#REF!</v>
      </c>
      <c r="O427" s="12">
        <v>0</v>
      </c>
      <c r="P427" s="9">
        <f t="shared" si="55"/>
        <v>0</v>
      </c>
      <c r="Q427" s="130">
        <f t="shared" si="56"/>
        <v>84</v>
      </c>
      <c r="R427" s="130">
        <f t="shared" si="57"/>
        <v>998</v>
      </c>
      <c r="S427" s="130">
        <f t="shared" si="58"/>
        <v>418</v>
      </c>
      <c r="T427" s="130">
        <f t="shared" si="59"/>
        <v>0</v>
      </c>
      <c r="U427" s="130">
        <f t="shared" si="60"/>
        <v>0</v>
      </c>
      <c r="V427" s="185">
        <f t="shared" si="61"/>
        <v>418</v>
      </c>
      <c r="W427" s="12">
        <v>84</v>
      </c>
      <c r="X427" s="9">
        <v>998</v>
      </c>
      <c r="Y427" s="9">
        <v>418</v>
      </c>
      <c r="Z427" s="12">
        <v>0</v>
      </c>
      <c r="AA427" s="12">
        <v>0</v>
      </c>
      <c r="AB427" s="132"/>
      <c r="AC427" s="131"/>
      <c r="AD427" s="132"/>
      <c r="AE427" s="132"/>
      <c r="AF427" s="131"/>
      <c r="AG427" s="131"/>
      <c r="AI427" s="12"/>
      <c r="AL427" s="12"/>
      <c r="AM427" s="12"/>
      <c r="AO427" s="12"/>
      <c r="AR427" s="12"/>
      <c r="AS427" s="12"/>
      <c r="AU427" s="12"/>
      <c r="AX427" s="12"/>
      <c r="AY427" s="12"/>
      <c r="BA427" s="12"/>
      <c r="BD427" s="12"/>
      <c r="BE427" s="12"/>
      <c r="BG427" s="12"/>
      <c r="BJ427" s="12"/>
      <c r="BK427" s="12"/>
      <c r="BM427" s="131"/>
      <c r="BN427" s="132"/>
      <c r="BO427" s="132"/>
      <c r="BP427" s="12"/>
      <c r="BQ427" s="12"/>
      <c r="BS427" s="12"/>
      <c r="BV427" s="12"/>
      <c r="BW427" s="12"/>
      <c r="BY427" s="12"/>
      <c r="CB427" s="12"/>
      <c r="CC427" s="12"/>
      <c r="CE427" s="12"/>
      <c r="CH427" s="12"/>
      <c r="CI427" s="12"/>
    </row>
    <row r="428" spans="1:87">
      <c r="A428" s="9">
        <v>419</v>
      </c>
      <c r="B428" s="9">
        <v>84</v>
      </c>
      <c r="C428" s="9" t="s">
        <v>1928</v>
      </c>
      <c r="D428" s="9">
        <v>998</v>
      </c>
      <c r="E428" s="9" t="s">
        <v>1928</v>
      </c>
      <c r="F428" s="39">
        <v>0</v>
      </c>
      <c r="G428" s="128">
        <v>0</v>
      </c>
      <c r="H428" s="129">
        <f t="shared" si="63"/>
        <v>0</v>
      </c>
      <c r="I428" s="128">
        <f>IF(H429&gt;0, H428/H429, 0)</f>
        <v>0</v>
      </c>
      <c r="J428" s="76"/>
      <c r="K428" s="12" t="e">
        <f>ROUND(J429*I428,0)</f>
        <v>#REF!</v>
      </c>
      <c r="L428" s="75">
        <v>0</v>
      </c>
      <c r="M428" s="12" t="e">
        <f>K428-L428</f>
        <v>#REF!</v>
      </c>
      <c r="N428" s="50" t="e">
        <f t="shared" si="62"/>
        <v>#REF!</v>
      </c>
      <c r="O428" s="12">
        <v>0</v>
      </c>
      <c r="P428" s="9">
        <f t="shared" si="55"/>
        <v>0</v>
      </c>
      <c r="Q428" s="130">
        <f t="shared" si="56"/>
        <v>84</v>
      </c>
      <c r="R428" s="130">
        <f t="shared" si="57"/>
        <v>998</v>
      </c>
      <c r="S428" s="130">
        <f t="shared" si="58"/>
        <v>419</v>
      </c>
      <c r="T428" s="130">
        <f t="shared" si="59"/>
        <v>0</v>
      </c>
      <c r="U428" s="130">
        <f t="shared" si="60"/>
        <v>0</v>
      </c>
      <c r="V428" s="185">
        <f t="shared" si="61"/>
        <v>419</v>
      </c>
      <c r="W428" s="12">
        <v>84</v>
      </c>
      <c r="X428" s="9">
        <v>998</v>
      </c>
      <c r="Y428" s="9">
        <v>419</v>
      </c>
      <c r="Z428" s="12">
        <v>0</v>
      </c>
      <c r="AA428" s="12">
        <v>0</v>
      </c>
      <c r="AB428" s="132"/>
      <c r="AC428" s="131"/>
      <c r="AD428" s="132"/>
      <c r="AE428" s="132"/>
      <c r="AF428" s="131"/>
      <c r="AG428" s="131"/>
      <c r="AI428" s="12"/>
      <c r="AL428" s="12"/>
      <c r="AM428" s="12"/>
      <c r="AO428" s="12"/>
      <c r="AR428" s="12"/>
      <c r="AS428" s="12"/>
      <c r="AU428" s="12"/>
      <c r="AX428" s="12"/>
      <c r="AY428" s="12"/>
      <c r="BA428" s="12"/>
      <c r="BD428" s="12"/>
      <c r="BE428" s="12"/>
      <c r="BG428" s="12"/>
      <c r="BJ428" s="12"/>
      <c r="BK428" s="12"/>
      <c r="BM428" s="131"/>
      <c r="BN428" s="132"/>
      <c r="BO428" s="132"/>
      <c r="BP428" s="12"/>
      <c r="BQ428" s="12"/>
      <c r="BS428" s="12"/>
      <c r="BV428" s="12"/>
      <c r="BW428" s="12"/>
      <c r="BY428" s="12"/>
      <c r="CB428" s="12"/>
      <c r="CC428" s="12"/>
      <c r="CE428" s="12"/>
      <c r="CH428" s="12"/>
      <c r="CI428" s="12"/>
    </row>
    <row r="429" spans="1:87">
      <c r="A429" s="9">
        <v>420</v>
      </c>
      <c r="B429" s="13">
        <v>84</v>
      </c>
      <c r="C429" s="13" t="s">
        <v>1584</v>
      </c>
      <c r="D429" s="13">
        <v>999</v>
      </c>
      <c r="E429" s="13" t="s">
        <v>946</v>
      </c>
      <c r="F429" s="111">
        <v>3670217.66</v>
      </c>
      <c r="G429" s="133">
        <v>1</v>
      </c>
      <c r="H429" s="134">
        <f>SUM(H425:H428)</f>
        <v>3693164.16</v>
      </c>
      <c r="I429" s="133">
        <f>SUM(I425:I428)</f>
        <v>1</v>
      </c>
      <c r="J429" s="111" t="e">
        <f>VLOOKUP(B429,town351,22)</f>
        <v>#REF!</v>
      </c>
      <c r="K429" s="111" t="e">
        <f>SUM(K425:K428)</f>
        <v>#REF!</v>
      </c>
      <c r="L429" s="135">
        <v>1437906</v>
      </c>
      <c r="M429" s="111" t="e">
        <f>SUM(M425:M428)</f>
        <v>#REF!</v>
      </c>
      <c r="N429" s="49" t="e">
        <f t="shared" si="62"/>
        <v>#REF!</v>
      </c>
      <c r="O429" s="111">
        <v>341</v>
      </c>
      <c r="P429" s="9">
        <f t="shared" si="55"/>
        <v>0</v>
      </c>
      <c r="Q429" s="130">
        <f t="shared" si="56"/>
        <v>84</v>
      </c>
      <c r="R429" s="130">
        <f t="shared" si="57"/>
        <v>999</v>
      </c>
      <c r="S429" s="130">
        <f t="shared" si="58"/>
        <v>420</v>
      </c>
      <c r="T429" s="130">
        <f t="shared" si="59"/>
        <v>346</v>
      </c>
      <c r="U429" s="130">
        <f t="shared" si="60"/>
        <v>3693164.16</v>
      </c>
      <c r="V429" s="185">
        <f t="shared" si="61"/>
        <v>420</v>
      </c>
      <c r="W429" s="12">
        <v>84</v>
      </c>
      <c r="X429" s="9">
        <v>999</v>
      </c>
      <c r="Y429" s="9">
        <v>420</v>
      </c>
      <c r="Z429" s="12">
        <v>346</v>
      </c>
      <c r="AA429" s="12">
        <v>3693164.16</v>
      </c>
      <c r="AB429" s="132"/>
      <c r="AC429" s="131"/>
      <c r="AD429" s="132"/>
      <c r="AE429" s="132"/>
      <c r="AF429" s="131"/>
      <c r="AG429" s="131"/>
      <c r="AI429" s="12"/>
      <c r="AL429" s="12"/>
      <c r="AM429" s="12"/>
      <c r="AO429" s="12"/>
      <c r="AR429" s="12"/>
      <c r="AS429" s="12"/>
      <c r="AU429" s="12"/>
      <c r="AX429" s="12"/>
      <c r="AY429" s="12"/>
      <c r="BA429" s="12"/>
      <c r="BD429" s="12"/>
      <c r="BE429" s="12"/>
      <c r="BG429" s="12"/>
      <c r="BJ429" s="12"/>
      <c r="BK429" s="12"/>
      <c r="BM429" s="131"/>
      <c r="BN429" s="132"/>
      <c r="BO429" s="132"/>
      <c r="BP429" s="12"/>
      <c r="BQ429" s="12"/>
      <c r="BS429" s="12"/>
      <c r="BV429" s="12"/>
      <c r="BW429" s="12"/>
      <c r="BY429" s="12"/>
      <c r="CB429" s="12"/>
      <c r="CC429" s="12"/>
      <c r="CE429" s="12"/>
      <c r="CH429" s="12"/>
      <c r="CI429" s="12"/>
    </row>
    <row r="430" spans="1:87">
      <c r="A430" s="9">
        <v>421</v>
      </c>
      <c r="B430" s="9">
        <v>85</v>
      </c>
      <c r="C430" s="9" t="s">
        <v>1585</v>
      </c>
      <c r="D430" s="9">
        <v>85</v>
      </c>
      <c r="E430" s="9" t="s">
        <v>1145</v>
      </c>
      <c r="F430" s="39">
        <v>1830657.57</v>
      </c>
      <c r="G430" s="128">
        <v>0.36376366210159083</v>
      </c>
      <c r="H430" s="129">
        <f>U430</f>
        <v>1797116.2700000003</v>
      </c>
      <c r="I430" s="128">
        <f>IF(H434&gt;0, H430/H434, 0)</f>
        <v>0.36114822286971088</v>
      </c>
      <c r="J430" s="76"/>
      <c r="K430" s="12" t="e">
        <f>ROUND(J434*I430,0)</f>
        <v>#REF!</v>
      </c>
      <c r="L430" s="75">
        <v>1584800</v>
      </c>
      <c r="M430" s="12" t="e">
        <f>K430-L430</f>
        <v>#REF!</v>
      </c>
      <c r="N430" s="50" t="e">
        <f t="shared" si="62"/>
        <v>#REF!</v>
      </c>
      <c r="O430" s="12">
        <v>184</v>
      </c>
      <c r="P430" s="9">
        <f t="shared" si="55"/>
        <v>0</v>
      </c>
      <c r="Q430" s="130">
        <f t="shared" si="56"/>
        <v>85</v>
      </c>
      <c r="R430" s="130">
        <f t="shared" si="57"/>
        <v>85</v>
      </c>
      <c r="S430" s="130">
        <f t="shared" si="58"/>
        <v>421</v>
      </c>
      <c r="T430" s="130">
        <f t="shared" si="59"/>
        <v>177</v>
      </c>
      <c r="U430" s="130">
        <f t="shared" si="60"/>
        <v>1797116.2700000003</v>
      </c>
      <c r="V430" s="185">
        <f t="shared" si="61"/>
        <v>421</v>
      </c>
      <c r="W430" s="12">
        <v>85</v>
      </c>
      <c r="X430" s="9">
        <v>85</v>
      </c>
      <c r="Y430" s="9">
        <v>421</v>
      </c>
      <c r="Z430" s="12">
        <v>177</v>
      </c>
      <c r="AA430" s="12">
        <v>1797116.2700000003</v>
      </c>
      <c r="AB430" s="132"/>
      <c r="AC430" s="131"/>
      <c r="AD430" s="132"/>
      <c r="AE430" s="132"/>
      <c r="AF430" s="131"/>
      <c r="AG430" s="131"/>
      <c r="AI430" s="12"/>
      <c r="AL430" s="12"/>
      <c r="AM430" s="12"/>
      <c r="AO430" s="12"/>
      <c r="AR430" s="12"/>
      <c r="AS430" s="12"/>
      <c r="AU430" s="12"/>
      <c r="AX430" s="12"/>
      <c r="AY430" s="12"/>
      <c r="BA430" s="12"/>
      <c r="BD430" s="12"/>
      <c r="BE430" s="12"/>
      <c r="BG430" s="12"/>
      <c r="BJ430" s="12"/>
      <c r="BK430" s="12"/>
      <c r="BM430" s="131"/>
      <c r="BN430" s="132"/>
      <c r="BO430" s="132"/>
      <c r="BP430" s="12"/>
      <c r="BQ430" s="12"/>
      <c r="BS430" s="12"/>
      <c r="BV430" s="12"/>
      <c r="BW430" s="12"/>
      <c r="BY430" s="12"/>
      <c r="CB430" s="12"/>
      <c r="CC430" s="12"/>
      <c r="CE430" s="12"/>
      <c r="CH430" s="12"/>
      <c r="CI430" s="12"/>
    </row>
    <row r="431" spans="1:87">
      <c r="A431" s="9">
        <v>422</v>
      </c>
      <c r="B431" s="9">
        <v>85</v>
      </c>
      <c r="C431" s="9" t="s">
        <v>1585</v>
      </c>
      <c r="D431" s="9">
        <v>660</v>
      </c>
      <c r="E431" s="9" t="s">
        <v>1432</v>
      </c>
      <c r="F431" s="39">
        <v>3014509</v>
      </c>
      <c r="G431" s="128">
        <v>0.59900270331725913</v>
      </c>
      <c r="H431" s="129">
        <f t="shared" si="63"/>
        <v>2923544</v>
      </c>
      <c r="I431" s="128">
        <f>IF(H434&gt;0, H431/H434, 0)</f>
        <v>0.58751497479982517</v>
      </c>
      <c r="J431" s="76"/>
      <c r="K431" s="12" t="e">
        <f>ROUND(J434*I431,0)</f>
        <v>#REF!</v>
      </c>
      <c r="L431" s="75">
        <v>2609660</v>
      </c>
      <c r="M431" s="12" t="e">
        <f>K431-L431</f>
        <v>#REF!</v>
      </c>
      <c r="N431" s="50" t="e">
        <f t="shared" si="62"/>
        <v>#REF!</v>
      </c>
      <c r="O431" s="12">
        <v>298</v>
      </c>
      <c r="P431" s="9">
        <f t="shared" si="55"/>
        <v>0</v>
      </c>
      <c r="Q431" s="130">
        <f t="shared" si="56"/>
        <v>85</v>
      </c>
      <c r="R431" s="130">
        <f t="shared" si="57"/>
        <v>660</v>
      </c>
      <c r="S431" s="130">
        <f t="shared" si="58"/>
        <v>422</v>
      </c>
      <c r="T431" s="130">
        <f t="shared" si="59"/>
        <v>279</v>
      </c>
      <c r="U431" s="130">
        <f t="shared" si="60"/>
        <v>2923544</v>
      </c>
      <c r="V431" s="185">
        <f t="shared" si="61"/>
        <v>422</v>
      </c>
      <c r="W431" s="12">
        <v>85</v>
      </c>
      <c r="X431" s="9">
        <v>660</v>
      </c>
      <c r="Y431" s="9">
        <v>422</v>
      </c>
      <c r="Z431" s="12">
        <v>279</v>
      </c>
      <c r="AA431" s="12">
        <v>2923544</v>
      </c>
      <c r="AB431" s="132"/>
      <c r="AC431" s="131"/>
      <c r="AD431" s="132"/>
      <c r="AE431" s="132"/>
      <c r="AF431" s="131"/>
      <c r="AG431" s="131"/>
      <c r="AI431" s="12"/>
      <c r="AL431" s="12"/>
      <c r="AM431" s="12"/>
      <c r="AO431" s="12"/>
      <c r="AR431" s="12"/>
      <c r="AS431" s="12"/>
      <c r="AU431" s="12"/>
      <c r="AX431" s="12"/>
      <c r="AY431" s="12"/>
      <c r="BA431" s="12"/>
      <c r="BD431" s="12"/>
      <c r="BE431" s="12"/>
      <c r="BG431" s="12"/>
      <c r="BJ431" s="12"/>
      <c r="BK431" s="12"/>
      <c r="BM431" s="131"/>
      <c r="BN431" s="132"/>
      <c r="BO431" s="132"/>
      <c r="BP431" s="12"/>
      <c r="BQ431" s="12"/>
      <c r="BS431" s="12"/>
      <c r="BV431" s="12"/>
      <c r="BW431" s="12"/>
      <c r="BY431" s="12"/>
      <c r="CB431" s="12"/>
      <c r="CC431" s="12"/>
      <c r="CE431" s="12"/>
      <c r="CH431" s="12"/>
      <c r="CI431" s="12"/>
    </row>
    <row r="432" spans="1:87">
      <c r="A432" s="9">
        <v>423</v>
      </c>
      <c r="B432" s="9">
        <v>85</v>
      </c>
      <c r="C432" s="9" t="s">
        <v>1585</v>
      </c>
      <c r="D432" s="9">
        <v>815</v>
      </c>
      <c r="E432" s="9" t="s">
        <v>1477</v>
      </c>
      <c r="F432" s="39">
        <v>187380</v>
      </c>
      <c r="G432" s="128">
        <v>3.7233634581150032E-2</v>
      </c>
      <c r="H432" s="129">
        <f t="shared" si="63"/>
        <v>255458</v>
      </c>
      <c r="I432" s="128">
        <f>IF(H434&gt;0, H432/H434, 0)</f>
        <v>5.13368023304639E-2</v>
      </c>
      <c r="J432" s="76"/>
      <c r="K432" s="12" t="e">
        <f>ROUND(J434*I432,0)</f>
        <v>#REF!</v>
      </c>
      <c r="L432" s="75">
        <v>162215</v>
      </c>
      <c r="M432" s="12" t="e">
        <f>K432-L432</f>
        <v>#REF!</v>
      </c>
      <c r="N432" s="50" t="e">
        <f t="shared" si="62"/>
        <v>#REF!</v>
      </c>
      <c r="O432" s="12">
        <v>12</v>
      </c>
      <c r="P432" s="9">
        <f t="shared" si="55"/>
        <v>0</v>
      </c>
      <c r="Q432" s="130">
        <f t="shared" si="56"/>
        <v>85</v>
      </c>
      <c r="R432" s="130">
        <f t="shared" si="57"/>
        <v>815</v>
      </c>
      <c r="S432" s="130">
        <f t="shared" si="58"/>
        <v>423</v>
      </c>
      <c r="T432" s="130">
        <f t="shared" si="59"/>
        <v>16</v>
      </c>
      <c r="U432" s="130">
        <f t="shared" si="60"/>
        <v>255458</v>
      </c>
      <c r="V432" s="185">
        <f t="shared" si="61"/>
        <v>423</v>
      </c>
      <c r="W432" s="12">
        <v>85</v>
      </c>
      <c r="X432" s="9">
        <v>815</v>
      </c>
      <c r="Y432" s="9">
        <v>423</v>
      </c>
      <c r="Z432" s="12">
        <v>16</v>
      </c>
      <c r="AA432" s="12">
        <v>255458</v>
      </c>
      <c r="AB432" s="132"/>
      <c r="AC432" s="131"/>
      <c r="AD432" s="132"/>
      <c r="AE432" s="132"/>
      <c r="AF432" s="131"/>
      <c r="AG432" s="131"/>
      <c r="AI432" s="12"/>
      <c r="AL432" s="12"/>
      <c r="AM432" s="12"/>
      <c r="AO432" s="12"/>
      <c r="AR432" s="12"/>
      <c r="AS432" s="12"/>
      <c r="AU432" s="12"/>
      <c r="AX432" s="12"/>
      <c r="AY432" s="12"/>
      <c r="BA432" s="12"/>
      <c r="BD432" s="12"/>
      <c r="BE432" s="12"/>
      <c r="BG432" s="12"/>
      <c r="BJ432" s="12"/>
      <c r="BK432" s="12"/>
      <c r="BM432" s="131"/>
      <c r="BN432" s="132"/>
      <c r="BO432" s="132"/>
      <c r="BP432" s="12"/>
      <c r="BQ432" s="12"/>
      <c r="BS432" s="12"/>
      <c r="BV432" s="12"/>
      <c r="BW432" s="12"/>
      <c r="BY432" s="12"/>
      <c r="CB432" s="12"/>
      <c r="CC432" s="12"/>
      <c r="CE432" s="12"/>
      <c r="CH432" s="12"/>
      <c r="CI432" s="12"/>
    </row>
    <row r="433" spans="1:87">
      <c r="A433" s="9">
        <v>424</v>
      </c>
      <c r="B433" s="9">
        <v>85</v>
      </c>
      <c r="C433" s="9" t="s">
        <v>1928</v>
      </c>
      <c r="D433" s="9">
        <v>998</v>
      </c>
      <c r="E433" s="9" t="s">
        <v>1928</v>
      </c>
      <c r="F433" s="39">
        <v>0</v>
      </c>
      <c r="G433" s="128">
        <v>0</v>
      </c>
      <c r="H433" s="129">
        <f t="shared" si="63"/>
        <v>0</v>
      </c>
      <c r="I433" s="128">
        <f>IF(H434&gt;0, H433/H434, 0)</f>
        <v>0</v>
      </c>
      <c r="J433" s="76"/>
      <c r="K433" s="12" t="e">
        <f>ROUND(J434*I433,0)</f>
        <v>#REF!</v>
      </c>
      <c r="L433" s="75">
        <v>0</v>
      </c>
      <c r="M433" s="12" t="e">
        <f>K433-L433</f>
        <v>#REF!</v>
      </c>
      <c r="N433" s="50" t="e">
        <f t="shared" si="62"/>
        <v>#REF!</v>
      </c>
      <c r="O433" s="12">
        <v>0</v>
      </c>
      <c r="P433" s="9">
        <f t="shared" si="55"/>
        <v>0</v>
      </c>
      <c r="Q433" s="130">
        <f t="shared" si="56"/>
        <v>85</v>
      </c>
      <c r="R433" s="130">
        <f t="shared" si="57"/>
        <v>998</v>
      </c>
      <c r="S433" s="130">
        <f t="shared" si="58"/>
        <v>424</v>
      </c>
      <c r="T433" s="130">
        <f t="shared" si="59"/>
        <v>0</v>
      </c>
      <c r="U433" s="130">
        <f t="shared" si="60"/>
        <v>0</v>
      </c>
      <c r="V433" s="185">
        <f t="shared" si="61"/>
        <v>424</v>
      </c>
      <c r="W433" s="12">
        <v>85</v>
      </c>
      <c r="X433" s="9">
        <v>998</v>
      </c>
      <c r="Y433" s="9">
        <v>424</v>
      </c>
      <c r="Z433" s="12">
        <v>0</v>
      </c>
      <c r="AA433" s="12">
        <v>0</v>
      </c>
      <c r="AB433" s="132"/>
      <c r="AC433" s="131"/>
      <c r="AD433" s="132"/>
      <c r="AE433" s="132"/>
      <c r="AF433" s="131"/>
      <c r="AG433" s="131"/>
      <c r="AI433" s="12"/>
      <c r="AL433" s="12"/>
      <c r="AM433" s="12"/>
      <c r="AO433" s="12"/>
      <c r="AR433" s="12"/>
      <c r="AS433" s="12"/>
      <c r="AU433" s="12"/>
      <c r="AX433" s="12"/>
      <c r="AY433" s="12"/>
      <c r="BA433" s="12"/>
      <c r="BD433" s="12"/>
      <c r="BE433" s="12"/>
      <c r="BG433" s="12"/>
      <c r="BJ433" s="12"/>
      <c r="BK433" s="12"/>
      <c r="BM433" s="131"/>
      <c r="BN433" s="132"/>
      <c r="BO433" s="132"/>
      <c r="BP433" s="12"/>
      <c r="BQ433" s="12"/>
      <c r="BS433" s="12"/>
      <c r="BV433" s="12"/>
      <c r="BW433" s="12"/>
      <c r="BY433" s="12"/>
      <c r="CB433" s="12"/>
      <c r="CC433" s="12"/>
      <c r="CE433" s="12"/>
      <c r="CH433" s="12"/>
      <c r="CI433" s="12"/>
    </row>
    <row r="434" spans="1:87">
      <c r="A434" s="9">
        <v>425</v>
      </c>
      <c r="B434" s="13">
        <v>85</v>
      </c>
      <c r="C434" s="13" t="s">
        <v>1585</v>
      </c>
      <c r="D434" s="13">
        <v>999</v>
      </c>
      <c r="E434" s="13" t="s">
        <v>946</v>
      </c>
      <c r="F434" s="111">
        <v>5032546.57</v>
      </c>
      <c r="G434" s="133">
        <v>1</v>
      </c>
      <c r="H434" s="134">
        <f>SUM(H430:H433)</f>
        <v>4976118.2700000005</v>
      </c>
      <c r="I434" s="133">
        <f>SUM(I430:I433)</f>
        <v>1</v>
      </c>
      <c r="J434" s="111" t="e">
        <f>VLOOKUP(B434,town351,22)</f>
        <v>#REF!</v>
      </c>
      <c r="K434" s="111" t="e">
        <f>SUM(K430:K433)</f>
        <v>#REF!</v>
      </c>
      <c r="L434" s="135">
        <v>4356675</v>
      </c>
      <c r="M434" s="111" t="e">
        <f>SUM(M430:M433)</f>
        <v>#REF!</v>
      </c>
      <c r="N434" s="49" t="e">
        <f t="shared" si="62"/>
        <v>#REF!</v>
      </c>
      <c r="O434" s="111">
        <v>494</v>
      </c>
      <c r="P434" s="9">
        <f t="shared" si="55"/>
        <v>0</v>
      </c>
      <c r="Q434" s="130">
        <f t="shared" si="56"/>
        <v>85</v>
      </c>
      <c r="R434" s="130">
        <f t="shared" si="57"/>
        <v>999</v>
      </c>
      <c r="S434" s="130">
        <f t="shared" si="58"/>
        <v>425</v>
      </c>
      <c r="T434" s="130">
        <f t="shared" si="59"/>
        <v>472</v>
      </c>
      <c r="U434" s="130">
        <f t="shared" si="60"/>
        <v>4976118.2700000005</v>
      </c>
      <c r="V434" s="185">
        <f t="shared" si="61"/>
        <v>425</v>
      </c>
      <c r="W434" s="12">
        <v>85</v>
      </c>
      <c r="X434" s="9">
        <v>999</v>
      </c>
      <c r="Y434" s="9">
        <v>425</v>
      </c>
      <c r="Z434" s="12">
        <v>472</v>
      </c>
      <c r="AA434" s="12">
        <v>4976118.2700000005</v>
      </c>
      <c r="AB434" s="132"/>
      <c r="AC434" s="131"/>
      <c r="AD434" s="132"/>
      <c r="AE434" s="132"/>
      <c r="AF434" s="131"/>
      <c r="AG434" s="131"/>
      <c r="AI434" s="12"/>
      <c r="AL434" s="12"/>
      <c r="AM434" s="12"/>
      <c r="AO434" s="12"/>
      <c r="AR434" s="12"/>
      <c r="AS434" s="12"/>
      <c r="AU434" s="12"/>
      <c r="AX434" s="12"/>
      <c r="AY434" s="12"/>
      <c r="BA434" s="12"/>
      <c r="BD434" s="12"/>
      <c r="BE434" s="12"/>
      <c r="BG434" s="12"/>
      <c r="BJ434" s="12"/>
      <c r="BK434" s="12"/>
      <c r="BM434" s="131"/>
      <c r="BN434" s="132"/>
      <c r="BO434" s="132"/>
      <c r="BP434" s="12"/>
      <c r="BQ434" s="12"/>
      <c r="BS434" s="12"/>
      <c r="BV434" s="12"/>
      <c r="BW434" s="12"/>
      <c r="BY434" s="12"/>
      <c r="CB434" s="12"/>
      <c r="CC434" s="12"/>
      <c r="CE434" s="12"/>
      <c r="CH434" s="12"/>
      <c r="CI434" s="12"/>
    </row>
    <row r="435" spans="1:87">
      <c r="A435" s="9">
        <v>426</v>
      </c>
      <c r="B435" s="9">
        <v>86</v>
      </c>
      <c r="C435" s="9" t="s">
        <v>1586</v>
      </c>
      <c r="D435" s="9">
        <v>86</v>
      </c>
      <c r="E435" s="9" t="s">
        <v>1146</v>
      </c>
      <c r="F435" s="39">
        <v>18095294</v>
      </c>
      <c r="G435" s="128">
        <v>1</v>
      </c>
      <c r="H435" s="129">
        <f>U435</f>
        <v>18091522.210000005</v>
      </c>
      <c r="I435" s="128">
        <f>IF(H439&gt;0, H435/H439, 0)</f>
        <v>1</v>
      </c>
      <c r="J435" s="76"/>
      <c r="K435" s="12" t="e">
        <f>ROUND(J439*I435,0)</f>
        <v>#REF!</v>
      </c>
      <c r="L435" s="75">
        <v>11793004</v>
      </c>
      <c r="M435" s="12" t="e">
        <f>K435-L435</f>
        <v>#REF!</v>
      </c>
      <c r="N435" s="50" t="e">
        <f t="shared" si="62"/>
        <v>#REF!</v>
      </c>
      <c r="O435" s="12">
        <v>1774</v>
      </c>
      <c r="P435" s="9">
        <f t="shared" si="55"/>
        <v>0</v>
      </c>
      <c r="Q435" s="130">
        <f t="shared" si="56"/>
        <v>86</v>
      </c>
      <c r="R435" s="130">
        <f t="shared" si="57"/>
        <v>86</v>
      </c>
      <c r="S435" s="130">
        <f t="shared" si="58"/>
        <v>426</v>
      </c>
      <c r="T435" s="130">
        <f t="shared" si="59"/>
        <v>1765</v>
      </c>
      <c r="U435" s="130">
        <f t="shared" si="60"/>
        <v>18091522.210000005</v>
      </c>
      <c r="V435" s="185">
        <f t="shared" si="61"/>
        <v>426</v>
      </c>
      <c r="W435" s="12">
        <v>86</v>
      </c>
      <c r="X435" s="9">
        <v>86</v>
      </c>
      <c r="Y435" s="9">
        <v>426</v>
      </c>
      <c r="Z435" s="12">
        <v>1765</v>
      </c>
      <c r="AA435" s="12">
        <v>18091522.210000005</v>
      </c>
      <c r="AB435" s="132"/>
      <c r="AC435" s="131"/>
      <c r="AD435" s="132"/>
      <c r="AE435" s="132"/>
      <c r="AF435" s="131"/>
      <c r="AG435" s="131"/>
      <c r="AI435" s="12"/>
      <c r="AL435" s="12"/>
      <c r="AM435" s="12"/>
      <c r="AO435" s="12"/>
      <c r="AR435" s="12"/>
      <c r="AS435" s="12"/>
      <c r="AU435" s="12"/>
      <c r="AX435" s="12"/>
      <c r="AY435" s="12"/>
      <c r="BA435" s="12"/>
      <c r="BD435" s="12"/>
      <c r="BE435" s="12"/>
      <c r="BG435" s="12"/>
      <c r="BJ435" s="12"/>
      <c r="BK435" s="12"/>
      <c r="BM435" s="131"/>
      <c r="BN435" s="132"/>
      <c r="BO435" s="132"/>
      <c r="BP435" s="12"/>
      <c r="BQ435" s="12"/>
      <c r="BS435" s="12"/>
      <c r="BV435" s="12"/>
      <c r="BW435" s="12"/>
      <c r="BY435" s="12"/>
      <c r="CB435" s="12"/>
      <c r="CC435" s="12"/>
      <c r="CE435" s="12"/>
      <c r="CH435" s="12"/>
      <c r="CI435" s="12"/>
    </row>
    <row r="436" spans="1:87">
      <c r="A436" s="9">
        <v>427</v>
      </c>
      <c r="B436" s="9">
        <v>86</v>
      </c>
      <c r="C436" s="9" t="s">
        <v>1928</v>
      </c>
      <c r="D436" s="9">
        <v>998</v>
      </c>
      <c r="E436" s="9" t="s">
        <v>1928</v>
      </c>
      <c r="F436" s="39">
        <v>0</v>
      </c>
      <c r="G436" s="128">
        <v>0</v>
      </c>
      <c r="H436" s="129">
        <f t="shared" si="63"/>
        <v>0</v>
      </c>
      <c r="I436" s="128">
        <f>IF(H439&gt;0, H436/H439, 0)</f>
        <v>0</v>
      </c>
      <c r="J436" s="76"/>
      <c r="K436" s="12" t="e">
        <f>ROUND(J439*I436,0)</f>
        <v>#REF!</v>
      </c>
      <c r="L436" s="75">
        <v>0</v>
      </c>
      <c r="M436" s="12" t="e">
        <f>K436-L436</f>
        <v>#REF!</v>
      </c>
      <c r="N436" s="50" t="e">
        <f t="shared" si="62"/>
        <v>#REF!</v>
      </c>
      <c r="O436" s="12">
        <v>0</v>
      </c>
      <c r="P436" s="9">
        <f t="shared" si="55"/>
        <v>0</v>
      </c>
      <c r="Q436" s="130">
        <f t="shared" si="56"/>
        <v>86</v>
      </c>
      <c r="R436" s="130">
        <f t="shared" si="57"/>
        <v>998</v>
      </c>
      <c r="S436" s="130">
        <f t="shared" si="58"/>
        <v>427</v>
      </c>
      <c r="T436" s="130">
        <f t="shared" si="59"/>
        <v>0</v>
      </c>
      <c r="U436" s="130">
        <f t="shared" si="60"/>
        <v>0</v>
      </c>
      <c r="V436" s="185">
        <f t="shared" si="61"/>
        <v>427</v>
      </c>
      <c r="W436" s="12">
        <v>86</v>
      </c>
      <c r="X436" s="9">
        <v>998</v>
      </c>
      <c r="Y436" s="9">
        <v>427</v>
      </c>
      <c r="Z436" s="12">
        <v>0</v>
      </c>
      <c r="AA436" s="12">
        <v>0</v>
      </c>
      <c r="AB436" s="132"/>
      <c r="AC436" s="131"/>
      <c r="AD436" s="132"/>
      <c r="AE436" s="132"/>
      <c r="AF436" s="131"/>
      <c r="AG436" s="131"/>
      <c r="AI436" s="12"/>
      <c r="AL436" s="12"/>
      <c r="AM436" s="12"/>
      <c r="AO436" s="12"/>
      <c r="AR436" s="12"/>
      <c r="AS436" s="12"/>
      <c r="AU436" s="12"/>
      <c r="AX436" s="12"/>
      <c r="AY436" s="12"/>
      <c r="BA436" s="12"/>
      <c r="BD436" s="12"/>
      <c r="BE436" s="12"/>
      <c r="BG436" s="12"/>
      <c r="BJ436" s="12"/>
      <c r="BK436" s="12"/>
      <c r="BM436" s="131"/>
      <c r="BN436" s="132"/>
      <c r="BO436" s="132"/>
      <c r="BP436" s="12"/>
      <c r="BQ436" s="12"/>
      <c r="BS436" s="12"/>
      <c r="BV436" s="12"/>
      <c r="BW436" s="12"/>
      <c r="BY436" s="12"/>
      <c r="CB436" s="12"/>
      <c r="CC436" s="12"/>
      <c r="CE436" s="12"/>
      <c r="CH436" s="12"/>
      <c r="CI436" s="12"/>
    </row>
    <row r="437" spans="1:87">
      <c r="A437" s="9">
        <v>428</v>
      </c>
      <c r="B437" s="9">
        <v>86</v>
      </c>
      <c r="C437" s="9" t="s">
        <v>1928</v>
      </c>
      <c r="D437" s="9">
        <v>998</v>
      </c>
      <c r="E437" s="9" t="s">
        <v>1928</v>
      </c>
      <c r="F437" s="39">
        <v>0</v>
      </c>
      <c r="G437" s="128">
        <v>0</v>
      </c>
      <c r="H437" s="129">
        <f t="shared" si="63"/>
        <v>0</v>
      </c>
      <c r="I437" s="128">
        <f>IF(H439&gt;0, H437/H439, 0)</f>
        <v>0</v>
      </c>
      <c r="J437" s="76"/>
      <c r="K437" s="12" t="e">
        <f>ROUND(J439*I437,0)</f>
        <v>#REF!</v>
      </c>
      <c r="L437" s="75">
        <v>0</v>
      </c>
      <c r="M437" s="12" t="e">
        <f>K437-L437</f>
        <v>#REF!</v>
      </c>
      <c r="N437" s="50" t="e">
        <f t="shared" si="62"/>
        <v>#REF!</v>
      </c>
      <c r="O437" s="12">
        <v>0</v>
      </c>
      <c r="P437" s="9">
        <f t="shared" si="55"/>
        <v>0</v>
      </c>
      <c r="Q437" s="130">
        <f t="shared" si="56"/>
        <v>86</v>
      </c>
      <c r="R437" s="130">
        <f t="shared" si="57"/>
        <v>998</v>
      </c>
      <c r="S437" s="130">
        <f t="shared" si="58"/>
        <v>428</v>
      </c>
      <c r="T437" s="130">
        <f t="shared" si="59"/>
        <v>0</v>
      </c>
      <c r="U437" s="130">
        <f t="shared" si="60"/>
        <v>0</v>
      </c>
      <c r="V437" s="185">
        <f t="shared" si="61"/>
        <v>428</v>
      </c>
      <c r="W437" s="12">
        <v>86</v>
      </c>
      <c r="X437" s="9">
        <v>998</v>
      </c>
      <c r="Y437" s="9">
        <v>428</v>
      </c>
      <c r="Z437" s="12">
        <v>0</v>
      </c>
      <c r="AA437" s="12">
        <v>0</v>
      </c>
      <c r="AB437" s="132"/>
      <c r="AC437" s="131"/>
      <c r="AD437" s="132"/>
      <c r="AE437" s="132"/>
      <c r="AF437" s="131"/>
      <c r="AG437" s="131"/>
      <c r="AI437" s="12"/>
      <c r="AL437" s="12"/>
      <c r="AM437" s="12"/>
      <c r="AO437" s="12"/>
      <c r="AR437" s="12"/>
      <c r="AS437" s="12"/>
      <c r="AU437" s="12"/>
      <c r="AX437" s="12"/>
      <c r="AY437" s="12"/>
      <c r="BA437" s="12"/>
      <c r="BD437" s="12"/>
      <c r="BE437" s="12"/>
      <c r="BG437" s="12"/>
      <c r="BJ437" s="12"/>
      <c r="BK437" s="12"/>
      <c r="BM437" s="131"/>
      <c r="BN437" s="132"/>
      <c r="BO437" s="132"/>
      <c r="BP437" s="12"/>
      <c r="BQ437" s="12"/>
      <c r="BS437" s="12"/>
      <c r="BV437" s="12"/>
      <c r="BW437" s="12"/>
      <c r="BY437" s="12"/>
      <c r="CB437" s="12"/>
      <c r="CC437" s="12"/>
      <c r="CE437" s="12"/>
      <c r="CH437" s="12"/>
      <c r="CI437" s="12"/>
    </row>
    <row r="438" spans="1:87">
      <c r="A438" s="9">
        <v>429</v>
      </c>
      <c r="B438" s="9">
        <v>86</v>
      </c>
      <c r="C438" s="9" t="s">
        <v>1928</v>
      </c>
      <c r="D438" s="9">
        <v>998</v>
      </c>
      <c r="E438" s="9" t="s">
        <v>1928</v>
      </c>
      <c r="F438" s="39">
        <v>0</v>
      </c>
      <c r="G438" s="128">
        <v>0</v>
      </c>
      <c r="H438" s="129">
        <f t="shared" si="63"/>
        <v>0</v>
      </c>
      <c r="I438" s="128">
        <f>IF(H439&gt;0, H438/H439, 0)</f>
        <v>0</v>
      </c>
      <c r="J438" s="76"/>
      <c r="K438" s="12" t="e">
        <f>ROUND(J439*I438,0)</f>
        <v>#REF!</v>
      </c>
      <c r="L438" s="75">
        <v>0</v>
      </c>
      <c r="M438" s="12" t="e">
        <f>K438-L438</f>
        <v>#REF!</v>
      </c>
      <c r="N438" s="50" t="e">
        <f t="shared" si="62"/>
        <v>#REF!</v>
      </c>
      <c r="O438" s="12">
        <v>0</v>
      </c>
      <c r="P438" s="9">
        <f t="shared" si="55"/>
        <v>0</v>
      </c>
      <c r="Q438" s="130">
        <f t="shared" si="56"/>
        <v>86</v>
      </c>
      <c r="R438" s="130">
        <f t="shared" si="57"/>
        <v>998</v>
      </c>
      <c r="S438" s="130">
        <f t="shared" si="58"/>
        <v>429</v>
      </c>
      <c r="T438" s="130">
        <f t="shared" si="59"/>
        <v>0</v>
      </c>
      <c r="U438" s="130">
        <f t="shared" si="60"/>
        <v>0</v>
      </c>
      <c r="V438" s="185">
        <f t="shared" si="61"/>
        <v>429</v>
      </c>
      <c r="W438" s="12">
        <v>86</v>
      </c>
      <c r="X438" s="9">
        <v>998</v>
      </c>
      <c r="Y438" s="9">
        <v>429</v>
      </c>
      <c r="Z438" s="12">
        <v>0</v>
      </c>
      <c r="AA438" s="12">
        <v>0</v>
      </c>
      <c r="AB438" s="132"/>
      <c r="AC438" s="131"/>
      <c r="AD438" s="132"/>
      <c r="AE438" s="132"/>
      <c r="AF438" s="131"/>
      <c r="AG438" s="131"/>
      <c r="AI438" s="12"/>
      <c r="AL438" s="12"/>
      <c r="AM438" s="12"/>
      <c r="AO438" s="12"/>
      <c r="AR438" s="12"/>
      <c r="AS438" s="12"/>
      <c r="AU438" s="12"/>
      <c r="AX438" s="12"/>
      <c r="AY438" s="12"/>
      <c r="BA438" s="12"/>
      <c r="BD438" s="12"/>
      <c r="BE438" s="12"/>
      <c r="BG438" s="12"/>
      <c r="BJ438" s="12"/>
      <c r="BK438" s="12"/>
      <c r="BM438" s="131"/>
      <c r="BN438" s="132"/>
      <c r="BO438" s="132"/>
      <c r="BP438" s="12"/>
      <c r="BQ438" s="12"/>
      <c r="BS438" s="12"/>
      <c r="BV438" s="12"/>
      <c r="BW438" s="12"/>
      <c r="BY438" s="12"/>
      <c r="CB438" s="12"/>
      <c r="CC438" s="12"/>
      <c r="CE438" s="12"/>
      <c r="CH438" s="12"/>
      <c r="CI438" s="12"/>
    </row>
    <row r="439" spans="1:87">
      <c r="A439" s="9">
        <v>430</v>
      </c>
      <c r="B439" s="13">
        <v>86</v>
      </c>
      <c r="C439" s="13" t="s">
        <v>1586</v>
      </c>
      <c r="D439" s="13">
        <v>999</v>
      </c>
      <c r="E439" s="13" t="s">
        <v>946</v>
      </c>
      <c r="F439" s="111">
        <v>18095294</v>
      </c>
      <c r="G439" s="133">
        <v>1</v>
      </c>
      <c r="H439" s="134">
        <f>SUM(H435:H438)</f>
        <v>18091522.210000005</v>
      </c>
      <c r="I439" s="133">
        <f>SUM(I435:I438)</f>
        <v>1</v>
      </c>
      <c r="J439" s="111" t="e">
        <f>VLOOKUP(B439,town351,22)</f>
        <v>#REF!</v>
      </c>
      <c r="K439" s="111" t="e">
        <f>SUM(K435:K438)</f>
        <v>#REF!</v>
      </c>
      <c r="L439" s="135">
        <v>11793004</v>
      </c>
      <c r="M439" s="111" t="e">
        <f>SUM(M435:M438)</f>
        <v>#REF!</v>
      </c>
      <c r="N439" s="49" t="e">
        <f t="shared" si="62"/>
        <v>#REF!</v>
      </c>
      <c r="O439" s="111">
        <v>1774</v>
      </c>
      <c r="P439" s="9">
        <f t="shared" si="55"/>
        <v>0</v>
      </c>
      <c r="Q439" s="130">
        <f t="shared" si="56"/>
        <v>86</v>
      </c>
      <c r="R439" s="130">
        <f t="shared" si="57"/>
        <v>999</v>
      </c>
      <c r="S439" s="130">
        <f t="shared" si="58"/>
        <v>430</v>
      </c>
      <c r="T439" s="130">
        <f t="shared" si="59"/>
        <v>1765</v>
      </c>
      <c r="U439" s="130">
        <f t="shared" si="60"/>
        <v>18091522.210000005</v>
      </c>
      <c r="V439" s="185">
        <f t="shared" si="61"/>
        <v>430</v>
      </c>
      <c r="W439" s="12">
        <v>86</v>
      </c>
      <c r="X439" s="9">
        <v>999</v>
      </c>
      <c r="Y439" s="9">
        <v>430</v>
      </c>
      <c r="Z439" s="12">
        <v>1765</v>
      </c>
      <c r="AA439" s="12">
        <v>18091522.210000005</v>
      </c>
      <c r="AB439" s="132"/>
      <c r="AC439" s="131"/>
      <c r="AD439" s="132"/>
      <c r="AE439" s="132"/>
      <c r="AF439" s="131"/>
      <c r="AG439" s="131"/>
      <c r="AI439" s="12"/>
      <c r="AL439" s="12"/>
      <c r="AM439" s="12"/>
      <c r="AO439" s="12"/>
      <c r="AR439" s="12"/>
      <c r="AS439" s="12"/>
      <c r="AU439" s="12"/>
      <c r="AX439" s="12"/>
      <c r="AY439" s="12"/>
      <c r="BA439" s="12"/>
      <c r="BD439" s="12"/>
      <c r="BE439" s="12"/>
      <c r="BG439" s="12"/>
      <c r="BJ439" s="12"/>
      <c r="BK439" s="12"/>
      <c r="BM439" s="131"/>
      <c r="BN439" s="132"/>
      <c r="BO439" s="132"/>
      <c r="BP439" s="12"/>
      <c r="BQ439" s="12"/>
      <c r="BS439" s="12"/>
      <c r="BV439" s="12"/>
      <c r="BW439" s="12"/>
      <c r="BY439" s="12"/>
      <c r="CB439" s="12"/>
      <c r="CC439" s="12"/>
      <c r="CE439" s="12"/>
      <c r="CH439" s="12"/>
      <c r="CI439" s="12"/>
    </row>
    <row r="440" spans="1:87">
      <c r="A440" s="9">
        <v>431</v>
      </c>
      <c r="B440" s="9">
        <v>87</v>
      </c>
      <c r="C440" s="9" t="s">
        <v>1587</v>
      </c>
      <c r="D440" s="9">
        <v>87</v>
      </c>
      <c r="E440" s="9" t="s">
        <v>1147</v>
      </c>
      <c r="F440" s="39">
        <v>25486357.480000004</v>
      </c>
      <c r="G440" s="128">
        <v>1</v>
      </c>
      <c r="H440" s="129">
        <f>U440</f>
        <v>26003641.129999999</v>
      </c>
      <c r="I440" s="128">
        <f>IF(H444&gt;0, H440/H444, 0)</f>
        <v>1</v>
      </c>
      <c r="J440" s="76"/>
      <c r="K440" s="12" t="e">
        <f>ROUND(J444*I440,0)</f>
        <v>#REF!</v>
      </c>
      <c r="L440" s="75">
        <v>16206963</v>
      </c>
      <c r="M440" s="12" t="e">
        <f>K440-L440</f>
        <v>#REF!</v>
      </c>
      <c r="N440" s="50" t="e">
        <f t="shared" si="62"/>
        <v>#REF!</v>
      </c>
      <c r="O440" s="12">
        <v>2646</v>
      </c>
      <c r="P440" s="9">
        <f t="shared" si="55"/>
        <v>0</v>
      </c>
      <c r="Q440" s="130">
        <f t="shared" si="56"/>
        <v>87</v>
      </c>
      <c r="R440" s="130">
        <f t="shared" si="57"/>
        <v>87</v>
      </c>
      <c r="S440" s="130">
        <f t="shared" si="58"/>
        <v>431</v>
      </c>
      <c r="T440" s="130">
        <f t="shared" si="59"/>
        <v>2694</v>
      </c>
      <c r="U440" s="130">
        <f t="shared" si="60"/>
        <v>26003641.129999999</v>
      </c>
      <c r="V440" s="185">
        <f t="shared" si="61"/>
        <v>431</v>
      </c>
      <c r="W440" s="12">
        <v>87</v>
      </c>
      <c r="X440" s="9">
        <v>87</v>
      </c>
      <c r="Y440" s="9">
        <v>431</v>
      </c>
      <c r="Z440" s="12">
        <v>2694</v>
      </c>
      <c r="AA440" s="12">
        <v>26003641.129999999</v>
      </c>
      <c r="AB440" s="132"/>
      <c r="AC440" s="131"/>
      <c r="AD440" s="132"/>
      <c r="AE440" s="132"/>
      <c r="AF440" s="131"/>
      <c r="AG440" s="131"/>
      <c r="AI440" s="12"/>
      <c r="AL440" s="12"/>
      <c r="AM440" s="12"/>
      <c r="AO440" s="12"/>
      <c r="AR440" s="12"/>
      <c r="AS440" s="12"/>
      <c r="AU440" s="12"/>
      <c r="AX440" s="12"/>
      <c r="AY440" s="12"/>
      <c r="BA440" s="12"/>
      <c r="BD440" s="12"/>
      <c r="BE440" s="12"/>
      <c r="BG440" s="12"/>
      <c r="BJ440" s="12"/>
      <c r="BK440" s="12"/>
      <c r="BM440" s="131"/>
      <c r="BN440" s="132"/>
      <c r="BO440" s="132"/>
      <c r="BP440" s="12"/>
      <c r="BQ440" s="12"/>
      <c r="BS440" s="12"/>
      <c r="BV440" s="12"/>
      <c r="BW440" s="12"/>
      <c r="BY440" s="12"/>
      <c r="CB440" s="12"/>
      <c r="CC440" s="12"/>
      <c r="CE440" s="12"/>
      <c r="CH440" s="12"/>
      <c r="CI440" s="12"/>
    </row>
    <row r="441" spans="1:87">
      <c r="A441" s="9">
        <v>432</v>
      </c>
      <c r="B441" s="9">
        <v>87</v>
      </c>
      <c r="C441" s="9" t="s">
        <v>1928</v>
      </c>
      <c r="D441" s="9">
        <v>998</v>
      </c>
      <c r="E441" s="9" t="s">
        <v>1928</v>
      </c>
      <c r="F441" s="39">
        <v>0</v>
      </c>
      <c r="G441" s="128">
        <v>0</v>
      </c>
      <c r="H441" s="129">
        <f t="shared" si="63"/>
        <v>0</v>
      </c>
      <c r="I441" s="128">
        <f>IF(H444&gt;0, H441/H444, 0)</f>
        <v>0</v>
      </c>
      <c r="J441" s="76"/>
      <c r="K441" s="12" t="e">
        <f>ROUND(J444*I441,0)</f>
        <v>#REF!</v>
      </c>
      <c r="L441" s="75">
        <v>0</v>
      </c>
      <c r="M441" s="12" t="e">
        <f>K441-L441</f>
        <v>#REF!</v>
      </c>
      <c r="N441" s="50" t="e">
        <f t="shared" si="62"/>
        <v>#REF!</v>
      </c>
      <c r="O441" s="12">
        <v>0</v>
      </c>
      <c r="P441" s="9">
        <f t="shared" si="55"/>
        <v>0</v>
      </c>
      <c r="Q441" s="130">
        <f t="shared" si="56"/>
        <v>87</v>
      </c>
      <c r="R441" s="130">
        <f t="shared" si="57"/>
        <v>998</v>
      </c>
      <c r="S441" s="130">
        <f t="shared" si="58"/>
        <v>432</v>
      </c>
      <c r="T441" s="130">
        <f t="shared" si="59"/>
        <v>0</v>
      </c>
      <c r="U441" s="130">
        <f t="shared" si="60"/>
        <v>0</v>
      </c>
      <c r="V441" s="185">
        <f t="shared" si="61"/>
        <v>432</v>
      </c>
      <c r="W441" s="12">
        <v>87</v>
      </c>
      <c r="X441" s="9">
        <v>998</v>
      </c>
      <c r="Y441" s="9">
        <v>432</v>
      </c>
      <c r="Z441" s="12">
        <v>0</v>
      </c>
      <c r="AA441" s="12">
        <v>0</v>
      </c>
      <c r="AB441" s="132"/>
      <c r="AC441" s="131"/>
      <c r="AD441" s="132"/>
      <c r="AE441" s="132"/>
      <c r="AF441" s="131"/>
      <c r="AG441" s="131"/>
      <c r="AI441" s="12"/>
      <c r="AL441" s="12"/>
      <c r="AM441" s="12"/>
      <c r="AO441" s="12"/>
      <c r="AR441" s="12"/>
      <c r="AS441" s="12"/>
      <c r="AU441" s="12"/>
      <c r="AX441" s="12"/>
      <c r="AY441" s="12"/>
      <c r="BA441" s="12"/>
      <c r="BD441" s="12"/>
      <c r="BE441" s="12"/>
      <c r="BG441" s="12"/>
      <c r="BJ441" s="12"/>
      <c r="BK441" s="12"/>
      <c r="BM441" s="131"/>
      <c r="BN441" s="132"/>
      <c r="BO441" s="132"/>
      <c r="BP441" s="12"/>
      <c r="BQ441" s="12"/>
      <c r="BS441" s="12"/>
      <c r="BV441" s="12"/>
      <c r="BW441" s="12"/>
      <c r="BY441" s="12"/>
      <c r="CB441" s="12"/>
      <c r="CC441" s="12"/>
      <c r="CE441" s="12"/>
      <c r="CH441" s="12"/>
      <c r="CI441" s="12"/>
    </row>
    <row r="442" spans="1:87">
      <c r="A442" s="9">
        <v>433</v>
      </c>
      <c r="B442" s="9">
        <v>87</v>
      </c>
      <c r="C442" s="9" t="s">
        <v>1928</v>
      </c>
      <c r="D442" s="9">
        <v>998</v>
      </c>
      <c r="E442" s="9" t="s">
        <v>1928</v>
      </c>
      <c r="F442" s="39">
        <v>0</v>
      </c>
      <c r="G442" s="128">
        <v>0</v>
      </c>
      <c r="H442" s="129">
        <f t="shared" si="63"/>
        <v>0</v>
      </c>
      <c r="I442" s="128">
        <f>IF(H444&gt;0, H442/H444, 0)</f>
        <v>0</v>
      </c>
      <c r="J442" s="76"/>
      <c r="K442" s="12" t="e">
        <f>ROUND(J444*I442,0)</f>
        <v>#REF!</v>
      </c>
      <c r="L442" s="75">
        <v>0</v>
      </c>
      <c r="M442" s="12" t="e">
        <f>K442-L442</f>
        <v>#REF!</v>
      </c>
      <c r="N442" s="50" t="e">
        <f t="shared" si="62"/>
        <v>#REF!</v>
      </c>
      <c r="O442" s="12">
        <v>0</v>
      </c>
      <c r="P442" s="9">
        <f t="shared" si="55"/>
        <v>0</v>
      </c>
      <c r="Q442" s="130">
        <f t="shared" si="56"/>
        <v>87</v>
      </c>
      <c r="R442" s="130">
        <f t="shared" si="57"/>
        <v>998</v>
      </c>
      <c r="S442" s="130">
        <f t="shared" si="58"/>
        <v>433</v>
      </c>
      <c r="T442" s="130">
        <f t="shared" si="59"/>
        <v>0</v>
      </c>
      <c r="U442" s="130">
        <f t="shared" si="60"/>
        <v>0</v>
      </c>
      <c r="V442" s="185">
        <f t="shared" si="61"/>
        <v>433</v>
      </c>
      <c r="W442" s="12">
        <v>87</v>
      </c>
      <c r="X442" s="9">
        <v>998</v>
      </c>
      <c r="Y442" s="9">
        <v>433</v>
      </c>
      <c r="Z442" s="12">
        <v>0</v>
      </c>
      <c r="AA442" s="12">
        <v>0</v>
      </c>
      <c r="AB442" s="132"/>
      <c r="AC442" s="131"/>
      <c r="AD442" s="132"/>
      <c r="AE442" s="132"/>
      <c r="AF442" s="131"/>
      <c r="AG442" s="131"/>
      <c r="AI442" s="12"/>
      <c r="AL442" s="12"/>
      <c r="AM442" s="12"/>
      <c r="AO442" s="12"/>
      <c r="AR442" s="12"/>
      <c r="AS442" s="12"/>
      <c r="AU442" s="12"/>
      <c r="AX442" s="12"/>
      <c r="AY442" s="12"/>
      <c r="BA442" s="12"/>
      <c r="BD442" s="12"/>
      <c r="BE442" s="12"/>
      <c r="BG442" s="12"/>
      <c r="BJ442" s="12"/>
      <c r="BK442" s="12"/>
      <c r="BM442" s="131"/>
      <c r="BN442" s="132"/>
      <c r="BO442" s="132"/>
      <c r="BP442" s="12"/>
      <c r="BQ442" s="12"/>
      <c r="BS442" s="12"/>
      <c r="BV442" s="12"/>
      <c r="BW442" s="12"/>
      <c r="BY442" s="12"/>
      <c r="CB442" s="12"/>
      <c r="CC442" s="12"/>
      <c r="CE442" s="12"/>
      <c r="CH442" s="12"/>
      <c r="CI442" s="12"/>
    </row>
    <row r="443" spans="1:87">
      <c r="A443" s="9">
        <v>434</v>
      </c>
      <c r="B443" s="9">
        <v>87</v>
      </c>
      <c r="C443" s="9" t="s">
        <v>1928</v>
      </c>
      <c r="D443" s="9">
        <v>998</v>
      </c>
      <c r="E443" s="9" t="s">
        <v>1928</v>
      </c>
      <c r="F443" s="39">
        <v>0</v>
      </c>
      <c r="G443" s="128">
        <v>0</v>
      </c>
      <c r="H443" s="129">
        <f t="shared" si="63"/>
        <v>0</v>
      </c>
      <c r="I443" s="128">
        <f>IF(H444&gt;0, H443/H444, 0)</f>
        <v>0</v>
      </c>
      <c r="J443" s="76"/>
      <c r="K443" s="12" t="e">
        <f>ROUND(J444*I443,0)</f>
        <v>#REF!</v>
      </c>
      <c r="L443" s="75">
        <v>0</v>
      </c>
      <c r="M443" s="12" t="e">
        <f>K443-L443</f>
        <v>#REF!</v>
      </c>
      <c r="N443" s="50" t="e">
        <f t="shared" si="62"/>
        <v>#REF!</v>
      </c>
      <c r="O443" s="12">
        <v>0</v>
      </c>
      <c r="P443" s="9">
        <f t="shared" si="55"/>
        <v>0</v>
      </c>
      <c r="Q443" s="130">
        <f t="shared" si="56"/>
        <v>87</v>
      </c>
      <c r="R443" s="130">
        <f t="shared" si="57"/>
        <v>998</v>
      </c>
      <c r="S443" s="130">
        <f t="shared" si="58"/>
        <v>434</v>
      </c>
      <c r="T443" s="130">
        <f t="shared" si="59"/>
        <v>0</v>
      </c>
      <c r="U443" s="130">
        <f t="shared" si="60"/>
        <v>0</v>
      </c>
      <c r="V443" s="185">
        <f t="shared" si="61"/>
        <v>434</v>
      </c>
      <c r="W443" s="12">
        <v>87</v>
      </c>
      <c r="X443" s="9">
        <v>998</v>
      </c>
      <c r="Y443" s="9">
        <v>434</v>
      </c>
      <c r="Z443" s="12">
        <v>0</v>
      </c>
      <c r="AA443" s="12">
        <v>0</v>
      </c>
      <c r="AB443" s="132"/>
      <c r="AC443" s="131"/>
      <c r="AD443" s="132"/>
      <c r="AE443" s="132"/>
      <c r="AF443" s="131"/>
      <c r="AG443" s="131"/>
      <c r="AI443" s="12"/>
      <c r="AL443" s="12"/>
      <c r="AM443" s="12"/>
      <c r="AO443" s="12"/>
      <c r="AR443" s="12"/>
      <c r="AS443" s="12"/>
      <c r="AU443" s="12"/>
      <c r="AX443" s="12"/>
      <c r="AY443" s="12"/>
      <c r="BA443" s="12"/>
      <c r="BD443" s="12"/>
      <c r="BE443" s="12"/>
      <c r="BG443" s="12"/>
      <c r="BJ443" s="12"/>
      <c r="BK443" s="12"/>
      <c r="BM443" s="131"/>
      <c r="BN443" s="132"/>
      <c r="BO443" s="132"/>
      <c r="BP443" s="12"/>
      <c r="BQ443" s="12"/>
      <c r="BS443" s="12"/>
      <c r="BV443" s="12"/>
      <c r="BW443" s="12"/>
      <c r="BY443" s="12"/>
      <c r="CB443" s="12"/>
      <c r="CC443" s="12"/>
      <c r="CE443" s="12"/>
      <c r="CH443" s="12"/>
      <c r="CI443" s="12"/>
    </row>
    <row r="444" spans="1:87">
      <c r="A444" s="9">
        <v>435</v>
      </c>
      <c r="B444" s="13">
        <v>87</v>
      </c>
      <c r="C444" s="13" t="s">
        <v>1587</v>
      </c>
      <c r="D444" s="13">
        <v>999</v>
      </c>
      <c r="E444" s="13" t="s">
        <v>946</v>
      </c>
      <c r="F444" s="111">
        <v>25486357.480000004</v>
      </c>
      <c r="G444" s="133">
        <v>1</v>
      </c>
      <c r="H444" s="134">
        <f>SUM(H440:H443)</f>
        <v>26003641.129999999</v>
      </c>
      <c r="I444" s="133">
        <f>SUM(I440:I443)</f>
        <v>1</v>
      </c>
      <c r="J444" s="111" t="e">
        <f>VLOOKUP(B444,town351,22)</f>
        <v>#REF!</v>
      </c>
      <c r="K444" s="111" t="e">
        <f>SUM(K440:K443)</f>
        <v>#REF!</v>
      </c>
      <c r="L444" s="135">
        <v>16206963</v>
      </c>
      <c r="M444" s="111" t="e">
        <f>SUM(M440:M443)</f>
        <v>#REF!</v>
      </c>
      <c r="N444" s="49" t="e">
        <f t="shared" si="62"/>
        <v>#REF!</v>
      </c>
      <c r="O444" s="111">
        <v>2646</v>
      </c>
      <c r="P444" s="9">
        <f t="shared" si="55"/>
        <v>0</v>
      </c>
      <c r="Q444" s="130">
        <f t="shared" si="56"/>
        <v>87</v>
      </c>
      <c r="R444" s="130">
        <f t="shared" si="57"/>
        <v>999</v>
      </c>
      <c r="S444" s="130">
        <f t="shared" si="58"/>
        <v>435</v>
      </c>
      <c r="T444" s="130">
        <f t="shared" si="59"/>
        <v>2694</v>
      </c>
      <c r="U444" s="130">
        <f t="shared" si="60"/>
        <v>26003641.129999999</v>
      </c>
      <c r="V444" s="185">
        <f t="shared" si="61"/>
        <v>435</v>
      </c>
      <c r="W444" s="12">
        <v>87</v>
      </c>
      <c r="X444" s="9">
        <v>999</v>
      </c>
      <c r="Y444" s="9">
        <v>435</v>
      </c>
      <c r="Z444" s="12">
        <v>2694</v>
      </c>
      <c r="AA444" s="12">
        <v>26003641.129999999</v>
      </c>
      <c r="AB444" s="132"/>
      <c r="AC444" s="131"/>
      <c r="AD444" s="132"/>
      <c r="AE444" s="132"/>
      <c r="AF444" s="131"/>
      <c r="AG444" s="131"/>
      <c r="AI444" s="12"/>
      <c r="AL444" s="12"/>
      <c r="AM444" s="12"/>
      <c r="AO444" s="12"/>
      <c r="AR444" s="12"/>
      <c r="AS444" s="12"/>
      <c r="AU444" s="12"/>
      <c r="AX444" s="12"/>
      <c r="AY444" s="12"/>
      <c r="BA444" s="12"/>
      <c r="BD444" s="12"/>
      <c r="BE444" s="12"/>
      <c r="BG444" s="12"/>
      <c r="BJ444" s="12"/>
      <c r="BK444" s="12"/>
      <c r="BM444" s="131"/>
      <c r="BN444" s="132"/>
      <c r="BO444" s="132"/>
      <c r="BP444" s="12"/>
      <c r="BQ444" s="12"/>
      <c r="BS444" s="12"/>
      <c r="BV444" s="12"/>
      <c r="BW444" s="12"/>
      <c r="BY444" s="12"/>
      <c r="CB444" s="12"/>
      <c r="CC444" s="12"/>
      <c r="CE444" s="12"/>
      <c r="CH444" s="12"/>
      <c r="CI444" s="12"/>
    </row>
    <row r="445" spans="1:87">
      <c r="A445" s="9">
        <v>436</v>
      </c>
      <c r="B445" s="9">
        <v>88</v>
      </c>
      <c r="C445" s="9" t="s">
        <v>1588</v>
      </c>
      <c r="D445" s="9">
        <v>88</v>
      </c>
      <c r="E445" s="9" t="s">
        <v>1148</v>
      </c>
      <c r="F445" s="39">
        <v>34281775.100000001</v>
      </c>
      <c r="G445" s="128">
        <v>0.97338641524068614</v>
      </c>
      <c r="H445" s="129">
        <f>U445</f>
        <v>34160203.240000002</v>
      </c>
      <c r="I445" s="128">
        <f>IF(H449&gt;0, H445/H449, 0)</f>
        <v>0.96873324297843499</v>
      </c>
      <c r="J445" s="76"/>
      <c r="K445" s="12" t="e">
        <f>ROUND(J449*I445,0)</f>
        <v>#REF!</v>
      </c>
      <c r="L445" s="75">
        <v>26279966</v>
      </c>
      <c r="M445" s="12" t="e">
        <f>K445-L445</f>
        <v>#REF!</v>
      </c>
      <c r="N445" s="50" t="e">
        <f t="shared" si="62"/>
        <v>#REF!</v>
      </c>
      <c r="O445" s="12">
        <v>3691</v>
      </c>
      <c r="P445" s="9">
        <f t="shared" si="55"/>
        <v>0</v>
      </c>
      <c r="Q445" s="130">
        <f t="shared" si="56"/>
        <v>88</v>
      </c>
      <c r="R445" s="130">
        <f t="shared" si="57"/>
        <v>88</v>
      </c>
      <c r="S445" s="130">
        <f t="shared" si="58"/>
        <v>436</v>
      </c>
      <c r="T445" s="130">
        <f t="shared" si="59"/>
        <v>3629</v>
      </c>
      <c r="U445" s="130">
        <f t="shared" si="60"/>
        <v>34160203.240000002</v>
      </c>
      <c r="V445" s="185">
        <f t="shared" si="61"/>
        <v>436</v>
      </c>
      <c r="W445" s="12">
        <v>88</v>
      </c>
      <c r="X445" s="9">
        <v>88</v>
      </c>
      <c r="Y445" s="9">
        <v>436</v>
      </c>
      <c r="Z445" s="12">
        <v>3629</v>
      </c>
      <c r="AA445" s="12">
        <v>34160203.240000002</v>
      </c>
      <c r="AB445" s="132"/>
      <c r="AC445" s="131"/>
      <c r="AD445" s="132"/>
      <c r="AE445" s="132"/>
      <c r="AF445" s="131"/>
      <c r="AG445" s="131"/>
      <c r="AI445" s="12"/>
      <c r="AL445" s="12"/>
      <c r="AM445" s="12"/>
      <c r="AO445" s="12"/>
      <c r="AR445" s="12"/>
      <c r="AS445" s="12"/>
      <c r="AU445" s="12"/>
      <c r="AX445" s="12"/>
      <c r="AY445" s="12"/>
      <c r="BA445" s="12"/>
      <c r="BD445" s="12"/>
      <c r="BE445" s="12"/>
      <c r="BG445" s="12"/>
      <c r="BJ445" s="12"/>
      <c r="BK445" s="12"/>
      <c r="BM445" s="131"/>
      <c r="BN445" s="132"/>
      <c r="BO445" s="132"/>
      <c r="BP445" s="12"/>
      <c r="BQ445" s="12"/>
      <c r="BS445" s="12"/>
      <c r="BV445" s="12"/>
      <c r="BW445" s="12"/>
      <c r="BY445" s="12"/>
      <c r="CB445" s="12"/>
      <c r="CC445" s="12"/>
      <c r="CE445" s="12"/>
      <c r="CH445" s="12"/>
      <c r="CI445" s="12"/>
    </row>
    <row r="446" spans="1:87">
      <c r="A446" s="9">
        <v>437</v>
      </c>
      <c r="B446" s="9">
        <v>88</v>
      </c>
      <c r="C446" s="9" t="s">
        <v>1588</v>
      </c>
      <c r="D446" s="9">
        <v>872</v>
      </c>
      <c r="E446" s="9" t="s">
        <v>1493</v>
      </c>
      <c r="F446" s="39">
        <v>876479</v>
      </c>
      <c r="G446" s="128">
        <v>2.4886481209187482E-2</v>
      </c>
      <c r="H446" s="129">
        <f t="shared" si="63"/>
        <v>1025945</v>
      </c>
      <c r="I446" s="128">
        <f>IF(H449&gt;0, H446/H449, 0)</f>
        <v>2.9094294901727592E-2</v>
      </c>
      <c r="J446" s="76"/>
      <c r="K446" s="12" t="e">
        <f>ROUND(J449*I446,0)</f>
        <v>#REF!</v>
      </c>
      <c r="L446" s="75">
        <v>671897</v>
      </c>
      <c r="M446" s="12" t="e">
        <f>K446-L446</f>
        <v>#REF!</v>
      </c>
      <c r="N446" s="50" t="e">
        <f t="shared" si="62"/>
        <v>#REF!</v>
      </c>
      <c r="O446" s="12">
        <v>55</v>
      </c>
      <c r="P446" s="9">
        <f t="shared" si="55"/>
        <v>0</v>
      </c>
      <c r="Q446" s="130">
        <f t="shared" si="56"/>
        <v>88</v>
      </c>
      <c r="R446" s="130">
        <f t="shared" si="57"/>
        <v>872</v>
      </c>
      <c r="S446" s="130">
        <f t="shared" si="58"/>
        <v>437</v>
      </c>
      <c r="T446" s="130">
        <f t="shared" si="59"/>
        <v>64</v>
      </c>
      <c r="U446" s="130">
        <f t="shared" si="60"/>
        <v>1025945</v>
      </c>
      <c r="V446" s="185">
        <f t="shared" si="61"/>
        <v>437</v>
      </c>
      <c r="W446" s="12">
        <v>88</v>
      </c>
      <c r="X446" s="9">
        <v>872</v>
      </c>
      <c r="Y446" s="9">
        <v>437</v>
      </c>
      <c r="Z446" s="12">
        <v>64</v>
      </c>
      <c r="AA446" s="12">
        <v>1025945</v>
      </c>
      <c r="AB446" s="132"/>
      <c r="AC446" s="131"/>
      <c r="AD446" s="132"/>
      <c r="AE446" s="132"/>
      <c r="AF446" s="131"/>
      <c r="AG446" s="131"/>
      <c r="AI446" s="12"/>
      <c r="AL446" s="12"/>
      <c r="AM446" s="12"/>
      <c r="AO446" s="12"/>
      <c r="AR446" s="12"/>
      <c r="AS446" s="12"/>
      <c r="AU446" s="12"/>
      <c r="AX446" s="12"/>
      <c r="AY446" s="12"/>
      <c r="BA446" s="12"/>
      <c r="BD446" s="12"/>
      <c r="BE446" s="12"/>
      <c r="BG446" s="12"/>
      <c r="BJ446" s="12"/>
      <c r="BK446" s="12"/>
      <c r="BM446" s="131"/>
      <c r="BN446" s="132"/>
      <c r="BO446" s="132"/>
      <c r="BP446" s="12"/>
      <c r="BQ446" s="12"/>
      <c r="BS446" s="12"/>
      <c r="BV446" s="12"/>
      <c r="BW446" s="12"/>
      <c r="BY446" s="12"/>
      <c r="CB446" s="12"/>
      <c r="CC446" s="12"/>
      <c r="CE446" s="12"/>
      <c r="CH446" s="12"/>
      <c r="CI446" s="12"/>
    </row>
    <row r="447" spans="1:87">
      <c r="A447" s="9">
        <v>438</v>
      </c>
      <c r="B447" s="9">
        <v>88</v>
      </c>
      <c r="C447" s="9" t="s">
        <v>1588</v>
      </c>
      <c r="D447" s="9">
        <v>910</v>
      </c>
      <c r="E447" s="9" t="s">
        <v>1499</v>
      </c>
      <c r="F447" s="39">
        <v>60827</v>
      </c>
      <c r="G447" s="128">
        <v>1.7271035501264115E-3</v>
      </c>
      <c r="H447" s="129">
        <f t="shared" si="63"/>
        <v>76607</v>
      </c>
      <c r="I447" s="128">
        <f>IF(H449&gt;0, H447/H449, 0)</f>
        <v>2.1724621198374629E-3</v>
      </c>
      <c r="J447" s="76"/>
      <c r="K447" s="12" t="e">
        <f>ROUND(J449*I447,0)</f>
        <v>#REF!</v>
      </c>
      <c r="L447" s="75">
        <v>46629</v>
      </c>
      <c r="M447" s="12" t="e">
        <f>K447-L447</f>
        <v>#REF!</v>
      </c>
      <c r="N447" s="50" t="e">
        <f t="shared" si="62"/>
        <v>#REF!</v>
      </c>
      <c r="O447" s="12">
        <v>4</v>
      </c>
      <c r="P447" s="9">
        <f t="shared" si="55"/>
        <v>0</v>
      </c>
      <c r="Q447" s="130">
        <f t="shared" si="56"/>
        <v>88</v>
      </c>
      <c r="R447" s="130">
        <f t="shared" si="57"/>
        <v>910</v>
      </c>
      <c r="S447" s="130">
        <f t="shared" si="58"/>
        <v>438</v>
      </c>
      <c r="T447" s="130">
        <f t="shared" si="59"/>
        <v>5</v>
      </c>
      <c r="U447" s="130">
        <f t="shared" si="60"/>
        <v>76607</v>
      </c>
      <c r="V447" s="185">
        <f t="shared" si="61"/>
        <v>438</v>
      </c>
      <c r="W447" s="12">
        <v>88</v>
      </c>
      <c r="X447" s="9">
        <v>910</v>
      </c>
      <c r="Y447" s="9">
        <v>438</v>
      </c>
      <c r="Z447" s="12">
        <v>5</v>
      </c>
      <c r="AA447" s="12">
        <v>76607</v>
      </c>
      <c r="AB447" s="132"/>
      <c r="AC447" s="131"/>
      <c r="AD447" s="132"/>
      <c r="AE447" s="132"/>
      <c r="AF447" s="131"/>
      <c r="AG447" s="131"/>
      <c r="AI447" s="12"/>
      <c r="AL447" s="12"/>
      <c r="AM447" s="12"/>
      <c r="AO447" s="12"/>
      <c r="AR447" s="12"/>
      <c r="AS447" s="12"/>
      <c r="AU447" s="12"/>
      <c r="AX447" s="12"/>
      <c r="AY447" s="12"/>
      <c r="BA447" s="12"/>
      <c r="BD447" s="12"/>
      <c r="BE447" s="12"/>
      <c r="BG447" s="12"/>
      <c r="BJ447" s="12"/>
      <c r="BK447" s="12"/>
      <c r="BM447" s="131"/>
      <c r="BN447" s="132"/>
      <c r="BO447" s="132"/>
      <c r="BP447" s="12"/>
      <c r="BQ447" s="12"/>
      <c r="BS447" s="12"/>
      <c r="BV447" s="12"/>
      <c r="BW447" s="12"/>
      <c r="BY447" s="12"/>
      <c r="CB447" s="12"/>
      <c r="CC447" s="12"/>
      <c r="CE447" s="12"/>
      <c r="CH447" s="12"/>
      <c r="CI447" s="12"/>
    </row>
    <row r="448" spans="1:87">
      <c r="A448" s="9">
        <v>439</v>
      </c>
      <c r="B448" s="9">
        <v>88</v>
      </c>
      <c r="C448" s="9" t="s">
        <v>1928</v>
      </c>
      <c r="D448" s="9">
        <v>998</v>
      </c>
      <c r="E448" s="9" t="s">
        <v>1928</v>
      </c>
      <c r="F448" s="39">
        <v>0</v>
      </c>
      <c r="G448" s="128">
        <v>0</v>
      </c>
      <c r="H448" s="129">
        <f t="shared" si="63"/>
        <v>0</v>
      </c>
      <c r="I448" s="128">
        <f>IF(H449&gt;0, H448/H449, 0)</f>
        <v>0</v>
      </c>
      <c r="J448" s="76"/>
      <c r="K448" s="12" t="e">
        <f>ROUND(J449*I448,0)</f>
        <v>#REF!</v>
      </c>
      <c r="L448" s="75">
        <v>0</v>
      </c>
      <c r="M448" s="12" t="e">
        <f>K448-L448</f>
        <v>#REF!</v>
      </c>
      <c r="N448" s="50" t="e">
        <f t="shared" si="62"/>
        <v>#REF!</v>
      </c>
      <c r="O448" s="12">
        <v>0</v>
      </c>
      <c r="P448" s="9">
        <f t="shared" si="55"/>
        <v>0</v>
      </c>
      <c r="Q448" s="130">
        <f t="shared" si="56"/>
        <v>88</v>
      </c>
      <c r="R448" s="130">
        <f t="shared" si="57"/>
        <v>998</v>
      </c>
      <c r="S448" s="130">
        <f t="shared" si="58"/>
        <v>439</v>
      </c>
      <c r="T448" s="130">
        <f t="shared" si="59"/>
        <v>0</v>
      </c>
      <c r="U448" s="130">
        <f t="shared" si="60"/>
        <v>0</v>
      </c>
      <c r="V448" s="185">
        <f t="shared" si="61"/>
        <v>439</v>
      </c>
      <c r="W448" s="12">
        <v>88</v>
      </c>
      <c r="X448" s="9">
        <v>998</v>
      </c>
      <c r="Y448" s="9">
        <v>439</v>
      </c>
      <c r="Z448" s="12">
        <v>0</v>
      </c>
      <c r="AA448" s="12">
        <v>0</v>
      </c>
      <c r="AB448" s="132"/>
      <c r="AC448" s="131"/>
      <c r="AD448" s="132"/>
      <c r="AE448" s="132"/>
      <c r="AF448" s="131"/>
      <c r="AG448" s="131"/>
      <c r="AI448" s="12"/>
      <c r="AL448" s="12"/>
      <c r="AM448" s="12"/>
      <c r="AO448" s="12"/>
      <c r="AR448" s="12"/>
      <c r="AS448" s="12"/>
      <c r="AU448" s="12"/>
      <c r="AX448" s="12"/>
      <c r="AY448" s="12"/>
      <c r="BA448" s="12"/>
      <c r="BD448" s="12"/>
      <c r="BE448" s="12"/>
      <c r="BG448" s="12"/>
      <c r="BJ448" s="12"/>
      <c r="BK448" s="12"/>
      <c r="BM448" s="131"/>
      <c r="BN448" s="132"/>
      <c r="BO448" s="132"/>
      <c r="BP448" s="12"/>
      <c r="BQ448" s="12"/>
      <c r="BS448" s="12"/>
      <c r="BV448" s="12"/>
      <c r="BW448" s="12"/>
      <c r="BY448" s="12"/>
      <c r="CB448" s="12"/>
      <c r="CC448" s="12"/>
      <c r="CE448" s="12"/>
      <c r="CH448" s="12"/>
      <c r="CI448" s="12"/>
    </row>
    <row r="449" spans="1:87">
      <c r="A449" s="9">
        <v>440</v>
      </c>
      <c r="B449" s="13">
        <v>88</v>
      </c>
      <c r="C449" s="13" t="s">
        <v>1588</v>
      </c>
      <c r="D449" s="13">
        <v>999</v>
      </c>
      <c r="E449" s="13" t="s">
        <v>946</v>
      </c>
      <c r="F449" s="111">
        <v>35219081.100000001</v>
      </c>
      <c r="G449" s="133">
        <v>1</v>
      </c>
      <c r="H449" s="134">
        <f>SUM(H445:H448)</f>
        <v>35262755.240000002</v>
      </c>
      <c r="I449" s="133">
        <f>SUM(I445:I448)</f>
        <v>1</v>
      </c>
      <c r="J449" s="111" t="e">
        <f>VLOOKUP(B449,town351,22)</f>
        <v>#REF!</v>
      </c>
      <c r="K449" s="111" t="e">
        <f>SUM(K445:K448)</f>
        <v>#REF!</v>
      </c>
      <c r="L449" s="135">
        <v>26998492</v>
      </c>
      <c r="M449" s="111" t="e">
        <f>SUM(M445:M448)</f>
        <v>#REF!</v>
      </c>
      <c r="N449" s="49" t="e">
        <f t="shared" si="62"/>
        <v>#REF!</v>
      </c>
      <c r="O449" s="111">
        <v>3750</v>
      </c>
      <c r="P449" s="9">
        <f t="shared" si="55"/>
        <v>0</v>
      </c>
      <c r="Q449" s="130">
        <f t="shared" si="56"/>
        <v>88</v>
      </c>
      <c r="R449" s="130">
        <f t="shared" si="57"/>
        <v>999</v>
      </c>
      <c r="S449" s="130">
        <f t="shared" si="58"/>
        <v>440</v>
      </c>
      <c r="T449" s="130">
        <f t="shared" si="59"/>
        <v>3698</v>
      </c>
      <c r="U449" s="130">
        <f t="shared" si="60"/>
        <v>35262755.240000002</v>
      </c>
      <c r="V449" s="185">
        <f t="shared" si="61"/>
        <v>440</v>
      </c>
      <c r="W449" s="12">
        <v>88</v>
      </c>
      <c r="X449" s="9">
        <v>999</v>
      </c>
      <c r="Y449" s="9">
        <v>440</v>
      </c>
      <c r="Z449" s="12">
        <v>3698</v>
      </c>
      <c r="AA449" s="12">
        <v>35262755.240000002</v>
      </c>
      <c r="AB449" s="132"/>
      <c r="AC449" s="131"/>
      <c r="AD449" s="132"/>
      <c r="AE449" s="132"/>
      <c r="AF449" s="131"/>
      <c r="AG449" s="131"/>
      <c r="AI449" s="12"/>
      <c r="AL449" s="12"/>
      <c r="AM449" s="12"/>
      <c r="AO449" s="12"/>
      <c r="AR449" s="12"/>
      <c r="AS449" s="12"/>
      <c r="AU449" s="12"/>
      <c r="AX449" s="12"/>
      <c r="AY449" s="12"/>
      <c r="BA449" s="12"/>
      <c r="BD449" s="12"/>
      <c r="BE449" s="12"/>
      <c r="BG449" s="12"/>
      <c r="BJ449" s="12"/>
      <c r="BK449" s="12"/>
      <c r="BM449" s="131"/>
      <c r="BN449" s="132"/>
      <c r="BO449" s="132"/>
      <c r="BP449" s="12"/>
      <c r="BQ449" s="12"/>
      <c r="BS449" s="12"/>
      <c r="BV449" s="12"/>
      <c r="BW449" s="12"/>
      <c r="BY449" s="12"/>
      <c r="CB449" s="12"/>
      <c r="CC449" s="12"/>
      <c r="CE449" s="12"/>
      <c r="CH449" s="12"/>
      <c r="CI449" s="12"/>
    </row>
    <row r="450" spans="1:87">
      <c r="A450" s="9">
        <v>441</v>
      </c>
      <c r="B450" s="9">
        <v>89</v>
      </c>
      <c r="C450" s="9" t="s">
        <v>1589</v>
      </c>
      <c r="D450" s="9">
        <v>89</v>
      </c>
      <c r="E450" s="9" t="s">
        <v>1149</v>
      </c>
      <c r="F450" s="39">
        <v>3949969.68</v>
      </c>
      <c r="G450" s="128">
        <v>0.6496539189708046</v>
      </c>
      <c r="H450" s="129">
        <f>U450</f>
        <v>4012060.0799999996</v>
      </c>
      <c r="I450" s="128">
        <f>IF(H454&gt;0, H450/H454, 0)</f>
        <v>0.64264051922218568</v>
      </c>
      <c r="J450" s="76"/>
      <c r="K450" s="12" t="e">
        <f>ROUND(J454*I450,0)</f>
        <v>#REF!</v>
      </c>
      <c r="L450" s="75">
        <v>3348602</v>
      </c>
      <c r="M450" s="12" t="e">
        <f>K450-L450</f>
        <v>#REF!</v>
      </c>
      <c r="N450" s="50" t="e">
        <f t="shared" si="62"/>
        <v>#REF!</v>
      </c>
      <c r="O450" s="12">
        <v>406</v>
      </c>
      <c r="P450" s="9">
        <f t="shared" si="55"/>
        <v>0</v>
      </c>
      <c r="Q450" s="130">
        <f t="shared" si="56"/>
        <v>89</v>
      </c>
      <c r="R450" s="130">
        <f t="shared" si="57"/>
        <v>89</v>
      </c>
      <c r="S450" s="130">
        <f t="shared" si="58"/>
        <v>441</v>
      </c>
      <c r="T450" s="130">
        <f t="shared" si="59"/>
        <v>408</v>
      </c>
      <c r="U450" s="130">
        <f t="shared" si="60"/>
        <v>4012060.0799999996</v>
      </c>
      <c r="V450" s="185">
        <f t="shared" si="61"/>
        <v>441</v>
      </c>
      <c r="W450" s="12">
        <v>89</v>
      </c>
      <c r="X450" s="9">
        <v>89</v>
      </c>
      <c r="Y450" s="9">
        <v>441</v>
      </c>
      <c r="Z450" s="12">
        <v>408</v>
      </c>
      <c r="AA450" s="12">
        <v>4012060.0799999996</v>
      </c>
      <c r="AB450" s="132"/>
      <c r="AC450" s="131"/>
      <c r="AD450" s="132"/>
      <c r="AE450" s="132"/>
      <c r="AF450" s="131"/>
      <c r="AG450" s="131"/>
      <c r="AI450" s="12"/>
      <c r="AL450" s="12"/>
      <c r="AM450" s="12"/>
      <c r="AO450" s="12"/>
      <c r="AR450" s="12"/>
      <c r="AS450" s="12"/>
      <c r="AU450" s="12"/>
      <c r="AX450" s="12"/>
      <c r="AY450" s="12"/>
      <c r="BA450" s="12"/>
      <c r="BD450" s="12"/>
      <c r="BE450" s="12"/>
      <c r="BG450" s="12"/>
      <c r="BJ450" s="12"/>
      <c r="BK450" s="12"/>
      <c r="BM450" s="131"/>
      <c r="BN450" s="132"/>
      <c r="BO450" s="132"/>
      <c r="BP450" s="12"/>
      <c r="BQ450" s="12"/>
      <c r="BS450" s="12"/>
      <c r="BV450" s="12"/>
      <c r="BW450" s="12"/>
      <c r="BY450" s="12"/>
      <c r="CB450" s="12"/>
      <c r="CC450" s="12"/>
      <c r="CE450" s="12"/>
      <c r="CH450" s="12"/>
      <c r="CI450" s="12"/>
    </row>
    <row r="451" spans="1:87">
      <c r="A451" s="9">
        <v>442</v>
      </c>
      <c r="B451" s="9">
        <v>89</v>
      </c>
      <c r="C451" s="9" t="s">
        <v>1589</v>
      </c>
      <c r="D451" s="9">
        <v>700</v>
      </c>
      <c r="E451" s="9" t="s">
        <v>1446</v>
      </c>
      <c r="F451" s="39">
        <v>2130144</v>
      </c>
      <c r="G451" s="128">
        <v>0.35034608102919551</v>
      </c>
      <c r="H451" s="129">
        <f t="shared" si="63"/>
        <v>2231026</v>
      </c>
      <c r="I451" s="128">
        <f>IF(H454&gt;0, H451/H454, 0)</f>
        <v>0.35735948077781426</v>
      </c>
      <c r="J451" s="76"/>
      <c r="K451" s="12" t="e">
        <f>ROUND(J454*I451,0)</f>
        <v>#REF!</v>
      </c>
      <c r="L451" s="75">
        <v>1805838</v>
      </c>
      <c r="M451" s="12" t="e">
        <f>K451-L451</f>
        <v>#REF!</v>
      </c>
      <c r="N451" s="50" t="e">
        <f t="shared" si="62"/>
        <v>#REF!</v>
      </c>
      <c r="O451" s="12">
        <v>187</v>
      </c>
      <c r="P451" s="9">
        <f t="shared" si="55"/>
        <v>0</v>
      </c>
      <c r="Q451" s="130">
        <f t="shared" si="56"/>
        <v>89</v>
      </c>
      <c r="R451" s="130">
        <f t="shared" si="57"/>
        <v>700</v>
      </c>
      <c r="S451" s="130">
        <f t="shared" si="58"/>
        <v>442</v>
      </c>
      <c r="T451" s="130">
        <f t="shared" si="59"/>
        <v>188</v>
      </c>
      <c r="U451" s="130">
        <f t="shared" si="60"/>
        <v>2231026</v>
      </c>
      <c r="V451" s="185">
        <f t="shared" si="61"/>
        <v>442</v>
      </c>
      <c r="W451" s="12">
        <v>89</v>
      </c>
      <c r="X451" s="9">
        <v>700</v>
      </c>
      <c r="Y451" s="9">
        <v>442</v>
      </c>
      <c r="Z451" s="12">
        <v>188</v>
      </c>
      <c r="AA451" s="12">
        <v>2231026</v>
      </c>
      <c r="AB451" s="132"/>
      <c r="AC451" s="131"/>
      <c r="AD451" s="132"/>
      <c r="AE451" s="132"/>
      <c r="AF451" s="131"/>
      <c r="AG451" s="131"/>
      <c r="AI451" s="12"/>
      <c r="AL451" s="12"/>
      <c r="AM451" s="12"/>
      <c r="AO451" s="12"/>
      <c r="AR451" s="12"/>
      <c r="AS451" s="12"/>
      <c r="AU451" s="12"/>
      <c r="AX451" s="12"/>
      <c r="AY451" s="12"/>
      <c r="BA451" s="12"/>
      <c r="BD451" s="12"/>
      <c r="BE451" s="12"/>
      <c r="BG451" s="12"/>
      <c r="BJ451" s="12"/>
      <c r="BK451" s="12"/>
      <c r="BM451" s="131"/>
      <c r="BN451" s="132"/>
      <c r="BO451" s="132"/>
      <c r="BP451" s="12"/>
      <c r="BQ451" s="12"/>
      <c r="BS451" s="12"/>
      <c r="BV451" s="12"/>
      <c r="BW451" s="12"/>
      <c r="BY451" s="12"/>
      <c r="CB451" s="12"/>
      <c r="CC451" s="12"/>
      <c r="CE451" s="12"/>
      <c r="CH451" s="12"/>
      <c r="CI451" s="12"/>
    </row>
    <row r="452" spans="1:87">
      <c r="A452" s="9">
        <v>443</v>
      </c>
      <c r="B452" s="9">
        <v>89</v>
      </c>
      <c r="C452" s="9" t="s">
        <v>1928</v>
      </c>
      <c r="D452" s="9">
        <v>998</v>
      </c>
      <c r="E452" s="9" t="s">
        <v>1928</v>
      </c>
      <c r="F452" s="39">
        <v>0</v>
      </c>
      <c r="G452" s="128">
        <v>0</v>
      </c>
      <c r="H452" s="129">
        <f t="shared" si="63"/>
        <v>0</v>
      </c>
      <c r="I452" s="128">
        <f>IF(H454&gt;0, H452/H454, 0)</f>
        <v>0</v>
      </c>
      <c r="J452" s="76"/>
      <c r="K452" s="12" t="e">
        <f>ROUND(J454*I452,0)</f>
        <v>#REF!</v>
      </c>
      <c r="L452" s="75">
        <v>0</v>
      </c>
      <c r="M452" s="12" t="e">
        <f>K452-L452</f>
        <v>#REF!</v>
      </c>
      <c r="N452" s="50" t="e">
        <f t="shared" si="62"/>
        <v>#REF!</v>
      </c>
      <c r="O452" s="12">
        <v>0</v>
      </c>
      <c r="P452" s="9">
        <f t="shared" si="55"/>
        <v>0</v>
      </c>
      <c r="Q452" s="130">
        <f t="shared" si="56"/>
        <v>89</v>
      </c>
      <c r="R452" s="130">
        <f t="shared" si="57"/>
        <v>998</v>
      </c>
      <c r="S452" s="130">
        <f t="shared" si="58"/>
        <v>443</v>
      </c>
      <c r="T452" s="130">
        <f t="shared" si="59"/>
        <v>0</v>
      </c>
      <c r="U452" s="130">
        <f t="shared" si="60"/>
        <v>0</v>
      </c>
      <c r="V452" s="185">
        <f t="shared" si="61"/>
        <v>443</v>
      </c>
      <c r="W452" s="12">
        <v>89</v>
      </c>
      <c r="X452" s="9">
        <v>998</v>
      </c>
      <c r="Y452" s="9">
        <v>443</v>
      </c>
      <c r="Z452" s="12">
        <v>0</v>
      </c>
      <c r="AA452" s="12">
        <v>0</v>
      </c>
      <c r="AB452" s="132"/>
      <c r="AC452" s="131"/>
      <c r="AD452" s="132"/>
      <c r="AE452" s="132"/>
      <c r="AF452" s="131"/>
      <c r="AG452" s="131"/>
      <c r="AI452" s="12"/>
      <c r="AL452" s="12"/>
      <c r="AM452" s="12"/>
      <c r="AO452" s="12"/>
      <c r="AR452" s="12"/>
      <c r="AS452" s="12"/>
      <c r="AU452" s="12"/>
      <c r="AX452" s="12"/>
      <c r="AY452" s="12"/>
      <c r="BA452" s="12"/>
      <c r="BD452" s="12"/>
      <c r="BE452" s="12"/>
      <c r="BG452" s="12"/>
      <c r="BJ452" s="12"/>
      <c r="BK452" s="12"/>
      <c r="BM452" s="131"/>
      <c r="BN452" s="132"/>
      <c r="BO452" s="132"/>
      <c r="BP452" s="12"/>
      <c r="BQ452" s="12"/>
      <c r="BS452" s="12"/>
      <c r="BV452" s="12"/>
      <c r="BW452" s="12"/>
      <c r="BY452" s="12"/>
      <c r="CB452" s="12"/>
      <c r="CC452" s="12"/>
      <c r="CE452" s="12"/>
      <c r="CH452" s="12"/>
      <c r="CI452" s="12"/>
    </row>
    <row r="453" spans="1:87">
      <c r="A453" s="9">
        <v>444</v>
      </c>
      <c r="B453" s="9">
        <v>89</v>
      </c>
      <c r="C453" s="9" t="s">
        <v>1928</v>
      </c>
      <c r="D453" s="9">
        <v>998</v>
      </c>
      <c r="E453" s="9" t="s">
        <v>1928</v>
      </c>
      <c r="F453" s="39">
        <v>0</v>
      </c>
      <c r="G453" s="128">
        <v>0</v>
      </c>
      <c r="H453" s="129">
        <f t="shared" si="63"/>
        <v>0</v>
      </c>
      <c r="I453" s="128">
        <f>IF(H454&gt;0, H453/H454, 0)</f>
        <v>0</v>
      </c>
      <c r="J453" s="76"/>
      <c r="K453" s="12" t="e">
        <f>ROUND(J454*I453,0)</f>
        <v>#REF!</v>
      </c>
      <c r="L453" s="75">
        <v>0</v>
      </c>
      <c r="M453" s="12" t="e">
        <f>K453-L453</f>
        <v>#REF!</v>
      </c>
      <c r="N453" s="50" t="e">
        <f t="shared" si="62"/>
        <v>#REF!</v>
      </c>
      <c r="O453" s="12">
        <v>0</v>
      </c>
      <c r="P453" s="9">
        <f t="shared" si="55"/>
        <v>0</v>
      </c>
      <c r="Q453" s="130">
        <f t="shared" si="56"/>
        <v>89</v>
      </c>
      <c r="R453" s="130">
        <f t="shared" si="57"/>
        <v>998</v>
      </c>
      <c r="S453" s="130">
        <f t="shared" si="58"/>
        <v>444</v>
      </c>
      <c r="T453" s="130">
        <f t="shared" si="59"/>
        <v>0</v>
      </c>
      <c r="U453" s="130">
        <f t="shared" si="60"/>
        <v>0</v>
      </c>
      <c r="V453" s="185">
        <f t="shared" si="61"/>
        <v>444</v>
      </c>
      <c r="W453" s="12">
        <v>89</v>
      </c>
      <c r="X453" s="9">
        <v>998</v>
      </c>
      <c r="Y453" s="9">
        <v>444</v>
      </c>
      <c r="Z453" s="12">
        <v>0</v>
      </c>
      <c r="AA453" s="12">
        <v>0</v>
      </c>
      <c r="AB453" s="132"/>
      <c r="AC453" s="131"/>
      <c r="AD453" s="132"/>
      <c r="AE453" s="132"/>
      <c r="AF453" s="131"/>
      <c r="AG453" s="131"/>
      <c r="AI453" s="12"/>
      <c r="AL453" s="12"/>
      <c r="AM453" s="12"/>
      <c r="AO453" s="12"/>
      <c r="AR453" s="12"/>
      <c r="AS453" s="12"/>
      <c r="AU453" s="12"/>
      <c r="AX453" s="12"/>
      <c r="AY453" s="12"/>
      <c r="BA453" s="12"/>
      <c r="BD453" s="12"/>
      <c r="BE453" s="12"/>
      <c r="BG453" s="12"/>
      <c r="BJ453" s="12"/>
      <c r="BK453" s="12"/>
      <c r="BM453" s="131"/>
      <c r="BN453" s="132"/>
      <c r="BO453" s="132"/>
      <c r="BP453" s="12"/>
      <c r="BQ453" s="12"/>
      <c r="BS453" s="12"/>
      <c r="BV453" s="12"/>
      <c r="BW453" s="12"/>
      <c r="BY453" s="12"/>
      <c r="CB453" s="12"/>
      <c r="CC453" s="12"/>
      <c r="CE453" s="12"/>
      <c r="CH453" s="12"/>
      <c r="CI453" s="12"/>
    </row>
    <row r="454" spans="1:87">
      <c r="A454" s="9">
        <v>445</v>
      </c>
      <c r="B454" s="13">
        <v>89</v>
      </c>
      <c r="C454" s="13" t="s">
        <v>1589</v>
      </c>
      <c r="D454" s="13">
        <v>999</v>
      </c>
      <c r="E454" s="13" t="s">
        <v>946</v>
      </c>
      <c r="F454" s="111">
        <v>6080113.6799999997</v>
      </c>
      <c r="G454" s="133">
        <v>1</v>
      </c>
      <c r="H454" s="134">
        <f>SUM(H450:H453)</f>
        <v>6243086.0800000001</v>
      </c>
      <c r="I454" s="133">
        <f>SUM(I450:I453)</f>
        <v>1</v>
      </c>
      <c r="J454" s="111" t="e">
        <f>VLOOKUP(B454,town351,22)</f>
        <v>#REF!</v>
      </c>
      <c r="K454" s="111" t="e">
        <f>SUM(K450:K453)</f>
        <v>#REF!</v>
      </c>
      <c r="L454" s="135">
        <v>5154440</v>
      </c>
      <c r="M454" s="111" t="e">
        <f>SUM(M450:M453)</f>
        <v>#REF!</v>
      </c>
      <c r="N454" s="49" t="e">
        <f t="shared" si="62"/>
        <v>#REF!</v>
      </c>
      <c r="O454" s="111">
        <v>593</v>
      </c>
      <c r="P454" s="9">
        <f t="shared" si="55"/>
        <v>0</v>
      </c>
      <c r="Q454" s="130">
        <f t="shared" si="56"/>
        <v>89</v>
      </c>
      <c r="R454" s="130">
        <f t="shared" si="57"/>
        <v>999</v>
      </c>
      <c r="S454" s="130">
        <f t="shared" si="58"/>
        <v>445</v>
      </c>
      <c r="T454" s="130">
        <f t="shared" si="59"/>
        <v>596</v>
      </c>
      <c r="U454" s="130">
        <f t="shared" si="60"/>
        <v>6243086.0800000001</v>
      </c>
      <c r="V454" s="185">
        <f t="shared" si="61"/>
        <v>445</v>
      </c>
      <c r="W454" s="12">
        <v>89</v>
      </c>
      <c r="X454" s="9">
        <v>999</v>
      </c>
      <c r="Y454" s="9">
        <v>445</v>
      </c>
      <c r="Z454" s="12">
        <v>596</v>
      </c>
      <c r="AA454" s="12">
        <v>6243086.0800000001</v>
      </c>
      <c r="AB454" s="132"/>
      <c r="AC454" s="131"/>
      <c r="AD454" s="132"/>
      <c r="AE454" s="132"/>
      <c r="AF454" s="131"/>
      <c r="AG454" s="131"/>
      <c r="AI454" s="12"/>
      <c r="AL454" s="12"/>
      <c r="AM454" s="12"/>
      <c r="AO454" s="12"/>
      <c r="AR454" s="12"/>
      <c r="AS454" s="12"/>
      <c r="AU454" s="12"/>
      <c r="AX454" s="12"/>
      <c r="AY454" s="12"/>
      <c r="BA454" s="12"/>
      <c r="BD454" s="12"/>
      <c r="BE454" s="12"/>
      <c r="BG454" s="12"/>
      <c r="BJ454" s="12"/>
      <c r="BK454" s="12"/>
      <c r="BM454" s="131"/>
      <c r="BN454" s="132"/>
      <c r="BO454" s="132"/>
      <c r="BP454" s="12"/>
      <c r="BQ454" s="12"/>
      <c r="BS454" s="12"/>
      <c r="BV454" s="12"/>
      <c r="BW454" s="12"/>
      <c r="BY454" s="12"/>
      <c r="CB454" s="12"/>
      <c r="CC454" s="12"/>
      <c r="CE454" s="12"/>
      <c r="CH454" s="12"/>
      <c r="CI454" s="12"/>
    </row>
    <row r="455" spans="1:87">
      <c r="A455" s="9">
        <v>446</v>
      </c>
      <c r="B455" s="9">
        <v>90</v>
      </c>
      <c r="C455" s="9" t="s">
        <v>1590</v>
      </c>
      <c r="D455" s="9">
        <v>90</v>
      </c>
      <c r="E455" s="9" t="s">
        <v>1150</v>
      </c>
      <c r="F455" s="39">
        <v>0</v>
      </c>
      <c r="G455" s="128">
        <v>0</v>
      </c>
      <c r="H455" s="129">
        <f>U455</f>
        <v>0</v>
      </c>
      <c r="I455" s="128">
        <f>IF(H459&gt;0, H455/H459, 0)</f>
        <v>0</v>
      </c>
      <c r="J455" s="76"/>
      <c r="K455" s="12" t="e">
        <f>ROUND(J459*I455,0)</f>
        <v>#REF!</v>
      </c>
      <c r="L455" s="75">
        <v>0</v>
      </c>
      <c r="M455" s="12" t="e">
        <f>K455-L455</f>
        <v>#REF!</v>
      </c>
      <c r="N455" s="50" t="e">
        <f t="shared" si="62"/>
        <v>#REF!</v>
      </c>
      <c r="O455" s="12">
        <v>0</v>
      </c>
      <c r="P455" s="9">
        <f t="shared" si="55"/>
        <v>0</v>
      </c>
      <c r="Q455" s="130">
        <f t="shared" si="56"/>
        <v>90</v>
      </c>
      <c r="R455" s="130">
        <f t="shared" si="57"/>
        <v>90</v>
      </c>
      <c r="S455" s="130">
        <f t="shared" si="58"/>
        <v>446</v>
      </c>
      <c r="T455" s="130">
        <f t="shared" si="59"/>
        <v>0</v>
      </c>
      <c r="U455" s="130">
        <f t="shared" si="60"/>
        <v>0</v>
      </c>
      <c r="V455" s="185">
        <f t="shared" si="61"/>
        <v>446</v>
      </c>
      <c r="W455" s="12">
        <v>90</v>
      </c>
      <c r="X455" s="9">
        <v>90</v>
      </c>
      <c r="Y455" s="9">
        <v>446</v>
      </c>
      <c r="Z455" s="12">
        <v>0</v>
      </c>
      <c r="AA455" s="12">
        <v>0</v>
      </c>
      <c r="AB455" s="132"/>
      <c r="AC455" s="131"/>
      <c r="AD455" s="132"/>
      <c r="AE455" s="132"/>
      <c r="AF455" s="131"/>
      <c r="AG455" s="131"/>
      <c r="AI455" s="12"/>
      <c r="AL455" s="12"/>
      <c r="AM455" s="12"/>
      <c r="AO455" s="12"/>
      <c r="AR455" s="12"/>
      <c r="AS455" s="12"/>
      <c r="AU455" s="12"/>
      <c r="AX455" s="12"/>
      <c r="AY455" s="12"/>
      <c r="BA455" s="12"/>
      <c r="BD455" s="12"/>
      <c r="BE455" s="12"/>
      <c r="BG455" s="12"/>
      <c r="BJ455" s="12"/>
      <c r="BK455" s="12"/>
      <c r="BM455" s="131"/>
      <c r="BN455" s="132"/>
      <c r="BO455" s="132"/>
      <c r="BP455" s="12"/>
      <c r="BQ455" s="12"/>
      <c r="BS455" s="12"/>
      <c r="BV455" s="12"/>
      <c r="BW455" s="12"/>
      <c r="BY455" s="12"/>
      <c r="CB455" s="12"/>
      <c r="CC455" s="12"/>
      <c r="CE455" s="12"/>
      <c r="CH455" s="12"/>
      <c r="CI455" s="12"/>
    </row>
    <row r="456" spans="1:87">
      <c r="A456" s="9">
        <v>447</v>
      </c>
      <c r="B456" s="9">
        <v>90</v>
      </c>
      <c r="C456" s="9" t="s">
        <v>1590</v>
      </c>
      <c r="D456" s="9">
        <v>765</v>
      </c>
      <c r="E456" s="9" t="s">
        <v>1464</v>
      </c>
      <c r="F456" s="39">
        <v>1009781</v>
      </c>
      <c r="G456" s="128">
        <v>1</v>
      </c>
      <c r="H456" s="129">
        <f t="shared" si="63"/>
        <v>936424</v>
      </c>
      <c r="I456" s="128">
        <f>IF(H459&gt;0, H456/H459, 0)</f>
        <v>1</v>
      </c>
      <c r="J456" s="76"/>
      <c r="K456" s="12" t="e">
        <f>ROUND(J459*I456,0)</f>
        <v>#REF!</v>
      </c>
      <c r="L456" s="75">
        <v>772365</v>
      </c>
      <c r="M456" s="12" t="e">
        <f>K456-L456</f>
        <v>#REF!</v>
      </c>
      <c r="N456" s="50" t="e">
        <f t="shared" si="62"/>
        <v>#REF!</v>
      </c>
      <c r="O456" s="12">
        <v>101</v>
      </c>
      <c r="P456" s="9">
        <f t="shared" si="55"/>
        <v>0</v>
      </c>
      <c r="Q456" s="130">
        <f t="shared" si="56"/>
        <v>90</v>
      </c>
      <c r="R456" s="130">
        <f t="shared" si="57"/>
        <v>765</v>
      </c>
      <c r="S456" s="130">
        <f t="shared" si="58"/>
        <v>447</v>
      </c>
      <c r="T456" s="130">
        <f t="shared" si="59"/>
        <v>90</v>
      </c>
      <c r="U456" s="130">
        <f t="shared" si="60"/>
        <v>936424</v>
      </c>
      <c r="V456" s="185">
        <f t="shared" si="61"/>
        <v>447</v>
      </c>
      <c r="W456" s="12">
        <v>90</v>
      </c>
      <c r="X456" s="9">
        <v>765</v>
      </c>
      <c r="Y456" s="9">
        <v>447</v>
      </c>
      <c r="Z456" s="12">
        <v>90</v>
      </c>
      <c r="AA456" s="12">
        <v>936424</v>
      </c>
      <c r="AB456" s="132"/>
      <c r="AC456" s="131"/>
      <c r="AD456" s="132"/>
      <c r="AE456" s="132"/>
      <c r="AF456" s="131"/>
      <c r="AG456" s="131"/>
      <c r="AI456" s="12"/>
      <c r="AL456" s="12"/>
      <c r="AM456" s="12"/>
      <c r="AO456" s="12"/>
      <c r="AR456" s="12"/>
      <c r="AS456" s="12"/>
      <c r="AU456" s="12"/>
      <c r="AX456" s="12"/>
      <c r="AY456" s="12"/>
      <c r="BA456" s="12"/>
      <c r="BD456" s="12"/>
      <c r="BE456" s="12"/>
      <c r="BG456" s="12"/>
      <c r="BJ456" s="12"/>
      <c r="BK456" s="12"/>
      <c r="BM456" s="131"/>
      <c r="BN456" s="132"/>
      <c r="BO456" s="132"/>
      <c r="BP456" s="12"/>
      <c r="BQ456" s="12"/>
      <c r="BS456" s="12"/>
      <c r="BV456" s="12"/>
      <c r="BW456" s="12"/>
      <c r="BY456" s="12"/>
      <c r="CB456" s="12"/>
      <c r="CC456" s="12"/>
      <c r="CE456" s="12"/>
      <c r="CH456" s="12"/>
      <c r="CI456" s="12"/>
    </row>
    <row r="457" spans="1:87">
      <c r="A457" s="9">
        <v>448</v>
      </c>
      <c r="B457" s="9">
        <v>90</v>
      </c>
      <c r="C457" s="9" t="s">
        <v>1928</v>
      </c>
      <c r="D457" s="9">
        <v>998</v>
      </c>
      <c r="E457" s="9" t="s">
        <v>1928</v>
      </c>
      <c r="F457" s="39">
        <v>0</v>
      </c>
      <c r="G457" s="128">
        <v>0</v>
      </c>
      <c r="H457" s="129">
        <f t="shared" si="63"/>
        <v>0</v>
      </c>
      <c r="I457" s="128">
        <f>IF(H459&gt;0, H457/H459, 0)</f>
        <v>0</v>
      </c>
      <c r="J457" s="76"/>
      <c r="K457" s="12" t="e">
        <f>ROUND(J459*I457,0)</f>
        <v>#REF!</v>
      </c>
      <c r="L457" s="75">
        <v>0</v>
      </c>
      <c r="M457" s="12" t="e">
        <f>K457-L457</f>
        <v>#REF!</v>
      </c>
      <c r="N457" s="50" t="e">
        <f t="shared" si="62"/>
        <v>#REF!</v>
      </c>
      <c r="O457" s="12">
        <v>0</v>
      </c>
      <c r="P457" s="9">
        <f t="shared" si="55"/>
        <v>0</v>
      </c>
      <c r="Q457" s="130">
        <f t="shared" si="56"/>
        <v>90</v>
      </c>
      <c r="R457" s="130">
        <f t="shared" si="57"/>
        <v>998</v>
      </c>
      <c r="S457" s="130">
        <f t="shared" si="58"/>
        <v>448</v>
      </c>
      <c r="T457" s="130">
        <f t="shared" si="59"/>
        <v>0</v>
      </c>
      <c r="U457" s="130">
        <f t="shared" si="60"/>
        <v>0</v>
      </c>
      <c r="V457" s="185">
        <f t="shared" si="61"/>
        <v>448</v>
      </c>
      <c r="W457" s="12">
        <v>90</v>
      </c>
      <c r="X457" s="9">
        <v>998</v>
      </c>
      <c r="Y457" s="9">
        <v>448</v>
      </c>
      <c r="Z457" s="12">
        <v>0</v>
      </c>
      <c r="AA457" s="12">
        <v>0</v>
      </c>
      <c r="AB457" s="132"/>
      <c r="AC457" s="131"/>
      <c r="AD457" s="132"/>
      <c r="AE457" s="132"/>
      <c r="AF457" s="131"/>
      <c r="AG457" s="131"/>
      <c r="AI457" s="12"/>
      <c r="AL457" s="12"/>
      <c r="AM457" s="12"/>
      <c r="AO457" s="12"/>
      <c r="AR457" s="12"/>
      <c r="AS457" s="12"/>
      <c r="AU457" s="12"/>
      <c r="AX457" s="12"/>
      <c r="AY457" s="12"/>
      <c r="BA457" s="12"/>
      <c r="BD457" s="12"/>
      <c r="BE457" s="12"/>
      <c r="BG457" s="12"/>
      <c r="BJ457" s="12"/>
      <c r="BK457" s="12"/>
      <c r="BM457" s="131"/>
      <c r="BN457" s="132"/>
      <c r="BO457" s="132"/>
      <c r="BP457" s="12"/>
      <c r="BQ457" s="12"/>
      <c r="BS457" s="12"/>
      <c r="BV457" s="12"/>
      <c r="BW457" s="12"/>
      <c r="BY457" s="12"/>
      <c r="CB457" s="12"/>
      <c r="CC457" s="12"/>
      <c r="CE457" s="12"/>
      <c r="CH457" s="12"/>
      <c r="CI457" s="12"/>
    </row>
    <row r="458" spans="1:87">
      <c r="A458" s="9">
        <v>449</v>
      </c>
      <c r="B458" s="9">
        <v>90</v>
      </c>
      <c r="C458" s="9" t="s">
        <v>1928</v>
      </c>
      <c r="D458" s="9">
        <v>998</v>
      </c>
      <c r="E458" s="9" t="s">
        <v>1928</v>
      </c>
      <c r="F458" s="39">
        <v>0</v>
      </c>
      <c r="G458" s="128">
        <v>0</v>
      </c>
      <c r="H458" s="129">
        <f t="shared" si="63"/>
        <v>0</v>
      </c>
      <c r="I458" s="128">
        <f>IF(H459&gt;0, H458/H459, 0)</f>
        <v>0</v>
      </c>
      <c r="J458" s="76"/>
      <c r="K458" s="12" t="e">
        <f>ROUND(J459*I458,0)</f>
        <v>#REF!</v>
      </c>
      <c r="L458" s="75">
        <v>0</v>
      </c>
      <c r="M458" s="12" t="e">
        <f>K458-L458</f>
        <v>#REF!</v>
      </c>
      <c r="N458" s="50" t="e">
        <f t="shared" si="62"/>
        <v>#REF!</v>
      </c>
      <c r="O458" s="12">
        <v>0</v>
      </c>
      <c r="P458" s="9">
        <f t="shared" ref="P458:P521" si="64">ABS(Q458-B458)+ABS(R458-D458)</f>
        <v>0</v>
      </c>
      <c r="Q458" s="130">
        <f t="shared" ref="Q458:Q521" si="65">VLOOKUP($A458, foundoptions, VLOOKUP($Q$6, foundoptcell, 2, FALSE), FALSE)</f>
        <v>90</v>
      </c>
      <c r="R458" s="130">
        <f t="shared" ref="R458:R521" si="66">VLOOKUP($A458, foundoptions, VLOOKUP($Q$6, foundoptcell, 2, FALSE)+1, FALSE)</f>
        <v>998</v>
      </c>
      <c r="S458" s="130">
        <f t="shared" ref="S458:S521" si="67">VLOOKUP($A458, foundoptions, VLOOKUP($Q$6, foundoptcell, 2, FALSE)+2, FALSE)</f>
        <v>449</v>
      </c>
      <c r="T458" s="130">
        <f t="shared" ref="T458:T521" si="68">VLOOKUP($A458, foundoptions, VLOOKUP($Q$6, foundoptcell, 2, FALSE)+3, FALSE)</f>
        <v>0</v>
      </c>
      <c r="U458" s="130">
        <f t="shared" ref="U458:U521" si="69">VLOOKUP($A458, foundoptions, VLOOKUP($Q$6, foundoptcell, 2, FALSE)+4, FALSE)</f>
        <v>0</v>
      </c>
      <c r="V458" s="185">
        <f t="shared" si="61"/>
        <v>449</v>
      </c>
      <c r="W458" s="12">
        <v>90</v>
      </c>
      <c r="X458" s="9">
        <v>998</v>
      </c>
      <c r="Y458" s="9">
        <v>449</v>
      </c>
      <c r="Z458" s="12">
        <v>0</v>
      </c>
      <c r="AA458" s="12">
        <v>0</v>
      </c>
      <c r="AB458" s="132"/>
      <c r="AC458" s="131"/>
      <c r="AD458" s="132"/>
      <c r="AE458" s="132"/>
      <c r="AF458" s="131"/>
      <c r="AG458" s="131"/>
      <c r="AI458" s="12"/>
      <c r="AL458" s="12"/>
      <c r="AM458" s="12"/>
      <c r="AO458" s="12"/>
      <c r="AR458" s="12"/>
      <c r="AS458" s="12"/>
      <c r="AU458" s="12"/>
      <c r="AX458" s="12"/>
      <c r="AY458" s="12"/>
      <c r="BA458" s="12"/>
      <c r="BD458" s="12"/>
      <c r="BE458" s="12"/>
      <c r="BG458" s="12"/>
      <c r="BJ458" s="12"/>
      <c r="BK458" s="12"/>
      <c r="BM458" s="131"/>
      <c r="BN458" s="132"/>
      <c r="BO458" s="132"/>
      <c r="BP458" s="12"/>
      <c r="BQ458" s="12"/>
      <c r="BS458" s="12"/>
      <c r="BV458" s="12"/>
      <c r="BW458" s="12"/>
      <c r="BY458" s="12"/>
      <c r="CB458" s="12"/>
      <c r="CC458" s="12"/>
      <c r="CE458" s="12"/>
      <c r="CH458" s="12"/>
      <c r="CI458" s="12"/>
    </row>
    <row r="459" spans="1:87">
      <c r="A459" s="9">
        <v>450</v>
      </c>
      <c r="B459" s="13">
        <v>90</v>
      </c>
      <c r="C459" s="13" t="s">
        <v>1590</v>
      </c>
      <c r="D459" s="13">
        <v>999</v>
      </c>
      <c r="E459" s="13" t="s">
        <v>946</v>
      </c>
      <c r="F459" s="111">
        <v>1009781</v>
      </c>
      <c r="G459" s="133">
        <v>1</v>
      </c>
      <c r="H459" s="134">
        <f>SUM(H455:H458)</f>
        <v>936424</v>
      </c>
      <c r="I459" s="133">
        <f>SUM(I455:I458)</f>
        <v>1</v>
      </c>
      <c r="J459" s="111" t="e">
        <f>VLOOKUP(B459,town351,22)</f>
        <v>#REF!</v>
      </c>
      <c r="K459" s="111" t="e">
        <f>SUM(K455:K458)</f>
        <v>#REF!</v>
      </c>
      <c r="L459" s="135">
        <v>772365</v>
      </c>
      <c r="M459" s="111" t="e">
        <f>SUM(M455:M458)</f>
        <v>#REF!</v>
      </c>
      <c r="N459" s="49" t="e">
        <f t="shared" si="62"/>
        <v>#REF!</v>
      </c>
      <c r="O459" s="111">
        <v>101</v>
      </c>
      <c r="P459" s="9">
        <f t="shared" si="64"/>
        <v>0</v>
      </c>
      <c r="Q459" s="130">
        <f t="shared" si="65"/>
        <v>90</v>
      </c>
      <c r="R459" s="130">
        <f t="shared" si="66"/>
        <v>999</v>
      </c>
      <c r="S459" s="130">
        <f t="shared" si="67"/>
        <v>450</v>
      </c>
      <c r="T459" s="130">
        <f t="shared" si="68"/>
        <v>90</v>
      </c>
      <c r="U459" s="130">
        <f t="shared" si="69"/>
        <v>936424</v>
      </c>
      <c r="V459" s="185">
        <f t="shared" ref="V459:V522" si="70">A459</f>
        <v>450</v>
      </c>
      <c r="W459" s="12">
        <v>90</v>
      </c>
      <c r="X459" s="9">
        <v>999</v>
      </c>
      <c r="Y459" s="9">
        <v>450</v>
      </c>
      <c r="Z459" s="12">
        <v>90</v>
      </c>
      <c r="AA459" s="12">
        <v>936424</v>
      </c>
      <c r="AB459" s="132"/>
      <c r="AC459" s="131"/>
      <c r="AD459" s="132"/>
      <c r="AE459" s="132"/>
      <c r="AF459" s="131"/>
      <c r="AG459" s="131"/>
      <c r="AI459" s="12"/>
      <c r="AL459" s="12"/>
      <c r="AM459" s="12"/>
      <c r="AO459" s="12"/>
      <c r="AR459" s="12"/>
      <c r="AS459" s="12"/>
      <c r="AU459" s="12"/>
      <c r="AX459" s="12"/>
      <c r="AY459" s="12"/>
      <c r="BA459" s="12"/>
      <c r="BD459" s="12"/>
      <c r="BE459" s="12"/>
      <c r="BG459" s="12"/>
      <c r="BJ459" s="12"/>
      <c r="BK459" s="12"/>
      <c r="BM459" s="131"/>
      <c r="BN459" s="132"/>
      <c r="BO459" s="132"/>
      <c r="BP459" s="12"/>
      <c r="BQ459" s="12"/>
      <c r="BS459" s="12"/>
      <c r="BV459" s="12"/>
      <c r="BW459" s="12"/>
      <c r="BY459" s="12"/>
      <c r="CB459" s="12"/>
      <c r="CC459" s="12"/>
      <c r="CE459" s="12"/>
      <c r="CH459" s="12"/>
      <c r="CI459" s="12"/>
    </row>
    <row r="460" spans="1:87">
      <c r="A460" s="9">
        <v>451</v>
      </c>
      <c r="B460" s="9">
        <v>91</v>
      </c>
      <c r="C460" s="9" t="s">
        <v>1591</v>
      </c>
      <c r="D460" s="9">
        <v>91</v>
      </c>
      <c r="E460" s="9" t="s">
        <v>1151</v>
      </c>
      <c r="F460" s="39">
        <v>2412269.36</v>
      </c>
      <c r="G460" s="128">
        <v>0.8303912217813485</v>
      </c>
      <c r="H460" s="129">
        <f>U460</f>
        <v>2249261.63</v>
      </c>
      <c r="I460" s="128">
        <f>IF(H464&gt;0, H460/H464, 0)</f>
        <v>0.81250157789934596</v>
      </c>
      <c r="J460" s="76"/>
      <c r="K460" s="12" t="e">
        <f>ROUND(J464*I460,0)</f>
        <v>#REF!</v>
      </c>
      <c r="L460" s="75">
        <v>2019029</v>
      </c>
      <c r="M460" s="12" t="e">
        <f>K460-L460</f>
        <v>#REF!</v>
      </c>
      <c r="N460" s="50" t="e">
        <f t="shared" si="62"/>
        <v>#REF!</v>
      </c>
      <c r="O460" s="12">
        <v>255</v>
      </c>
      <c r="P460" s="9">
        <f t="shared" si="64"/>
        <v>0</v>
      </c>
      <c r="Q460" s="130">
        <f t="shared" si="65"/>
        <v>91</v>
      </c>
      <c r="R460" s="130">
        <f t="shared" si="66"/>
        <v>91</v>
      </c>
      <c r="S460" s="130">
        <f t="shared" si="67"/>
        <v>451</v>
      </c>
      <c r="T460" s="130">
        <f t="shared" si="68"/>
        <v>235</v>
      </c>
      <c r="U460" s="130">
        <f t="shared" si="69"/>
        <v>2249261.63</v>
      </c>
      <c r="V460" s="185">
        <f t="shared" si="70"/>
        <v>451</v>
      </c>
      <c r="W460" s="12">
        <v>91</v>
      </c>
      <c r="X460" s="9">
        <v>91</v>
      </c>
      <c r="Y460" s="9">
        <v>451</v>
      </c>
      <c r="Z460" s="12">
        <v>235</v>
      </c>
      <c r="AA460" s="12">
        <v>2249261.63</v>
      </c>
      <c r="AB460" s="132"/>
      <c r="AC460" s="131"/>
      <c r="AD460" s="132"/>
      <c r="AE460" s="132"/>
      <c r="AF460" s="131"/>
      <c r="AG460" s="131"/>
      <c r="AI460" s="12"/>
      <c r="AL460" s="12"/>
      <c r="AM460" s="12"/>
      <c r="AO460" s="12"/>
      <c r="AR460" s="12"/>
      <c r="AS460" s="12"/>
      <c r="AU460" s="12"/>
      <c r="AX460" s="12"/>
      <c r="AY460" s="12"/>
      <c r="BA460" s="12"/>
      <c r="BD460" s="12"/>
      <c r="BE460" s="12"/>
      <c r="BG460" s="12"/>
      <c r="BJ460" s="12"/>
      <c r="BK460" s="12"/>
      <c r="BM460" s="131"/>
      <c r="BN460" s="132"/>
      <c r="BO460" s="132"/>
      <c r="BP460" s="12"/>
      <c r="BQ460" s="12"/>
      <c r="BS460" s="12"/>
      <c r="BV460" s="12"/>
      <c r="BW460" s="12"/>
      <c r="BY460" s="12"/>
      <c r="CB460" s="12"/>
      <c r="CC460" s="12"/>
      <c r="CE460" s="12"/>
      <c r="CH460" s="12"/>
      <c r="CI460" s="12"/>
    </row>
    <row r="461" spans="1:87">
      <c r="A461" s="9">
        <v>452</v>
      </c>
      <c r="B461" s="9">
        <v>91</v>
      </c>
      <c r="C461" s="9" t="s">
        <v>1591</v>
      </c>
      <c r="D461" s="9">
        <v>818</v>
      </c>
      <c r="E461" s="9" t="s">
        <v>1479</v>
      </c>
      <c r="F461" s="39">
        <v>492710</v>
      </c>
      <c r="G461" s="128">
        <v>0.16960877821865145</v>
      </c>
      <c r="H461" s="129">
        <f t="shared" si="63"/>
        <v>519055</v>
      </c>
      <c r="I461" s="128">
        <f>IF(H464&gt;0, H461/H464, 0)</f>
        <v>0.18749842210065401</v>
      </c>
      <c r="J461" s="76"/>
      <c r="K461" s="12" t="e">
        <f>ROUND(J464*I461,0)</f>
        <v>#REF!</v>
      </c>
      <c r="L461" s="75">
        <v>412390</v>
      </c>
      <c r="M461" s="12" t="e">
        <f>K461-L461</f>
        <v>#REF!</v>
      </c>
      <c r="N461" s="50" t="e">
        <f t="shared" si="62"/>
        <v>#REF!</v>
      </c>
      <c r="O461" s="12">
        <v>31</v>
      </c>
      <c r="P461" s="9">
        <f t="shared" si="64"/>
        <v>0</v>
      </c>
      <c r="Q461" s="130">
        <f t="shared" si="65"/>
        <v>91</v>
      </c>
      <c r="R461" s="130">
        <f t="shared" si="66"/>
        <v>818</v>
      </c>
      <c r="S461" s="130">
        <f t="shared" si="67"/>
        <v>452</v>
      </c>
      <c r="T461" s="130">
        <f t="shared" si="68"/>
        <v>32</v>
      </c>
      <c r="U461" s="130">
        <f t="shared" si="69"/>
        <v>519055</v>
      </c>
      <c r="V461" s="185">
        <f t="shared" si="70"/>
        <v>452</v>
      </c>
      <c r="W461" s="12">
        <v>91</v>
      </c>
      <c r="X461" s="9">
        <v>818</v>
      </c>
      <c r="Y461" s="9">
        <v>452</v>
      </c>
      <c r="Z461" s="12">
        <v>32</v>
      </c>
      <c r="AA461" s="12">
        <v>519055</v>
      </c>
      <c r="AB461" s="132"/>
      <c r="AC461" s="131"/>
      <c r="AD461" s="132"/>
      <c r="AE461" s="132"/>
      <c r="AF461" s="131"/>
      <c r="AG461" s="131"/>
      <c r="AI461" s="12"/>
      <c r="AL461" s="12"/>
      <c r="AM461" s="12"/>
      <c r="AO461" s="12"/>
      <c r="AR461" s="12"/>
      <c r="AS461" s="12"/>
      <c r="AU461" s="12"/>
      <c r="AX461" s="12"/>
      <c r="AY461" s="12"/>
      <c r="BA461" s="12"/>
      <c r="BD461" s="12"/>
      <c r="BE461" s="12"/>
      <c r="BG461" s="12"/>
      <c r="BJ461" s="12"/>
      <c r="BK461" s="12"/>
      <c r="BM461" s="131"/>
      <c r="BN461" s="132"/>
      <c r="BO461" s="132"/>
      <c r="BP461" s="12"/>
      <c r="BQ461" s="12"/>
      <c r="BS461" s="12"/>
      <c r="BV461" s="12"/>
      <c r="BW461" s="12"/>
      <c r="BY461" s="12"/>
      <c r="CB461" s="12"/>
      <c r="CC461" s="12"/>
      <c r="CE461" s="12"/>
      <c r="CH461" s="12"/>
      <c r="CI461" s="12"/>
    </row>
    <row r="462" spans="1:87">
      <c r="A462" s="9">
        <v>453</v>
      </c>
      <c r="B462" s="9">
        <v>91</v>
      </c>
      <c r="C462" s="9" t="s">
        <v>1928</v>
      </c>
      <c r="D462" s="9">
        <v>998</v>
      </c>
      <c r="E462" s="9" t="s">
        <v>1928</v>
      </c>
      <c r="F462" s="39">
        <v>0</v>
      </c>
      <c r="G462" s="128">
        <v>0</v>
      </c>
      <c r="H462" s="129">
        <f t="shared" si="63"/>
        <v>0</v>
      </c>
      <c r="I462" s="128">
        <f>IF(H464&gt;0, H462/H464, 0)</f>
        <v>0</v>
      </c>
      <c r="J462" s="76"/>
      <c r="K462" s="12" t="e">
        <f>ROUND(J464*I462,0)</f>
        <v>#REF!</v>
      </c>
      <c r="L462" s="75">
        <v>0</v>
      </c>
      <c r="M462" s="12" t="e">
        <f>K462-L462</f>
        <v>#REF!</v>
      </c>
      <c r="N462" s="50" t="e">
        <f t="shared" si="62"/>
        <v>#REF!</v>
      </c>
      <c r="O462" s="12">
        <v>0</v>
      </c>
      <c r="P462" s="9">
        <f t="shared" si="64"/>
        <v>0</v>
      </c>
      <c r="Q462" s="130">
        <f t="shared" si="65"/>
        <v>91</v>
      </c>
      <c r="R462" s="130">
        <f t="shared" si="66"/>
        <v>998</v>
      </c>
      <c r="S462" s="130">
        <f t="shared" si="67"/>
        <v>453</v>
      </c>
      <c r="T462" s="130">
        <f t="shared" si="68"/>
        <v>0</v>
      </c>
      <c r="U462" s="130">
        <f t="shared" si="69"/>
        <v>0</v>
      </c>
      <c r="V462" s="185">
        <f t="shared" si="70"/>
        <v>453</v>
      </c>
      <c r="W462" s="12">
        <v>91</v>
      </c>
      <c r="X462" s="9">
        <v>998</v>
      </c>
      <c r="Y462" s="9">
        <v>453</v>
      </c>
      <c r="Z462" s="12">
        <v>0</v>
      </c>
      <c r="AA462" s="12">
        <v>0</v>
      </c>
      <c r="AB462" s="132"/>
      <c r="AC462" s="131"/>
      <c r="AD462" s="132"/>
      <c r="AE462" s="132"/>
      <c r="AF462" s="131"/>
      <c r="AG462" s="131"/>
      <c r="AI462" s="12"/>
      <c r="AL462" s="12"/>
      <c r="AM462" s="12"/>
      <c r="AO462" s="12"/>
      <c r="AR462" s="12"/>
      <c r="AS462" s="12"/>
      <c r="AU462" s="12"/>
      <c r="AX462" s="12"/>
      <c r="AY462" s="12"/>
      <c r="BA462" s="12"/>
      <c r="BD462" s="12"/>
      <c r="BE462" s="12"/>
      <c r="BG462" s="12"/>
      <c r="BJ462" s="12"/>
      <c r="BK462" s="12"/>
      <c r="BM462" s="131"/>
      <c r="BN462" s="132"/>
      <c r="BO462" s="132"/>
      <c r="BP462" s="12"/>
      <c r="BQ462" s="12"/>
      <c r="BS462" s="12"/>
      <c r="BV462" s="12"/>
      <c r="BW462" s="12"/>
      <c r="BY462" s="12"/>
      <c r="CB462" s="12"/>
      <c r="CC462" s="12"/>
      <c r="CE462" s="12"/>
      <c r="CH462" s="12"/>
      <c r="CI462" s="12"/>
    </row>
    <row r="463" spans="1:87">
      <c r="A463" s="9">
        <v>454</v>
      </c>
      <c r="B463" s="9">
        <v>91</v>
      </c>
      <c r="C463" s="9" t="s">
        <v>1928</v>
      </c>
      <c r="D463" s="9">
        <v>998</v>
      </c>
      <c r="E463" s="9" t="s">
        <v>1928</v>
      </c>
      <c r="F463" s="39">
        <v>0</v>
      </c>
      <c r="G463" s="128">
        <v>0</v>
      </c>
      <c r="H463" s="129">
        <f t="shared" si="63"/>
        <v>0</v>
      </c>
      <c r="I463" s="128">
        <f>IF(H464&gt;0, H463/H464, 0)</f>
        <v>0</v>
      </c>
      <c r="J463" s="76"/>
      <c r="K463" s="12" t="e">
        <f>ROUND(J464*I463,0)</f>
        <v>#REF!</v>
      </c>
      <c r="L463" s="75">
        <v>0</v>
      </c>
      <c r="M463" s="12" t="e">
        <f>K463-L463</f>
        <v>#REF!</v>
      </c>
      <c r="N463" s="50" t="e">
        <f t="shared" si="62"/>
        <v>#REF!</v>
      </c>
      <c r="O463" s="12">
        <v>0</v>
      </c>
      <c r="P463" s="9">
        <f t="shared" si="64"/>
        <v>0</v>
      </c>
      <c r="Q463" s="130">
        <f t="shared" si="65"/>
        <v>91</v>
      </c>
      <c r="R463" s="130">
        <f t="shared" si="66"/>
        <v>998</v>
      </c>
      <c r="S463" s="130">
        <f t="shared" si="67"/>
        <v>454</v>
      </c>
      <c r="T463" s="130">
        <f t="shared" si="68"/>
        <v>0</v>
      </c>
      <c r="U463" s="130">
        <f t="shared" si="69"/>
        <v>0</v>
      </c>
      <c r="V463" s="185">
        <f t="shared" si="70"/>
        <v>454</v>
      </c>
      <c r="W463" s="12">
        <v>91</v>
      </c>
      <c r="X463" s="9">
        <v>998</v>
      </c>
      <c r="Y463" s="9">
        <v>454</v>
      </c>
      <c r="Z463" s="12">
        <v>0</v>
      </c>
      <c r="AA463" s="12">
        <v>0</v>
      </c>
      <c r="AB463" s="132"/>
      <c r="AC463" s="131"/>
      <c r="AD463" s="132"/>
      <c r="AE463" s="132"/>
      <c r="AF463" s="131"/>
      <c r="AG463" s="131"/>
      <c r="AI463" s="12"/>
      <c r="AL463" s="12"/>
      <c r="AM463" s="12"/>
      <c r="AO463" s="12"/>
      <c r="AR463" s="12"/>
      <c r="AS463" s="12"/>
      <c r="AU463" s="12"/>
      <c r="AX463" s="12"/>
      <c r="AY463" s="12"/>
      <c r="BA463" s="12"/>
      <c r="BD463" s="12"/>
      <c r="BE463" s="12"/>
      <c r="BG463" s="12"/>
      <c r="BJ463" s="12"/>
      <c r="BK463" s="12"/>
      <c r="BM463" s="131"/>
      <c r="BN463" s="132"/>
      <c r="BO463" s="132"/>
      <c r="BP463" s="12"/>
      <c r="BQ463" s="12"/>
      <c r="BS463" s="12"/>
      <c r="BV463" s="12"/>
      <c r="BW463" s="12"/>
      <c r="BY463" s="12"/>
      <c r="CB463" s="12"/>
      <c r="CC463" s="12"/>
      <c r="CE463" s="12"/>
      <c r="CH463" s="12"/>
      <c r="CI463" s="12"/>
    </row>
    <row r="464" spans="1:87">
      <c r="A464" s="9">
        <v>455</v>
      </c>
      <c r="B464" s="13">
        <v>91</v>
      </c>
      <c r="C464" s="13" t="s">
        <v>1591</v>
      </c>
      <c r="D464" s="13">
        <v>999</v>
      </c>
      <c r="E464" s="13" t="s">
        <v>946</v>
      </c>
      <c r="F464" s="111">
        <v>2904979.36</v>
      </c>
      <c r="G464" s="133">
        <v>1</v>
      </c>
      <c r="H464" s="134">
        <f>SUM(H460:H463)</f>
        <v>2768316.63</v>
      </c>
      <c r="I464" s="133">
        <f>SUM(I460:I463)</f>
        <v>1</v>
      </c>
      <c r="J464" s="111" t="e">
        <f>VLOOKUP(B464,town351,22)</f>
        <v>#REF!</v>
      </c>
      <c r="K464" s="111" t="e">
        <f>SUM(K460:K463)</f>
        <v>#REF!</v>
      </c>
      <c r="L464" s="135">
        <v>2431419</v>
      </c>
      <c r="M464" s="111" t="e">
        <f>SUM(M460:M463)</f>
        <v>#REF!</v>
      </c>
      <c r="N464" s="49" t="e">
        <f t="shared" ref="N464:N527" si="71">IF(L464&gt;0,M464*100/L464,IF(M464&gt;0,100,0))</f>
        <v>#REF!</v>
      </c>
      <c r="O464" s="111">
        <v>286</v>
      </c>
      <c r="P464" s="9">
        <f t="shared" si="64"/>
        <v>0</v>
      </c>
      <c r="Q464" s="130">
        <f t="shared" si="65"/>
        <v>91</v>
      </c>
      <c r="R464" s="130">
        <f t="shared" si="66"/>
        <v>999</v>
      </c>
      <c r="S464" s="130">
        <f t="shared" si="67"/>
        <v>455</v>
      </c>
      <c r="T464" s="130">
        <f t="shared" si="68"/>
        <v>267</v>
      </c>
      <c r="U464" s="130">
        <f t="shared" si="69"/>
        <v>2768316.63</v>
      </c>
      <c r="V464" s="185">
        <f t="shared" si="70"/>
        <v>455</v>
      </c>
      <c r="W464" s="12">
        <v>91</v>
      </c>
      <c r="X464" s="9">
        <v>999</v>
      </c>
      <c r="Y464" s="9">
        <v>455</v>
      </c>
      <c r="Z464" s="12">
        <v>267</v>
      </c>
      <c r="AA464" s="12">
        <v>2768316.63</v>
      </c>
      <c r="AB464" s="132"/>
      <c r="AC464" s="131"/>
      <c r="AD464" s="132"/>
      <c r="AE464" s="132"/>
      <c r="AF464" s="131"/>
      <c r="AG464" s="131"/>
      <c r="AI464" s="12"/>
      <c r="AL464" s="12"/>
      <c r="AM464" s="12"/>
      <c r="AO464" s="12"/>
      <c r="AR464" s="12"/>
      <c r="AS464" s="12"/>
      <c r="AU464" s="12"/>
      <c r="AX464" s="12"/>
      <c r="AY464" s="12"/>
      <c r="BA464" s="12"/>
      <c r="BD464" s="12"/>
      <c r="BE464" s="12"/>
      <c r="BG464" s="12"/>
      <c r="BJ464" s="12"/>
      <c r="BK464" s="12"/>
      <c r="BM464" s="131"/>
      <c r="BN464" s="132"/>
      <c r="BO464" s="132"/>
      <c r="BP464" s="12"/>
      <c r="BQ464" s="12"/>
      <c r="BS464" s="12"/>
      <c r="BV464" s="12"/>
      <c r="BW464" s="12"/>
      <c r="BY464" s="12"/>
      <c r="CB464" s="12"/>
      <c r="CC464" s="12"/>
      <c r="CE464" s="12"/>
      <c r="CH464" s="12"/>
      <c r="CI464" s="12"/>
    </row>
    <row r="465" spans="1:87">
      <c r="A465" s="9">
        <v>456</v>
      </c>
      <c r="B465" s="9">
        <v>92</v>
      </c>
      <c r="C465" s="9" t="s">
        <v>1592</v>
      </c>
      <c r="D465" s="9">
        <v>92</v>
      </c>
      <c r="E465" s="9" t="s">
        <v>1152</v>
      </c>
      <c r="F465" s="39">
        <v>0</v>
      </c>
      <c r="G465" s="128">
        <v>0</v>
      </c>
      <c r="H465" s="129">
        <f>U465</f>
        <v>0</v>
      </c>
      <c r="I465" s="128">
        <f>IF(H469&gt;0, H465/H469, 0)</f>
        <v>0</v>
      </c>
      <c r="J465" s="76"/>
      <c r="K465" s="12" t="e">
        <f>ROUND(J469*I465,0)</f>
        <v>#REF!</v>
      </c>
      <c r="L465" s="75">
        <v>0</v>
      </c>
      <c r="M465" s="12" t="e">
        <f>K465-L465</f>
        <v>#REF!</v>
      </c>
      <c r="N465" s="50" t="e">
        <f t="shared" si="71"/>
        <v>#REF!</v>
      </c>
      <c r="O465" s="12">
        <v>0</v>
      </c>
      <c r="P465" s="9">
        <f t="shared" si="64"/>
        <v>0</v>
      </c>
      <c r="Q465" s="130">
        <f t="shared" si="65"/>
        <v>92</v>
      </c>
      <c r="R465" s="130">
        <f t="shared" si="66"/>
        <v>92</v>
      </c>
      <c r="S465" s="130">
        <f t="shared" si="67"/>
        <v>456</v>
      </c>
      <c r="T465" s="130">
        <f t="shared" si="68"/>
        <v>0</v>
      </c>
      <c r="U465" s="130">
        <f t="shared" si="69"/>
        <v>0</v>
      </c>
      <c r="V465" s="185">
        <f t="shared" si="70"/>
        <v>456</v>
      </c>
      <c r="W465" s="12">
        <v>92</v>
      </c>
      <c r="X465" s="9">
        <v>92</v>
      </c>
      <c r="Y465" s="9">
        <v>456</v>
      </c>
      <c r="Z465" s="12">
        <v>0</v>
      </c>
      <c r="AA465" s="12">
        <v>0</v>
      </c>
      <c r="AB465" s="132"/>
      <c r="AC465" s="131"/>
      <c r="AD465" s="132"/>
      <c r="AE465" s="132"/>
      <c r="AF465" s="131"/>
      <c r="AG465" s="131"/>
      <c r="AI465" s="12"/>
      <c r="AL465" s="12"/>
      <c r="AM465" s="12"/>
      <c r="AO465" s="12"/>
      <c r="AR465" s="12"/>
      <c r="AS465" s="12"/>
      <c r="AU465" s="12"/>
      <c r="AX465" s="12"/>
      <c r="AY465" s="12"/>
      <c r="BA465" s="12"/>
      <c r="BD465" s="12"/>
      <c r="BE465" s="12"/>
      <c r="BG465" s="12"/>
      <c r="BJ465" s="12"/>
      <c r="BK465" s="12"/>
      <c r="BM465" s="131"/>
      <c r="BN465" s="132"/>
      <c r="BO465" s="132"/>
      <c r="BP465" s="12"/>
      <c r="BQ465" s="12"/>
      <c r="BS465" s="12"/>
      <c r="BV465" s="12"/>
      <c r="BW465" s="12"/>
      <c r="BY465" s="12"/>
      <c r="CB465" s="12"/>
      <c r="CC465" s="12"/>
      <c r="CE465" s="12"/>
      <c r="CH465" s="12"/>
      <c r="CI465" s="12"/>
    </row>
    <row r="466" spans="1:87">
      <c r="A466" s="9">
        <v>457</v>
      </c>
      <c r="B466" s="9">
        <v>92</v>
      </c>
      <c r="C466" s="9" t="s">
        <v>1592</v>
      </c>
      <c r="D466" s="9">
        <v>698</v>
      </c>
      <c r="E466" s="9" t="s">
        <v>1445</v>
      </c>
      <c r="F466" s="39">
        <v>5270503</v>
      </c>
      <c r="G466" s="128">
        <v>0.96860369530231605</v>
      </c>
      <c r="H466" s="129">
        <f t="shared" si="63"/>
        <v>5036352</v>
      </c>
      <c r="I466" s="128">
        <f>IF(H469&gt;0, H466/H469, 0)</f>
        <v>0.94385486790609863</v>
      </c>
      <c r="J466" s="76"/>
      <c r="K466" s="12" t="e">
        <f>ROUND(J469*I466,0)</f>
        <v>#REF!</v>
      </c>
      <c r="L466" s="75">
        <v>4490279</v>
      </c>
      <c r="M466" s="12" t="e">
        <f>K466-L466</f>
        <v>#REF!</v>
      </c>
      <c r="N466" s="50" t="e">
        <f t="shared" si="71"/>
        <v>#REF!</v>
      </c>
      <c r="O466" s="12">
        <v>564</v>
      </c>
      <c r="P466" s="9">
        <f t="shared" si="64"/>
        <v>0</v>
      </c>
      <c r="Q466" s="130">
        <f t="shared" si="65"/>
        <v>92</v>
      </c>
      <c r="R466" s="130">
        <f t="shared" si="66"/>
        <v>698</v>
      </c>
      <c r="S466" s="130">
        <f t="shared" si="67"/>
        <v>457</v>
      </c>
      <c r="T466" s="130">
        <f t="shared" si="68"/>
        <v>531</v>
      </c>
      <c r="U466" s="130">
        <f t="shared" si="69"/>
        <v>5036352</v>
      </c>
      <c r="V466" s="185">
        <f t="shared" si="70"/>
        <v>457</v>
      </c>
      <c r="W466" s="12">
        <v>92</v>
      </c>
      <c r="X466" s="9">
        <v>698</v>
      </c>
      <c r="Y466" s="9">
        <v>457</v>
      </c>
      <c r="Z466" s="12">
        <v>531</v>
      </c>
      <c r="AA466" s="12">
        <v>5036352</v>
      </c>
      <c r="AB466" s="132"/>
      <c r="AC466" s="131"/>
      <c r="AD466" s="132"/>
      <c r="AE466" s="132"/>
      <c r="AF466" s="131"/>
      <c r="AG466" s="131"/>
      <c r="AI466" s="12"/>
      <c r="AL466" s="12"/>
      <c r="AM466" s="12"/>
      <c r="AO466" s="12"/>
      <c r="AR466" s="12"/>
      <c r="AS466" s="12"/>
      <c r="AU466" s="12"/>
      <c r="AX466" s="12"/>
      <c r="AY466" s="12"/>
      <c r="BA466" s="12"/>
      <c r="BD466" s="12"/>
      <c r="BE466" s="12"/>
      <c r="BG466" s="12"/>
      <c r="BJ466" s="12"/>
      <c r="BK466" s="12"/>
      <c r="BM466" s="131"/>
      <c r="BN466" s="132"/>
      <c r="BO466" s="132"/>
      <c r="BP466" s="12"/>
      <c r="BQ466" s="12"/>
      <c r="BS466" s="12"/>
      <c r="BV466" s="12"/>
      <c r="BW466" s="12"/>
      <c r="BY466" s="12"/>
      <c r="CB466" s="12"/>
      <c r="CC466" s="12"/>
      <c r="CE466" s="12"/>
      <c r="CH466" s="12"/>
      <c r="CI466" s="12"/>
    </row>
    <row r="467" spans="1:87">
      <c r="A467" s="9">
        <v>458</v>
      </c>
      <c r="B467" s="9">
        <v>92</v>
      </c>
      <c r="C467" s="9" t="s">
        <v>1592</v>
      </c>
      <c r="D467" s="9">
        <v>817</v>
      </c>
      <c r="E467" s="9" t="s">
        <v>1478</v>
      </c>
      <c r="F467" s="39">
        <v>170838</v>
      </c>
      <c r="G467" s="128">
        <v>3.1396304697683897E-2</v>
      </c>
      <c r="H467" s="129">
        <f t="shared" si="63"/>
        <v>299587</v>
      </c>
      <c r="I467" s="128">
        <f>IF(H469&gt;0, H467/H469, 0)</f>
        <v>5.6145132093901373E-2</v>
      </c>
      <c r="J467" s="76"/>
      <c r="K467" s="12" t="e">
        <f>ROUND(J469*I467,0)</f>
        <v>#REF!</v>
      </c>
      <c r="L467" s="75">
        <v>145548</v>
      </c>
      <c r="M467" s="12" t="e">
        <f>K467-L467</f>
        <v>#REF!</v>
      </c>
      <c r="N467" s="50" t="e">
        <f t="shared" si="71"/>
        <v>#REF!</v>
      </c>
      <c r="O467" s="12">
        <v>11</v>
      </c>
      <c r="P467" s="9">
        <f t="shared" si="64"/>
        <v>0</v>
      </c>
      <c r="Q467" s="130">
        <f t="shared" si="65"/>
        <v>92</v>
      </c>
      <c r="R467" s="130">
        <f t="shared" si="66"/>
        <v>817</v>
      </c>
      <c r="S467" s="130">
        <f t="shared" si="67"/>
        <v>458</v>
      </c>
      <c r="T467" s="130">
        <f t="shared" si="68"/>
        <v>19</v>
      </c>
      <c r="U467" s="130">
        <f t="shared" si="69"/>
        <v>299587</v>
      </c>
      <c r="V467" s="185">
        <f t="shared" si="70"/>
        <v>458</v>
      </c>
      <c r="W467" s="12">
        <v>92</v>
      </c>
      <c r="X467" s="9">
        <v>817</v>
      </c>
      <c r="Y467" s="9">
        <v>458</v>
      </c>
      <c r="Z467" s="12">
        <v>19</v>
      </c>
      <c r="AA467" s="12">
        <v>299587</v>
      </c>
      <c r="AB467" s="132"/>
      <c r="AC467" s="131"/>
      <c r="AD467" s="132"/>
      <c r="AE467" s="132"/>
      <c r="AF467" s="131"/>
      <c r="AG467" s="131"/>
      <c r="AI467" s="12"/>
      <c r="AL467" s="12"/>
      <c r="AM467" s="12"/>
      <c r="AO467" s="12"/>
      <c r="AR467" s="12"/>
      <c r="AS467" s="12"/>
      <c r="AU467" s="12"/>
      <c r="AX467" s="12"/>
      <c r="AY467" s="12"/>
      <c r="BA467" s="12"/>
      <c r="BD467" s="12"/>
      <c r="BE467" s="12"/>
      <c r="BG467" s="12"/>
      <c r="BJ467" s="12"/>
      <c r="BK467" s="12"/>
      <c r="BM467" s="131"/>
      <c r="BN467" s="132"/>
      <c r="BO467" s="132"/>
      <c r="BP467" s="12"/>
      <c r="BQ467" s="12"/>
      <c r="BS467" s="12"/>
      <c r="BV467" s="12"/>
      <c r="BW467" s="12"/>
      <c r="BY467" s="12"/>
      <c r="CB467" s="12"/>
      <c r="CC467" s="12"/>
      <c r="CE467" s="12"/>
      <c r="CH467" s="12"/>
      <c r="CI467" s="12"/>
    </row>
    <row r="468" spans="1:87">
      <c r="A468" s="9">
        <v>459</v>
      </c>
      <c r="B468" s="9">
        <v>92</v>
      </c>
      <c r="C468" s="9" t="s">
        <v>1928</v>
      </c>
      <c r="D468" s="9">
        <v>998</v>
      </c>
      <c r="E468" s="9" t="s">
        <v>1928</v>
      </c>
      <c r="F468" s="39">
        <v>0</v>
      </c>
      <c r="G468" s="128">
        <v>0</v>
      </c>
      <c r="H468" s="129">
        <f t="shared" si="63"/>
        <v>0</v>
      </c>
      <c r="I468" s="128">
        <f>IF(H469&gt;0, H468/H469, 0)</f>
        <v>0</v>
      </c>
      <c r="J468" s="76"/>
      <c r="K468" s="12" t="e">
        <f>ROUND(J469*I468,0)</f>
        <v>#REF!</v>
      </c>
      <c r="L468" s="75">
        <v>0</v>
      </c>
      <c r="M468" s="12" t="e">
        <f>K468-L468</f>
        <v>#REF!</v>
      </c>
      <c r="N468" s="50" t="e">
        <f t="shared" si="71"/>
        <v>#REF!</v>
      </c>
      <c r="O468" s="12">
        <v>0</v>
      </c>
      <c r="P468" s="9">
        <f t="shared" si="64"/>
        <v>0</v>
      </c>
      <c r="Q468" s="130">
        <f t="shared" si="65"/>
        <v>92</v>
      </c>
      <c r="R468" s="130">
        <f t="shared" si="66"/>
        <v>998</v>
      </c>
      <c r="S468" s="130">
        <f t="shared" si="67"/>
        <v>459</v>
      </c>
      <c r="T468" s="130">
        <f t="shared" si="68"/>
        <v>0</v>
      </c>
      <c r="U468" s="130">
        <f t="shared" si="69"/>
        <v>0</v>
      </c>
      <c r="V468" s="185">
        <f t="shared" si="70"/>
        <v>459</v>
      </c>
      <c r="W468" s="12">
        <v>92</v>
      </c>
      <c r="X468" s="9">
        <v>998</v>
      </c>
      <c r="Y468" s="9">
        <v>459</v>
      </c>
      <c r="Z468" s="12">
        <v>0</v>
      </c>
      <c r="AA468" s="12">
        <v>0</v>
      </c>
      <c r="AB468" s="132"/>
      <c r="AC468" s="131"/>
      <c r="AD468" s="132"/>
      <c r="AE468" s="132"/>
      <c r="AF468" s="131"/>
      <c r="AG468" s="131"/>
      <c r="AI468" s="12"/>
      <c r="AL468" s="12"/>
      <c r="AM468" s="12"/>
      <c r="AO468" s="12"/>
      <c r="AR468" s="12"/>
      <c r="AS468" s="12"/>
      <c r="AU468" s="12"/>
      <c r="AX468" s="12"/>
      <c r="AY468" s="12"/>
      <c r="BA468" s="12"/>
      <c r="BD468" s="12"/>
      <c r="BE468" s="12"/>
      <c r="BG468" s="12"/>
      <c r="BJ468" s="12"/>
      <c r="BK468" s="12"/>
      <c r="BM468" s="131"/>
      <c r="BN468" s="132"/>
      <c r="BO468" s="132"/>
      <c r="BP468" s="12"/>
      <c r="BQ468" s="12"/>
      <c r="BS468" s="12"/>
      <c r="BV468" s="12"/>
      <c r="BW468" s="12"/>
      <c r="BY468" s="12"/>
      <c r="CB468" s="12"/>
      <c r="CC468" s="12"/>
      <c r="CE468" s="12"/>
      <c r="CH468" s="12"/>
      <c r="CI468" s="12"/>
    </row>
    <row r="469" spans="1:87">
      <c r="A469" s="9">
        <v>460</v>
      </c>
      <c r="B469" s="13">
        <v>92</v>
      </c>
      <c r="C469" s="13" t="s">
        <v>1592</v>
      </c>
      <c r="D469" s="13">
        <v>999</v>
      </c>
      <c r="E469" s="13" t="s">
        <v>946</v>
      </c>
      <c r="F469" s="111">
        <v>5441341</v>
      </c>
      <c r="G469" s="133">
        <v>1</v>
      </c>
      <c r="H469" s="134">
        <f>SUM(H465:H468)</f>
        <v>5335939</v>
      </c>
      <c r="I469" s="133">
        <f>SUM(I465:I468)</f>
        <v>1</v>
      </c>
      <c r="J469" s="111" t="e">
        <f>VLOOKUP(B469,town351,22)</f>
        <v>#REF!</v>
      </c>
      <c r="K469" s="111" t="e">
        <f>SUM(K465:K468)</f>
        <v>#REF!</v>
      </c>
      <c r="L469" s="135">
        <v>4635827</v>
      </c>
      <c r="M469" s="111" t="e">
        <f>SUM(M465:M468)</f>
        <v>#REF!</v>
      </c>
      <c r="N469" s="49" t="e">
        <f t="shared" si="71"/>
        <v>#REF!</v>
      </c>
      <c r="O469" s="111">
        <v>575</v>
      </c>
      <c r="P469" s="9">
        <f t="shared" si="64"/>
        <v>0</v>
      </c>
      <c r="Q469" s="130">
        <f t="shared" si="65"/>
        <v>92</v>
      </c>
      <c r="R469" s="130">
        <f t="shared" si="66"/>
        <v>999</v>
      </c>
      <c r="S469" s="130">
        <f t="shared" si="67"/>
        <v>460</v>
      </c>
      <c r="T469" s="130">
        <f t="shared" si="68"/>
        <v>550</v>
      </c>
      <c r="U469" s="130">
        <f t="shared" si="69"/>
        <v>5335939</v>
      </c>
      <c r="V469" s="185">
        <f t="shared" si="70"/>
        <v>460</v>
      </c>
      <c r="W469" s="12">
        <v>92</v>
      </c>
      <c r="X469" s="9">
        <v>999</v>
      </c>
      <c r="Y469" s="9">
        <v>460</v>
      </c>
      <c r="Z469" s="12">
        <v>550</v>
      </c>
      <c r="AA469" s="12">
        <v>5335939</v>
      </c>
      <c r="AB469" s="132"/>
      <c r="AC469" s="131"/>
      <c r="AD469" s="132"/>
      <c r="AE469" s="132"/>
      <c r="AF469" s="131"/>
      <c r="AG469" s="131"/>
      <c r="AI469" s="12"/>
      <c r="AL469" s="12"/>
      <c r="AM469" s="12"/>
      <c r="AO469" s="12"/>
      <c r="AR469" s="12"/>
      <c r="AS469" s="12"/>
      <c r="AU469" s="12"/>
      <c r="AX469" s="12"/>
      <c r="AY469" s="12"/>
      <c r="BA469" s="12"/>
      <c r="BD469" s="12"/>
      <c r="BE469" s="12"/>
      <c r="BG469" s="12"/>
      <c r="BJ469" s="12"/>
      <c r="BK469" s="12"/>
      <c r="BM469" s="131"/>
      <c r="BN469" s="132"/>
      <c r="BO469" s="132"/>
      <c r="BP469" s="12"/>
      <c r="BQ469" s="12"/>
      <c r="BS469" s="12"/>
      <c r="BV469" s="12"/>
      <c r="BW469" s="12"/>
      <c r="BY469" s="12"/>
      <c r="CB469" s="12"/>
      <c r="CC469" s="12"/>
      <c r="CE469" s="12"/>
      <c r="CH469" s="12"/>
      <c r="CI469" s="12"/>
    </row>
    <row r="470" spans="1:87">
      <c r="A470" s="9">
        <v>461</v>
      </c>
      <c r="B470" s="9">
        <v>93</v>
      </c>
      <c r="C470" s="9" t="s">
        <v>1593</v>
      </c>
      <c r="D470" s="9">
        <v>93</v>
      </c>
      <c r="E470" s="9" t="s">
        <v>1153</v>
      </c>
      <c r="F470" s="39">
        <v>89667949.965919986</v>
      </c>
      <c r="G470" s="128">
        <v>1</v>
      </c>
      <c r="H470" s="129">
        <f t="shared" ref="H470:H533" si="72">U470</f>
        <v>87583038.240480021</v>
      </c>
      <c r="I470" s="128">
        <f>IF(H474&gt;0, H470/H474, 0)</f>
        <v>1</v>
      </c>
      <c r="J470" s="76"/>
      <c r="K470" s="12" t="e">
        <f>ROUND(J474*I470,0)</f>
        <v>#REF!</v>
      </c>
      <c r="L470" s="75">
        <v>25666047</v>
      </c>
      <c r="M470" s="12" t="e">
        <f>K470-L470</f>
        <v>#REF!</v>
      </c>
      <c r="N470" s="50" t="e">
        <f t="shared" si="71"/>
        <v>#REF!</v>
      </c>
      <c r="O470" s="12">
        <v>7490</v>
      </c>
      <c r="P470" s="9">
        <f t="shared" si="64"/>
        <v>0</v>
      </c>
      <c r="Q470" s="130">
        <f t="shared" si="65"/>
        <v>93</v>
      </c>
      <c r="R470" s="130">
        <f t="shared" si="66"/>
        <v>93</v>
      </c>
      <c r="S470" s="130">
        <f t="shared" si="67"/>
        <v>461</v>
      </c>
      <c r="T470" s="130">
        <f t="shared" si="68"/>
        <v>7549</v>
      </c>
      <c r="U470" s="130">
        <f t="shared" si="69"/>
        <v>87583038.240480021</v>
      </c>
      <c r="V470" s="185">
        <f t="shared" si="70"/>
        <v>461</v>
      </c>
      <c r="W470" s="12">
        <v>93</v>
      </c>
      <c r="X470" s="9">
        <v>93</v>
      </c>
      <c r="Y470" s="9">
        <v>461</v>
      </c>
      <c r="Z470" s="12">
        <v>7549</v>
      </c>
      <c r="AA470" s="12">
        <v>87583038.240480021</v>
      </c>
      <c r="AB470" s="132"/>
      <c r="AC470" s="131"/>
      <c r="AD470" s="132"/>
      <c r="AE470" s="132"/>
      <c r="AF470" s="131"/>
      <c r="AG470" s="131"/>
      <c r="AI470" s="12"/>
      <c r="AL470" s="12"/>
      <c r="AM470" s="12"/>
      <c r="AO470" s="12"/>
      <c r="AR470" s="12"/>
      <c r="AS470" s="12"/>
      <c r="AU470" s="12"/>
      <c r="AX470" s="12"/>
      <c r="AY470" s="12"/>
      <c r="BA470" s="12"/>
      <c r="BD470" s="12"/>
      <c r="BE470" s="12"/>
      <c r="BG470" s="12"/>
      <c r="BJ470" s="12"/>
      <c r="BK470" s="12"/>
      <c r="BM470" s="131"/>
      <c r="BN470" s="132"/>
      <c r="BO470" s="132"/>
      <c r="BP470" s="12"/>
      <c r="BQ470" s="12"/>
      <c r="BS470" s="12"/>
      <c r="BV470" s="12"/>
      <c r="BW470" s="12"/>
      <c r="BY470" s="12"/>
      <c r="CB470" s="12"/>
      <c r="CC470" s="12"/>
      <c r="CE470" s="12"/>
      <c r="CH470" s="12"/>
      <c r="CI470" s="12"/>
    </row>
    <row r="471" spans="1:87">
      <c r="A471" s="9">
        <v>462</v>
      </c>
      <c r="B471" s="9">
        <v>93</v>
      </c>
      <c r="C471" s="9" t="s">
        <v>1928</v>
      </c>
      <c r="D471" s="9">
        <v>998</v>
      </c>
      <c r="E471" s="9" t="s">
        <v>1928</v>
      </c>
      <c r="F471" s="39">
        <v>0</v>
      </c>
      <c r="G471" s="128">
        <v>0</v>
      </c>
      <c r="H471" s="129">
        <f t="shared" si="72"/>
        <v>0</v>
      </c>
      <c r="I471" s="128">
        <f>IF(H474&gt;0, H471/H474, 0)</f>
        <v>0</v>
      </c>
      <c r="J471" s="76"/>
      <c r="K471" s="12" t="e">
        <f>ROUND(J474*I471,0)</f>
        <v>#REF!</v>
      </c>
      <c r="L471" s="75">
        <v>0</v>
      </c>
      <c r="M471" s="12" t="e">
        <f>K471-L471</f>
        <v>#REF!</v>
      </c>
      <c r="N471" s="50" t="e">
        <f t="shared" si="71"/>
        <v>#REF!</v>
      </c>
      <c r="O471" s="12">
        <v>0</v>
      </c>
      <c r="P471" s="9">
        <f t="shared" si="64"/>
        <v>0</v>
      </c>
      <c r="Q471" s="130">
        <f t="shared" si="65"/>
        <v>93</v>
      </c>
      <c r="R471" s="130">
        <f t="shared" si="66"/>
        <v>998</v>
      </c>
      <c r="S471" s="130">
        <f t="shared" si="67"/>
        <v>462</v>
      </c>
      <c r="T471" s="130">
        <f t="shared" si="68"/>
        <v>0</v>
      </c>
      <c r="U471" s="130">
        <f t="shared" si="69"/>
        <v>0</v>
      </c>
      <c r="V471" s="185">
        <f t="shared" si="70"/>
        <v>462</v>
      </c>
      <c r="W471" s="12">
        <v>93</v>
      </c>
      <c r="X471" s="9">
        <v>998</v>
      </c>
      <c r="Y471" s="9">
        <v>462</v>
      </c>
      <c r="Z471" s="12">
        <v>0</v>
      </c>
      <c r="AA471" s="12">
        <v>0</v>
      </c>
      <c r="AB471" s="132"/>
      <c r="AC471" s="131"/>
      <c r="AD471" s="132"/>
      <c r="AE471" s="132"/>
      <c r="AF471" s="131"/>
      <c r="AG471" s="131"/>
      <c r="AI471" s="12"/>
      <c r="AL471" s="12"/>
      <c r="AM471" s="12"/>
      <c r="AO471" s="12"/>
      <c r="AR471" s="12"/>
      <c r="AS471" s="12"/>
      <c r="AU471" s="12"/>
      <c r="AX471" s="12"/>
      <c r="AY471" s="12"/>
      <c r="BA471" s="12"/>
      <c r="BD471" s="12"/>
      <c r="BE471" s="12"/>
      <c r="BG471" s="12"/>
      <c r="BJ471" s="12"/>
      <c r="BK471" s="12"/>
      <c r="BM471" s="131"/>
      <c r="BN471" s="132"/>
      <c r="BO471" s="132"/>
      <c r="BP471" s="12"/>
      <c r="BQ471" s="12"/>
      <c r="BS471" s="12"/>
      <c r="BV471" s="12"/>
      <c r="BW471" s="12"/>
      <c r="BY471" s="12"/>
      <c r="CB471" s="12"/>
      <c r="CC471" s="12"/>
      <c r="CE471" s="12"/>
      <c r="CH471" s="12"/>
      <c r="CI471" s="12"/>
    </row>
    <row r="472" spans="1:87">
      <c r="A472" s="9">
        <v>463</v>
      </c>
      <c r="B472" s="9">
        <v>93</v>
      </c>
      <c r="C472" s="9" t="s">
        <v>1928</v>
      </c>
      <c r="D472" s="9">
        <v>998</v>
      </c>
      <c r="E472" s="9" t="s">
        <v>1928</v>
      </c>
      <c r="F472" s="39">
        <v>0</v>
      </c>
      <c r="G472" s="128">
        <v>0</v>
      </c>
      <c r="H472" s="129">
        <f t="shared" si="72"/>
        <v>0</v>
      </c>
      <c r="I472" s="128">
        <f>IF(H474&gt;0, H472/H474, 0)</f>
        <v>0</v>
      </c>
      <c r="J472" s="76"/>
      <c r="K472" s="12" t="e">
        <f>ROUND(J474*I472,0)</f>
        <v>#REF!</v>
      </c>
      <c r="L472" s="75">
        <v>0</v>
      </c>
      <c r="M472" s="12" t="e">
        <f>K472-L472</f>
        <v>#REF!</v>
      </c>
      <c r="N472" s="50" t="e">
        <f t="shared" si="71"/>
        <v>#REF!</v>
      </c>
      <c r="O472" s="12">
        <v>0</v>
      </c>
      <c r="P472" s="9">
        <f t="shared" si="64"/>
        <v>0</v>
      </c>
      <c r="Q472" s="130">
        <f t="shared" si="65"/>
        <v>93</v>
      </c>
      <c r="R472" s="130">
        <f t="shared" si="66"/>
        <v>998</v>
      </c>
      <c r="S472" s="130">
        <f t="shared" si="67"/>
        <v>463</v>
      </c>
      <c r="T472" s="130">
        <f t="shared" si="68"/>
        <v>0</v>
      </c>
      <c r="U472" s="130">
        <f t="shared" si="69"/>
        <v>0</v>
      </c>
      <c r="V472" s="185">
        <f t="shared" si="70"/>
        <v>463</v>
      </c>
      <c r="W472" s="12">
        <v>93</v>
      </c>
      <c r="X472" s="9">
        <v>998</v>
      </c>
      <c r="Y472" s="9">
        <v>463</v>
      </c>
      <c r="Z472" s="12">
        <v>0</v>
      </c>
      <c r="AA472" s="12">
        <v>0</v>
      </c>
      <c r="AB472" s="132"/>
      <c r="AC472" s="131"/>
      <c r="AD472" s="132"/>
      <c r="AE472" s="132"/>
      <c r="AF472" s="131"/>
      <c r="AG472" s="131"/>
      <c r="AI472" s="12"/>
      <c r="AL472" s="12"/>
      <c r="AM472" s="12"/>
      <c r="AO472" s="12"/>
      <c r="AR472" s="12"/>
      <c r="AS472" s="12"/>
      <c r="AU472" s="12"/>
      <c r="AX472" s="12"/>
      <c r="AY472" s="12"/>
      <c r="BA472" s="12"/>
      <c r="BD472" s="12"/>
      <c r="BE472" s="12"/>
      <c r="BG472" s="12"/>
      <c r="BJ472" s="12"/>
      <c r="BK472" s="12"/>
      <c r="BM472" s="131"/>
      <c r="BN472" s="132"/>
      <c r="BO472" s="132"/>
      <c r="BP472" s="12"/>
      <c r="BQ472" s="12"/>
      <c r="BS472" s="12"/>
      <c r="BV472" s="12"/>
      <c r="BW472" s="12"/>
      <c r="BY472" s="12"/>
      <c r="CB472" s="12"/>
      <c r="CC472" s="12"/>
      <c r="CE472" s="12"/>
      <c r="CH472" s="12"/>
      <c r="CI472" s="12"/>
    </row>
    <row r="473" spans="1:87">
      <c r="A473" s="9">
        <v>464</v>
      </c>
      <c r="B473" s="9">
        <v>93</v>
      </c>
      <c r="C473" s="9" t="s">
        <v>1928</v>
      </c>
      <c r="D473" s="9">
        <v>998</v>
      </c>
      <c r="E473" s="9" t="s">
        <v>1928</v>
      </c>
      <c r="F473" s="39">
        <v>0</v>
      </c>
      <c r="G473" s="128">
        <v>0</v>
      </c>
      <c r="H473" s="129">
        <f t="shared" si="72"/>
        <v>0</v>
      </c>
      <c r="I473" s="128">
        <f>IF(H474&gt;0, H473/H474, 0)</f>
        <v>0</v>
      </c>
      <c r="J473" s="76"/>
      <c r="K473" s="12" t="e">
        <f>ROUND(J474*I473,0)</f>
        <v>#REF!</v>
      </c>
      <c r="L473" s="75">
        <v>0</v>
      </c>
      <c r="M473" s="12" t="e">
        <f>K473-L473</f>
        <v>#REF!</v>
      </c>
      <c r="N473" s="50" t="e">
        <f t="shared" si="71"/>
        <v>#REF!</v>
      </c>
      <c r="O473" s="12">
        <v>0</v>
      </c>
      <c r="P473" s="9">
        <f t="shared" si="64"/>
        <v>0</v>
      </c>
      <c r="Q473" s="130">
        <f t="shared" si="65"/>
        <v>93</v>
      </c>
      <c r="R473" s="130">
        <f t="shared" si="66"/>
        <v>998</v>
      </c>
      <c r="S473" s="130">
        <f t="shared" si="67"/>
        <v>464</v>
      </c>
      <c r="T473" s="130">
        <f t="shared" si="68"/>
        <v>0</v>
      </c>
      <c r="U473" s="130">
        <f t="shared" si="69"/>
        <v>0</v>
      </c>
      <c r="V473" s="185">
        <f t="shared" si="70"/>
        <v>464</v>
      </c>
      <c r="W473" s="12">
        <v>93</v>
      </c>
      <c r="X473" s="9">
        <v>998</v>
      </c>
      <c r="Y473" s="9">
        <v>464</v>
      </c>
      <c r="Z473" s="12">
        <v>0</v>
      </c>
      <c r="AA473" s="12">
        <v>0</v>
      </c>
      <c r="AB473" s="132"/>
      <c r="AC473" s="131"/>
      <c r="AD473" s="132"/>
      <c r="AE473" s="132"/>
      <c r="AF473" s="131"/>
      <c r="AG473" s="131"/>
      <c r="AI473" s="12"/>
      <c r="AL473" s="12"/>
      <c r="AM473" s="12"/>
      <c r="AO473" s="12"/>
      <c r="AR473" s="12"/>
      <c r="AS473" s="12"/>
      <c r="AU473" s="12"/>
      <c r="AX473" s="12"/>
      <c r="AY473" s="12"/>
      <c r="BA473" s="12"/>
      <c r="BD473" s="12"/>
      <c r="BE473" s="12"/>
      <c r="BG473" s="12"/>
      <c r="BJ473" s="12"/>
      <c r="BK473" s="12"/>
      <c r="BM473" s="131"/>
      <c r="BN473" s="132"/>
      <c r="BO473" s="132"/>
      <c r="BP473" s="12"/>
      <c r="BQ473" s="12"/>
      <c r="BS473" s="12"/>
      <c r="BV473" s="12"/>
      <c r="BW473" s="12"/>
      <c r="BY473" s="12"/>
      <c r="CB473" s="12"/>
      <c r="CC473" s="12"/>
      <c r="CE473" s="12"/>
      <c r="CH473" s="12"/>
      <c r="CI473" s="12"/>
    </row>
    <row r="474" spans="1:87">
      <c r="A474" s="9">
        <v>465</v>
      </c>
      <c r="B474" s="13">
        <v>93</v>
      </c>
      <c r="C474" s="13" t="s">
        <v>1593</v>
      </c>
      <c r="D474" s="13">
        <v>999</v>
      </c>
      <c r="E474" s="13" t="s">
        <v>946</v>
      </c>
      <c r="F474" s="111">
        <v>89667949.965919986</v>
      </c>
      <c r="G474" s="133">
        <v>1</v>
      </c>
      <c r="H474" s="134">
        <f>SUM(H470:H473)</f>
        <v>87583038.240480021</v>
      </c>
      <c r="I474" s="133">
        <f>SUM(I470:I473)</f>
        <v>1</v>
      </c>
      <c r="J474" s="111" t="e">
        <f>VLOOKUP(B474,town351,22)</f>
        <v>#REF!</v>
      </c>
      <c r="K474" s="111" t="e">
        <f>SUM(K470:K473)</f>
        <v>#REF!</v>
      </c>
      <c r="L474" s="135">
        <v>25666047</v>
      </c>
      <c r="M474" s="111" t="e">
        <f>SUM(M470:M473)</f>
        <v>#REF!</v>
      </c>
      <c r="N474" s="49" t="e">
        <f t="shared" si="71"/>
        <v>#REF!</v>
      </c>
      <c r="O474" s="111">
        <v>7490</v>
      </c>
      <c r="P474" s="9">
        <f t="shared" si="64"/>
        <v>0</v>
      </c>
      <c r="Q474" s="130">
        <f t="shared" si="65"/>
        <v>93</v>
      </c>
      <c r="R474" s="130">
        <f t="shared" si="66"/>
        <v>999</v>
      </c>
      <c r="S474" s="130">
        <f t="shared" si="67"/>
        <v>465</v>
      </c>
      <c r="T474" s="130">
        <f t="shared" si="68"/>
        <v>7549</v>
      </c>
      <c r="U474" s="130">
        <f t="shared" si="69"/>
        <v>87583038.240480021</v>
      </c>
      <c r="V474" s="185">
        <f t="shared" si="70"/>
        <v>465</v>
      </c>
      <c r="W474" s="12">
        <v>93</v>
      </c>
      <c r="X474" s="9">
        <v>999</v>
      </c>
      <c r="Y474" s="9">
        <v>465</v>
      </c>
      <c r="Z474" s="12">
        <v>7549</v>
      </c>
      <c r="AA474" s="12">
        <v>87583038.240480021</v>
      </c>
      <c r="AB474" s="132"/>
      <c r="AC474" s="131"/>
      <c r="AD474" s="132"/>
      <c r="AE474" s="132"/>
      <c r="AF474" s="131"/>
      <c r="AG474" s="131"/>
      <c r="AI474" s="12"/>
      <c r="AL474" s="12"/>
      <c r="AM474" s="12"/>
      <c r="AO474" s="12"/>
      <c r="AR474" s="12"/>
      <c r="AS474" s="12"/>
      <c r="AU474" s="12"/>
      <c r="AX474" s="12"/>
      <c r="AY474" s="12"/>
      <c r="BA474" s="12"/>
      <c r="BD474" s="12"/>
      <c r="BE474" s="12"/>
      <c r="BG474" s="12"/>
      <c r="BJ474" s="12"/>
      <c r="BK474" s="12"/>
      <c r="BM474" s="131"/>
      <c r="BN474" s="132"/>
      <c r="BO474" s="132"/>
      <c r="BP474" s="12"/>
      <c r="BQ474" s="12"/>
      <c r="BS474" s="12"/>
      <c r="BV474" s="12"/>
      <c r="BW474" s="12"/>
      <c r="BY474" s="12"/>
      <c r="CB474" s="12"/>
      <c r="CC474" s="12"/>
      <c r="CE474" s="12"/>
      <c r="CH474" s="12"/>
      <c r="CI474" s="12"/>
    </row>
    <row r="475" spans="1:87">
      <c r="A475" s="9">
        <v>466</v>
      </c>
      <c r="B475" s="9">
        <v>94</v>
      </c>
      <c r="C475" s="9" t="s">
        <v>1594</v>
      </c>
      <c r="D475" s="9">
        <v>94</v>
      </c>
      <c r="E475" s="9" t="s">
        <v>1154</v>
      </c>
      <c r="F475" s="39">
        <v>17707799.16</v>
      </c>
      <c r="G475" s="128">
        <v>0.8394866133921699</v>
      </c>
      <c r="H475" s="129">
        <f>U475</f>
        <v>18309668.060000002</v>
      </c>
      <c r="I475" s="128">
        <f>IF(H479&gt;0, H475/H479, 0)</f>
        <v>0.84367446980846406</v>
      </c>
      <c r="J475" s="76"/>
      <c r="K475" s="12" t="e">
        <f>ROUND(J479*I475,0)</f>
        <v>#REF!</v>
      </c>
      <c r="L475" s="75">
        <v>11597160</v>
      </c>
      <c r="M475" s="12" t="e">
        <f>K475-L475</f>
        <v>#REF!</v>
      </c>
      <c r="N475" s="50" t="e">
        <f t="shared" si="71"/>
        <v>#REF!</v>
      </c>
      <c r="O475" s="12">
        <v>1785</v>
      </c>
      <c r="P475" s="9">
        <f t="shared" si="64"/>
        <v>0</v>
      </c>
      <c r="Q475" s="130">
        <f t="shared" si="65"/>
        <v>94</v>
      </c>
      <c r="R475" s="130">
        <f t="shared" si="66"/>
        <v>94</v>
      </c>
      <c r="S475" s="130">
        <f t="shared" si="67"/>
        <v>466</v>
      </c>
      <c r="T475" s="130">
        <f t="shared" si="68"/>
        <v>1794</v>
      </c>
      <c r="U475" s="130">
        <f t="shared" si="69"/>
        <v>18309668.060000002</v>
      </c>
      <c r="V475" s="185">
        <f t="shared" si="70"/>
        <v>466</v>
      </c>
      <c r="W475" s="12">
        <v>94</v>
      </c>
      <c r="X475" s="9">
        <v>94</v>
      </c>
      <c r="Y475" s="9">
        <v>466</v>
      </c>
      <c r="Z475" s="12">
        <v>1794</v>
      </c>
      <c r="AA475" s="12">
        <v>18309668.060000002</v>
      </c>
      <c r="AB475" s="132"/>
      <c r="AC475" s="131"/>
      <c r="AD475" s="132"/>
      <c r="AE475" s="132"/>
      <c r="AF475" s="131"/>
      <c r="AG475" s="131"/>
      <c r="AI475" s="12"/>
      <c r="AL475" s="12"/>
      <c r="AM475" s="12"/>
      <c r="AO475" s="12"/>
      <c r="AR475" s="12"/>
      <c r="AS475" s="12"/>
      <c r="AU475" s="12"/>
      <c r="AX475" s="12"/>
      <c r="AY475" s="12"/>
      <c r="BA475" s="12"/>
      <c r="BD475" s="12"/>
      <c r="BE475" s="12"/>
      <c r="BG475" s="12"/>
      <c r="BJ475" s="12"/>
      <c r="BK475" s="12"/>
      <c r="BM475" s="131"/>
      <c r="BN475" s="132"/>
      <c r="BO475" s="132"/>
      <c r="BP475" s="12"/>
      <c r="BQ475" s="12"/>
      <c r="BS475" s="12"/>
      <c r="BV475" s="12"/>
      <c r="BW475" s="12"/>
      <c r="BY475" s="12"/>
      <c r="CB475" s="12"/>
      <c r="CC475" s="12"/>
      <c r="CE475" s="12"/>
      <c r="CH475" s="12"/>
      <c r="CI475" s="12"/>
    </row>
    <row r="476" spans="1:87">
      <c r="A476" s="9">
        <v>467</v>
      </c>
      <c r="B476" s="9">
        <v>94</v>
      </c>
      <c r="C476" s="9" t="s">
        <v>1594</v>
      </c>
      <c r="D476" s="9">
        <v>825</v>
      </c>
      <c r="E476" s="9" t="s">
        <v>1482</v>
      </c>
      <c r="F476" s="39">
        <v>3203326</v>
      </c>
      <c r="G476" s="128">
        <v>0.15186242350238435</v>
      </c>
      <c r="H476" s="129">
        <f t="shared" si="72"/>
        <v>3178121</v>
      </c>
      <c r="I476" s="128">
        <f>IF(H479&gt;0, H476/H479, 0)</f>
        <v>0.14644173454568599</v>
      </c>
      <c r="J476" s="76"/>
      <c r="K476" s="12" t="e">
        <f>ROUND(J479*I476,0)</f>
        <v>#REF!</v>
      </c>
      <c r="L476" s="75">
        <v>2097917</v>
      </c>
      <c r="M476" s="12" t="e">
        <f>K476-L476</f>
        <v>#REF!</v>
      </c>
      <c r="N476" s="50" t="e">
        <f t="shared" si="71"/>
        <v>#REF!</v>
      </c>
      <c r="O476" s="12">
        <v>200</v>
      </c>
      <c r="P476" s="9">
        <f t="shared" si="64"/>
        <v>0</v>
      </c>
      <c r="Q476" s="130">
        <f t="shared" si="65"/>
        <v>94</v>
      </c>
      <c r="R476" s="130">
        <f t="shared" si="66"/>
        <v>825</v>
      </c>
      <c r="S476" s="130">
        <f t="shared" si="67"/>
        <v>467</v>
      </c>
      <c r="T476" s="130">
        <f t="shared" si="68"/>
        <v>198</v>
      </c>
      <c r="U476" s="130">
        <f t="shared" si="69"/>
        <v>3178121</v>
      </c>
      <c r="V476" s="185">
        <f t="shared" si="70"/>
        <v>467</v>
      </c>
      <c r="W476" s="12">
        <v>94</v>
      </c>
      <c r="X476" s="9">
        <v>825</v>
      </c>
      <c r="Y476" s="9">
        <v>467</v>
      </c>
      <c r="Z476" s="12">
        <v>198</v>
      </c>
      <c r="AA476" s="12">
        <v>3178121</v>
      </c>
      <c r="AB476" s="132"/>
      <c r="AC476" s="131"/>
      <c r="AD476" s="132"/>
      <c r="AE476" s="132"/>
      <c r="AF476" s="131"/>
      <c r="AG476" s="131"/>
      <c r="AI476" s="12"/>
      <c r="AL476" s="12"/>
      <c r="AM476" s="12"/>
      <c r="AO476" s="12"/>
      <c r="AR476" s="12"/>
      <c r="AS476" s="12"/>
      <c r="AU476" s="12"/>
      <c r="AX476" s="12"/>
      <c r="AY476" s="12"/>
      <c r="BA476" s="12"/>
      <c r="BD476" s="12"/>
      <c r="BE476" s="12"/>
      <c r="BG476" s="12"/>
      <c r="BJ476" s="12"/>
      <c r="BK476" s="12"/>
      <c r="BM476" s="131"/>
      <c r="BN476" s="132"/>
      <c r="BO476" s="132"/>
      <c r="BP476" s="12"/>
      <c r="BQ476" s="12"/>
      <c r="BS476" s="12"/>
      <c r="BV476" s="12"/>
      <c r="BW476" s="12"/>
      <c r="BY476" s="12"/>
      <c r="CB476" s="12"/>
      <c r="CC476" s="12"/>
      <c r="CE476" s="12"/>
      <c r="CH476" s="12"/>
      <c r="CI476" s="12"/>
    </row>
    <row r="477" spans="1:87">
      <c r="A477" s="9">
        <v>468</v>
      </c>
      <c r="B477" s="9">
        <v>94</v>
      </c>
      <c r="C477" s="9" t="s">
        <v>1594</v>
      </c>
      <c r="D477" s="9">
        <v>910</v>
      </c>
      <c r="E477" s="9" t="s">
        <v>1499</v>
      </c>
      <c r="F477" s="39">
        <v>182480</v>
      </c>
      <c r="G477" s="128">
        <v>8.6509631054457452E-3</v>
      </c>
      <c r="H477" s="129">
        <f t="shared" si="72"/>
        <v>214501</v>
      </c>
      <c r="I477" s="128">
        <f>IF(H479&gt;0, H477/H479, 0)</f>
        <v>9.8837956458499195E-3</v>
      </c>
      <c r="J477" s="76"/>
      <c r="K477" s="12" t="e">
        <f>ROUND(J479*I477,0)</f>
        <v>#REF!</v>
      </c>
      <c r="L477" s="75">
        <v>119509</v>
      </c>
      <c r="M477" s="12" t="e">
        <f>K477-L477</f>
        <v>#REF!</v>
      </c>
      <c r="N477" s="50" t="e">
        <f t="shared" si="71"/>
        <v>#REF!</v>
      </c>
      <c r="O477" s="12">
        <v>12</v>
      </c>
      <c r="P477" s="9">
        <f t="shared" si="64"/>
        <v>0</v>
      </c>
      <c r="Q477" s="130">
        <f t="shared" si="65"/>
        <v>94</v>
      </c>
      <c r="R477" s="130">
        <f t="shared" si="66"/>
        <v>910</v>
      </c>
      <c r="S477" s="130">
        <f t="shared" si="67"/>
        <v>468</v>
      </c>
      <c r="T477" s="130">
        <f t="shared" si="68"/>
        <v>14</v>
      </c>
      <c r="U477" s="130">
        <f t="shared" si="69"/>
        <v>214501</v>
      </c>
      <c r="V477" s="185">
        <f t="shared" si="70"/>
        <v>468</v>
      </c>
      <c r="W477" s="12">
        <v>94</v>
      </c>
      <c r="X477" s="9">
        <v>910</v>
      </c>
      <c r="Y477" s="9">
        <v>468</v>
      </c>
      <c r="Z477" s="12">
        <v>14</v>
      </c>
      <c r="AA477" s="12">
        <v>214501</v>
      </c>
      <c r="AB477" s="132"/>
      <c r="AC477" s="131"/>
      <c r="AD477" s="132"/>
      <c r="AE477" s="132"/>
      <c r="AF477" s="131"/>
      <c r="AG477" s="131"/>
      <c r="AI477" s="12"/>
      <c r="AL477" s="12"/>
      <c r="AM477" s="12"/>
      <c r="AO477" s="12"/>
      <c r="AR477" s="12"/>
      <c r="AS477" s="12"/>
      <c r="AU477" s="12"/>
      <c r="AX477" s="12"/>
      <c r="AY477" s="12"/>
      <c r="BA477" s="12"/>
      <c r="BD477" s="12"/>
      <c r="BE477" s="12"/>
      <c r="BG477" s="12"/>
      <c r="BJ477" s="12"/>
      <c r="BK477" s="12"/>
      <c r="BM477" s="131"/>
      <c r="BN477" s="132"/>
      <c r="BO477" s="132"/>
      <c r="BP477" s="12"/>
      <c r="BQ477" s="12"/>
      <c r="BS477" s="12"/>
      <c r="BV477" s="12"/>
      <c r="BW477" s="12"/>
      <c r="BY477" s="12"/>
      <c r="CB477" s="12"/>
      <c r="CC477" s="12"/>
      <c r="CE477" s="12"/>
      <c r="CH477" s="12"/>
      <c r="CI477" s="12"/>
    </row>
    <row r="478" spans="1:87">
      <c r="A478" s="9">
        <v>469</v>
      </c>
      <c r="B478" s="9">
        <v>94</v>
      </c>
      <c r="C478" s="9" t="s">
        <v>1928</v>
      </c>
      <c r="D478" s="9">
        <v>998</v>
      </c>
      <c r="E478" s="9" t="s">
        <v>1928</v>
      </c>
      <c r="F478" s="39">
        <v>0</v>
      </c>
      <c r="G478" s="128">
        <v>0</v>
      </c>
      <c r="H478" s="129">
        <f t="shared" si="72"/>
        <v>0</v>
      </c>
      <c r="I478" s="128">
        <f>IF(H479&gt;0, H478/H479, 0)</f>
        <v>0</v>
      </c>
      <c r="J478" s="76"/>
      <c r="K478" s="12" t="e">
        <f>ROUND(J479*I478,0)</f>
        <v>#REF!</v>
      </c>
      <c r="L478" s="75">
        <v>0</v>
      </c>
      <c r="M478" s="12" t="e">
        <f>K478-L478</f>
        <v>#REF!</v>
      </c>
      <c r="N478" s="50" t="e">
        <f t="shared" si="71"/>
        <v>#REF!</v>
      </c>
      <c r="O478" s="12">
        <v>0</v>
      </c>
      <c r="P478" s="9">
        <f t="shared" si="64"/>
        <v>0</v>
      </c>
      <c r="Q478" s="130">
        <f t="shared" si="65"/>
        <v>94</v>
      </c>
      <c r="R478" s="130">
        <f t="shared" si="66"/>
        <v>998</v>
      </c>
      <c r="S478" s="130">
        <f t="shared" si="67"/>
        <v>469</v>
      </c>
      <c r="T478" s="130">
        <f t="shared" si="68"/>
        <v>0</v>
      </c>
      <c r="U478" s="130">
        <f t="shared" si="69"/>
        <v>0</v>
      </c>
      <c r="V478" s="185">
        <f t="shared" si="70"/>
        <v>469</v>
      </c>
      <c r="W478" s="12">
        <v>94</v>
      </c>
      <c r="X478" s="9">
        <v>998</v>
      </c>
      <c r="Y478" s="9">
        <v>469</v>
      </c>
      <c r="Z478" s="12">
        <v>0</v>
      </c>
      <c r="AA478" s="12">
        <v>0</v>
      </c>
      <c r="AB478" s="132"/>
      <c r="AC478" s="131"/>
      <c r="AD478" s="132"/>
      <c r="AE478" s="132"/>
      <c r="AF478" s="131"/>
      <c r="AG478" s="131"/>
      <c r="AI478" s="12"/>
      <c r="AL478" s="12"/>
      <c r="AM478" s="12"/>
      <c r="AO478" s="12"/>
      <c r="AR478" s="12"/>
      <c r="AS478" s="12"/>
      <c r="AU478" s="12"/>
      <c r="AX478" s="12"/>
      <c r="AY478" s="12"/>
      <c r="BA478" s="12"/>
      <c r="BD478" s="12"/>
      <c r="BE478" s="12"/>
      <c r="BG478" s="12"/>
      <c r="BJ478" s="12"/>
      <c r="BK478" s="12"/>
      <c r="BM478" s="131"/>
      <c r="BN478" s="132"/>
      <c r="BO478" s="132"/>
      <c r="BP478" s="12"/>
      <c r="BQ478" s="12"/>
      <c r="BS478" s="12"/>
      <c r="BV478" s="12"/>
      <c r="BW478" s="12"/>
      <c r="BY478" s="12"/>
      <c r="CB478" s="12"/>
      <c r="CC478" s="12"/>
      <c r="CE478" s="12"/>
      <c r="CH478" s="12"/>
      <c r="CI478" s="12"/>
    </row>
    <row r="479" spans="1:87">
      <c r="A479" s="9">
        <v>470</v>
      </c>
      <c r="B479" s="13">
        <v>94</v>
      </c>
      <c r="C479" s="13" t="s">
        <v>1594</v>
      </c>
      <c r="D479" s="13">
        <v>999</v>
      </c>
      <c r="E479" s="13" t="s">
        <v>946</v>
      </c>
      <c r="F479" s="111">
        <v>21093605.16</v>
      </c>
      <c r="G479" s="133">
        <v>1</v>
      </c>
      <c r="H479" s="134">
        <f>SUM(H475:H478)</f>
        <v>21702290.060000002</v>
      </c>
      <c r="I479" s="133">
        <f>SUM(I475:I478)</f>
        <v>1</v>
      </c>
      <c r="J479" s="111" t="e">
        <f>VLOOKUP(B479,town351,22)</f>
        <v>#REF!</v>
      </c>
      <c r="K479" s="111" t="e">
        <f>SUM(K475:K478)</f>
        <v>#REF!</v>
      </c>
      <c r="L479" s="135">
        <v>13814586</v>
      </c>
      <c r="M479" s="111" t="e">
        <f>SUM(M475:M478)</f>
        <v>#REF!</v>
      </c>
      <c r="N479" s="49" t="e">
        <f t="shared" si="71"/>
        <v>#REF!</v>
      </c>
      <c r="O479" s="111">
        <v>1997</v>
      </c>
      <c r="P479" s="9">
        <f t="shared" si="64"/>
        <v>0</v>
      </c>
      <c r="Q479" s="130">
        <f t="shared" si="65"/>
        <v>94</v>
      </c>
      <c r="R479" s="130">
        <f t="shared" si="66"/>
        <v>999</v>
      </c>
      <c r="S479" s="130">
        <f t="shared" si="67"/>
        <v>470</v>
      </c>
      <c r="T479" s="130">
        <f t="shared" si="68"/>
        <v>2006</v>
      </c>
      <c r="U479" s="130">
        <f t="shared" si="69"/>
        <v>21702290.060000002</v>
      </c>
      <c r="V479" s="185">
        <f t="shared" si="70"/>
        <v>470</v>
      </c>
      <c r="W479" s="12">
        <v>94</v>
      </c>
      <c r="X479" s="9">
        <v>999</v>
      </c>
      <c r="Y479" s="9">
        <v>470</v>
      </c>
      <c r="Z479" s="12">
        <v>2006</v>
      </c>
      <c r="AA479" s="12">
        <v>21702290.060000002</v>
      </c>
      <c r="AB479" s="132"/>
      <c r="AC479" s="131"/>
      <c r="AD479" s="132"/>
      <c r="AE479" s="132"/>
      <c r="AF479" s="131"/>
      <c r="AG479" s="131"/>
      <c r="AI479" s="12"/>
      <c r="AL479" s="12"/>
      <c r="AM479" s="12"/>
      <c r="AO479" s="12"/>
      <c r="AR479" s="12"/>
      <c r="AS479" s="12"/>
      <c r="AU479" s="12"/>
      <c r="AX479" s="12"/>
      <c r="AY479" s="12"/>
      <c r="BA479" s="12"/>
      <c r="BD479" s="12"/>
      <c r="BE479" s="12"/>
      <c r="BG479" s="12"/>
      <c r="BJ479" s="12"/>
      <c r="BK479" s="12"/>
      <c r="BM479" s="131"/>
      <c r="BN479" s="132"/>
      <c r="BO479" s="132"/>
      <c r="BP479" s="12"/>
      <c r="BQ479" s="12"/>
      <c r="BS479" s="12"/>
      <c r="BV479" s="12"/>
      <c r="BW479" s="12"/>
      <c r="BY479" s="12"/>
      <c r="CB479" s="12"/>
      <c r="CC479" s="12"/>
      <c r="CE479" s="12"/>
      <c r="CH479" s="12"/>
      <c r="CI479" s="12"/>
    </row>
    <row r="480" spans="1:87">
      <c r="A480" s="9">
        <v>471</v>
      </c>
      <c r="B480" s="9">
        <v>95</v>
      </c>
      <c r="C480" s="9" t="s">
        <v>1595</v>
      </c>
      <c r="D480" s="9">
        <v>95</v>
      </c>
      <c r="E480" s="9" t="s">
        <v>1155</v>
      </c>
      <c r="F480" s="39">
        <v>130963260.19999999</v>
      </c>
      <c r="G480" s="128">
        <v>0.87819227804394606</v>
      </c>
      <c r="H480" s="129">
        <f>U480</f>
        <v>133322500.97999999</v>
      </c>
      <c r="I480" s="128">
        <f>IF(H484&gt;0, H480/H484, 0)</f>
        <v>0.87859526585592951</v>
      </c>
      <c r="J480" s="76"/>
      <c r="K480" s="12" t="e">
        <f>ROUND(J484*I480,0)</f>
        <v>#REF!</v>
      </c>
      <c r="L480" s="75">
        <v>25218449</v>
      </c>
      <c r="M480" s="12" t="e">
        <f>K480-L480</f>
        <v>#REF!</v>
      </c>
      <c r="N480" s="50" t="e">
        <f t="shared" si="71"/>
        <v>#REF!</v>
      </c>
      <c r="O480" s="12">
        <v>11317</v>
      </c>
      <c r="P480" s="9">
        <f t="shared" si="64"/>
        <v>0</v>
      </c>
      <c r="Q480" s="130">
        <f t="shared" si="65"/>
        <v>95</v>
      </c>
      <c r="R480" s="130">
        <f t="shared" si="66"/>
        <v>95</v>
      </c>
      <c r="S480" s="130">
        <f t="shared" si="67"/>
        <v>471</v>
      </c>
      <c r="T480" s="130">
        <f t="shared" si="68"/>
        <v>11443</v>
      </c>
      <c r="U480" s="130">
        <f t="shared" si="69"/>
        <v>133322500.97999999</v>
      </c>
      <c r="V480" s="185">
        <f t="shared" si="70"/>
        <v>471</v>
      </c>
      <c r="W480" s="12">
        <v>95</v>
      </c>
      <c r="X480" s="9">
        <v>95</v>
      </c>
      <c r="Y480" s="9">
        <v>471</v>
      </c>
      <c r="Z480" s="12">
        <v>11443</v>
      </c>
      <c r="AA480" s="12">
        <v>133322500.97999999</v>
      </c>
      <c r="AB480" s="132"/>
      <c r="AC480" s="131"/>
      <c r="AD480" s="132"/>
      <c r="AE480" s="132"/>
      <c r="AF480" s="131"/>
      <c r="AG480" s="131"/>
      <c r="AI480" s="12"/>
      <c r="AL480" s="12"/>
      <c r="AM480" s="12"/>
      <c r="AO480" s="12"/>
      <c r="AR480" s="12"/>
      <c r="AS480" s="12"/>
      <c r="AU480" s="12"/>
      <c r="AX480" s="12"/>
      <c r="AY480" s="12"/>
      <c r="BA480" s="12"/>
      <c r="BD480" s="12"/>
      <c r="BE480" s="12"/>
      <c r="BG480" s="12"/>
      <c r="BJ480" s="12"/>
      <c r="BK480" s="12"/>
      <c r="BM480" s="131"/>
      <c r="BN480" s="132"/>
      <c r="BO480" s="132"/>
      <c r="BP480" s="12"/>
      <c r="BQ480" s="12"/>
      <c r="BS480" s="12"/>
      <c r="BV480" s="12"/>
      <c r="BW480" s="12"/>
      <c r="BY480" s="12"/>
      <c r="CB480" s="12"/>
      <c r="CC480" s="12"/>
      <c r="CE480" s="12"/>
      <c r="CH480" s="12"/>
      <c r="CI480" s="12"/>
    </row>
    <row r="481" spans="1:87">
      <c r="A481" s="9">
        <v>472</v>
      </c>
      <c r="B481" s="9">
        <v>95</v>
      </c>
      <c r="C481" s="9" t="s">
        <v>1595</v>
      </c>
      <c r="D481" s="9">
        <v>821</v>
      </c>
      <c r="E481" s="9" t="s">
        <v>1480</v>
      </c>
      <c r="F481" s="39">
        <v>17495875</v>
      </c>
      <c r="G481" s="128">
        <v>0.11732101277226853</v>
      </c>
      <c r="H481" s="129">
        <f t="shared" si="72"/>
        <v>17625853</v>
      </c>
      <c r="I481" s="128">
        <f>IF(H484&gt;0, H481/H484, 0)</f>
        <v>0.11615436920730748</v>
      </c>
      <c r="J481" s="76"/>
      <c r="K481" s="12" t="e">
        <f>ROUND(J484*I481,0)</f>
        <v>#REF!</v>
      </c>
      <c r="L481" s="75">
        <v>3369028</v>
      </c>
      <c r="M481" s="12" t="e">
        <f>K481-L481</f>
        <v>#REF!</v>
      </c>
      <c r="N481" s="50" t="e">
        <f t="shared" si="71"/>
        <v>#REF!</v>
      </c>
      <c r="O481" s="12">
        <v>1108</v>
      </c>
      <c r="P481" s="9">
        <f t="shared" si="64"/>
        <v>0</v>
      </c>
      <c r="Q481" s="130">
        <f t="shared" si="65"/>
        <v>95</v>
      </c>
      <c r="R481" s="130">
        <f t="shared" si="66"/>
        <v>821</v>
      </c>
      <c r="S481" s="130">
        <f t="shared" si="67"/>
        <v>472</v>
      </c>
      <c r="T481" s="130">
        <f t="shared" si="68"/>
        <v>1118</v>
      </c>
      <c r="U481" s="130">
        <f t="shared" si="69"/>
        <v>17625853</v>
      </c>
      <c r="V481" s="185">
        <f t="shared" si="70"/>
        <v>472</v>
      </c>
      <c r="W481" s="12">
        <v>95</v>
      </c>
      <c r="X481" s="9">
        <v>821</v>
      </c>
      <c r="Y481" s="9">
        <v>472</v>
      </c>
      <c r="Z481" s="12">
        <v>1118</v>
      </c>
      <c r="AA481" s="12">
        <v>17625853</v>
      </c>
      <c r="AB481" s="132"/>
      <c r="AC481" s="131"/>
      <c r="AD481" s="132"/>
      <c r="AE481" s="132"/>
      <c r="AF481" s="131"/>
      <c r="AG481" s="131"/>
      <c r="AI481" s="12"/>
      <c r="AL481" s="12"/>
      <c r="AM481" s="12"/>
      <c r="AO481" s="12"/>
      <c r="AR481" s="12"/>
      <c r="AS481" s="12"/>
      <c r="AU481" s="12"/>
      <c r="AX481" s="12"/>
      <c r="AY481" s="12"/>
      <c r="BA481" s="12"/>
      <c r="BD481" s="12"/>
      <c r="BE481" s="12"/>
      <c r="BG481" s="12"/>
      <c r="BJ481" s="12"/>
      <c r="BK481" s="12"/>
      <c r="BM481" s="131"/>
      <c r="BN481" s="132"/>
      <c r="BO481" s="132"/>
      <c r="BP481" s="12"/>
      <c r="BQ481" s="12"/>
      <c r="BS481" s="12"/>
      <c r="BV481" s="12"/>
      <c r="BW481" s="12"/>
      <c r="BY481" s="12"/>
      <c r="CB481" s="12"/>
      <c r="CC481" s="12"/>
      <c r="CE481" s="12"/>
      <c r="CH481" s="12"/>
      <c r="CI481" s="12"/>
    </row>
    <row r="482" spans="1:87">
      <c r="A482" s="9">
        <v>473</v>
      </c>
      <c r="B482" s="9">
        <v>95</v>
      </c>
      <c r="C482" s="9" t="s">
        <v>1595</v>
      </c>
      <c r="D482" s="9">
        <v>910</v>
      </c>
      <c r="E482" s="9" t="s">
        <v>1499</v>
      </c>
      <c r="F482" s="39">
        <v>669095</v>
      </c>
      <c r="G482" s="128">
        <v>4.4867091837853786E-3</v>
      </c>
      <c r="H482" s="129">
        <f t="shared" si="72"/>
        <v>796717</v>
      </c>
      <c r="I482" s="128">
        <f>IF(H484&gt;0, H482/H484, 0)</f>
        <v>5.2503649367629697E-3</v>
      </c>
      <c r="J482" s="76"/>
      <c r="K482" s="12" t="e">
        <f>ROUND(J484*I482,0)</f>
        <v>#REF!</v>
      </c>
      <c r="L482" s="75">
        <v>128842</v>
      </c>
      <c r="M482" s="12" t="e">
        <f>K482-L482</f>
        <v>#REF!</v>
      </c>
      <c r="N482" s="50" t="e">
        <f t="shared" si="71"/>
        <v>#REF!</v>
      </c>
      <c r="O482" s="12">
        <v>44</v>
      </c>
      <c r="P482" s="9">
        <f t="shared" si="64"/>
        <v>0</v>
      </c>
      <c r="Q482" s="130">
        <f t="shared" si="65"/>
        <v>95</v>
      </c>
      <c r="R482" s="130">
        <f t="shared" si="66"/>
        <v>910</v>
      </c>
      <c r="S482" s="130">
        <f t="shared" si="67"/>
        <v>473</v>
      </c>
      <c r="T482" s="130">
        <f t="shared" si="68"/>
        <v>52</v>
      </c>
      <c r="U482" s="130">
        <f t="shared" si="69"/>
        <v>796717</v>
      </c>
      <c r="V482" s="185">
        <f t="shared" si="70"/>
        <v>473</v>
      </c>
      <c r="W482" s="12">
        <v>95</v>
      </c>
      <c r="X482" s="9">
        <v>910</v>
      </c>
      <c r="Y482" s="9">
        <v>473</v>
      </c>
      <c r="Z482" s="12">
        <v>52</v>
      </c>
      <c r="AA482" s="12">
        <v>796717</v>
      </c>
      <c r="AB482" s="132"/>
      <c r="AC482" s="131"/>
      <c r="AD482" s="132"/>
      <c r="AE482" s="132"/>
      <c r="AF482" s="131"/>
      <c r="AG482" s="131"/>
      <c r="AI482" s="12"/>
      <c r="AL482" s="12"/>
      <c r="AM482" s="12"/>
      <c r="AO482" s="12"/>
      <c r="AR482" s="12"/>
      <c r="AS482" s="12"/>
      <c r="AU482" s="12"/>
      <c r="AX482" s="12"/>
      <c r="AY482" s="12"/>
      <c r="BA482" s="12"/>
      <c r="BD482" s="12"/>
      <c r="BE482" s="12"/>
      <c r="BG482" s="12"/>
      <c r="BJ482" s="12"/>
      <c r="BK482" s="12"/>
      <c r="BM482" s="131"/>
      <c r="BN482" s="132"/>
      <c r="BO482" s="132"/>
      <c r="BP482" s="12"/>
      <c r="BQ482" s="12"/>
      <c r="BS482" s="12"/>
      <c r="BV482" s="12"/>
      <c r="BW482" s="12"/>
      <c r="BY482" s="12"/>
      <c r="CB482" s="12"/>
      <c r="CC482" s="12"/>
      <c r="CE482" s="12"/>
      <c r="CH482" s="12"/>
      <c r="CI482" s="12"/>
    </row>
    <row r="483" spans="1:87">
      <c r="A483" s="9">
        <v>474</v>
      </c>
      <c r="B483" s="9">
        <v>95</v>
      </c>
      <c r="C483" s="9" t="s">
        <v>1928</v>
      </c>
      <c r="D483" s="9">
        <v>998</v>
      </c>
      <c r="E483" s="9" t="s">
        <v>1928</v>
      </c>
      <c r="F483" s="39">
        <v>0</v>
      </c>
      <c r="G483" s="128">
        <v>0</v>
      </c>
      <c r="H483" s="129">
        <f t="shared" si="72"/>
        <v>0</v>
      </c>
      <c r="I483" s="128">
        <f>IF(H484&gt;0, H483/H484, 0)</f>
        <v>0</v>
      </c>
      <c r="J483" s="76"/>
      <c r="K483" s="12" t="e">
        <f>ROUND(J484*I483,0)</f>
        <v>#REF!</v>
      </c>
      <c r="L483" s="75">
        <v>0</v>
      </c>
      <c r="M483" s="12" t="e">
        <f>K483-L483</f>
        <v>#REF!</v>
      </c>
      <c r="N483" s="50" t="e">
        <f t="shared" si="71"/>
        <v>#REF!</v>
      </c>
      <c r="O483" s="12">
        <v>0</v>
      </c>
      <c r="P483" s="9">
        <f t="shared" si="64"/>
        <v>0</v>
      </c>
      <c r="Q483" s="130">
        <f t="shared" si="65"/>
        <v>95</v>
      </c>
      <c r="R483" s="130">
        <f t="shared" si="66"/>
        <v>998</v>
      </c>
      <c r="S483" s="130">
        <f t="shared" si="67"/>
        <v>474</v>
      </c>
      <c r="T483" s="130">
        <f t="shared" si="68"/>
        <v>0</v>
      </c>
      <c r="U483" s="130">
        <f t="shared" si="69"/>
        <v>0</v>
      </c>
      <c r="V483" s="185">
        <f t="shared" si="70"/>
        <v>474</v>
      </c>
      <c r="W483" s="12">
        <v>95</v>
      </c>
      <c r="X483" s="9">
        <v>998</v>
      </c>
      <c r="Y483" s="9">
        <v>474</v>
      </c>
      <c r="Z483" s="12">
        <v>0</v>
      </c>
      <c r="AA483" s="12">
        <v>0</v>
      </c>
      <c r="AB483" s="132"/>
      <c r="AC483" s="131"/>
      <c r="AD483" s="132"/>
      <c r="AE483" s="132"/>
      <c r="AF483" s="131"/>
      <c r="AG483" s="131"/>
      <c r="AI483" s="12"/>
      <c r="AL483" s="12"/>
      <c r="AM483" s="12"/>
      <c r="AO483" s="12"/>
      <c r="AR483" s="12"/>
      <c r="AS483" s="12"/>
      <c r="AU483" s="12"/>
      <c r="AX483" s="12"/>
      <c r="AY483" s="12"/>
      <c r="BA483" s="12"/>
      <c r="BD483" s="12"/>
      <c r="BE483" s="12"/>
      <c r="BG483" s="12"/>
      <c r="BJ483" s="12"/>
      <c r="BK483" s="12"/>
      <c r="BM483" s="131"/>
      <c r="BN483" s="132"/>
      <c r="BO483" s="132"/>
      <c r="BP483" s="12"/>
      <c r="BQ483" s="12"/>
      <c r="BS483" s="12"/>
      <c r="BV483" s="12"/>
      <c r="BW483" s="12"/>
      <c r="BY483" s="12"/>
      <c r="CB483" s="12"/>
      <c r="CC483" s="12"/>
      <c r="CE483" s="12"/>
      <c r="CH483" s="12"/>
      <c r="CI483" s="12"/>
    </row>
    <row r="484" spans="1:87">
      <c r="A484" s="9">
        <v>475</v>
      </c>
      <c r="B484" s="13">
        <v>95</v>
      </c>
      <c r="C484" s="13" t="s">
        <v>1595</v>
      </c>
      <c r="D484" s="13">
        <v>999</v>
      </c>
      <c r="E484" s="13" t="s">
        <v>946</v>
      </c>
      <c r="F484" s="111">
        <v>149128230.19999999</v>
      </c>
      <c r="G484" s="133">
        <v>0.99999999999999989</v>
      </c>
      <c r="H484" s="134">
        <f>SUM(H480:H483)</f>
        <v>151745070.97999999</v>
      </c>
      <c r="I484" s="133">
        <f>SUM(I480:I483)</f>
        <v>1</v>
      </c>
      <c r="J484" s="111" t="e">
        <f>VLOOKUP(B484,town351,22)</f>
        <v>#REF!</v>
      </c>
      <c r="K484" s="111" t="e">
        <f>SUM(K480:K483)</f>
        <v>#REF!</v>
      </c>
      <c r="L484" s="135">
        <v>28716319</v>
      </c>
      <c r="M484" s="111" t="e">
        <f>SUM(M480:M483)</f>
        <v>#REF!</v>
      </c>
      <c r="N484" s="49" t="e">
        <f t="shared" si="71"/>
        <v>#REF!</v>
      </c>
      <c r="O484" s="111">
        <v>12469</v>
      </c>
      <c r="P484" s="9">
        <f t="shared" si="64"/>
        <v>0</v>
      </c>
      <c r="Q484" s="130">
        <f t="shared" si="65"/>
        <v>95</v>
      </c>
      <c r="R484" s="130">
        <f t="shared" si="66"/>
        <v>999</v>
      </c>
      <c r="S484" s="130">
        <f t="shared" si="67"/>
        <v>475</v>
      </c>
      <c r="T484" s="130">
        <f t="shared" si="68"/>
        <v>12613</v>
      </c>
      <c r="U484" s="130">
        <f t="shared" si="69"/>
        <v>151745070.97999999</v>
      </c>
      <c r="V484" s="185">
        <f t="shared" si="70"/>
        <v>475</v>
      </c>
      <c r="W484" s="12">
        <v>95</v>
      </c>
      <c r="X484" s="9">
        <v>999</v>
      </c>
      <c r="Y484" s="9">
        <v>475</v>
      </c>
      <c r="Z484" s="12">
        <v>12613</v>
      </c>
      <c r="AA484" s="12">
        <v>151745070.97999999</v>
      </c>
      <c r="AB484" s="132"/>
      <c r="AC484" s="131"/>
      <c r="AD484" s="132"/>
      <c r="AE484" s="132"/>
      <c r="AF484" s="131"/>
      <c r="AG484" s="131"/>
      <c r="AI484" s="12"/>
      <c r="AL484" s="12"/>
      <c r="AM484" s="12"/>
      <c r="AO484" s="12"/>
      <c r="AR484" s="12"/>
      <c r="AS484" s="12"/>
      <c r="AU484" s="12"/>
      <c r="AX484" s="12"/>
      <c r="AY484" s="12"/>
      <c r="BA484" s="12"/>
      <c r="BD484" s="12"/>
      <c r="BE484" s="12"/>
      <c r="BG484" s="12"/>
      <c r="BJ484" s="12"/>
      <c r="BK484" s="12"/>
      <c r="BM484" s="131"/>
      <c r="BN484" s="132"/>
      <c r="BO484" s="132"/>
      <c r="BP484" s="12"/>
      <c r="BQ484" s="12"/>
      <c r="BS484" s="12"/>
      <c r="BV484" s="12"/>
      <c r="BW484" s="12"/>
      <c r="BY484" s="12"/>
      <c r="CB484" s="12"/>
      <c r="CC484" s="12"/>
      <c r="CE484" s="12"/>
      <c r="CH484" s="12"/>
      <c r="CI484" s="12"/>
    </row>
    <row r="485" spans="1:87">
      <c r="A485" s="9">
        <v>476</v>
      </c>
      <c r="B485" s="9">
        <v>96</v>
      </c>
      <c r="C485" s="9" t="s">
        <v>1596</v>
      </c>
      <c r="D485" s="9">
        <v>96</v>
      </c>
      <c r="E485" s="9" t="s">
        <v>1156</v>
      </c>
      <c r="F485" s="39">
        <v>35910247.149999999</v>
      </c>
      <c r="G485" s="128">
        <v>0.94824893763083151</v>
      </c>
      <c r="H485" s="129">
        <f>U485</f>
        <v>35716152.020000003</v>
      </c>
      <c r="I485" s="128">
        <f>IF(H489&gt;0, H485/H489, 0)</f>
        <v>0.94520541857675611</v>
      </c>
      <c r="J485" s="76"/>
      <c r="K485" s="12" t="e">
        <f>ROUND(J489*I485,0)</f>
        <v>#REF!</v>
      </c>
      <c r="L485" s="75">
        <v>30727509</v>
      </c>
      <c r="M485" s="12" t="e">
        <f>K485-L485</f>
        <v>#REF!</v>
      </c>
      <c r="N485" s="50" t="e">
        <f t="shared" si="71"/>
        <v>#REF!</v>
      </c>
      <c r="O485" s="12">
        <v>3575</v>
      </c>
      <c r="P485" s="9">
        <f t="shared" si="64"/>
        <v>0</v>
      </c>
      <c r="Q485" s="130">
        <f t="shared" si="65"/>
        <v>96</v>
      </c>
      <c r="R485" s="130">
        <f t="shared" si="66"/>
        <v>96</v>
      </c>
      <c r="S485" s="130">
        <f t="shared" si="67"/>
        <v>476</v>
      </c>
      <c r="T485" s="130">
        <f t="shared" si="68"/>
        <v>3499</v>
      </c>
      <c r="U485" s="130">
        <f t="shared" si="69"/>
        <v>35716152.020000003</v>
      </c>
      <c r="V485" s="185">
        <f t="shared" si="70"/>
        <v>476</v>
      </c>
      <c r="W485" s="12">
        <v>96</v>
      </c>
      <c r="X485" s="9">
        <v>96</v>
      </c>
      <c r="Y485" s="9">
        <v>476</v>
      </c>
      <c r="Z485" s="12">
        <v>3499</v>
      </c>
      <c r="AA485" s="12">
        <v>35716152.020000003</v>
      </c>
      <c r="AB485" s="132"/>
      <c r="AC485" s="131"/>
      <c r="AD485" s="132"/>
      <c r="AE485" s="132"/>
      <c r="AF485" s="131"/>
      <c r="AG485" s="131"/>
      <c r="AI485" s="12"/>
      <c r="AL485" s="12"/>
      <c r="AM485" s="12"/>
      <c r="AO485" s="12"/>
      <c r="AR485" s="12"/>
      <c r="AS485" s="12"/>
      <c r="AU485" s="12"/>
      <c r="AX485" s="12"/>
      <c r="AY485" s="12"/>
      <c r="BA485" s="12"/>
      <c r="BD485" s="12"/>
      <c r="BE485" s="12"/>
      <c r="BG485" s="12"/>
      <c r="BJ485" s="12"/>
      <c r="BK485" s="12"/>
      <c r="BM485" s="131"/>
      <c r="BN485" s="132"/>
      <c r="BO485" s="132"/>
      <c r="BP485" s="12"/>
      <c r="BQ485" s="12"/>
      <c r="BS485" s="12"/>
      <c r="BV485" s="12"/>
      <c r="BW485" s="12"/>
      <c r="BY485" s="12"/>
      <c r="CB485" s="12"/>
      <c r="CC485" s="12"/>
      <c r="CE485" s="12"/>
      <c r="CH485" s="12"/>
      <c r="CI485" s="12"/>
    </row>
    <row r="486" spans="1:87">
      <c r="A486" s="9">
        <v>477</v>
      </c>
      <c r="B486" s="9">
        <v>96</v>
      </c>
      <c r="C486" s="9" t="s">
        <v>1596</v>
      </c>
      <c r="D486" s="9">
        <v>879</v>
      </c>
      <c r="E486" s="9" t="s">
        <v>1497</v>
      </c>
      <c r="F486" s="39">
        <v>1959816</v>
      </c>
      <c r="G486" s="128">
        <v>5.1751062369168509E-2</v>
      </c>
      <c r="H486" s="129">
        <f t="shared" si="72"/>
        <v>2070504</v>
      </c>
      <c r="I486" s="128">
        <f>IF(H489&gt;0, H486/H489, 0)</f>
        <v>5.4794581423243914E-2</v>
      </c>
      <c r="J486" s="76"/>
      <c r="K486" s="12" t="e">
        <f>ROUND(J489*I486,0)</f>
        <v>#REF!</v>
      </c>
      <c r="L486" s="75">
        <v>1676966</v>
      </c>
      <c r="M486" s="12" t="e">
        <f>K486-L486</f>
        <v>#REF!</v>
      </c>
      <c r="N486" s="50" t="e">
        <f t="shared" si="71"/>
        <v>#REF!</v>
      </c>
      <c r="O486" s="12">
        <v>128</v>
      </c>
      <c r="P486" s="9">
        <f t="shared" si="64"/>
        <v>0</v>
      </c>
      <c r="Q486" s="130">
        <f t="shared" si="65"/>
        <v>96</v>
      </c>
      <c r="R486" s="130">
        <f t="shared" si="66"/>
        <v>879</v>
      </c>
      <c r="S486" s="130">
        <f t="shared" si="67"/>
        <v>477</v>
      </c>
      <c r="T486" s="130">
        <f t="shared" si="68"/>
        <v>133</v>
      </c>
      <c r="U486" s="130">
        <f t="shared" si="69"/>
        <v>2070504</v>
      </c>
      <c r="V486" s="185">
        <f t="shared" si="70"/>
        <v>477</v>
      </c>
      <c r="W486" s="12">
        <v>96</v>
      </c>
      <c r="X486" s="9">
        <v>879</v>
      </c>
      <c r="Y486" s="9">
        <v>477</v>
      </c>
      <c r="Z486" s="12">
        <v>133</v>
      </c>
      <c r="AA486" s="12">
        <v>2070504</v>
      </c>
      <c r="AB486" s="132"/>
      <c r="AC486" s="131"/>
      <c r="AD486" s="132"/>
      <c r="AE486" s="132"/>
      <c r="AF486" s="131"/>
      <c r="AG486" s="131"/>
      <c r="AI486" s="12"/>
      <c r="AL486" s="12"/>
      <c r="AM486" s="12"/>
      <c r="AO486" s="12"/>
      <c r="AR486" s="12"/>
      <c r="AS486" s="12"/>
      <c r="AU486" s="12"/>
      <c r="AX486" s="12"/>
      <c r="AY486" s="12"/>
      <c r="BA486" s="12"/>
      <c r="BD486" s="12"/>
      <c r="BE486" s="12"/>
      <c r="BG486" s="12"/>
      <c r="BJ486" s="12"/>
      <c r="BK486" s="12"/>
      <c r="BM486" s="131"/>
      <c r="BN486" s="132"/>
      <c r="BO486" s="132"/>
      <c r="BP486" s="12"/>
      <c r="BQ486" s="12"/>
      <c r="BS486" s="12"/>
      <c r="BV486" s="12"/>
      <c r="BW486" s="12"/>
      <c r="BY486" s="12"/>
      <c r="CB486" s="12"/>
      <c r="CC486" s="12"/>
      <c r="CE486" s="12"/>
      <c r="CH486" s="12"/>
      <c r="CI486" s="12"/>
    </row>
    <row r="487" spans="1:87">
      <c r="A487" s="9">
        <v>478</v>
      </c>
      <c r="B487" s="9">
        <v>96</v>
      </c>
      <c r="C487" s="9" t="s">
        <v>1928</v>
      </c>
      <c r="D487" s="9">
        <v>998</v>
      </c>
      <c r="E487" s="9" t="s">
        <v>1928</v>
      </c>
      <c r="F487" s="39">
        <v>0</v>
      </c>
      <c r="G487" s="128">
        <v>0</v>
      </c>
      <c r="H487" s="129">
        <f t="shared" si="72"/>
        <v>0</v>
      </c>
      <c r="I487" s="128">
        <f>IF(H489&gt;0, H487/H489, 0)</f>
        <v>0</v>
      </c>
      <c r="J487" s="76"/>
      <c r="K487" s="12" t="e">
        <f>ROUND(J489*I487,0)</f>
        <v>#REF!</v>
      </c>
      <c r="L487" s="75">
        <v>0</v>
      </c>
      <c r="M487" s="12" t="e">
        <f>K487-L487</f>
        <v>#REF!</v>
      </c>
      <c r="N487" s="50" t="e">
        <f t="shared" si="71"/>
        <v>#REF!</v>
      </c>
      <c r="O487" s="12">
        <v>0</v>
      </c>
      <c r="P487" s="9">
        <f t="shared" si="64"/>
        <v>0</v>
      </c>
      <c r="Q487" s="130">
        <f t="shared" si="65"/>
        <v>96</v>
      </c>
      <c r="R487" s="130">
        <f t="shared" si="66"/>
        <v>998</v>
      </c>
      <c r="S487" s="130">
        <f t="shared" si="67"/>
        <v>478</v>
      </c>
      <c r="T487" s="130">
        <f t="shared" si="68"/>
        <v>0</v>
      </c>
      <c r="U487" s="130">
        <f t="shared" si="69"/>
        <v>0</v>
      </c>
      <c r="V487" s="185">
        <f t="shared" si="70"/>
        <v>478</v>
      </c>
      <c r="W487" s="12">
        <v>96</v>
      </c>
      <c r="X487" s="9">
        <v>998</v>
      </c>
      <c r="Y487" s="9">
        <v>478</v>
      </c>
      <c r="Z487" s="12">
        <v>0</v>
      </c>
      <c r="AA487" s="12">
        <v>0</v>
      </c>
      <c r="AB487" s="132"/>
      <c r="AC487" s="131"/>
      <c r="AD487" s="132"/>
      <c r="AE487" s="132"/>
      <c r="AF487" s="131"/>
      <c r="AG487" s="131"/>
      <c r="AI487" s="12"/>
      <c r="AL487" s="12"/>
      <c r="AM487" s="12"/>
      <c r="AO487" s="12"/>
      <c r="AR487" s="12"/>
      <c r="AS487" s="12"/>
      <c r="AU487" s="12"/>
      <c r="AX487" s="12"/>
      <c r="AY487" s="12"/>
      <c r="BA487" s="12"/>
      <c r="BD487" s="12"/>
      <c r="BE487" s="12"/>
      <c r="BG487" s="12"/>
      <c r="BJ487" s="12"/>
      <c r="BK487" s="12"/>
      <c r="BM487" s="131"/>
      <c r="BN487" s="132"/>
      <c r="BO487" s="132"/>
      <c r="BP487" s="12"/>
      <c r="BQ487" s="12"/>
      <c r="BS487" s="12"/>
      <c r="BV487" s="12"/>
      <c r="BW487" s="12"/>
      <c r="BY487" s="12"/>
      <c r="CB487" s="12"/>
      <c r="CC487" s="12"/>
      <c r="CE487" s="12"/>
      <c r="CH487" s="12"/>
      <c r="CI487" s="12"/>
    </row>
    <row r="488" spans="1:87">
      <c r="A488" s="9">
        <v>479</v>
      </c>
      <c r="B488" s="9">
        <v>96</v>
      </c>
      <c r="C488" s="9" t="s">
        <v>1928</v>
      </c>
      <c r="D488" s="9">
        <v>998</v>
      </c>
      <c r="E488" s="9" t="s">
        <v>1928</v>
      </c>
      <c r="F488" s="39">
        <v>0</v>
      </c>
      <c r="G488" s="128">
        <v>0</v>
      </c>
      <c r="H488" s="129">
        <f t="shared" si="72"/>
        <v>0</v>
      </c>
      <c r="I488" s="128">
        <f>IF(H489&gt;0, H488/H489, 0)</f>
        <v>0</v>
      </c>
      <c r="J488" s="76"/>
      <c r="K488" s="12" t="e">
        <f>ROUND(J489*I488,0)</f>
        <v>#REF!</v>
      </c>
      <c r="L488" s="75">
        <v>0</v>
      </c>
      <c r="M488" s="12" t="e">
        <f>K488-L488</f>
        <v>#REF!</v>
      </c>
      <c r="N488" s="50" t="e">
        <f t="shared" si="71"/>
        <v>#REF!</v>
      </c>
      <c r="O488" s="12">
        <v>0</v>
      </c>
      <c r="P488" s="9">
        <f t="shared" si="64"/>
        <v>0</v>
      </c>
      <c r="Q488" s="130">
        <f t="shared" si="65"/>
        <v>96</v>
      </c>
      <c r="R488" s="130">
        <f t="shared" si="66"/>
        <v>998</v>
      </c>
      <c r="S488" s="130">
        <f t="shared" si="67"/>
        <v>479</v>
      </c>
      <c r="T488" s="130">
        <f t="shared" si="68"/>
        <v>0</v>
      </c>
      <c r="U488" s="130">
        <f t="shared" si="69"/>
        <v>0</v>
      </c>
      <c r="V488" s="185">
        <f t="shared" si="70"/>
        <v>479</v>
      </c>
      <c r="W488" s="12">
        <v>96</v>
      </c>
      <c r="X488" s="9">
        <v>998</v>
      </c>
      <c r="Y488" s="9">
        <v>479</v>
      </c>
      <c r="Z488" s="12">
        <v>0</v>
      </c>
      <c r="AA488" s="12">
        <v>0</v>
      </c>
      <c r="AB488" s="132"/>
      <c r="AC488" s="131"/>
      <c r="AD488" s="132"/>
      <c r="AE488" s="132"/>
      <c r="AF488" s="131"/>
      <c r="AG488" s="131"/>
      <c r="AI488" s="12"/>
      <c r="AL488" s="12"/>
      <c r="AM488" s="12"/>
      <c r="AO488" s="12"/>
      <c r="AR488" s="12"/>
      <c r="AS488" s="12"/>
      <c r="AU488" s="12"/>
      <c r="AX488" s="12"/>
      <c r="AY488" s="12"/>
      <c r="BA488" s="12"/>
      <c r="BD488" s="12"/>
      <c r="BE488" s="12"/>
      <c r="BG488" s="12"/>
      <c r="BJ488" s="12"/>
      <c r="BK488" s="12"/>
      <c r="BM488" s="131"/>
      <c r="BN488" s="132"/>
      <c r="BO488" s="132"/>
      <c r="BP488" s="12"/>
      <c r="BQ488" s="12"/>
      <c r="BS488" s="12"/>
      <c r="BV488" s="12"/>
      <c r="BW488" s="12"/>
      <c r="BY488" s="12"/>
      <c r="CB488" s="12"/>
      <c r="CC488" s="12"/>
      <c r="CE488" s="12"/>
      <c r="CH488" s="12"/>
      <c r="CI488" s="12"/>
    </row>
    <row r="489" spans="1:87">
      <c r="A489" s="9">
        <v>480</v>
      </c>
      <c r="B489" s="13">
        <v>96</v>
      </c>
      <c r="C489" s="13" t="s">
        <v>1596</v>
      </c>
      <c r="D489" s="13">
        <v>999</v>
      </c>
      <c r="E489" s="13" t="s">
        <v>946</v>
      </c>
      <c r="F489" s="111">
        <v>37870063.149999999</v>
      </c>
      <c r="G489" s="133">
        <v>1</v>
      </c>
      <c r="H489" s="134">
        <f>SUM(H485:H488)</f>
        <v>37786656.020000003</v>
      </c>
      <c r="I489" s="133">
        <f>SUM(I485:I488)</f>
        <v>1</v>
      </c>
      <c r="J489" s="111" t="e">
        <f>VLOOKUP(B489,town351,22)</f>
        <v>#REF!</v>
      </c>
      <c r="K489" s="111" t="e">
        <f>SUM(K485:K488)</f>
        <v>#REF!</v>
      </c>
      <c r="L489" s="135">
        <v>32404475</v>
      </c>
      <c r="M489" s="111" t="e">
        <f>SUM(M485:M488)</f>
        <v>#REF!</v>
      </c>
      <c r="N489" s="49" t="e">
        <f t="shared" si="71"/>
        <v>#REF!</v>
      </c>
      <c r="O489" s="111">
        <v>3703</v>
      </c>
      <c r="P489" s="9">
        <f t="shared" si="64"/>
        <v>0</v>
      </c>
      <c r="Q489" s="130">
        <f t="shared" si="65"/>
        <v>96</v>
      </c>
      <c r="R489" s="130">
        <f t="shared" si="66"/>
        <v>999</v>
      </c>
      <c r="S489" s="130">
        <f t="shared" si="67"/>
        <v>480</v>
      </c>
      <c r="T489" s="130">
        <f t="shared" si="68"/>
        <v>3632</v>
      </c>
      <c r="U489" s="130">
        <f t="shared" si="69"/>
        <v>37786656.020000003</v>
      </c>
      <c r="V489" s="185">
        <f t="shared" si="70"/>
        <v>480</v>
      </c>
      <c r="W489" s="12">
        <v>96</v>
      </c>
      <c r="X489" s="9">
        <v>999</v>
      </c>
      <c r="Y489" s="9">
        <v>480</v>
      </c>
      <c r="Z489" s="12">
        <v>3632</v>
      </c>
      <c r="AA489" s="12">
        <v>37786656.020000003</v>
      </c>
      <c r="AB489" s="132"/>
      <c r="AC489" s="131"/>
      <c r="AD489" s="132"/>
      <c r="AE489" s="132"/>
      <c r="AF489" s="131"/>
      <c r="AG489" s="131"/>
      <c r="AI489" s="12"/>
      <c r="AL489" s="12"/>
      <c r="AM489" s="12"/>
      <c r="AO489" s="12"/>
      <c r="AR489" s="12"/>
      <c r="AS489" s="12"/>
      <c r="AU489" s="12"/>
      <c r="AX489" s="12"/>
      <c r="AY489" s="12"/>
      <c r="BA489" s="12"/>
      <c r="BD489" s="12"/>
      <c r="BE489" s="12"/>
      <c r="BG489" s="12"/>
      <c r="BJ489" s="12"/>
      <c r="BK489" s="12"/>
      <c r="BM489" s="131"/>
      <c r="BN489" s="132"/>
      <c r="BO489" s="132"/>
      <c r="BP489" s="12"/>
      <c r="BQ489" s="12"/>
      <c r="BS489" s="12"/>
      <c r="BV489" s="12"/>
      <c r="BW489" s="12"/>
      <c r="BY489" s="12"/>
      <c r="CB489" s="12"/>
      <c r="CC489" s="12"/>
      <c r="CE489" s="12"/>
      <c r="CH489" s="12"/>
      <c r="CI489" s="12"/>
    </row>
    <row r="490" spans="1:87">
      <c r="A490" s="9">
        <v>481</v>
      </c>
      <c r="B490" s="9">
        <v>97</v>
      </c>
      <c r="C490" s="9" t="s">
        <v>1597</v>
      </c>
      <c r="D490" s="9">
        <v>97</v>
      </c>
      <c r="E490" s="9" t="s">
        <v>1157</v>
      </c>
      <c r="F490" s="39">
        <v>62363310.040000007</v>
      </c>
      <c r="G490" s="128">
        <v>0.90831011585681087</v>
      </c>
      <c r="H490" s="129">
        <f>U490</f>
        <v>64368039</v>
      </c>
      <c r="I490" s="128">
        <f>IF(H494&gt;0, H490/H494, 0)</f>
        <v>0.90950331622754677</v>
      </c>
      <c r="J490" s="76"/>
      <c r="K490" s="12" t="e">
        <f>ROUND(J494*I490,0)</f>
        <v>#REF!</v>
      </c>
      <c r="L490" s="75">
        <v>16662973</v>
      </c>
      <c r="M490" s="12" t="e">
        <f>K490-L490</f>
        <v>#REF!</v>
      </c>
      <c r="N490" s="50" t="e">
        <f t="shared" si="71"/>
        <v>#REF!</v>
      </c>
      <c r="O490" s="12">
        <v>5491</v>
      </c>
      <c r="P490" s="9">
        <f t="shared" si="64"/>
        <v>0</v>
      </c>
      <c r="Q490" s="130">
        <f t="shared" si="65"/>
        <v>97</v>
      </c>
      <c r="R490" s="130">
        <f t="shared" si="66"/>
        <v>97</v>
      </c>
      <c r="S490" s="130">
        <f t="shared" si="67"/>
        <v>481</v>
      </c>
      <c r="T490" s="130">
        <f t="shared" si="68"/>
        <v>5646</v>
      </c>
      <c r="U490" s="130">
        <f t="shared" si="69"/>
        <v>64368039</v>
      </c>
      <c r="V490" s="185">
        <f t="shared" si="70"/>
        <v>481</v>
      </c>
      <c r="W490" s="12">
        <v>97</v>
      </c>
      <c r="X490" s="9">
        <v>97</v>
      </c>
      <c r="Y490" s="9">
        <v>481</v>
      </c>
      <c r="Z490" s="12">
        <v>5646</v>
      </c>
      <c r="AA490" s="12">
        <v>64368039</v>
      </c>
      <c r="AB490" s="132"/>
      <c r="AC490" s="131"/>
      <c r="AD490" s="132"/>
      <c r="AE490" s="132"/>
      <c r="AF490" s="131"/>
      <c r="AG490" s="131"/>
      <c r="AI490" s="12"/>
      <c r="AL490" s="12"/>
      <c r="AM490" s="12"/>
      <c r="AO490" s="12"/>
      <c r="AR490" s="12"/>
      <c r="AS490" s="12"/>
      <c r="AU490" s="12"/>
      <c r="AX490" s="12"/>
      <c r="AY490" s="12"/>
      <c r="BA490" s="12"/>
      <c r="BD490" s="12"/>
      <c r="BE490" s="12"/>
      <c r="BG490" s="12"/>
      <c r="BJ490" s="12"/>
      <c r="BK490" s="12"/>
      <c r="BM490" s="131"/>
      <c r="BN490" s="132"/>
      <c r="BO490" s="132"/>
      <c r="BP490" s="12"/>
      <c r="BQ490" s="12"/>
      <c r="BS490" s="12"/>
      <c r="BV490" s="12"/>
      <c r="BW490" s="12"/>
      <c r="BY490" s="12"/>
      <c r="CB490" s="12"/>
      <c r="CC490" s="12"/>
      <c r="CE490" s="12"/>
      <c r="CH490" s="12"/>
      <c r="CI490" s="12"/>
    </row>
    <row r="491" spans="1:87">
      <c r="A491" s="9">
        <v>482</v>
      </c>
      <c r="B491" s="9">
        <v>97</v>
      </c>
      <c r="C491" s="9" t="s">
        <v>1597</v>
      </c>
      <c r="D491" s="9">
        <v>832</v>
      </c>
      <c r="E491" s="9" t="s">
        <v>1486</v>
      </c>
      <c r="F491" s="39">
        <v>6295300</v>
      </c>
      <c r="G491" s="128">
        <v>9.1689884143189099E-2</v>
      </c>
      <c r="H491" s="129">
        <f t="shared" si="72"/>
        <v>6404698</v>
      </c>
      <c r="I491" s="128">
        <f>IF(H494&gt;0, H491/H494, 0)</f>
        <v>9.0496683772453221E-2</v>
      </c>
      <c r="J491" s="76"/>
      <c r="K491" s="12" t="e">
        <f>ROUND(J494*I491,0)</f>
        <v>#REF!</v>
      </c>
      <c r="L491" s="75">
        <v>1682053</v>
      </c>
      <c r="M491" s="12" t="e">
        <f>K491-L491</f>
        <v>#REF!</v>
      </c>
      <c r="N491" s="50" t="e">
        <f t="shared" si="71"/>
        <v>#REF!</v>
      </c>
      <c r="O491" s="12">
        <v>412</v>
      </c>
      <c r="P491" s="9">
        <f t="shared" si="64"/>
        <v>0</v>
      </c>
      <c r="Q491" s="130">
        <f t="shared" si="65"/>
        <v>97</v>
      </c>
      <c r="R491" s="130">
        <f t="shared" si="66"/>
        <v>832</v>
      </c>
      <c r="S491" s="130">
        <f t="shared" si="67"/>
        <v>482</v>
      </c>
      <c r="T491" s="130">
        <f t="shared" si="68"/>
        <v>418</v>
      </c>
      <c r="U491" s="130">
        <f t="shared" si="69"/>
        <v>6404698</v>
      </c>
      <c r="V491" s="185">
        <f t="shared" si="70"/>
        <v>482</v>
      </c>
      <c r="W491" s="12">
        <v>97</v>
      </c>
      <c r="X491" s="9">
        <v>832</v>
      </c>
      <c r="Y491" s="9">
        <v>482</v>
      </c>
      <c r="Z491" s="12">
        <v>418</v>
      </c>
      <c r="AA491" s="12">
        <v>6404698</v>
      </c>
      <c r="AB491" s="132"/>
      <c r="AC491" s="131"/>
      <c r="AD491" s="132"/>
      <c r="AE491" s="132"/>
      <c r="AF491" s="131"/>
      <c r="AG491" s="131"/>
      <c r="AI491" s="12"/>
      <c r="AL491" s="12"/>
      <c r="AM491" s="12"/>
      <c r="AO491" s="12"/>
      <c r="AR491" s="12"/>
      <c r="AS491" s="12"/>
      <c r="AU491" s="12"/>
      <c r="AX491" s="12"/>
      <c r="AY491" s="12"/>
      <c r="BA491" s="12"/>
      <c r="BD491" s="12"/>
      <c r="BE491" s="12"/>
      <c r="BG491" s="12"/>
      <c r="BJ491" s="12"/>
      <c r="BK491" s="12"/>
      <c r="BM491" s="131"/>
      <c r="BN491" s="132"/>
      <c r="BO491" s="132"/>
      <c r="BP491" s="12"/>
      <c r="BQ491" s="12"/>
      <c r="BS491" s="12"/>
      <c r="BV491" s="12"/>
      <c r="BW491" s="12"/>
      <c r="BY491" s="12"/>
      <c r="CB491" s="12"/>
      <c r="CC491" s="12"/>
      <c r="CE491" s="12"/>
      <c r="CH491" s="12"/>
      <c r="CI491" s="12"/>
    </row>
    <row r="492" spans="1:87">
      <c r="A492" s="9">
        <v>483</v>
      </c>
      <c r="B492" s="9">
        <v>97</v>
      </c>
      <c r="C492" s="9" t="s">
        <v>1928</v>
      </c>
      <c r="D492" s="9">
        <v>998</v>
      </c>
      <c r="E492" s="9" t="s">
        <v>1928</v>
      </c>
      <c r="F492" s="39">
        <v>0</v>
      </c>
      <c r="G492" s="128">
        <v>0</v>
      </c>
      <c r="H492" s="129">
        <f t="shared" si="72"/>
        <v>0</v>
      </c>
      <c r="I492" s="128">
        <f>IF(H494&gt;0, H492/H494, 0)</f>
        <v>0</v>
      </c>
      <c r="J492" s="76"/>
      <c r="K492" s="12" t="e">
        <f>ROUND(J494*I492,0)</f>
        <v>#REF!</v>
      </c>
      <c r="L492" s="75">
        <v>0</v>
      </c>
      <c r="M492" s="12" t="e">
        <f>K492-L492</f>
        <v>#REF!</v>
      </c>
      <c r="N492" s="50" t="e">
        <f t="shared" si="71"/>
        <v>#REF!</v>
      </c>
      <c r="O492" s="12">
        <v>0</v>
      </c>
      <c r="P492" s="9">
        <f t="shared" si="64"/>
        <v>0</v>
      </c>
      <c r="Q492" s="130">
        <f t="shared" si="65"/>
        <v>97</v>
      </c>
      <c r="R492" s="130">
        <f t="shared" si="66"/>
        <v>998</v>
      </c>
      <c r="S492" s="130">
        <f t="shared" si="67"/>
        <v>483</v>
      </c>
      <c r="T492" s="130">
        <f t="shared" si="68"/>
        <v>0</v>
      </c>
      <c r="U492" s="130">
        <f t="shared" si="69"/>
        <v>0</v>
      </c>
      <c r="V492" s="185">
        <f t="shared" si="70"/>
        <v>483</v>
      </c>
      <c r="W492" s="12">
        <v>97</v>
      </c>
      <c r="X492" s="9">
        <v>998</v>
      </c>
      <c r="Y492" s="9">
        <v>483</v>
      </c>
      <c r="Z492" s="12">
        <v>0</v>
      </c>
      <c r="AA492" s="12">
        <v>0</v>
      </c>
      <c r="AB492" s="132"/>
      <c r="AC492" s="131"/>
      <c r="AD492" s="132"/>
      <c r="AE492" s="132"/>
      <c r="AF492" s="131"/>
      <c r="AG492" s="131"/>
      <c r="AI492" s="12"/>
      <c r="AL492" s="12"/>
      <c r="AM492" s="12"/>
      <c r="AO492" s="12"/>
      <c r="AR492" s="12"/>
      <c r="AS492" s="12"/>
      <c r="AU492" s="12"/>
      <c r="AX492" s="12"/>
      <c r="AY492" s="12"/>
      <c r="BA492" s="12"/>
      <c r="BD492" s="12"/>
      <c r="BE492" s="12"/>
      <c r="BG492" s="12"/>
      <c r="BJ492" s="12"/>
      <c r="BK492" s="12"/>
      <c r="BM492" s="131"/>
      <c r="BN492" s="132"/>
      <c r="BO492" s="132"/>
      <c r="BP492" s="12"/>
      <c r="BQ492" s="12"/>
      <c r="BS492" s="12"/>
      <c r="BV492" s="12"/>
      <c r="BW492" s="12"/>
      <c r="BY492" s="12"/>
      <c r="CB492" s="12"/>
      <c r="CC492" s="12"/>
      <c r="CE492" s="12"/>
      <c r="CH492" s="12"/>
      <c r="CI492" s="12"/>
    </row>
    <row r="493" spans="1:87">
      <c r="A493" s="9">
        <v>484</v>
      </c>
      <c r="B493" s="9">
        <v>97</v>
      </c>
      <c r="C493" s="9" t="s">
        <v>1928</v>
      </c>
      <c r="D493" s="9">
        <v>998</v>
      </c>
      <c r="E493" s="9" t="s">
        <v>1928</v>
      </c>
      <c r="F493" s="39">
        <v>0</v>
      </c>
      <c r="G493" s="128">
        <v>0</v>
      </c>
      <c r="H493" s="129">
        <f t="shared" si="72"/>
        <v>0</v>
      </c>
      <c r="I493" s="128">
        <f>IF(H494&gt;0, H493/H494, 0)</f>
        <v>0</v>
      </c>
      <c r="J493" s="76"/>
      <c r="K493" s="12" t="e">
        <f>ROUND(J494*I493,0)</f>
        <v>#REF!</v>
      </c>
      <c r="L493" s="75">
        <v>0</v>
      </c>
      <c r="M493" s="12" t="e">
        <f>K493-L493</f>
        <v>#REF!</v>
      </c>
      <c r="N493" s="50" t="e">
        <f t="shared" si="71"/>
        <v>#REF!</v>
      </c>
      <c r="O493" s="12">
        <v>0</v>
      </c>
      <c r="P493" s="9">
        <f t="shared" si="64"/>
        <v>0</v>
      </c>
      <c r="Q493" s="130">
        <f t="shared" si="65"/>
        <v>97</v>
      </c>
      <c r="R493" s="130">
        <f t="shared" si="66"/>
        <v>998</v>
      </c>
      <c r="S493" s="130">
        <f t="shared" si="67"/>
        <v>484</v>
      </c>
      <c r="T493" s="130">
        <f t="shared" si="68"/>
        <v>0</v>
      </c>
      <c r="U493" s="130">
        <f t="shared" si="69"/>
        <v>0</v>
      </c>
      <c r="V493" s="185">
        <f t="shared" si="70"/>
        <v>484</v>
      </c>
      <c r="W493" s="12">
        <v>97</v>
      </c>
      <c r="X493" s="9">
        <v>998</v>
      </c>
      <c r="Y493" s="9">
        <v>484</v>
      </c>
      <c r="Z493" s="12">
        <v>0</v>
      </c>
      <c r="AA493" s="12">
        <v>0</v>
      </c>
      <c r="AB493" s="132"/>
      <c r="AC493" s="131"/>
      <c r="AD493" s="132"/>
      <c r="AE493" s="132"/>
      <c r="AF493" s="131"/>
      <c r="AG493" s="131"/>
      <c r="AI493" s="12"/>
      <c r="AL493" s="12"/>
      <c r="AM493" s="12"/>
      <c r="AO493" s="12"/>
      <c r="AR493" s="12"/>
      <c r="AS493" s="12"/>
      <c r="AU493" s="12"/>
      <c r="AX493" s="12"/>
      <c r="AY493" s="12"/>
      <c r="BA493" s="12"/>
      <c r="BD493" s="12"/>
      <c r="BE493" s="12"/>
      <c r="BG493" s="12"/>
      <c r="BJ493" s="12"/>
      <c r="BK493" s="12"/>
      <c r="BM493" s="131"/>
      <c r="BN493" s="132"/>
      <c r="BO493" s="132"/>
      <c r="BP493" s="12"/>
      <c r="BQ493" s="12"/>
      <c r="BS493" s="12"/>
      <c r="BV493" s="12"/>
      <c r="BW493" s="12"/>
      <c r="BY493" s="12"/>
      <c r="CB493" s="12"/>
      <c r="CC493" s="12"/>
      <c r="CE493" s="12"/>
      <c r="CH493" s="12"/>
      <c r="CI493" s="12"/>
    </row>
    <row r="494" spans="1:87">
      <c r="A494" s="9">
        <v>485</v>
      </c>
      <c r="B494" s="13">
        <v>97</v>
      </c>
      <c r="C494" s="13" t="s">
        <v>1597</v>
      </c>
      <c r="D494" s="13">
        <v>999</v>
      </c>
      <c r="E494" s="13" t="s">
        <v>946</v>
      </c>
      <c r="F494" s="111">
        <v>68658610.040000007</v>
      </c>
      <c r="G494" s="133">
        <v>1</v>
      </c>
      <c r="H494" s="134">
        <f>SUM(H490:H493)</f>
        <v>70772737</v>
      </c>
      <c r="I494" s="133">
        <f>SUM(I490:I493)</f>
        <v>1</v>
      </c>
      <c r="J494" s="111" t="e">
        <f>VLOOKUP(B494,town351,22)</f>
        <v>#REF!</v>
      </c>
      <c r="K494" s="111" t="e">
        <f>SUM(K490:K493)</f>
        <v>#REF!</v>
      </c>
      <c r="L494" s="135">
        <v>18345026</v>
      </c>
      <c r="M494" s="111" t="e">
        <f>SUM(M490:M493)</f>
        <v>#REF!</v>
      </c>
      <c r="N494" s="49" t="e">
        <f t="shared" si="71"/>
        <v>#REF!</v>
      </c>
      <c r="O494" s="111">
        <v>5903</v>
      </c>
      <c r="P494" s="9">
        <f t="shared" si="64"/>
        <v>0</v>
      </c>
      <c r="Q494" s="130">
        <f t="shared" si="65"/>
        <v>97</v>
      </c>
      <c r="R494" s="130">
        <f t="shared" si="66"/>
        <v>999</v>
      </c>
      <c r="S494" s="130">
        <f t="shared" si="67"/>
        <v>485</v>
      </c>
      <c r="T494" s="130">
        <f t="shared" si="68"/>
        <v>6064</v>
      </c>
      <c r="U494" s="130">
        <f t="shared" si="69"/>
        <v>70772737</v>
      </c>
      <c r="V494" s="185">
        <f t="shared" si="70"/>
        <v>485</v>
      </c>
      <c r="W494" s="12">
        <v>97</v>
      </c>
      <c r="X494" s="9">
        <v>999</v>
      </c>
      <c r="Y494" s="9">
        <v>485</v>
      </c>
      <c r="Z494" s="12">
        <v>6064</v>
      </c>
      <c r="AA494" s="12">
        <v>70772737</v>
      </c>
      <c r="AB494" s="132"/>
      <c r="AC494" s="131"/>
      <c r="AD494" s="132"/>
      <c r="AE494" s="132"/>
      <c r="AF494" s="131"/>
      <c r="AG494" s="131"/>
      <c r="AI494" s="12"/>
      <c r="AL494" s="12"/>
      <c r="AM494" s="12"/>
      <c r="AO494" s="12"/>
      <c r="AR494" s="12"/>
      <c r="AS494" s="12"/>
      <c r="AU494" s="12"/>
      <c r="AX494" s="12"/>
      <c r="AY494" s="12"/>
      <c r="BA494" s="12"/>
      <c r="BD494" s="12"/>
      <c r="BE494" s="12"/>
      <c r="BG494" s="12"/>
      <c r="BJ494" s="12"/>
      <c r="BK494" s="12"/>
      <c r="BM494" s="131"/>
      <c r="BN494" s="132"/>
      <c r="BO494" s="132"/>
      <c r="BP494" s="12"/>
      <c r="BQ494" s="12"/>
      <c r="BS494" s="12"/>
      <c r="BV494" s="12"/>
      <c r="BW494" s="12"/>
      <c r="BY494" s="12"/>
      <c r="CB494" s="12"/>
      <c r="CC494" s="12"/>
      <c r="CE494" s="12"/>
      <c r="CH494" s="12"/>
      <c r="CI494" s="12"/>
    </row>
    <row r="495" spans="1:87">
      <c r="A495" s="9">
        <v>486</v>
      </c>
      <c r="B495" s="9">
        <v>98</v>
      </c>
      <c r="C495" s="9" t="s">
        <v>1598</v>
      </c>
      <c r="D495" s="9">
        <v>98</v>
      </c>
      <c r="E495" s="9" t="s">
        <v>1158</v>
      </c>
      <c r="F495" s="39">
        <v>872994.29</v>
      </c>
      <c r="G495" s="128">
        <v>0.73754846360849136</v>
      </c>
      <c r="H495" s="129">
        <f>U495</f>
        <v>894111.96999999986</v>
      </c>
      <c r="I495" s="128">
        <f>IF(H499&gt;0, H495/H499, 0)</f>
        <v>0.76857522201843209</v>
      </c>
      <c r="J495" s="76"/>
      <c r="K495" s="12" t="e">
        <f>ROUND(J499*I495,0)</f>
        <v>#REF!</v>
      </c>
      <c r="L495" s="75">
        <v>469626</v>
      </c>
      <c r="M495" s="12" t="e">
        <f>K495-L495</f>
        <v>#REF!</v>
      </c>
      <c r="N495" s="50" t="e">
        <f t="shared" si="71"/>
        <v>#REF!</v>
      </c>
      <c r="O495" s="12">
        <v>85</v>
      </c>
      <c r="P495" s="9">
        <f t="shared" si="64"/>
        <v>0</v>
      </c>
      <c r="Q495" s="130">
        <f t="shared" si="65"/>
        <v>98</v>
      </c>
      <c r="R495" s="130">
        <f t="shared" si="66"/>
        <v>98</v>
      </c>
      <c r="S495" s="130">
        <f t="shared" si="67"/>
        <v>486</v>
      </c>
      <c r="T495" s="130">
        <f t="shared" si="68"/>
        <v>89</v>
      </c>
      <c r="U495" s="130">
        <f t="shared" si="69"/>
        <v>894111.96999999986</v>
      </c>
      <c r="V495" s="185">
        <f t="shared" si="70"/>
        <v>486</v>
      </c>
      <c r="W495" s="12">
        <v>98</v>
      </c>
      <c r="X495" s="9">
        <v>98</v>
      </c>
      <c r="Y495" s="9">
        <v>486</v>
      </c>
      <c r="Z495" s="12">
        <v>89</v>
      </c>
      <c r="AA495" s="12">
        <v>894111.96999999986</v>
      </c>
      <c r="AB495" s="132"/>
      <c r="AC495" s="131"/>
      <c r="AD495" s="132"/>
      <c r="AE495" s="132"/>
      <c r="AF495" s="131"/>
      <c r="AG495" s="131"/>
      <c r="AI495" s="12"/>
      <c r="AL495" s="12"/>
      <c r="AM495" s="12"/>
      <c r="AO495" s="12"/>
      <c r="AR495" s="12"/>
      <c r="AS495" s="12"/>
      <c r="AU495" s="12"/>
      <c r="AX495" s="12"/>
      <c r="AY495" s="12"/>
      <c r="BA495" s="12"/>
      <c r="BD495" s="12"/>
      <c r="BE495" s="12"/>
      <c r="BG495" s="12"/>
      <c r="BJ495" s="12"/>
      <c r="BK495" s="12"/>
      <c r="BM495" s="131"/>
      <c r="BN495" s="132"/>
      <c r="BO495" s="132"/>
      <c r="BP495" s="12"/>
      <c r="BQ495" s="12"/>
      <c r="BS495" s="12"/>
      <c r="BV495" s="12"/>
      <c r="BW495" s="12"/>
      <c r="BY495" s="12"/>
      <c r="CB495" s="12"/>
      <c r="CC495" s="12"/>
      <c r="CE495" s="12"/>
      <c r="CH495" s="12"/>
      <c r="CI495" s="12"/>
    </row>
    <row r="496" spans="1:87">
      <c r="A496" s="9">
        <v>487</v>
      </c>
      <c r="B496" s="9">
        <v>98</v>
      </c>
      <c r="C496" s="9" t="s">
        <v>1598</v>
      </c>
      <c r="D496" s="9">
        <v>851</v>
      </c>
      <c r="E496" s="9" t="s">
        <v>1487</v>
      </c>
      <c r="F496" s="39">
        <v>310649</v>
      </c>
      <c r="G496" s="128">
        <v>0.26245153639150864</v>
      </c>
      <c r="H496" s="129">
        <f t="shared" si="72"/>
        <v>269225</v>
      </c>
      <c r="I496" s="128">
        <f>IF(H499&gt;0, H496/H499, 0)</f>
        <v>0.23142477798156802</v>
      </c>
      <c r="J496" s="76"/>
      <c r="K496" s="12" t="e">
        <f>ROUND(J499*I496,0)</f>
        <v>#REF!</v>
      </c>
      <c r="L496" s="75">
        <v>167113</v>
      </c>
      <c r="M496" s="12" t="e">
        <f>K496-L496</f>
        <v>#REF!</v>
      </c>
      <c r="N496" s="50" t="e">
        <f t="shared" si="71"/>
        <v>#REF!</v>
      </c>
      <c r="O496" s="12">
        <v>20</v>
      </c>
      <c r="P496" s="9">
        <f t="shared" si="64"/>
        <v>0</v>
      </c>
      <c r="Q496" s="130">
        <f t="shared" si="65"/>
        <v>98</v>
      </c>
      <c r="R496" s="130">
        <f t="shared" si="66"/>
        <v>851</v>
      </c>
      <c r="S496" s="130">
        <f t="shared" si="67"/>
        <v>487</v>
      </c>
      <c r="T496" s="130">
        <f t="shared" si="68"/>
        <v>17</v>
      </c>
      <c r="U496" s="130">
        <f t="shared" si="69"/>
        <v>269225</v>
      </c>
      <c r="V496" s="185">
        <f t="shared" si="70"/>
        <v>487</v>
      </c>
      <c r="W496" s="12">
        <v>98</v>
      </c>
      <c r="X496" s="9">
        <v>851</v>
      </c>
      <c r="Y496" s="9">
        <v>487</v>
      </c>
      <c r="Z496" s="12">
        <v>17</v>
      </c>
      <c r="AA496" s="12">
        <v>269225</v>
      </c>
      <c r="AB496" s="132"/>
      <c r="AC496" s="131"/>
      <c r="AD496" s="132"/>
      <c r="AE496" s="132"/>
      <c r="AF496" s="131"/>
      <c r="AG496" s="131"/>
      <c r="AI496" s="12"/>
      <c r="AL496" s="12"/>
      <c r="AM496" s="12"/>
      <c r="AO496" s="12"/>
      <c r="AR496" s="12"/>
      <c r="AS496" s="12"/>
      <c r="AU496" s="12"/>
      <c r="AX496" s="12"/>
      <c r="AY496" s="12"/>
      <c r="BA496" s="12"/>
      <c r="BD496" s="12"/>
      <c r="BE496" s="12"/>
      <c r="BG496" s="12"/>
      <c r="BJ496" s="12"/>
      <c r="BK496" s="12"/>
      <c r="BM496" s="131"/>
      <c r="BN496" s="132"/>
      <c r="BO496" s="132"/>
      <c r="BP496" s="12"/>
      <c r="BQ496" s="12"/>
      <c r="BS496" s="12"/>
      <c r="BV496" s="12"/>
      <c r="BW496" s="12"/>
      <c r="BY496" s="12"/>
      <c r="CB496" s="12"/>
      <c r="CC496" s="12"/>
      <c r="CE496" s="12"/>
      <c r="CH496" s="12"/>
      <c r="CI496" s="12"/>
    </row>
    <row r="497" spans="1:87">
      <c r="A497" s="9">
        <v>488</v>
      </c>
      <c r="B497" s="9">
        <v>98</v>
      </c>
      <c r="C497" s="9" t="s">
        <v>1928</v>
      </c>
      <c r="D497" s="9">
        <v>998</v>
      </c>
      <c r="E497" s="9" t="s">
        <v>1928</v>
      </c>
      <c r="F497" s="39">
        <v>0</v>
      </c>
      <c r="G497" s="128">
        <v>0</v>
      </c>
      <c r="H497" s="129">
        <f t="shared" si="72"/>
        <v>0</v>
      </c>
      <c r="I497" s="128">
        <f>IF(H499&gt;0, H497/H499, 0)</f>
        <v>0</v>
      </c>
      <c r="J497" s="76"/>
      <c r="K497" s="12" t="e">
        <f>ROUND(J499*I497,0)</f>
        <v>#REF!</v>
      </c>
      <c r="L497" s="75">
        <v>0</v>
      </c>
      <c r="M497" s="12" t="e">
        <f>K497-L497</f>
        <v>#REF!</v>
      </c>
      <c r="N497" s="50" t="e">
        <f t="shared" si="71"/>
        <v>#REF!</v>
      </c>
      <c r="O497" s="12">
        <v>0</v>
      </c>
      <c r="P497" s="9">
        <f t="shared" si="64"/>
        <v>0</v>
      </c>
      <c r="Q497" s="130">
        <f t="shared" si="65"/>
        <v>98</v>
      </c>
      <c r="R497" s="130">
        <f t="shared" si="66"/>
        <v>998</v>
      </c>
      <c r="S497" s="130">
        <f t="shared" si="67"/>
        <v>488</v>
      </c>
      <c r="T497" s="130">
        <f t="shared" si="68"/>
        <v>0</v>
      </c>
      <c r="U497" s="130">
        <f t="shared" si="69"/>
        <v>0</v>
      </c>
      <c r="V497" s="185">
        <f t="shared" si="70"/>
        <v>488</v>
      </c>
      <c r="W497" s="12">
        <v>98</v>
      </c>
      <c r="X497" s="9">
        <v>998</v>
      </c>
      <c r="Y497" s="9">
        <v>488</v>
      </c>
      <c r="Z497" s="12">
        <v>0</v>
      </c>
      <c r="AA497" s="12">
        <v>0</v>
      </c>
      <c r="AB497" s="132"/>
      <c r="AC497" s="131"/>
      <c r="AD497" s="132"/>
      <c r="AE497" s="132"/>
      <c r="AF497" s="131"/>
      <c r="AG497" s="131"/>
      <c r="AI497" s="12"/>
      <c r="AL497" s="12"/>
      <c r="AM497" s="12"/>
      <c r="AO497" s="12"/>
      <c r="AR497" s="12"/>
      <c r="AS497" s="12"/>
      <c r="AU497" s="12"/>
      <c r="AX497" s="12"/>
      <c r="AY497" s="12"/>
      <c r="BA497" s="12"/>
      <c r="BD497" s="12"/>
      <c r="BE497" s="12"/>
      <c r="BG497" s="12"/>
      <c r="BJ497" s="12"/>
      <c r="BK497" s="12"/>
      <c r="BM497" s="131"/>
      <c r="BN497" s="132"/>
      <c r="BO497" s="132"/>
      <c r="BP497" s="12"/>
      <c r="BQ497" s="12"/>
      <c r="BS497" s="12"/>
      <c r="BV497" s="12"/>
      <c r="BW497" s="12"/>
      <c r="BY497" s="12"/>
      <c r="CB497" s="12"/>
      <c r="CC497" s="12"/>
      <c r="CE497" s="12"/>
      <c r="CH497" s="12"/>
      <c r="CI497" s="12"/>
    </row>
    <row r="498" spans="1:87">
      <c r="A498" s="9">
        <v>489</v>
      </c>
      <c r="B498" s="9">
        <v>98</v>
      </c>
      <c r="C498" s="9" t="s">
        <v>1928</v>
      </c>
      <c r="D498" s="9">
        <v>998</v>
      </c>
      <c r="E498" s="9" t="s">
        <v>1928</v>
      </c>
      <c r="F498" s="39">
        <v>0</v>
      </c>
      <c r="G498" s="128">
        <v>0</v>
      </c>
      <c r="H498" s="129">
        <f t="shared" si="72"/>
        <v>0</v>
      </c>
      <c r="I498" s="128">
        <f>IF(H499&gt;0, H498/H499, 0)</f>
        <v>0</v>
      </c>
      <c r="J498" s="76"/>
      <c r="K498" s="12" t="e">
        <f>ROUND(J499*I498,0)</f>
        <v>#REF!</v>
      </c>
      <c r="L498" s="75">
        <v>0</v>
      </c>
      <c r="M498" s="12" t="e">
        <f>K498-L498</f>
        <v>#REF!</v>
      </c>
      <c r="N498" s="50" t="e">
        <f t="shared" si="71"/>
        <v>#REF!</v>
      </c>
      <c r="O498" s="12">
        <v>0</v>
      </c>
      <c r="P498" s="9">
        <f t="shared" si="64"/>
        <v>0</v>
      </c>
      <c r="Q498" s="130">
        <f t="shared" si="65"/>
        <v>98</v>
      </c>
      <c r="R498" s="130">
        <f t="shared" si="66"/>
        <v>998</v>
      </c>
      <c r="S498" s="130">
        <f t="shared" si="67"/>
        <v>489</v>
      </c>
      <c r="T498" s="130">
        <f t="shared" si="68"/>
        <v>0</v>
      </c>
      <c r="U498" s="130">
        <f t="shared" si="69"/>
        <v>0</v>
      </c>
      <c r="V498" s="185">
        <f t="shared" si="70"/>
        <v>489</v>
      </c>
      <c r="W498" s="12">
        <v>98</v>
      </c>
      <c r="X498" s="9">
        <v>998</v>
      </c>
      <c r="Y498" s="9">
        <v>489</v>
      </c>
      <c r="Z498" s="12">
        <v>0</v>
      </c>
      <c r="AA498" s="12">
        <v>0</v>
      </c>
      <c r="AB498" s="132"/>
      <c r="AC498" s="131"/>
      <c r="AD498" s="132"/>
      <c r="AE498" s="132"/>
      <c r="AF498" s="131"/>
      <c r="AG498" s="131"/>
      <c r="AI498" s="12"/>
      <c r="AL498" s="12"/>
      <c r="AM498" s="12"/>
      <c r="AO498" s="12"/>
      <c r="AR498" s="12"/>
      <c r="AS498" s="12"/>
      <c r="AU498" s="12"/>
      <c r="AX498" s="12"/>
      <c r="AY498" s="12"/>
      <c r="BA498" s="12"/>
      <c r="BD498" s="12"/>
      <c r="BE498" s="12"/>
      <c r="BG498" s="12"/>
      <c r="BJ498" s="12"/>
      <c r="BK498" s="12"/>
      <c r="BM498" s="131"/>
      <c r="BN498" s="132"/>
      <c r="BO498" s="132"/>
      <c r="BP498" s="12"/>
      <c r="BQ498" s="12"/>
      <c r="BS498" s="12"/>
      <c r="BV498" s="12"/>
      <c r="BW498" s="12"/>
      <c r="BY498" s="12"/>
      <c r="CB498" s="12"/>
      <c r="CC498" s="12"/>
      <c r="CE498" s="12"/>
      <c r="CH498" s="12"/>
      <c r="CI498" s="12"/>
    </row>
    <row r="499" spans="1:87">
      <c r="A499" s="9">
        <v>490</v>
      </c>
      <c r="B499" s="13">
        <v>98</v>
      </c>
      <c r="C499" s="13" t="s">
        <v>1598</v>
      </c>
      <c r="D499" s="13">
        <v>999</v>
      </c>
      <c r="E499" s="13" t="s">
        <v>946</v>
      </c>
      <c r="F499" s="111">
        <v>1183643.29</v>
      </c>
      <c r="G499" s="133">
        <v>1</v>
      </c>
      <c r="H499" s="134">
        <f>SUM(H495:H498)</f>
        <v>1163336.9699999997</v>
      </c>
      <c r="I499" s="133">
        <f>SUM(I495:I498)</f>
        <v>1</v>
      </c>
      <c r="J499" s="111" t="e">
        <f>VLOOKUP(B499,town351,22)</f>
        <v>#REF!</v>
      </c>
      <c r="K499" s="111" t="e">
        <f>SUM(K495:K498)</f>
        <v>#REF!</v>
      </c>
      <c r="L499" s="135">
        <v>636739</v>
      </c>
      <c r="M499" s="111" t="e">
        <f>SUM(M495:M498)</f>
        <v>#REF!</v>
      </c>
      <c r="N499" s="49" t="e">
        <f t="shared" si="71"/>
        <v>#REF!</v>
      </c>
      <c r="O499" s="111">
        <v>105</v>
      </c>
      <c r="P499" s="9">
        <f t="shared" si="64"/>
        <v>0</v>
      </c>
      <c r="Q499" s="130">
        <f t="shared" si="65"/>
        <v>98</v>
      </c>
      <c r="R499" s="130">
        <f t="shared" si="66"/>
        <v>999</v>
      </c>
      <c r="S499" s="130">
        <f t="shared" si="67"/>
        <v>490</v>
      </c>
      <c r="T499" s="130">
        <f t="shared" si="68"/>
        <v>106</v>
      </c>
      <c r="U499" s="130">
        <f t="shared" si="69"/>
        <v>1163336.9699999997</v>
      </c>
      <c r="V499" s="185">
        <f t="shared" si="70"/>
        <v>490</v>
      </c>
      <c r="W499" s="12">
        <v>98</v>
      </c>
      <c r="X499" s="9">
        <v>999</v>
      </c>
      <c r="Y499" s="9">
        <v>490</v>
      </c>
      <c r="Z499" s="12">
        <v>106</v>
      </c>
      <c r="AA499" s="12">
        <v>1163336.9699999997</v>
      </c>
      <c r="AB499" s="132"/>
      <c r="AC499" s="131"/>
      <c r="AD499" s="132"/>
      <c r="AE499" s="132"/>
      <c r="AF499" s="131"/>
      <c r="AG499" s="131"/>
      <c r="AI499" s="12"/>
      <c r="AL499" s="12"/>
      <c r="AM499" s="12"/>
      <c r="AO499" s="12"/>
      <c r="AR499" s="12"/>
      <c r="AS499" s="12"/>
      <c r="AU499" s="12"/>
      <c r="AX499" s="12"/>
      <c r="AY499" s="12"/>
      <c r="BA499" s="12"/>
      <c r="BD499" s="12"/>
      <c r="BE499" s="12"/>
      <c r="BG499" s="12"/>
      <c r="BJ499" s="12"/>
      <c r="BK499" s="12"/>
      <c r="BM499" s="131"/>
      <c r="BN499" s="132"/>
      <c r="BO499" s="132"/>
      <c r="BP499" s="12"/>
      <c r="BQ499" s="12"/>
      <c r="BS499" s="12"/>
      <c r="BV499" s="12"/>
      <c r="BW499" s="12"/>
      <c r="BY499" s="12"/>
      <c r="CB499" s="12"/>
      <c r="CC499" s="12"/>
      <c r="CE499" s="12"/>
      <c r="CH499" s="12"/>
      <c r="CI499" s="12"/>
    </row>
    <row r="500" spans="1:87">
      <c r="A500" s="9">
        <v>491</v>
      </c>
      <c r="B500" s="9">
        <v>99</v>
      </c>
      <c r="C500" s="9" t="s">
        <v>1599</v>
      </c>
      <c r="D500" s="9">
        <v>99</v>
      </c>
      <c r="E500" s="9" t="s">
        <v>1159</v>
      </c>
      <c r="F500" s="39">
        <v>26484573.869379997</v>
      </c>
      <c r="G500" s="128">
        <v>0.97780207738566804</v>
      </c>
      <c r="H500" s="129">
        <f>U500</f>
        <v>26222277.008499999</v>
      </c>
      <c r="I500" s="128">
        <f>IF(H504&gt;0, H500/H504, 0)</f>
        <v>0.97490883610131873</v>
      </c>
      <c r="J500" s="76"/>
      <c r="K500" s="12" t="e">
        <f>ROUND(J504*I500,0)</f>
        <v>#REF!</v>
      </c>
      <c r="L500" s="75">
        <v>21281099</v>
      </c>
      <c r="M500" s="12" t="e">
        <f>K500-L500</f>
        <v>#REF!</v>
      </c>
      <c r="N500" s="50" t="e">
        <f t="shared" si="71"/>
        <v>#REF!</v>
      </c>
      <c r="O500" s="12">
        <v>2690</v>
      </c>
      <c r="P500" s="9">
        <f t="shared" si="64"/>
        <v>0</v>
      </c>
      <c r="Q500" s="130">
        <f t="shared" si="65"/>
        <v>99</v>
      </c>
      <c r="R500" s="130">
        <f t="shared" si="66"/>
        <v>99</v>
      </c>
      <c r="S500" s="130">
        <f t="shared" si="67"/>
        <v>491</v>
      </c>
      <c r="T500" s="130">
        <f t="shared" si="68"/>
        <v>2648</v>
      </c>
      <c r="U500" s="130">
        <f t="shared" si="69"/>
        <v>26222277.008499999</v>
      </c>
      <c r="V500" s="185">
        <f t="shared" si="70"/>
        <v>491</v>
      </c>
      <c r="W500" s="12">
        <v>99</v>
      </c>
      <c r="X500" s="9">
        <v>99</v>
      </c>
      <c r="Y500" s="9">
        <v>491</v>
      </c>
      <c r="Z500" s="12">
        <v>2648</v>
      </c>
      <c r="AA500" s="12">
        <v>26222277.008499999</v>
      </c>
      <c r="AB500" s="132"/>
      <c r="AC500" s="131"/>
      <c r="AD500" s="132"/>
      <c r="AE500" s="132"/>
      <c r="AF500" s="131"/>
      <c r="AG500" s="131"/>
      <c r="AI500" s="12"/>
      <c r="AL500" s="12"/>
      <c r="AM500" s="12"/>
      <c r="AO500" s="12"/>
      <c r="AR500" s="12"/>
      <c r="AS500" s="12"/>
      <c r="AU500" s="12"/>
      <c r="AX500" s="12"/>
      <c r="AY500" s="12"/>
      <c r="BA500" s="12"/>
      <c r="BD500" s="12"/>
      <c r="BE500" s="12"/>
      <c r="BG500" s="12"/>
      <c r="BJ500" s="12"/>
      <c r="BK500" s="12"/>
      <c r="BM500" s="131"/>
      <c r="BN500" s="132"/>
      <c r="BO500" s="132"/>
      <c r="BP500" s="12"/>
      <c r="BQ500" s="12"/>
      <c r="BS500" s="12"/>
      <c r="BV500" s="12"/>
      <c r="BW500" s="12"/>
      <c r="BY500" s="12"/>
      <c r="CB500" s="12"/>
      <c r="CC500" s="12"/>
      <c r="CE500" s="12"/>
      <c r="CH500" s="12"/>
      <c r="CI500" s="12"/>
    </row>
    <row r="501" spans="1:87">
      <c r="A501" s="9">
        <v>492</v>
      </c>
      <c r="B501" s="9">
        <v>99</v>
      </c>
      <c r="C501" s="9" t="s">
        <v>1599</v>
      </c>
      <c r="D501" s="9">
        <v>872</v>
      </c>
      <c r="E501" s="9" t="s">
        <v>1493</v>
      </c>
      <c r="F501" s="39">
        <v>366528</v>
      </c>
      <c r="G501" s="128">
        <v>1.3532097650034951E-2</v>
      </c>
      <c r="H501" s="129">
        <f t="shared" si="72"/>
        <v>432821</v>
      </c>
      <c r="I501" s="128">
        <f>IF(H504&gt;0, H501/H504, 0)</f>
        <v>1.6091700092003051E-2</v>
      </c>
      <c r="J501" s="76"/>
      <c r="K501" s="12" t="e">
        <f>ROUND(J504*I501,0)</f>
        <v>#REF!</v>
      </c>
      <c r="L501" s="75">
        <v>294516</v>
      </c>
      <c r="M501" s="12" t="e">
        <f>K501-L501</f>
        <v>#REF!</v>
      </c>
      <c r="N501" s="50" t="e">
        <f t="shared" si="71"/>
        <v>#REF!</v>
      </c>
      <c r="O501" s="12">
        <v>23</v>
      </c>
      <c r="P501" s="9">
        <f t="shared" si="64"/>
        <v>0</v>
      </c>
      <c r="Q501" s="130">
        <f t="shared" si="65"/>
        <v>99</v>
      </c>
      <c r="R501" s="130">
        <f t="shared" si="66"/>
        <v>872</v>
      </c>
      <c r="S501" s="130">
        <f t="shared" si="67"/>
        <v>492</v>
      </c>
      <c r="T501" s="130">
        <f t="shared" si="68"/>
        <v>27</v>
      </c>
      <c r="U501" s="130">
        <f t="shared" si="69"/>
        <v>432821</v>
      </c>
      <c r="V501" s="185">
        <f t="shared" si="70"/>
        <v>492</v>
      </c>
      <c r="W501" s="12">
        <v>99</v>
      </c>
      <c r="X501" s="9">
        <v>872</v>
      </c>
      <c r="Y501" s="9">
        <v>492</v>
      </c>
      <c r="Z501" s="12">
        <v>27</v>
      </c>
      <c r="AA501" s="12">
        <v>432821</v>
      </c>
      <c r="AB501" s="132"/>
      <c r="AC501" s="131"/>
      <c r="AD501" s="132"/>
      <c r="AE501" s="132"/>
      <c r="AF501" s="131"/>
      <c r="AG501" s="131"/>
      <c r="AI501" s="12"/>
      <c r="AL501" s="12"/>
      <c r="AM501" s="12"/>
      <c r="AO501" s="12"/>
      <c r="AR501" s="12"/>
      <c r="AS501" s="12"/>
      <c r="AU501" s="12"/>
      <c r="AX501" s="12"/>
      <c r="AY501" s="12"/>
      <c r="BA501" s="12"/>
      <c r="BD501" s="12"/>
      <c r="BE501" s="12"/>
      <c r="BG501" s="12"/>
      <c r="BJ501" s="12"/>
      <c r="BK501" s="12"/>
      <c r="BM501" s="131"/>
      <c r="BN501" s="132"/>
      <c r="BO501" s="132"/>
      <c r="BP501" s="12"/>
      <c r="BQ501" s="12"/>
      <c r="BS501" s="12"/>
      <c r="BV501" s="12"/>
      <c r="BW501" s="12"/>
      <c r="BY501" s="12"/>
      <c r="CB501" s="12"/>
      <c r="CC501" s="12"/>
      <c r="CE501" s="12"/>
      <c r="CH501" s="12"/>
      <c r="CI501" s="12"/>
    </row>
    <row r="502" spans="1:87">
      <c r="A502" s="9">
        <v>493</v>
      </c>
      <c r="B502" s="9">
        <v>99</v>
      </c>
      <c r="C502" s="9" t="s">
        <v>1599</v>
      </c>
      <c r="D502" s="9">
        <v>915</v>
      </c>
      <c r="E502" s="9" t="s">
        <v>1500</v>
      </c>
      <c r="F502" s="39">
        <v>234721</v>
      </c>
      <c r="G502" s="128">
        <v>8.6658249642970076E-3</v>
      </c>
      <c r="H502" s="129">
        <f t="shared" si="72"/>
        <v>242060</v>
      </c>
      <c r="I502" s="128">
        <f>IF(H504&gt;0, H502/H504, 0)</f>
        <v>8.9994638066781835E-3</v>
      </c>
      <c r="J502" s="76"/>
      <c r="K502" s="12" t="e">
        <f>ROUND(J504*I502,0)</f>
        <v>#REF!</v>
      </c>
      <c r="L502" s="75">
        <v>188605</v>
      </c>
      <c r="M502" s="12" t="e">
        <f>K502-L502</f>
        <v>#REF!</v>
      </c>
      <c r="N502" s="50" t="e">
        <f t="shared" si="71"/>
        <v>#REF!</v>
      </c>
      <c r="O502" s="12">
        <v>15</v>
      </c>
      <c r="P502" s="9">
        <f t="shared" si="64"/>
        <v>0</v>
      </c>
      <c r="Q502" s="130">
        <f t="shared" si="65"/>
        <v>99</v>
      </c>
      <c r="R502" s="130">
        <f t="shared" si="66"/>
        <v>915</v>
      </c>
      <c r="S502" s="130">
        <f t="shared" si="67"/>
        <v>493</v>
      </c>
      <c r="T502" s="130">
        <f t="shared" si="68"/>
        <v>15</v>
      </c>
      <c r="U502" s="130">
        <f t="shared" si="69"/>
        <v>242060</v>
      </c>
      <c r="V502" s="185">
        <f t="shared" si="70"/>
        <v>493</v>
      </c>
      <c r="W502" s="12">
        <v>99</v>
      </c>
      <c r="X502" s="9">
        <v>915</v>
      </c>
      <c r="Y502" s="9">
        <v>493</v>
      </c>
      <c r="Z502" s="12">
        <v>15</v>
      </c>
      <c r="AA502" s="12">
        <v>242060</v>
      </c>
      <c r="AB502" s="132"/>
      <c r="AC502" s="131"/>
      <c r="AD502" s="132"/>
      <c r="AE502" s="132"/>
      <c r="AF502" s="131"/>
      <c r="AG502" s="131"/>
      <c r="AI502" s="12"/>
      <c r="AL502" s="12"/>
      <c r="AM502" s="12"/>
      <c r="AO502" s="12"/>
      <c r="AR502" s="12"/>
      <c r="AS502" s="12"/>
      <c r="AU502" s="12"/>
      <c r="AX502" s="12"/>
      <c r="AY502" s="12"/>
      <c r="BA502" s="12"/>
      <c r="BD502" s="12"/>
      <c r="BE502" s="12"/>
      <c r="BG502" s="12"/>
      <c r="BJ502" s="12"/>
      <c r="BK502" s="12"/>
      <c r="BM502" s="131"/>
      <c r="BN502" s="132"/>
      <c r="BO502" s="132"/>
      <c r="BP502" s="12"/>
      <c r="BQ502" s="12"/>
      <c r="BS502" s="12"/>
      <c r="BV502" s="12"/>
      <c r="BW502" s="12"/>
      <c r="BY502" s="12"/>
      <c r="CB502" s="12"/>
      <c r="CC502" s="12"/>
      <c r="CE502" s="12"/>
      <c r="CH502" s="12"/>
      <c r="CI502" s="12"/>
    </row>
    <row r="503" spans="1:87">
      <c r="A503" s="9">
        <v>494</v>
      </c>
      <c r="B503" s="9">
        <v>99</v>
      </c>
      <c r="C503" s="9" t="s">
        <v>1928</v>
      </c>
      <c r="D503" s="9">
        <v>998</v>
      </c>
      <c r="E503" s="9" t="s">
        <v>1928</v>
      </c>
      <c r="F503" s="39">
        <v>0</v>
      </c>
      <c r="G503" s="128">
        <v>0</v>
      </c>
      <c r="H503" s="129">
        <f t="shared" si="72"/>
        <v>0</v>
      </c>
      <c r="I503" s="128">
        <f>IF(H504&gt;0, H503/H504, 0)</f>
        <v>0</v>
      </c>
      <c r="J503" s="76"/>
      <c r="K503" s="12" t="e">
        <f>ROUND(J504*I503,0)</f>
        <v>#REF!</v>
      </c>
      <c r="L503" s="75">
        <v>0</v>
      </c>
      <c r="M503" s="12" t="e">
        <f>K503-L503</f>
        <v>#REF!</v>
      </c>
      <c r="N503" s="50" t="e">
        <f t="shared" si="71"/>
        <v>#REF!</v>
      </c>
      <c r="O503" s="12">
        <v>0</v>
      </c>
      <c r="P503" s="9">
        <f t="shared" si="64"/>
        <v>0</v>
      </c>
      <c r="Q503" s="130">
        <f t="shared" si="65"/>
        <v>99</v>
      </c>
      <c r="R503" s="130">
        <f t="shared" si="66"/>
        <v>998</v>
      </c>
      <c r="S503" s="130">
        <f t="shared" si="67"/>
        <v>494</v>
      </c>
      <c r="T503" s="130">
        <f t="shared" si="68"/>
        <v>0</v>
      </c>
      <c r="U503" s="130">
        <f t="shared" si="69"/>
        <v>0</v>
      </c>
      <c r="V503" s="185">
        <f t="shared" si="70"/>
        <v>494</v>
      </c>
      <c r="W503" s="12">
        <v>99</v>
      </c>
      <c r="X503" s="9">
        <v>998</v>
      </c>
      <c r="Y503" s="9">
        <v>494</v>
      </c>
      <c r="Z503" s="12">
        <v>0</v>
      </c>
      <c r="AA503" s="12">
        <v>0</v>
      </c>
      <c r="AB503" s="132"/>
      <c r="AC503" s="131"/>
      <c r="AD503" s="132"/>
      <c r="AE503" s="132"/>
      <c r="AF503" s="131"/>
      <c r="AG503" s="131"/>
      <c r="AI503" s="12"/>
      <c r="AL503" s="12"/>
      <c r="AM503" s="12"/>
      <c r="AO503" s="12"/>
      <c r="AR503" s="12"/>
      <c r="AS503" s="12"/>
      <c r="AU503" s="12"/>
      <c r="AX503" s="12"/>
      <c r="AY503" s="12"/>
      <c r="BA503" s="12"/>
      <c r="BD503" s="12"/>
      <c r="BE503" s="12"/>
      <c r="BG503" s="12"/>
      <c r="BJ503" s="12"/>
      <c r="BK503" s="12"/>
      <c r="BM503" s="131"/>
      <c r="BN503" s="132"/>
      <c r="BO503" s="132"/>
      <c r="BP503" s="12"/>
      <c r="BQ503" s="12"/>
      <c r="BS503" s="12"/>
      <c r="BV503" s="12"/>
      <c r="BW503" s="12"/>
      <c r="BY503" s="12"/>
      <c r="CB503" s="12"/>
      <c r="CC503" s="12"/>
      <c r="CE503" s="12"/>
      <c r="CH503" s="12"/>
      <c r="CI503" s="12"/>
    </row>
    <row r="504" spans="1:87">
      <c r="A504" s="9">
        <v>495</v>
      </c>
      <c r="B504" s="13">
        <v>99</v>
      </c>
      <c r="C504" s="13" t="s">
        <v>1599</v>
      </c>
      <c r="D504" s="13">
        <v>999</v>
      </c>
      <c r="E504" s="13" t="s">
        <v>946</v>
      </c>
      <c r="F504" s="111">
        <v>27085822.869379997</v>
      </c>
      <c r="G504" s="133">
        <v>1</v>
      </c>
      <c r="H504" s="134">
        <f>SUM(H500:H503)</f>
        <v>26897158.008499999</v>
      </c>
      <c r="I504" s="133">
        <f>SUM(I500:I503)</f>
        <v>0.99999999999999989</v>
      </c>
      <c r="J504" s="111" t="e">
        <f>VLOOKUP(B504,town351,22)</f>
        <v>#REF!</v>
      </c>
      <c r="K504" s="111" t="e">
        <f>SUM(K500:K503)</f>
        <v>#REF!</v>
      </c>
      <c r="L504" s="135">
        <v>21764220</v>
      </c>
      <c r="M504" s="111" t="e">
        <f>SUM(M500:M503)</f>
        <v>#REF!</v>
      </c>
      <c r="N504" s="49" t="e">
        <f t="shared" si="71"/>
        <v>#REF!</v>
      </c>
      <c r="O504" s="111">
        <v>2728</v>
      </c>
      <c r="P504" s="9">
        <f t="shared" si="64"/>
        <v>0</v>
      </c>
      <c r="Q504" s="130">
        <f t="shared" si="65"/>
        <v>99</v>
      </c>
      <c r="R504" s="130">
        <f t="shared" si="66"/>
        <v>999</v>
      </c>
      <c r="S504" s="130">
        <f t="shared" si="67"/>
        <v>495</v>
      </c>
      <c r="T504" s="130">
        <f t="shared" si="68"/>
        <v>2690</v>
      </c>
      <c r="U504" s="130">
        <f t="shared" si="69"/>
        <v>26897158.008499999</v>
      </c>
      <c r="V504" s="185">
        <f t="shared" si="70"/>
        <v>495</v>
      </c>
      <c r="W504" s="12">
        <v>99</v>
      </c>
      <c r="X504" s="9">
        <v>999</v>
      </c>
      <c r="Y504" s="9">
        <v>495</v>
      </c>
      <c r="Z504" s="12">
        <v>2690</v>
      </c>
      <c r="AA504" s="12">
        <v>26897158.008499999</v>
      </c>
      <c r="AB504" s="132"/>
      <c r="AC504" s="131"/>
      <c r="AD504" s="132"/>
      <c r="AE504" s="132"/>
      <c r="AF504" s="131"/>
      <c r="AG504" s="131"/>
      <c r="AI504" s="12"/>
      <c r="AL504" s="12"/>
      <c r="AM504" s="12"/>
      <c r="AO504" s="12"/>
      <c r="AR504" s="12"/>
      <c r="AS504" s="12"/>
      <c r="AU504" s="12"/>
      <c r="AX504" s="12"/>
      <c r="AY504" s="12"/>
      <c r="BA504" s="12"/>
      <c r="BD504" s="12"/>
      <c r="BE504" s="12"/>
      <c r="BG504" s="12"/>
      <c r="BJ504" s="12"/>
      <c r="BK504" s="12"/>
      <c r="BM504" s="131"/>
      <c r="BN504" s="132"/>
      <c r="BO504" s="132"/>
      <c r="BP504" s="12"/>
      <c r="BQ504" s="12"/>
      <c r="BS504" s="12"/>
      <c r="BV504" s="12"/>
      <c r="BW504" s="12"/>
      <c r="BY504" s="12"/>
      <c r="CB504" s="12"/>
      <c r="CC504" s="12"/>
      <c r="CE504" s="12"/>
      <c r="CH504" s="12"/>
      <c r="CI504" s="12"/>
    </row>
    <row r="505" spans="1:87">
      <c r="A505" s="9">
        <v>496</v>
      </c>
      <c r="B505" s="9">
        <v>100</v>
      </c>
      <c r="C505" s="9" t="s">
        <v>1600</v>
      </c>
      <c r="D505" s="9">
        <v>100</v>
      </c>
      <c r="E505" s="9" t="s">
        <v>1160</v>
      </c>
      <c r="F505" s="39">
        <v>95619668.628199995</v>
      </c>
      <c r="G505" s="128">
        <v>0.91672261393436105</v>
      </c>
      <c r="H505" s="129">
        <f>U505</f>
        <v>97409677.469920009</v>
      </c>
      <c r="I505" s="128">
        <f>IF(H509&gt;0, H505/H509, 0)</f>
        <v>0.91859992344740937</v>
      </c>
      <c r="J505" s="76"/>
      <c r="K505" s="12" t="e">
        <f>ROUND(J509*I505,0)</f>
        <v>#REF!</v>
      </c>
      <c r="L505" s="75">
        <v>57889811</v>
      </c>
      <c r="M505" s="12" t="e">
        <f>K505-L505</f>
        <v>#REF!</v>
      </c>
      <c r="N505" s="50" t="e">
        <f t="shared" si="71"/>
        <v>#REF!</v>
      </c>
      <c r="O505" s="12">
        <v>8641</v>
      </c>
      <c r="P505" s="9">
        <f t="shared" si="64"/>
        <v>0</v>
      </c>
      <c r="Q505" s="130">
        <f t="shared" si="65"/>
        <v>100</v>
      </c>
      <c r="R505" s="130">
        <f t="shared" si="66"/>
        <v>100</v>
      </c>
      <c r="S505" s="130">
        <f t="shared" si="67"/>
        <v>496</v>
      </c>
      <c r="T505" s="130">
        <f t="shared" si="68"/>
        <v>8901</v>
      </c>
      <c r="U505" s="130">
        <f t="shared" si="69"/>
        <v>97409677.469920009</v>
      </c>
      <c r="V505" s="185">
        <f t="shared" si="70"/>
        <v>496</v>
      </c>
      <c r="W505" s="12">
        <v>100</v>
      </c>
      <c r="X505" s="9">
        <v>100</v>
      </c>
      <c r="Y505" s="9">
        <v>496</v>
      </c>
      <c r="Z505" s="12">
        <v>8901</v>
      </c>
      <c r="AA505" s="12">
        <v>97409677.469920009</v>
      </c>
      <c r="AB505" s="132"/>
      <c r="AC505" s="131"/>
      <c r="AD505" s="132"/>
      <c r="AE505" s="132"/>
      <c r="AF505" s="131"/>
      <c r="AG505" s="131"/>
      <c r="AI505" s="12"/>
      <c r="AL505" s="12"/>
      <c r="AM505" s="12"/>
      <c r="AO505" s="12"/>
      <c r="AR505" s="12"/>
      <c r="AS505" s="12"/>
      <c r="AU505" s="12"/>
      <c r="AX505" s="12"/>
      <c r="AY505" s="12"/>
      <c r="BA505" s="12"/>
      <c r="BD505" s="12"/>
      <c r="BE505" s="12"/>
      <c r="BG505" s="12"/>
      <c r="BJ505" s="12"/>
      <c r="BK505" s="12"/>
      <c r="BM505" s="131"/>
      <c r="BN505" s="132"/>
      <c r="BO505" s="132"/>
      <c r="BP505" s="12"/>
      <c r="BQ505" s="12"/>
      <c r="BS505" s="12"/>
      <c r="BV505" s="12"/>
      <c r="BW505" s="12"/>
      <c r="BY505" s="12"/>
      <c r="CB505" s="12"/>
      <c r="CC505" s="12"/>
      <c r="CE505" s="12"/>
      <c r="CH505" s="12"/>
      <c r="CI505" s="12"/>
    </row>
    <row r="506" spans="1:87">
      <c r="A506" s="9">
        <v>497</v>
      </c>
      <c r="B506" s="9">
        <v>100</v>
      </c>
      <c r="C506" s="9" t="s">
        <v>1600</v>
      </c>
      <c r="D506" s="9">
        <v>829</v>
      </c>
      <c r="E506" s="9" t="s">
        <v>1484</v>
      </c>
      <c r="F506" s="39">
        <v>8686331</v>
      </c>
      <c r="G506" s="128">
        <v>8.327738606563892E-2</v>
      </c>
      <c r="H506" s="129">
        <f t="shared" si="72"/>
        <v>8631783</v>
      </c>
      <c r="I506" s="128">
        <f>IF(H509&gt;0, H506/H509, 0)</f>
        <v>8.1400076552590614E-2</v>
      </c>
      <c r="J506" s="76"/>
      <c r="K506" s="12" t="e">
        <f>ROUND(J509*I506,0)</f>
        <v>#REF!</v>
      </c>
      <c r="L506" s="75">
        <v>5258856</v>
      </c>
      <c r="M506" s="12" t="e">
        <f>K506-L506</f>
        <v>#REF!</v>
      </c>
      <c r="N506" s="50" t="e">
        <f t="shared" si="71"/>
        <v>#REF!</v>
      </c>
      <c r="O506" s="12">
        <v>514</v>
      </c>
      <c r="P506" s="9">
        <f t="shared" si="64"/>
        <v>0</v>
      </c>
      <c r="Q506" s="130">
        <f t="shared" si="65"/>
        <v>100</v>
      </c>
      <c r="R506" s="130">
        <f t="shared" si="66"/>
        <v>829</v>
      </c>
      <c r="S506" s="130">
        <f t="shared" si="67"/>
        <v>497</v>
      </c>
      <c r="T506" s="130">
        <f t="shared" si="68"/>
        <v>511</v>
      </c>
      <c r="U506" s="130">
        <f t="shared" si="69"/>
        <v>8631783</v>
      </c>
      <c r="V506" s="185">
        <f t="shared" si="70"/>
        <v>497</v>
      </c>
      <c r="W506" s="12">
        <v>100</v>
      </c>
      <c r="X506" s="9">
        <v>829</v>
      </c>
      <c r="Y506" s="9">
        <v>497</v>
      </c>
      <c r="Z506" s="12">
        <v>511</v>
      </c>
      <c r="AA506" s="12">
        <v>8631783</v>
      </c>
      <c r="AB506" s="132"/>
      <c r="AC506" s="131"/>
      <c r="AD506" s="132"/>
      <c r="AE506" s="132"/>
      <c r="AF506" s="131"/>
      <c r="AG506" s="131"/>
      <c r="AI506" s="12"/>
      <c r="AL506" s="12"/>
      <c r="AM506" s="12"/>
      <c r="AO506" s="12"/>
      <c r="AR506" s="12"/>
      <c r="AS506" s="12"/>
      <c r="AU506" s="12"/>
      <c r="AX506" s="12"/>
      <c r="AY506" s="12"/>
      <c r="BA506" s="12"/>
      <c r="BD506" s="12"/>
      <c r="BE506" s="12"/>
      <c r="BG506" s="12"/>
      <c r="BJ506" s="12"/>
      <c r="BK506" s="12"/>
      <c r="BM506" s="131"/>
      <c r="BN506" s="132"/>
      <c r="BO506" s="132"/>
      <c r="BP506" s="12"/>
      <c r="BQ506" s="12"/>
      <c r="BS506" s="12"/>
      <c r="BV506" s="12"/>
      <c r="BW506" s="12"/>
      <c r="BY506" s="12"/>
      <c r="CB506" s="12"/>
      <c r="CC506" s="12"/>
      <c r="CE506" s="12"/>
      <c r="CH506" s="12"/>
      <c r="CI506" s="12"/>
    </row>
    <row r="507" spans="1:87">
      <c r="A507" s="9">
        <v>498</v>
      </c>
      <c r="B507" s="9">
        <v>100</v>
      </c>
      <c r="C507" s="9" t="s">
        <v>1928</v>
      </c>
      <c r="D507" s="9">
        <v>998</v>
      </c>
      <c r="E507" s="9" t="s">
        <v>1928</v>
      </c>
      <c r="F507" s="39">
        <v>0</v>
      </c>
      <c r="G507" s="128">
        <v>0</v>
      </c>
      <c r="H507" s="129">
        <f t="shared" si="72"/>
        <v>0</v>
      </c>
      <c r="I507" s="128">
        <f>IF(H509&gt;0, H507/H509, 0)</f>
        <v>0</v>
      </c>
      <c r="J507" s="76"/>
      <c r="K507" s="12" t="e">
        <f>ROUND(J509*I507,0)</f>
        <v>#REF!</v>
      </c>
      <c r="L507" s="75">
        <v>0</v>
      </c>
      <c r="M507" s="12" t="e">
        <f>K507-L507</f>
        <v>#REF!</v>
      </c>
      <c r="N507" s="50" t="e">
        <f t="shared" si="71"/>
        <v>#REF!</v>
      </c>
      <c r="O507" s="12">
        <v>0</v>
      </c>
      <c r="P507" s="9">
        <f t="shared" si="64"/>
        <v>0</v>
      </c>
      <c r="Q507" s="130">
        <f t="shared" si="65"/>
        <v>100</v>
      </c>
      <c r="R507" s="130">
        <f t="shared" si="66"/>
        <v>998</v>
      </c>
      <c r="S507" s="130">
        <f t="shared" si="67"/>
        <v>498</v>
      </c>
      <c r="T507" s="130">
        <f t="shared" si="68"/>
        <v>0</v>
      </c>
      <c r="U507" s="130">
        <f t="shared" si="69"/>
        <v>0</v>
      </c>
      <c r="V507" s="185">
        <f t="shared" si="70"/>
        <v>498</v>
      </c>
      <c r="W507" s="12">
        <v>100</v>
      </c>
      <c r="X507" s="9">
        <v>998</v>
      </c>
      <c r="Y507" s="9">
        <v>498</v>
      </c>
      <c r="Z507" s="12">
        <v>0</v>
      </c>
      <c r="AA507" s="12">
        <v>0</v>
      </c>
      <c r="AB507" s="132"/>
      <c r="AC507" s="131"/>
      <c r="AD507" s="132"/>
      <c r="AE507" s="132"/>
      <c r="AF507" s="131"/>
      <c r="AG507" s="131"/>
      <c r="AI507" s="12"/>
      <c r="AL507" s="12"/>
      <c r="AM507" s="12"/>
      <c r="AO507" s="12"/>
      <c r="AR507" s="12"/>
      <c r="AS507" s="12"/>
      <c r="AU507" s="12"/>
      <c r="AX507" s="12"/>
      <c r="AY507" s="12"/>
      <c r="BA507" s="12"/>
      <c r="BD507" s="12"/>
      <c r="BE507" s="12"/>
      <c r="BG507" s="12"/>
      <c r="BJ507" s="12"/>
      <c r="BK507" s="12"/>
      <c r="BM507" s="131"/>
      <c r="BN507" s="132"/>
      <c r="BO507" s="132"/>
      <c r="BP507" s="12"/>
      <c r="BQ507" s="12"/>
      <c r="BS507" s="12"/>
      <c r="BV507" s="12"/>
      <c r="BW507" s="12"/>
      <c r="BY507" s="12"/>
      <c r="CB507" s="12"/>
      <c r="CC507" s="12"/>
      <c r="CE507" s="12"/>
      <c r="CH507" s="12"/>
      <c r="CI507" s="12"/>
    </row>
    <row r="508" spans="1:87">
      <c r="A508" s="9">
        <v>499</v>
      </c>
      <c r="B508" s="9">
        <v>100</v>
      </c>
      <c r="C508" s="9" t="s">
        <v>1928</v>
      </c>
      <c r="D508" s="9">
        <v>998</v>
      </c>
      <c r="E508" s="9" t="s">
        <v>1928</v>
      </c>
      <c r="F508" s="39">
        <v>0</v>
      </c>
      <c r="G508" s="128">
        <v>0</v>
      </c>
      <c r="H508" s="129">
        <f t="shared" si="72"/>
        <v>0</v>
      </c>
      <c r="I508" s="128">
        <f>IF(H509&gt;0, H508/H509, 0)</f>
        <v>0</v>
      </c>
      <c r="J508" s="76"/>
      <c r="K508" s="12" t="e">
        <f>ROUND(J509*I508,0)</f>
        <v>#REF!</v>
      </c>
      <c r="L508" s="75">
        <v>0</v>
      </c>
      <c r="M508" s="12" t="e">
        <f>K508-L508</f>
        <v>#REF!</v>
      </c>
      <c r="N508" s="50" t="e">
        <f t="shared" si="71"/>
        <v>#REF!</v>
      </c>
      <c r="O508" s="12">
        <v>0</v>
      </c>
      <c r="P508" s="9">
        <f t="shared" si="64"/>
        <v>0</v>
      </c>
      <c r="Q508" s="130">
        <f t="shared" si="65"/>
        <v>100</v>
      </c>
      <c r="R508" s="130">
        <f t="shared" si="66"/>
        <v>998</v>
      </c>
      <c r="S508" s="130">
        <f t="shared" si="67"/>
        <v>499</v>
      </c>
      <c r="T508" s="130">
        <f t="shared" si="68"/>
        <v>0</v>
      </c>
      <c r="U508" s="130">
        <f t="shared" si="69"/>
        <v>0</v>
      </c>
      <c r="V508" s="185">
        <f t="shared" si="70"/>
        <v>499</v>
      </c>
      <c r="W508" s="12">
        <v>100</v>
      </c>
      <c r="X508" s="9">
        <v>998</v>
      </c>
      <c r="Y508" s="9">
        <v>499</v>
      </c>
      <c r="Z508" s="12">
        <v>0</v>
      </c>
      <c r="AA508" s="12">
        <v>0</v>
      </c>
      <c r="AB508" s="132"/>
      <c r="AC508" s="131"/>
      <c r="AD508" s="132"/>
      <c r="AE508" s="132"/>
      <c r="AF508" s="131"/>
      <c r="AG508" s="131"/>
      <c r="AI508" s="12"/>
      <c r="AL508" s="12"/>
      <c r="AM508" s="12"/>
      <c r="AO508" s="12"/>
      <c r="AR508" s="12"/>
      <c r="AS508" s="12"/>
      <c r="AU508" s="12"/>
      <c r="AX508" s="12"/>
      <c r="AY508" s="12"/>
      <c r="BA508" s="12"/>
      <c r="BD508" s="12"/>
      <c r="BE508" s="12"/>
      <c r="BG508" s="12"/>
      <c r="BJ508" s="12"/>
      <c r="BK508" s="12"/>
      <c r="BM508" s="131"/>
      <c r="BN508" s="132"/>
      <c r="BO508" s="132"/>
      <c r="BP508" s="12"/>
      <c r="BQ508" s="12"/>
      <c r="BS508" s="12"/>
      <c r="BV508" s="12"/>
      <c r="BW508" s="12"/>
      <c r="BY508" s="12"/>
      <c r="CB508" s="12"/>
      <c r="CC508" s="12"/>
      <c r="CE508" s="12"/>
      <c r="CH508" s="12"/>
      <c r="CI508" s="12"/>
    </row>
    <row r="509" spans="1:87">
      <c r="A509" s="9">
        <v>500</v>
      </c>
      <c r="B509" s="13">
        <v>100</v>
      </c>
      <c r="C509" s="13" t="s">
        <v>1600</v>
      </c>
      <c r="D509" s="13">
        <v>999</v>
      </c>
      <c r="E509" s="13" t="s">
        <v>946</v>
      </c>
      <c r="F509" s="111">
        <v>104305999.62819999</v>
      </c>
      <c r="G509" s="133">
        <v>1</v>
      </c>
      <c r="H509" s="134">
        <f>SUM(H505:H508)</f>
        <v>106041460.46992001</v>
      </c>
      <c r="I509" s="133">
        <f>SUM(I505:I508)</f>
        <v>1</v>
      </c>
      <c r="J509" s="111" t="e">
        <f>VLOOKUP(B509,town351,22)</f>
        <v>#REF!</v>
      </c>
      <c r="K509" s="111" t="e">
        <f>SUM(K505:K508)</f>
        <v>#REF!</v>
      </c>
      <c r="L509" s="135">
        <v>63148667</v>
      </c>
      <c r="M509" s="111" t="e">
        <f>SUM(M505:M508)</f>
        <v>#REF!</v>
      </c>
      <c r="N509" s="49" t="e">
        <f t="shared" si="71"/>
        <v>#REF!</v>
      </c>
      <c r="O509" s="111">
        <v>9155</v>
      </c>
      <c r="P509" s="9">
        <f t="shared" si="64"/>
        <v>0</v>
      </c>
      <c r="Q509" s="130">
        <f t="shared" si="65"/>
        <v>100</v>
      </c>
      <c r="R509" s="130">
        <f t="shared" si="66"/>
        <v>999</v>
      </c>
      <c r="S509" s="130">
        <f t="shared" si="67"/>
        <v>500</v>
      </c>
      <c r="T509" s="130">
        <f t="shared" si="68"/>
        <v>9412</v>
      </c>
      <c r="U509" s="130">
        <f t="shared" si="69"/>
        <v>106041460.46992001</v>
      </c>
      <c r="V509" s="185">
        <f t="shared" si="70"/>
        <v>500</v>
      </c>
      <c r="W509" s="12">
        <v>100</v>
      </c>
      <c r="X509" s="9">
        <v>999</v>
      </c>
      <c r="Y509" s="9">
        <v>500</v>
      </c>
      <c r="Z509" s="12">
        <v>9412</v>
      </c>
      <c r="AA509" s="12">
        <v>106041460.46992001</v>
      </c>
      <c r="AB509" s="132"/>
      <c r="AC509" s="131"/>
      <c r="AD509" s="132"/>
      <c r="AE509" s="132"/>
      <c r="AF509" s="131"/>
      <c r="AG509" s="131"/>
      <c r="AI509" s="12"/>
      <c r="AL509" s="12"/>
      <c r="AM509" s="12"/>
      <c r="AO509" s="12"/>
      <c r="AR509" s="12"/>
      <c r="AS509" s="12"/>
      <c r="AU509" s="12"/>
      <c r="AX509" s="12"/>
      <c r="AY509" s="12"/>
      <c r="BA509" s="12"/>
      <c r="BD509" s="12"/>
      <c r="BE509" s="12"/>
      <c r="BG509" s="12"/>
      <c r="BJ509" s="12"/>
      <c r="BK509" s="12"/>
      <c r="BM509" s="131"/>
      <c r="BN509" s="132"/>
      <c r="BO509" s="132"/>
      <c r="BP509" s="12"/>
      <c r="BQ509" s="12"/>
      <c r="BS509" s="12"/>
      <c r="BV509" s="12"/>
      <c r="BW509" s="12"/>
      <c r="BY509" s="12"/>
      <c r="CB509" s="12"/>
      <c r="CC509" s="12"/>
      <c r="CE509" s="12"/>
      <c r="CH509" s="12"/>
      <c r="CI509" s="12"/>
    </row>
    <row r="510" spans="1:87">
      <c r="A510" s="9">
        <v>501</v>
      </c>
      <c r="B510" s="9">
        <v>101</v>
      </c>
      <c r="C510" s="9" t="s">
        <v>1601</v>
      </c>
      <c r="D510" s="9">
        <v>101</v>
      </c>
      <c r="E510" s="9" t="s">
        <v>1161</v>
      </c>
      <c r="F510" s="39">
        <v>57388919.031509995</v>
      </c>
      <c r="G510" s="128">
        <v>0.94378511635452256</v>
      </c>
      <c r="H510" s="129">
        <f>U510</f>
        <v>56727033.490920007</v>
      </c>
      <c r="I510" s="128">
        <f>IF(H514&gt;0, H510/H514, 0)</f>
        <v>0.94184893584261209</v>
      </c>
      <c r="J510" s="76"/>
      <c r="K510" s="12" t="e">
        <f>ROUND(J514*I510,0)</f>
        <v>#REF!</v>
      </c>
      <c r="L510" s="75">
        <v>34322367</v>
      </c>
      <c r="M510" s="12" t="e">
        <f>K510-L510</f>
        <v>#REF!</v>
      </c>
      <c r="N510" s="50" t="e">
        <f t="shared" si="71"/>
        <v>#REF!</v>
      </c>
      <c r="O510" s="12">
        <v>6086</v>
      </c>
      <c r="P510" s="9">
        <f t="shared" si="64"/>
        <v>0</v>
      </c>
      <c r="Q510" s="130">
        <f t="shared" si="65"/>
        <v>101</v>
      </c>
      <c r="R510" s="130">
        <f t="shared" si="66"/>
        <v>101</v>
      </c>
      <c r="S510" s="130">
        <f t="shared" si="67"/>
        <v>501</v>
      </c>
      <c r="T510" s="130">
        <f t="shared" si="68"/>
        <v>5963</v>
      </c>
      <c r="U510" s="130">
        <f t="shared" si="69"/>
        <v>56727033.490920007</v>
      </c>
      <c r="V510" s="185">
        <f t="shared" si="70"/>
        <v>501</v>
      </c>
      <c r="W510" s="12">
        <v>101</v>
      </c>
      <c r="X510" s="9">
        <v>101</v>
      </c>
      <c r="Y510" s="9">
        <v>501</v>
      </c>
      <c r="Z510" s="12">
        <v>5963</v>
      </c>
      <c r="AA510" s="12">
        <v>56727033.490920007</v>
      </c>
      <c r="AB510" s="132"/>
      <c r="AC510" s="131"/>
      <c r="AD510" s="132"/>
      <c r="AE510" s="132"/>
      <c r="AF510" s="131"/>
      <c r="AG510" s="131"/>
      <c r="AI510" s="12"/>
      <c r="AL510" s="12"/>
      <c r="AM510" s="12"/>
      <c r="AO510" s="12"/>
      <c r="AR510" s="12"/>
      <c r="AS510" s="12"/>
      <c r="AU510" s="12"/>
      <c r="AX510" s="12"/>
      <c r="AY510" s="12"/>
      <c r="BA510" s="12"/>
      <c r="BD510" s="12"/>
      <c r="BE510" s="12"/>
      <c r="BG510" s="12"/>
      <c r="BJ510" s="12"/>
      <c r="BK510" s="12"/>
      <c r="BM510" s="131"/>
      <c r="BN510" s="132"/>
      <c r="BO510" s="132"/>
      <c r="BP510" s="12"/>
      <c r="BQ510" s="12"/>
      <c r="BS510" s="12"/>
      <c r="BV510" s="12"/>
      <c r="BW510" s="12"/>
      <c r="BY510" s="12"/>
      <c r="CB510" s="12"/>
      <c r="CC510" s="12"/>
      <c r="CE510" s="12"/>
      <c r="CH510" s="12"/>
      <c r="CI510" s="12"/>
    </row>
    <row r="511" spans="1:87">
      <c r="A511" s="9">
        <v>502</v>
      </c>
      <c r="B511" s="9">
        <v>101</v>
      </c>
      <c r="C511" s="9" t="s">
        <v>1601</v>
      </c>
      <c r="D511" s="9">
        <v>878</v>
      </c>
      <c r="E511" s="9" t="s">
        <v>1496</v>
      </c>
      <c r="F511" s="39">
        <v>3214844</v>
      </c>
      <c r="G511" s="128">
        <v>5.2869473232902711E-2</v>
      </c>
      <c r="H511" s="129">
        <f t="shared" si="72"/>
        <v>3276484</v>
      </c>
      <c r="I511" s="128">
        <f>IF(H514&gt;0, H511/H514, 0)</f>
        <v>5.4400041370033868E-2</v>
      </c>
      <c r="J511" s="76"/>
      <c r="K511" s="12" t="e">
        <f>ROUND(J514*I511,0)</f>
        <v>#REF!</v>
      </c>
      <c r="L511" s="75">
        <v>1922689</v>
      </c>
      <c r="M511" s="12" t="e">
        <f>K511-L511</f>
        <v>#REF!</v>
      </c>
      <c r="N511" s="50" t="e">
        <f t="shared" si="71"/>
        <v>#REF!</v>
      </c>
      <c r="O511" s="12">
        <v>203</v>
      </c>
      <c r="P511" s="9">
        <f t="shared" si="64"/>
        <v>0</v>
      </c>
      <c r="Q511" s="130">
        <f t="shared" si="65"/>
        <v>101</v>
      </c>
      <c r="R511" s="130">
        <f t="shared" si="66"/>
        <v>878</v>
      </c>
      <c r="S511" s="130">
        <f t="shared" si="67"/>
        <v>502</v>
      </c>
      <c r="T511" s="130">
        <f t="shared" si="68"/>
        <v>206</v>
      </c>
      <c r="U511" s="130">
        <f t="shared" si="69"/>
        <v>3276484</v>
      </c>
      <c r="V511" s="185">
        <f t="shared" si="70"/>
        <v>502</v>
      </c>
      <c r="W511" s="12">
        <v>101</v>
      </c>
      <c r="X511" s="9">
        <v>878</v>
      </c>
      <c r="Y511" s="9">
        <v>502</v>
      </c>
      <c r="Z511" s="12">
        <v>206</v>
      </c>
      <c r="AA511" s="12">
        <v>3276484</v>
      </c>
      <c r="AB511" s="132"/>
      <c r="AC511" s="131"/>
      <c r="AD511" s="132"/>
      <c r="AE511" s="132"/>
      <c r="AF511" s="131"/>
      <c r="AG511" s="131"/>
      <c r="AI511" s="12"/>
      <c r="AL511" s="12"/>
      <c r="AM511" s="12"/>
      <c r="AO511" s="12"/>
      <c r="AR511" s="12"/>
      <c r="AS511" s="12"/>
      <c r="AU511" s="12"/>
      <c r="AX511" s="12"/>
      <c r="AY511" s="12"/>
      <c r="BA511" s="12"/>
      <c r="BD511" s="12"/>
      <c r="BE511" s="12"/>
      <c r="BG511" s="12"/>
      <c r="BJ511" s="12"/>
      <c r="BK511" s="12"/>
      <c r="BM511" s="131"/>
      <c r="BN511" s="132"/>
      <c r="BO511" s="132"/>
      <c r="BP511" s="12"/>
      <c r="BQ511" s="12"/>
      <c r="BS511" s="12"/>
      <c r="BV511" s="12"/>
      <c r="BW511" s="12"/>
      <c r="BY511" s="12"/>
      <c r="CB511" s="12"/>
      <c r="CC511" s="12"/>
      <c r="CE511" s="12"/>
      <c r="CH511" s="12"/>
      <c r="CI511" s="12"/>
    </row>
    <row r="512" spans="1:87">
      <c r="A512" s="9">
        <v>503</v>
      </c>
      <c r="B512" s="9">
        <v>101</v>
      </c>
      <c r="C512" s="9" t="s">
        <v>1601</v>
      </c>
      <c r="D512" s="9">
        <v>915</v>
      </c>
      <c r="E512" s="9" t="s">
        <v>1500</v>
      </c>
      <c r="F512" s="39">
        <v>203425</v>
      </c>
      <c r="G512" s="128">
        <v>3.3454104125746802E-3</v>
      </c>
      <c r="H512" s="129">
        <f t="shared" si="72"/>
        <v>225922</v>
      </c>
      <c r="I512" s="128">
        <f>IF(H514&gt;0, H512/H514, 0)</f>
        <v>3.7510227873540024E-3</v>
      </c>
      <c r="J512" s="76"/>
      <c r="K512" s="12" t="e">
        <f>ROUND(J514*I512,0)</f>
        <v>#REF!</v>
      </c>
      <c r="L512" s="75">
        <v>121662</v>
      </c>
      <c r="M512" s="12" t="e">
        <f>K512-L512</f>
        <v>#REF!</v>
      </c>
      <c r="N512" s="50" t="e">
        <f t="shared" si="71"/>
        <v>#REF!</v>
      </c>
      <c r="O512" s="12">
        <v>13</v>
      </c>
      <c r="P512" s="9">
        <f t="shared" si="64"/>
        <v>0</v>
      </c>
      <c r="Q512" s="130">
        <f t="shared" si="65"/>
        <v>101</v>
      </c>
      <c r="R512" s="130">
        <f t="shared" si="66"/>
        <v>915</v>
      </c>
      <c r="S512" s="130">
        <f t="shared" si="67"/>
        <v>503</v>
      </c>
      <c r="T512" s="130">
        <f t="shared" si="68"/>
        <v>14</v>
      </c>
      <c r="U512" s="130">
        <f t="shared" si="69"/>
        <v>225922</v>
      </c>
      <c r="V512" s="185">
        <f t="shared" si="70"/>
        <v>503</v>
      </c>
      <c r="W512" s="12">
        <v>101</v>
      </c>
      <c r="X512" s="9">
        <v>915</v>
      </c>
      <c r="Y512" s="9">
        <v>503</v>
      </c>
      <c r="Z512" s="12">
        <v>14</v>
      </c>
      <c r="AA512" s="12">
        <v>225922</v>
      </c>
      <c r="AB512" s="132"/>
      <c r="AC512" s="131"/>
      <c r="AD512" s="132"/>
      <c r="AE512" s="132"/>
      <c r="AF512" s="131"/>
      <c r="AG512" s="131"/>
      <c r="AI512" s="12"/>
      <c r="AL512" s="12"/>
      <c r="AM512" s="12"/>
      <c r="AO512" s="12"/>
      <c r="AR512" s="12"/>
      <c r="AS512" s="12"/>
      <c r="AU512" s="12"/>
      <c r="AX512" s="12"/>
      <c r="AY512" s="12"/>
      <c r="BA512" s="12"/>
      <c r="BD512" s="12"/>
      <c r="BE512" s="12"/>
      <c r="BG512" s="12"/>
      <c r="BJ512" s="12"/>
      <c r="BK512" s="12"/>
      <c r="BM512" s="131"/>
      <c r="BN512" s="132"/>
      <c r="BO512" s="132"/>
      <c r="BP512" s="12"/>
      <c r="BQ512" s="12"/>
      <c r="BS512" s="12"/>
      <c r="BV512" s="12"/>
      <c r="BW512" s="12"/>
      <c r="BY512" s="12"/>
      <c r="CB512" s="12"/>
      <c r="CC512" s="12"/>
      <c r="CE512" s="12"/>
      <c r="CH512" s="12"/>
      <c r="CI512" s="12"/>
    </row>
    <row r="513" spans="1:87">
      <c r="A513" s="9">
        <v>504</v>
      </c>
      <c r="B513" s="9">
        <v>101</v>
      </c>
      <c r="C513" s="9" t="s">
        <v>1928</v>
      </c>
      <c r="D513" s="9">
        <v>998</v>
      </c>
      <c r="E513" s="9" t="s">
        <v>1928</v>
      </c>
      <c r="F513" s="39">
        <v>0</v>
      </c>
      <c r="G513" s="128">
        <v>0</v>
      </c>
      <c r="H513" s="129">
        <f t="shared" si="72"/>
        <v>0</v>
      </c>
      <c r="I513" s="128">
        <f>IF(H514&gt;0, H513/H514, 0)</f>
        <v>0</v>
      </c>
      <c r="J513" s="76"/>
      <c r="K513" s="12" t="e">
        <f>ROUND(J514*I513,0)</f>
        <v>#REF!</v>
      </c>
      <c r="L513" s="75">
        <v>0</v>
      </c>
      <c r="M513" s="12" t="e">
        <f>K513-L513</f>
        <v>#REF!</v>
      </c>
      <c r="N513" s="50" t="e">
        <f t="shared" si="71"/>
        <v>#REF!</v>
      </c>
      <c r="O513" s="12">
        <v>0</v>
      </c>
      <c r="P513" s="9">
        <f t="shared" si="64"/>
        <v>0</v>
      </c>
      <c r="Q513" s="130">
        <f t="shared" si="65"/>
        <v>101</v>
      </c>
      <c r="R513" s="130">
        <f t="shared" si="66"/>
        <v>998</v>
      </c>
      <c r="S513" s="130">
        <f t="shared" si="67"/>
        <v>504</v>
      </c>
      <c r="T513" s="130">
        <f t="shared" si="68"/>
        <v>0</v>
      </c>
      <c r="U513" s="130">
        <f t="shared" si="69"/>
        <v>0</v>
      </c>
      <c r="V513" s="185">
        <f t="shared" si="70"/>
        <v>504</v>
      </c>
      <c r="W513" s="12">
        <v>101</v>
      </c>
      <c r="X513" s="9">
        <v>998</v>
      </c>
      <c r="Y513" s="9">
        <v>504</v>
      </c>
      <c r="Z513" s="12">
        <v>0</v>
      </c>
      <c r="AA513" s="12">
        <v>0</v>
      </c>
      <c r="AB513" s="132"/>
      <c r="AC513" s="131"/>
      <c r="AD513" s="132"/>
      <c r="AE513" s="132"/>
      <c r="AF513" s="131"/>
      <c r="AG513" s="131"/>
      <c r="AI513" s="12"/>
      <c r="AL513" s="12"/>
      <c r="AM513" s="12"/>
      <c r="AO513" s="12"/>
      <c r="AR513" s="12"/>
      <c r="AS513" s="12"/>
      <c r="AU513" s="12"/>
      <c r="AX513" s="12"/>
      <c r="AY513" s="12"/>
      <c r="BA513" s="12"/>
      <c r="BD513" s="12"/>
      <c r="BE513" s="12"/>
      <c r="BG513" s="12"/>
      <c r="BJ513" s="12"/>
      <c r="BK513" s="12"/>
      <c r="BM513" s="131"/>
      <c r="BN513" s="132"/>
      <c r="BO513" s="132"/>
      <c r="BP513" s="12"/>
      <c r="BQ513" s="12"/>
      <c r="BS513" s="12"/>
      <c r="BV513" s="12"/>
      <c r="BW513" s="12"/>
      <c r="BY513" s="12"/>
      <c r="CB513" s="12"/>
      <c r="CC513" s="12"/>
      <c r="CE513" s="12"/>
      <c r="CH513" s="12"/>
      <c r="CI513" s="12"/>
    </row>
    <row r="514" spans="1:87">
      <c r="A514" s="9">
        <v>505</v>
      </c>
      <c r="B514" s="13">
        <v>101</v>
      </c>
      <c r="C514" s="13" t="s">
        <v>1601</v>
      </c>
      <c r="D514" s="13">
        <v>999</v>
      </c>
      <c r="E514" s="13" t="s">
        <v>946</v>
      </c>
      <c r="F514" s="111">
        <v>60807188.031509995</v>
      </c>
      <c r="G514" s="133">
        <v>0.99999999999999989</v>
      </c>
      <c r="H514" s="134">
        <f>SUM(H510:H513)</f>
        <v>60229439.490920007</v>
      </c>
      <c r="I514" s="133">
        <f>SUM(I510:I513)</f>
        <v>0.99999999999999989</v>
      </c>
      <c r="J514" s="111" t="e">
        <f>VLOOKUP(B514,town351,22)</f>
        <v>#REF!</v>
      </c>
      <c r="K514" s="111" t="e">
        <f>SUM(K510:K513)</f>
        <v>#REF!</v>
      </c>
      <c r="L514" s="135">
        <v>36366718</v>
      </c>
      <c r="M514" s="111" t="e">
        <f>SUM(M510:M513)</f>
        <v>#REF!</v>
      </c>
      <c r="N514" s="49" t="e">
        <f t="shared" si="71"/>
        <v>#REF!</v>
      </c>
      <c r="O514" s="111">
        <v>6302</v>
      </c>
      <c r="P514" s="9">
        <f t="shared" si="64"/>
        <v>0</v>
      </c>
      <c r="Q514" s="130">
        <f t="shared" si="65"/>
        <v>101</v>
      </c>
      <c r="R514" s="130">
        <f t="shared" si="66"/>
        <v>999</v>
      </c>
      <c r="S514" s="130">
        <f t="shared" si="67"/>
        <v>505</v>
      </c>
      <c r="T514" s="130">
        <f t="shared" si="68"/>
        <v>6183</v>
      </c>
      <c r="U514" s="130">
        <f t="shared" si="69"/>
        <v>60229439.490920007</v>
      </c>
      <c r="V514" s="185">
        <f t="shared" si="70"/>
        <v>505</v>
      </c>
      <c r="W514" s="12">
        <v>101</v>
      </c>
      <c r="X514" s="9">
        <v>999</v>
      </c>
      <c r="Y514" s="9">
        <v>505</v>
      </c>
      <c r="Z514" s="12">
        <v>6183</v>
      </c>
      <c r="AA514" s="12">
        <v>60229439.490920007</v>
      </c>
      <c r="AB514" s="132"/>
      <c r="AC514" s="131"/>
      <c r="AD514" s="132"/>
      <c r="AE514" s="132"/>
      <c r="AF514" s="131"/>
      <c r="AG514" s="131"/>
      <c r="AI514" s="12"/>
      <c r="AL514" s="12"/>
      <c r="AM514" s="12"/>
      <c r="AO514" s="12"/>
      <c r="AR514" s="12"/>
      <c r="AS514" s="12"/>
      <c r="AU514" s="12"/>
      <c r="AX514" s="12"/>
      <c r="AY514" s="12"/>
      <c r="BA514" s="12"/>
      <c r="BD514" s="12"/>
      <c r="BE514" s="12"/>
      <c r="BG514" s="12"/>
      <c r="BJ514" s="12"/>
      <c r="BK514" s="12"/>
      <c r="BM514" s="131"/>
      <c r="BN514" s="132"/>
      <c r="BO514" s="132"/>
      <c r="BP514" s="12"/>
      <c r="BQ514" s="12"/>
      <c r="BS514" s="12"/>
      <c r="BV514" s="12"/>
      <c r="BW514" s="12"/>
      <c r="BY514" s="12"/>
      <c r="CB514" s="12"/>
      <c r="CC514" s="12"/>
      <c r="CE514" s="12"/>
      <c r="CH514" s="12"/>
      <c r="CI514" s="12"/>
    </row>
    <row r="515" spans="1:87">
      <c r="A515" s="9">
        <v>506</v>
      </c>
      <c r="B515" s="9">
        <v>102</v>
      </c>
      <c r="C515" s="9" t="s">
        <v>1602</v>
      </c>
      <c r="D515" s="9">
        <v>102</v>
      </c>
      <c r="E515" s="9" t="s">
        <v>1162</v>
      </c>
      <c r="F515" s="75">
        <v>1342125.9200000004</v>
      </c>
      <c r="G515" s="138">
        <v>0.1058693633477855</v>
      </c>
      <c r="H515" s="129">
        <f>U515</f>
        <v>1326002.28</v>
      </c>
      <c r="I515" s="128">
        <f>IF(H519&gt;0, H515/H519, 0)</f>
        <v>0.10030478319979891</v>
      </c>
      <c r="J515" s="76"/>
      <c r="K515" s="12" t="e">
        <f>ROUND(J519*I515,0)</f>
        <v>#REF!</v>
      </c>
      <c r="L515" s="75">
        <v>945781</v>
      </c>
      <c r="M515" s="12" t="e">
        <f>K515-L515</f>
        <v>#REF!</v>
      </c>
      <c r="N515" s="50" t="e">
        <f t="shared" si="71"/>
        <v>#REF!</v>
      </c>
      <c r="O515" s="66">
        <v>94</v>
      </c>
      <c r="P515" s="9">
        <f t="shared" si="64"/>
        <v>0</v>
      </c>
      <c r="Q515" s="130">
        <f t="shared" si="65"/>
        <v>102</v>
      </c>
      <c r="R515" s="130">
        <f t="shared" si="66"/>
        <v>102</v>
      </c>
      <c r="S515" s="130">
        <f t="shared" si="67"/>
        <v>506</v>
      </c>
      <c r="T515" s="130">
        <f t="shared" si="68"/>
        <v>93</v>
      </c>
      <c r="U515" s="130">
        <f t="shared" si="69"/>
        <v>1326002.28</v>
      </c>
      <c r="V515" s="185">
        <f t="shared" si="70"/>
        <v>506</v>
      </c>
      <c r="W515" s="12">
        <v>102</v>
      </c>
      <c r="X515" s="9">
        <v>102</v>
      </c>
      <c r="Y515" s="9">
        <v>506</v>
      </c>
      <c r="Z515" s="12">
        <v>93</v>
      </c>
      <c r="AA515" s="12">
        <v>1326002.28</v>
      </c>
      <c r="AB515" s="132"/>
      <c r="AC515" s="131"/>
      <c r="AD515" s="132"/>
      <c r="AE515" s="132"/>
      <c r="AF515" s="131"/>
      <c r="AG515" s="131"/>
      <c r="AI515" s="12"/>
      <c r="AL515" s="12"/>
      <c r="AM515" s="12"/>
      <c r="AO515" s="12"/>
      <c r="AR515" s="12"/>
      <c r="AS515" s="12"/>
      <c r="AU515" s="12"/>
      <c r="AX515" s="12"/>
      <c r="AY515" s="12"/>
      <c r="BA515" s="12"/>
      <c r="BD515" s="12"/>
      <c r="BE515" s="12"/>
      <c r="BG515" s="12"/>
      <c r="BJ515" s="12"/>
      <c r="BK515" s="12"/>
      <c r="BM515" s="131"/>
      <c r="BN515" s="132"/>
      <c r="BO515" s="132"/>
      <c r="BP515" s="12"/>
      <c r="BQ515" s="12"/>
      <c r="BS515" s="12"/>
      <c r="BV515" s="12"/>
      <c r="BW515" s="12"/>
      <c r="BY515" s="12"/>
      <c r="CB515" s="12"/>
      <c r="CC515" s="12"/>
      <c r="CE515" s="12"/>
      <c r="CH515" s="12"/>
      <c r="CI515" s="12"/>
    </row>
    <row r="516" spans="1:87">
      <c r="A516" s="9">
        <v>507</v>
      </c>
      <c r="B516" s="9">
        <v>102</v>
      </c>
      <c r="C516" s="9" t="s">
        <v>1602</v>
      </c>
      <c r="D516" s="9">
        <v>665</v>
      </c>
      <c r="E516" s="9" t="s">
        <v>1434</v>
      </c>
      <c r="F516" s="75">
        <v>11076549</v>
      </c>
      <c r="G516" s="138">
        <v>0.87373857642250863</v>
      </c>
      <c r="H516" s="129">
        <f t="shared" si="72"/>
        <v>11633264</v>
      </c>
      <c r="I516" s="128">
        <f>IF(H519&gt;0, H516/H519, 0)</f>
        <v>0.87999247137495529</v>
      </c>
      <c r="J516" s="76"/>
      <c r="K516" s="12" t="e">
        <f>ROUND(J519*I516,0)</f>
        <v>#REF!</v>
      </c>
      <c r="L516" s="75">
        <v>7805518</v>
      </c>
      <c r="M516" s="12" t="e">
        <f>K516-L516</f>
        <v>#REF!</v>
      </c>
      <c r="N516" s="50" t="e">
        <f t="shared" si="71"/>
        <v>#REF!</v>
      </c>
      <c r="O516" s="66">
        <v>1183</v>
      </c>
      <c r="P516" s="9">
        <f t="shared" si="64"/>
        <v>0</v>
      </c>
      <c r="Q516" s="130">
        <f t="shared" si="65"/>
        <v>102</v>
      </c>
      <c r="R516" s="130">
        <f t="shared" si="66"/>
        <v>665</v>
      </c>
      <c r="S516" s="130">
        <f t="shared" si="67"/>
        <v>507</v>
      </c>
      <c r="T516" s="130">
        <f t="shared" si="68"/>
        <v>1223</v>
      </c>
      <c r="U516" s="130">
        <f t="shared" si="69"/>
        <v>11633264</v>
      </c>
      <c r="V516" s="185">
        <f t="shared" si="70"/>
        <v>507</v>
      </c>
      <c r="W516" s="12">
        <v>102</v>
      </c>
      <c r="X516" s="9">
        <v>665</v>
      </c>
      <c r="Y516" s="9">
        <v>507</v>
      </c>
      <c r="Z516" s="12">
        <v>1223</v>
      </c>
      <c r="AA516" s="12">
        <v>11633264</v>
      </c>
      <c r="AB516" s="132"/>
      <c r="AC516" s="131"/>
      <c r="AD516" s="132"/>
      <c r="AE516" s="132"/>
      <c r="AF516" s="131"/>
      <c r="AG516" s="131"/>
      <c r="AI516" s="12"/>
      <c r="AL516" s="12"/>
      <c r="AM516" s="12"/>
      <c r="AO516" s="12"/>
      <c r="AR516" s="12"/>
      <c r="AS516" s="12"/>
      <c r="AU516" s="12"/>
      <c r="AX516" s="12"/>
      <c r="AY516" s="12"/>
      <c r="BA516" s="12"/>
      <c r="BD516" s="12"/>
      <c r="BE516" s="12"/>
      <c r="BG516" s="12"/>
      <c r="BJ516" s="12"/>
      <c r="BK516" s="12"/>
      <c r="BM516" s="131"/>
      <c r="BN516" s="132"/>
      <c r="BO516" s="132"/>
      <c r="BP516" s="12"/>
      <c r="BQ516" s="12"/>
      <c r="BS516" s="12"/>
      <c r="BV516" s="12"/>
      <c r="BW516" s="12"/>
      <c r="BY516" s="12"/>
      <c r="CB516" s="12"/>
      <c r="CC516" s="12"/>
      <c r="CE516" s="12"/>
      <c r="CH516" s="12"/>
      <c r="CI516" s="12"/>
    </row>
    <row r="517" spans="1:87">
      <c r="A517" s="9">
        <v>508</v>
      </c>
      <c r="B517" s="9">
        <v>102</v>
      </c>
      <c r="C517" s="9" t="s">
        <v>1602</v>
      </c>
      <c r="D517" s="9">
        <v>910</v>
      </c>
      <c r="E517" s="9" t="s">
        <v>1499</v>
      </c>
      <c r="F517" s="75">
        <v>258514</v>
      </c>
      <c r="G517" s="138">
        <v>2.0392060229705876E-2</v>
      </c>
      <c r="H517" s="129">
        <f t="shared" si="72"/>
        <v>260465</v>
      </c>
      <c r="I517" s="128">
        <f>IF(H519&gt;0, H517/H519, 0)</f>
        <v>1.9702745425245891E-2</v>
      </c>
      <c r="J517" s="76"/>
      <c r="K517" s="12" t="e">
        <f>ROUND(J519*I517,0)</f>
        <v>#REF!</v>
      </c>
      <c r="L517" s="75">
        <v>182172</v>
      </c>
      <c r="M517" s="12" t="e">
        <f>K517-L517</f>
        <v>#REF!</v>
      </c>
      <c r="N517" s="50" t="e">
        <f t="shared" si="71"/>
        <v>#REF!</v>
      </c>
      <c r="O517" s="66">
        <v>17</v>
      </c>
      <c r="P517" s="9">
        <f t="shared" si="64"/>
        <v>0</v>
      </c>
      <c r="Q517" s="130">
        <f t="shared" si="65"/>
        <v>102</v>
      </c>
      <c r="R517" s="130">
        <f t="shared" si="66"/>
        <v>910</v>
      </c>
      <c r="S517" s="130">
        <f t="shared" si="67"/>
        <v>508</v>
      </c>
      <c r="T517" s="130">
        <f t="shared" si="68"/>
        <v>17</v>
      </c>
      <c r="U517" s="130">
        <f t="shared" si="69"/>
        <v>260465</v>
      </c>
      <c r="V517" s="185">
        <f t="shared" si="70"/>
        <v>508</v>
      </c>
      <c r="W517" s="12">
        <v>102</v>
      </c>
      <c r="X517" s="9">
        <v>910</v>
      </c>
      <c r="Y517" s="9">
        <v>508</v>
      </c>
      <c r="Z517" s="12">
        <v>17</v>
      </c>
      <c r="AA517" s="12">
        <v>260465</v>
      </c>
      <c r="AB517" s="132"/>
      <c r="AC517" s="131"/>
      <c r="AD517" s="132"/>
      <c r="AE517" s="132"/>
      <c r="AF517" s="131"/>
      <c r="AG517" s="131"/>
      <c r="AI517" s="12"/>
      <c r="AL517" s="12"/>
      <c r="AM517" s="12"/>
      <c r="AO517" s="12"/>
      <c r="AR517" s="12"/>
      <c r="AS517" s="12"/>
      <c r="AU517" s="12"/>
      <c r="AX517" s="12"/>
      <c r="AY517" s="12"/>
      <c r="BA517" s="12"/>
      <c r="BD517" s="12"/>
      <c r="BE517" s="12"/>
      <c r="BG517" s="12"/>
      <c r="BJ517" s="12"/>
      <c r="BK517" s="12"/>
      <c r="BM517" s="131"/>
      <c r="BN517" s="132"/>
      <c r="BO517" s="132"/>
      <c r="BP517" s="12"/>
      <c r="BQ517" s="12"/>
      <c r="BS517" s="12"/>
      <c r="BV517" s="12"/>
      <c r="BW517" s="12"/>
      <c r="BY517" s="12"/>
      <c r="CB517" s="12"/>
      <c r="CC517" s="12"/>
      <c r="CE517" s="12"/>
      <c r="CH517" s="12"/>
      <c r="CI517" s="12"/>
    </row>
    <row r="518" spans="1:87">
      <c r="A518" s="9">
        <v>509</v>
      </c>
      <c r="B518" s="9">
        <v>102</v>
      </c>
      <c r="C518" s="9" t="s">
        <v>1928</v>
      </c>
      <c r="D518" s="9">
        <v>998</v>
      </c>
      <c r="E518" s="9" t="s">
        <v>1928</v>
      </c>
      <c r="F518" s="75">
        <v>0</v>
      </c>
      <c r="G518" s="138">
        <v>0</v>
      </c>
      <c r="H518" s="129">
        <f t="shared" si="72"/>
        <v>0</v>
      </c>
      <c r="I518" s="128">
        <f>IF(H519&gt;0, H518/H519, 0)</f>
        <v>0</v>
      </c>
      <c r="J518" s="76"/>
      <c r="K518" s="12" t="e">
        <f>ROUND(J519*I518,0)</f>
        <v>#REF!</v>
      </c>
      <c r="L518" s="75">
        <v>0</v>
      </c>
      <c r="M518" s="12" t="e">
        <f>K518-L518</f>
        <v>#REF!</v>
      </c>
      <c r="N518" s="50" t="e">
        <f t="shared" si="71"/>
        <v>#REF!</v>
      </c>
      <c r="O518" s="66">
        <v>0</v>
      </c>
      <c r="P518" s="9">
        <f t="shared" si="64"/>
        <v>0</v>
      </c>
      <c r="Q518" s="130">
        <f t="shared" si="65"/>
        <v>102</v>
      </c>
      <c r="R518" s="130">
        <f t="shared" si="66"/>
        <v>998</v>
      </c>
      <c r="S518" s="130">
        <f t="shared" si="67"/>
        <v>509</v>
      </c>
      <c r="T518" s="130">
        <f t="shared" si="68"/>
        <v>0</v>
      </c>
      <c r="U518" s="130">
        <f t="shared" si="69"/>
        <v>0</v>
      </c>
      <c r="V518" s="185">
        <f t="shared" si="70"/>
        <v>509</v>
      </c>
      <c r="W518" s="12">
        <v>102</v>
      </c>
      <c r="X518" s="9">
        <v>998</v>
      </c>
      <c r="Y518" s="9">
        <v>509</v>
      </c>
      <c r="Z518" s="12">
        <v>0</v>
      </c>
      <c r="AA518" s="12">
        <v>0</v>
      </c>
      <c r="AB518" s="132"/>
      <c r="AC518" s="131"/>
      <c r="AD518" s="132"/>
      <c r="AE518" s="132"/>
      <c r="AF518" s="131"/>
      <c r="AG518" s="131"/>
      <c r="AI518" s="12"/>
      <c r="AL518" s="12"/>
      <c r="AM518" s="12"/>
      <c r="AO518" s="12"/>
      <c r="AR518" s="12"/>
      <c r="AS518" s="12"/>
      <c r="AU518" s="12"/>
      <c r="AX518" s="12"/>
      <c r="AY518" s="12"/>
      <c r="BA518" s="12"/>
      <c r="BD518" s="12"/>
      <c r="BE518" s="12"/>
      <c r="BG518" s="12"/>
      <c r="BJ518" s="12"/>
      <c r="BK518" s="12"/>
      <c r="BM518" s="131"/>
      <c r="BN518" s="132"/>
      <c r="BO518" s="132"/>
      <c r="BP518" s="12"/>
      <c r="BQ518" s="12"/>
      <c r="BS518" s="12"/>
      <c r="BV518" s="12"/>
      <c r="BW518" s="12"/>
      <c r="BY518" s="12"/>
      <c r="CB518" s="12"/>
      <c r="CC518" s="12"/>
      <c r="CE518" s="12"/>
      <c r="CH518" s="12"/>
      <c r="CI518" s="12"/>
    </row>
    <row r="519" spans="1:87">
      <c r="A519" s="9">
        <v>510</v>
      </c>
      <c r="B519" s="13">
        <v>102</v>
      </c>
      <c r="C519" s="13" t="s">
        <v>1602</v>
      </c>
      <c r="D519" s="13">
        <v>999</v>
      </c>
      <c r="E519" s="13" t="s">
        <v>946</v>
      </c>
      <c r="F519" s="141">
        <v>12677188.92</v>
      </c>
      <c r="G519" s="142">
        <v>1</v>
      </c>
      <c r="H519" s="134">
        <f>SUM(H515:H518)</f>
        <v>13219731.279999999</v>
      </c>
      <c r="I519" s="133">
        <f>SUM(I515:I518)</f>
        <v>1</v>
      </c>
      <c r="J519" s="111" t="e">
        <f>VLOOKUP(B519,town351,22)</f>
        <v>#REF!</v>
      </c>
      <c r="K519" s="111" t="e">
        <f>SUM(K515:K518)</f>
        <v>#REF!</v>
      </c>
      <c r="L519" s="135">
        <v>8933471</v>
      </c>
      <c r="M519" s="141" t="e">
        <f>SUM(M515:M518)</f>
        <v>#REF!</v>
      </c>
      <c r="N519" s="145" t="e">
        <f t="shared" si="71"/>
        <v>#REF!</v>
      </c>
      <c r="O519" s="141">
        <v>1294</v>
      </c>
      <c r="P519" s="9">
        <f t="shared" si="64"/>
        <v>0</v>
      </c>
      <c r="Q519" s="130">
        <f t="shared" si="65"/>
        <v>102</v>
      </c>
      <c r="R519" s="130">
        <f t="shared" si="66"/>
        <v>999</v>
      </c>
      <c r="S519" s="130">
        <f t="shared" si="67"/>
        <v>510</v>
      </c>
      <c r="T519" s="130">
        <f t="shared" si="68"/>
        <v>1333</v>
      </c>
      <c r="U519" s="130">
        <f t="shared" si="69"/>
        <v>13219731.279999999</v>
      </c>
      <c r="V519" s="185">
        <f t="shared" si="70"/>
        <v>510</v>
      </c>
      <c r="W519" s="12">
        <v>102</v>
      </c>
      <c r="X519" s="9">
        <v>999</v>
      </c>
      <c r="Y519" s="9">
        <v>510</v>
      </c>
      <c r="Z519" s="12">
        <v>1333</v>
      </c>
      <c r="AA519" s="12">
        <v>13219731.279999999</v>
      </c>
      <c r="AB519" s="132"/>
      <c r="AC519" s="131"/>
      <c r="AD519" s="132"/>
      <c r="AE519" s="132"/>
      <c r="AF519" s="131"/>
      <c r="AG519" s="131"/>
      <c r="AI519" s="12"/>
      <c r="AL519" s="12"/>
      <c r="AM519" s="12"/>
      <c r="AO519" s="12"/>
      <c r="AR519" s="12"/>
      <c r="AS519" s="12"/>
      <c r="AU519" s="12"/>
      <c r="AX519" s="12"/>
      <c r="AY519" s="12"/>
      <c r="BA519" s="12"/>
      <c r="BD519" s="12"/>
      <c r="BE519" s="12"/>
      <c r="BG519" s="12"/>
      <c r="BJ519" s="12"/>
      <c r="BK519" s="12"/>
      <c r="BM519" s="131"/>
      <c r="BN519" s="132"/>
      <c r="BO519" s="132"/>
      <c r="BP519" s="12"/>
      <c r="BQ519" s="12"/>
      <c r="BS519" s="12"/>
      <c r="BV519" s="12"/>
      <c r="BW519" s="12"/>
      <c r="BY519" s="12"/>
      <c r="CB519" s="12"/>
      <c r="CC519" s="12"/>
      <c r="CE519" s="12"/>
      <c r="CH519" s="12"/>
      <c r="CI519" s="12"/>
    </row>
    <row r="520" spans="1:87">
      <c r="A520" s="9">
        <v>511</v>
      </c>
      <c r="B520" s="9">
        <v>103</v>
      </c>
      <c r="C520" s="9" t="s">
        <v>1603</v>
      </c>
      <c r="D520" s="9">
        <v>103</v>
      </c>
      <c r="E520" s="9" t="s">
        <v>1163</v>
      </c>
      <c r="F520" s="39">
        <v>27133681.380000003</v>
      </c>
      <c r="G520" s="128">
        <v>0.91876991842942712</v>
      </c>
      <c r="H520" s="129">
        <f>U520</f>
        <v>27651776.550000001</v>
      </c>
      <c r="I520" s="128">
        <f>IF(H524&gt;0, H520/H524, 0)</f>
        <v>0.92184635341787524</v>
      </c>
      <c r="J520" s="76"/>
      <c r="K520" s="12" t="e">
        <f>ROUND(J524*I520,0)</f>
        <v>#REF!</v>
      </c>
      <c r="L520" s="75">
        <v>8111579</v>
      </c>
      <c r="M520" s="12" t="e">
        <f>K520-L520</f>
        <v>#REF!</v>
      </c>
      <c r="N520" s="50" t="e">
        <f t="shared" si="71"/>
        <v>#REF!</v>
      </c>
      <c r="O520" s="12">
        <v>2505</v>
      </c>
      <c r="P520" s="9">
        <f t="shared" si="64"/>
        <v>0</v>
      </c>
      <c r="Q520" s="130">
        <f t="shared" si="65"/>
        <v>103</v>
      </c>
      <c r="R520" s="130">
        <f t="shared" si="66"/>
        <v>103</v>
      </c>
      <c r="S520" s="130">
        <f t="shared" si="67"/>
        <v>511</v>
      </c>
      <c r="T520" s="130">
        <f t="shared" si="68"/>
        <v>2533</v>
      </c>
      <c r="U520" s="130">
        <f t="shared" si="69"/>
        <v>27651776.550000001</v>
      </c>
      <c r="V520" s="185">
        <f t="shared" si="70"/>
        <v>511</v>
      </c>
      <c r="W520" s="12">
        <v>103</v>
      </c>
      <c r="X520" s="9">
        <v>103</v>
      </c>
      <c r="Y520" s="9">
        <v>511</v>
      </c>
      <c r="Z520" s="12">
        <v>2533</v>
      </c>
      <c r="AA520" s="12">
        <v>27651776.550000001</v>
      </c>
      <c r="AB520" s="132"/>
      <c r="AC520" s="131"/>
      <c r="AD520" s="132"/>
      <c r="AE520" s="132"/>
      <c r="AF520" s="131"/>
      <c r="AG520" s="131"/>
      <c r="AI520" s="12"/>
      <c r="AL520" s="12"/>
      <c r="AM520" s="12"/>
      <c r="AO520" s="12"/>
      <c r="AR520" s="12"/>
      <c r="AS520" s="12"/>
      <c r="AU520" s="12"/>
      <c r="AX520" s="12"/>
      <c r="AY520" s="12"/>
      <c r="BA520" s="12"/>
      <c r="BD520" s="12"/>
      <c r="BE520" s="12"/>
      <c r="BG520" s="12"/>
      <c r="BJ520" s="12"/>
      <c r="BK520" s="12"/>
      <c r="BM520" s="131"/>
      <c r="BN520" s="132"/>
      <c r="BO520" s="132"/>
      <c r="BP520" s="12"/>
      <c r="BQ520" s="12"/>
      <c r="BS520" s="12"/>
      <c r="BV520" s="12"/>
      <c r="BW520" s="12"/>
      <c r="BY520" s="12"/>
      <c r="CB520" s="12"/>
      <c r="CC520" s="12"/>
      <c r="CE520" s="12"/>
      <c r="CH520" s="12"/>
      <c r="CI520" s="12"/>
    </row>
    <row r="521" spans="1:87">
      <c r="A521" s="9">
        <v>512</v>
      </c>
      <c r="B521" s="9">
        <v>103</v>
      </c>
      <c r="C521" s="9" t="s">
        <v>1603</v>
      </c>
      <c r="D521" s="9">
        <v>832</v>
      </c>
      <c r="E521" s="9" t="s">
        <v>1486</v>
      </c>
      <c r="F521" s="39">
        <v>2398937</v>
      </c>
      <c r="G521" s="128">
        <v>8.1230081570572876E-2</v>
      </c>
      <c r="H521" s="129">
        <f t="shared" si="72"/>
        <v>2344303</v>
      </c>
      <c r="I521" s="128">
        <f>IF(H524&gt;0, H521/H524, 0)</f>
        <v>7.8153646582124758E-2</v>
      </c>
      <c r="J521" s="76"/>
      <c r="K521" s="12" t="e">
        <f>ROUND(J524*I521,0)</f>
        <v>#REF!</v>
      </c>
      <c r="L521" s="75">
        <v>717159</v>
      </c>
      <c r="M521" s="12" t="e">
        <f>K521-L521</f>
        <v>#REF!</v>
      </c>
      <c r="N521" s="50" t="e">
        <f t="shared" si="71"/>
        <v>#REF!</v>
      </c>
      <c r="O521" s="12">
        <v>157</v>
      </c>
      <c r="P521" s="9">
        <f t="shared" si="64"/>
        <v>0</v>
      </c>
      <c r="Q521" s="130">
        <f t="shared" si="65"/>
        <v>103</v>
      </c>
      <c r="R521" s="130">
        <f t="shared" si="66"/>
        <v>832</v>
      </c>
      <c r="S521" s="130">
        <f t="shared" si="67"/>
        <v>512</v>
      </c>
      <c r="T521" s="130">
        <f t="shared" si="68"/>
        <v>153</v>
      </c>
      <c r="U521" s="130">
        <f t="shared" si="69"/>
        <v>2344303</v>
      </c>
      <c r="V521" s="185">
        <f t="shared" si="70"/>
        <v>512</v>
      </c>
      <c r="W521" s="12">
        <v>103</v>
      </c>
      <c r="X521" s="9">
        <v>832</v>
      </c>
      <c r="Y521" s="9">
        <v>512</v>
      </c>
      <c r="Z521" s="12">
        <v>153</v>
      </c>
      <c r="AA521" s="12">
        <v>2344303</v>
      </c>
      <c r="AB521" s="132"/>
      <c r="AC521" s="131"/>
      <c r="AD521" s="132"/>
      <c r="AE521" s="132"/>
      <c r="AF521" s="131"/>
      <c r="AG521" s="131"/>
      <c r="AI521" s="12"/>
      <c r="AL521" s="12"/>
      <c r="AM521" s="12"/>
      <c r="AO521" s="12"/>
      <c r="AR521" s="12"/>
      <c r="AS521" s="12"/>
      <c r="AU521" s="12"/>
      <c r="AX521" s="12"/>
      <c r="AY521" s="12"/>
      <c r="BA521" s="12"/>
      <c r="BD521" s="12"/>
      <c r="BE521" s="12"/>
      <c r="BG521" s="12"/>
      <c r="BJ521" s="12"/>
      <c r="BK521" s="12"/>
      <c r="BM521" s="131"/>
      <c r="BN521" s="132"/>
      <c r="BO521" s="132"/>
      <c r="BP521" s="12"/>
      <c r="BQ521" s="12"/>
      <c r="BS521" s="12"/>
      <c r="BV521" s="12"/>
      <c r="BW521" s="12"/>
      <c r="BY521" s="12"/>
      <c r="CB521" s="12"/>
      <c r="CC521" s="12"/>
      <c r="CE521" s="12"/>
      <c r="CH521" s="12"/>
      <c r="CI521" s="12"/>
    </row>
    <row r="522" spans="1:87">
      <c r="A522" s="9">
        <v>513</v>
      </c>
      <c r="B522" s="9">
        <v>103</v>
      </c>
      <c r="C522" s="9" t="s">
        <v>1928</v>
      </c>
      <c r="D522" s="9">
        <v>998</v>
      </c>
      <c r="E522" s="9" t="s">
        <v>1928</v>
      </c>
      <c r="F522" s="39">
        <v>0</v>
      </c>
      <c r="G522" s="128">
        <v>0</v>
      </c>
      <c r="H522" s="129">
        <f t="shared" si="72"/>
        <v>0</v>
      </c>
      <c r="I522" s="128">
        <f>IF(H524&gt;0, H522/H524, 0)</f>
        <v>0</v>
      </c>
      <c r="J522" s="76"/>
      <c r="K522" s="12" t="e">
        <f>ROUND(J524*I522,0)</f>
        <v>#REF!</v>
      </c>
      <c r="L522" s="75">
        <v>0</v>
      </c>
      <c r="M522" s="12" t="e">
        <f>K522-L522</f>
        <v>#REF!</v>
      </c>
      <c r="N522" s="50" t="e">
        <f t="shared" si="71"/>
        <v>#REF!</v>
      </c>
      <c r="O522" s="12">
        <v>0</v>
      </c>
      <c r="P522" s="9">
        <f t="shared" ref="P522:P585" si="73">ABS(Q522-B522)+ABS(R522-D522)</f>
        <v>0</v>
      </c>
      <c r="Q522" s="130">
        <f t="shared" ref="Q522:Q585" si="74">VLOOKUP($A522, foundoptions, VLOOKUP($Q$6, foundoptcell, 2, FALSE), FALSE)</f>
        <v>103</v>
      </c>
      <c r="R522" s="130">
        <f t="shared" ref="R522:R585" si="75">VLOOKUP($A522, foundoptions, VLOOKUP($Q$6, foundoptcell, 2, FALSE)+1, FALSE)</f>
        <v>998</v>
      </c>
      <c r="S522" s="130">
        <f t="shared" ref="S522:S585" si="76">VLOOKUP($A522, foundoptions, VLOOKUP($Q$6, foundoptcell, 2, FALSE)+2, FALSE)</f>
        <v>513</v>
      </c>
      <c r="T522" s="130">
        <f t="shared" ref="T522:T585" si="77">VLOOKUP($A522, foundoptions, VLOOKUP($Q$6, foundoptcell, 2, FALSE)+3, FALSE)</f>
        <v>0</v>
      </c>
      <c r="U522" s="130">
        <f t="shared" ref="U522:U585" si="78">VLOOKUP($A522, foundoptions, VLOOKUP($Q$6, foundoptcell, 2, FALSE)+4, FALSE)</f>
        <v>0</v>
      </c>
      <c r="V522" s="185">
        <f t="shared" si="70"/>
        <v>513</v>
      </c>
      <c r="W522" s="12">
        <v>103</v>
      </c>
      <c r="X522" s="9">
        <v>998</v>
      </c>
      <c r="Y522" s="9">
        <v>513</v>
      </c>
      <c r="Z522" s="12">
        <v>0</v>
      </c>
      <c r="AA522" s="12">
        <v>0</v>
      </c>
      <c r="AB522" s="132"/>
      <c r="AC522" s="131"/>
      <c r="AD522" s="132"/>
      <c r="AE522" s="132"/>
      <c r="AF522" s="131"/>
      <c r="AG522" s="131"/>
      <c r="AI522" s="12"/>
      <c r="AL522" s="12"/>
      <c r="AM522" s="12"/>
      <c r="AO522" s="12"/>
      <c r="AR522" s="12"/>
      <c r="AS522" s="12"/>
      <c r="AU522" s="12"/>
      <c r="AX522" s="12"/>
      <c r="AY522" s="12"/>
      <c r="BA522" s="12"/>
      <c r="BD522" s="12"/>
      <c r="BE522" s="12"/>
      <c r="BG522" s="12"/>
      <c r="BJ522" s="12"/>
      <c r="BK522" s="12"/>
      <c r="BM522" s="131"/>
      <c r="BN522" s="132"/>
      <c r="BO522" s="132"/>
      <c r="BP522" s="12"/>
      <c r="BQ522" s="12"/>
      <c r="BS522" s="12"/>
      <c r="BV522" s="12"/>
      <c r="BW522" s="12"/>
      <c r="BY522" s="12"/>
      <c r="CB522" s="12"/>
      <c r="CC522" s="12"/>
      <c r="CE522" s="12"/>
      <c r="CH522" s="12"/>
      <c r="CI522" s="12"/>
    </row>
    <row r="523" spans="1:87">
      <c r="A523" s="9">
        <v>514</v>
      </c>
      <c r="B523" s="9">
        <v>103</v>
      </c>
      <c r="C523" s="9" t="s">
        <v>1928</v>
      </c>
      <c r="D523" s="9">
        <v>998</v>
      </c>
      <c r="E523" s="9" t="s">
        <v>1928</v>
      </c>
      <c r="F523" s="39">
        <v>0</v>
      </c>
      <c r="G523" s="128">
        <v>0</v>
      </c>
      <c r="H523" s="129">
        <f t="shared" si="72"/>
        <v>0</v>
      </c>
      <c r="I523" s="128">
        <f>IF(H524&gt;0, H523/H524, 0)</f>
        <v>0</v>
      </c>
      <c r="J523" s="76"/>
      <c r="K523" s="12" t="e">
        <f>ROUND(J524*I523,0)</f>
        <v>#REF!</v>
      </c>
      <c r="L523" s="75">
        <v>0</v>
      </c>
      <c r="M523" s="12" t="e">
        <f>K523-L523</f>
        <v>#REF!</v>
      </c>
      <c r="N523" s="50" t="e">
        <f t="shared" si="71"/>
        <v>#REF!</v>
      </c>
      <c r="O523" s="12">
        <v>0</v>
      </c>
      <c r="P523" s="9">
        <f t="shared" si="73"/>
        <v>0</v>
      </c>
      <c r="Q523" s="130">
        <f t="shared" si="74"/>
        <v>103</v>
      </c>
      <c r="R523" s="130">
        <f t="shared" si="75"/>
        <v>998</v>
      </c>
      <c r="S523" s="130">
        <f t="shared" si="76"/>
        <v>514</v>
      </c>
      <c r="T523" s="130">
        <f t="shared" si="77"/>
        <v>0</v>
      </c>
      <c r="U523" s="130">
        <f t="shared" si="78"/>
        <v>0</v>
      </c>
      <c r="V523" s="185">
        <f t="shared" ref="V523:V586" si="79">A523</f>
        <v>514</v>
      </c>
      <c r="W523" s="12">
        <v>103</v>
      </c>
      <c r="X523" s="9">
        <v>998</v>
      </c>
      <c r="Y523" s="9">
        <v>514</v>
      </c>
      <c r="Z523" s="12">
        <v>0</v>
      </c>
      <c r="AA523" s="12">
        <v>0</v>
      </c>
      <c r="AB523" s="132"/>
      <c r="AC523" s="131"/>
      <c r="AD523" s="132"/>
      <c r="AE523" s="132"/>
      <c r="AF523" s="131"/>
      <c r="AG523" s="131"/>
      <c r="AI523" s="12"/>
      <c r="AL523" s="12"/>
      <c r="AM523" s="12"/>
      <c r="AO523" s="12"/>
      <c r="AR523" s="12"/>
      <c r="AS523" s="12"/>
      <c r="AU523" s="12"/>
      <c r="AX523" s="12"/>
      <c r="AY523" s="12"/>
      <c r="BA523" s="12"/>
      <c r="BD523" s="12"/>
      <c r="BE523" s="12"/>
      <c r="BG523" s="12"/>
      <c r="BJ523" s="12"/>
      <c r="BK523" s="12"/>
      <c r="BM523" s="131"/>
      <c r="BN523" s="132"/>
      <c r="BO523" s="132"/>
      <c r="BP523" s="12"/>
      <c r="BQ523" s="12"/>
      <c r="BS523" s="12"/>
      <c r="BV523" s="12"/>
      <c r="BW523" s="12"/>
      <c r="BY523" s="12"/>
      <c r="CB523" s="12"/>
      <c r="CC523" s="12"/>
      <c r="CE523" s="12"/>
      <c r="CH523" s="12"/>
      <c r="CI523" s="12"/>
    </row>
    <row r="524" spans="1:87">
      <c r="A524" s="9">
        <v>515</v>
      </c>
      <c r="B524" s="13">
        <v>103</v>
      </c>
      <c r="C524" s="13" t="s">
        <v>1603</v>
      </c>
      <c r="D524" s="13">
        <v>999</v>
      </c>
      <c r="E524" s="13" t="s">
        <v>946</v>
      </c>
      <c r="F524" s="111">
        <v>29532618.380000003</v>
      </c>
      <c r="G524" s="133">
        <v>1</v>
      </c>
      <c r="H524" s="134">
        <f>SUM(H520:H523)</f>
        <v>29996079.550000001</v>
      </c>
      <c r="I524" s="133">
        <f>SUM(I520:I523)</f>
        <v>1</v>
      </c>
      <c r="J524" s="111" t="e">
        <f>VLOOKUP(B524,town351,22)</f>
        <v>#REF!</v>
      </c>
      <c r="K524" s="111" t="e">
        <f>SUM(K520:K523)</f>
        <v>#REF!</v>
      </c>
      <c r="L524" s="135">
        <v>8828738</v>
      </c>
      <c r="M524" s="111" t="e">
        <f>SUM(M520:M523)</f>
        <v>#REF!</v>
      </c>
      <c r="N524" s="49" t="e">
        <f t="shared" si="71"/>
        <v>#REF!</v>
      </c>
      <c r="O524" s="111">
        <v>2662</v>
      </c>
      <c r="P524" s="9">
        <f t="shared" si="73"/>
        <v>0</v>
      </c>
      <c r="Q524" s="130">
        <f t="shared" si="74"/>
        <v>103</v>
      </c>
      <c r="R524" s="130">
        <f t="shared" si="75"/>
        <v>999</v>
      </c>
      <c r="S524" s="130">
        <f t="shared" si="76"/>
        <v>515</v>
      </c>
      <c r="T524" s="130">
        <f t="shared" si="77"/>
        <v>2686</v>
      </c>
      <c r="U524" s="130">
        <f t="shared" si="78"/>
        <v>29996079.550000001</v>
      </c>
      <c r="V524" s="185">
        <f t="shared" si="79"/>
        <v>515</v>
      </c>
      <c r="W524" s="12">
        <v>103</v>
      </c>
      <c r="X524" s="9">
        <v>999</v>
      </c>
      <c r="Y524" s="9">
        <v>515</v>
      </c>
      <c r="Z524" s="12">
        <v>2686</v>
      </c>
      <c r="AA524" s="12">
        <v>29996079.550000001</v>
      </c>
      <c r="AB524" s="132"/>
      <c r="AC524" s="131"/>
      <c r="AD524" s="132"/>
      <c r="AE524" s="132"/>
      <c r="AF524" s="131"/>
      <c r="AG524" s="131"/>
      <c r="AI524" s="12"/>
      <c r="AL524" s="12"/>
      <c r="AM524" s="12"/>
      <c r="AO524" s="12"/>
      <c r="AR524" s="12"/>
      <c r="AS524" s="12"/>
      <c r="AU524" s="12"/>
      <c r="AX524" s="12"/>
      <c r="AY524" s="12"/>
      <c r="BA524" s="12"/>
      <c r="BD524" s="12"/>
      <c r="BE524" s="12"/>
      <c r="BG524" s="12"/>
      <c r="BJ524" s="12"/>
      <c r="BK524" s="12"/>
      <c r="BM524" s="131"/>
      <c r="BN524" s="132"/>
      <c r="BO524" s="132"/>
      <c r="BP524" s="12"/>
      <c r="BQ524" s="12"/>
      <c r="BS524" s="12"/>
      <c r="BV524" s="12"/>
      <c r="BW524" s="12"/>
      <c r="BY524" s="12"/>
      <c r="CB524" s="12"/>
      <c r="CC524" s="12"/>
      <c r="CE524" s="12"/>
      <c r="CH524" s="12"/>
      <c r="CI524" s="12"/>
    </row>
    <row r="525" spans="1:87">
      <c r="A525" s="9">
        <v>516</v>
      </c>
      <c r="B525" s="9">
        <v>104</v>
      </c>
      <c r="C525" s="9" t="s">
        <v>1164</v>
      </c>
      <c r="D525" s="9">
        <v>104</v>
      </c>
      <c r="E525" s="9" t="s">
        <v>1164</v>
      </c>
      <c r="F525" s="39">
        <v>0</v>
      </c>
      <c r="G525" s="128">
        <v>0</v>
      </c>
      <c r="H525" s="129">
        <f>U525</f>
        <v>0</v>
      </c>
      <c r="I525" s="128">
        <f>IF(H529&gt;0, H525/H529, 0)</f>
        <v>0</v>
      </c>
      <c r="J525" s="76"/>
      <c r="K525" s="12" t="e">
        <f>ROUND(J529*I525,0)</f>
        <v>#REF!</v>
      </c>
      <c r="L525" s="75">
        <v>0</v>
      </c>
      <c r="M525" s="12" t="e">
        <f>K525-L525</f>
        <v>#REF!</v>
      </c>
      <c r="N525" s="50" t="e">
        <f t="shared" si="71"/>
        <v>#REF!</v>
      </c>
      <c r="O525" s="12">
        <v>0</v>
      </c>
      <c r="P525" s="9">
        <f t="shared" si="73"/>
        <v>0</v>
      </c>
      <c r="Q525" s="130">
        <f t="shared" si="74"/>
        <v>104</v>
      </c>
      <c r="R525" s="130">
        <f t="shared" si="75"/>
        <v>104</v>
      </c>
      <c r="S525" s="130">
        <f t="shared" si="76"/>
        <v>516</v>
      </c>
      <c r="T525" s="130">
        <f t="shared" si="77"/>
        <v>0</v>
      </c>
      <c r="U525" s="130">
        <f t="shared" si="78"/>
        <v>0</v>
      </c>
      <c r="V525" s="185">
        <f t="shared" si="79"/>
        <v>516</v>
      </c>
      <c r="W525" s="12">
        <v>104</v>
      </c>
      <c r="X525" s="9">
        <v>104</v>
      </c>
      <c r="Y525" s="9">
        <v>516</v>
      </c>
      <c r="Z525" s="12">
        <v>0</v>
      </c>
      <c r="AA525" s="12">
        <v>0</v>
      </c>
      <c r="AB525" s="132"/>
      <c r="AC525" s="131"/>
      <c r="AD525" s="132"/>
      <c r="AE525" s="132"/>
      <c r="AF525" s="131"/>
      <c r="AG525" s="131"/>
      <c r="AI525" s="12"/>
      <c r="AL525" s="12"/>
      <c r="AM525" s="12"/>
      <c r="AO525" s="12"/>
      <c r="AR525" s="12"/>
      <c r="AS525" s="12"/>
      <c r="AU525" s="12"/>
      <c r="AX525" s="12"/>
      <c r="AY525" s="12"/>
      <c r="BA525" s="12"/>
      <c r="BD525" s="12"/>
      <c r="BE525" s="12"/>
      <c r="BG525" s="12"/>
      <c r="BJ525" s="12"/>
      <c r="BK525" s="12"/>
      <c r="BM525" s="131"/>
      <c r="BN525" s="132"/>
      <c r="BO525" s="132"/>
      <c r="BP525" s="12"/>
      <c r="BQ525" s="12"/>
      <c r="BS525" s="12"/>
      <c r="BV525" s="12"/>
      <c r="BW525" s="12"/>
      <c r="BY525" s="12"/>
      <c r="CB525" s="12"/>
      <c r="CC525" s="12"/>
      <c r="CE525" s="12"/>
      <c r="CH525" s="12"/>
      <c r="CI525" s="12"/>
    </row>
    <row r="526" spans="1:87">
      <c r="A526" s="9">
        <v>517</v>
      </c>
      <c r="B526" s="9">
        <v>104</v>
      </c>
      <c r="C526" s="9" t="s">
        <v>1164</v>
      </c>
      <c r="D526" s="9">
        <v>700</v>
      </c>
      <c r="E526" s="9" t="s">
        <v>1446</v>
      </c>
      <c r="F526" s="39">
        <v>170867</v>
      </c>
      <c r="G526" s="128">
        <v>0.34617052140229176</v>
      </c>
      <c r="H526" s="129">
        <f t="shared" si="72"/>
        <v>154273</v>
      </c>
      <c r="I526" s="128">
        <f>IF(H529&gt;0, H526/H529, 0)</f>
        <v>0.28479048636993798</v>
      </c>
      <c r="J526" s="76"/>
      <c r="K526" s="12" t="e">
        <f>ROUND(J529*I526,0)</f>
        <v>#REF!</v>
      </c>
      <c r="L526" s="75">
        <v>125436</v>
      </c>
      <c r="M526" s="12" t="e">
        <f>K526-L526</f>
        <v>#REF!</v>
      </c>
      <c r="N526" s="50" t="e">
        <f t="shared" si="71"/>
        <v>#REF!</v>
      </c>
      <c r="O526" s="12">
        <v>15</v>
      </c>
      <c r="P526" s="9">
        <f t="shared" si="73"/>
        <v>0</v>
      </c>
      <c r="Q526" s="130">
        <f t="shared" si="74"/>
        <v>104</v>
      </c>
      <c r="R526" s="130">
        <f t="shared" si="75"/>
        <v>700</v>
      </c>
      <c r="S526" s="130">
        <f t="shared" si="76"/>
        <v>517</v>
      </c>
      <c r="T526" s="130">
        <f t="shared" si="77"/>
        <v>13</v>
      </c>
      <c r="U526" s="130">
        <f t="shared" si="78"/>
        <v>154273</v>
      </c>
      <c r="V526" s="185">
        <f t="shared" si="79"/>
        <v>517</v>
      </c>
      <c r="W526" s="12">
        <v>104</v>
      </c>
      <c r="X526" s="9">
        <v>700</v>
      </c>
      <c r="Y526" s="9">
        <v>517</v>
      </c>
      <c r="Z526" s="12">
        <v>13</v>
      </c>
      <c r="AA526" s="12">
        <v>154273</v>
      </c>
      <c r="AB526" s="132"/>
      <c r="AC526" s="131"/>
      <c r="AD526" s="132"/>
      <c r="AE526" s="132"/>
      <c r="AF526" s="131"/>
      <c r="AG526" s="131"/>
      <c r="AI526" s="12"/>
      <c r="AL526" s="12"/>
      <c r="AM526" s="12"/>
      <c r="AO526" s="12"/>
      <c r="AR526" s="12"/>
      <c r="AS526" s="12"/>
      <c r="AU526" s="12"/>
      <c r="AX526" s="12"/>
      <c r="AY526" s="12"/>
      <c r="BA526" s="12"/>
      <c r="BD526" s="12"/>
      <c r="BE526" s="12"/>
      <c r="BG526" s="12"/>
      <c r="BJ526" s="12"/>
      <c r="BK526" s="12"/>
      <c r="BM526" s="131"/>
      <c r="BN526" s="132"/>
      <c r="BO526" s="132"/>
      <c r="BP526" s="12"/>
      <c r="BQ526" s="12"/>
      <c r="BS526" s="12"/>
      <c r="BV526" s="12"/>
      <c r="BW526" s="12"/>
      <c r="BY526" s="12"/>
      <c r="CB526" s="12"/>
      <c r="CC526" s="12"/>
      <c r="CE526" s="12"/>
      <c r="CH526" s="12"/>
      <c r="CI526" s="12"/>
    </row>
    <row r="527" spans="1:87">
      <c r="A527" s="9">
        <v>518</v>
      </c>
      <c r="B527" s="9">
        <v>104</v>
      </c>
      <c r="C527" s="9" t="s">
        <v>1164</v>
      </c>
      <c r="D527" s="9">
        <v>774</v>
      </c>
      <c r="E527" s="9" t="s">
        <v>1469</v>
      </c>
      <c r="F527" s="39">
        <v>322725</v>
      </c>
      <c r="G527" s="128">
        <v>0.65382947859770824</v>
      </c>
      <c r="H527" s="129">
        <f t="shared" si="72"/>
        <v>387434</v>
      </c>
      <c r="I527" s="128">
        <f>IF(H529&gt;0, H527/H529, 0)</f>
        <v>0.71520951363006202</v>
      </c>
      <c r="J527" s="76"/>
      <c r="K527" s="12" t="e">
        <f>ROUND(J529*I527,0)</f>
        <v>#REF!</v>
      </c>
      <c r="L527" s="75">
        <v>236917</v>
      </c>
      <c r="M527" s="12" t="e">
        <f>K527-L527</f>
        <v>#REF!</v>
      </c>
      <c r="N527" s="50" t="e">
        <f t="shared" si="71"/>
        <v>#REF!</v>
      </c>
      <c r="O527" s="12">
        <v>35</v>
      </c>
      <c r="P527" s="9">
        <f t="shared" si="73"/>
        <v>0</v>
      </c>
      <c r="Q527" s="130">
        <f t="shared" si="74"/>
        <v>104</v>
      </c>
      <c r="R527" s="130">
        <f t="shared" si="75"/>
        <v>774</v>
      </c>
      <c r="S527" s="130">
        <f t="shared" si="76"/>
        <v>518</v>
      </c>
      <c r="T527" s="130">
        <f t="shared" si="77"/>
        <v>41</v>
      </c>
      <c r="U527" s="130">
        <f t="shared" si="78"/>
        <v>387434</v>
      </c>
      <c r="V527" s="185">
        <f t="shared" si="79"/>
        <v>518</v>
      </c>
      <c r="W527" s="12">
        <v>104</v>
      </c>
      <c r="X527" s="9">
        <v>774</v>
      </c>
      <c r="Y527" s="9">
        <v>518</v>
      </c>
      <c r="Z527" s="12">
        <v>41</v>
      </c>
      <c r="AA527" s="12">
        <v>387434</v>
      </c>
      <c r="AB527" s="132"/>
      <c r="AC527" s="131"/>
      <c r="AD527" s="132"/>
      <c r="AE527" s="132"/>
      <c r="AF527" s="131"/>
      <c r="AG527" s="131"/>
      <c r="AI527" s="12"/>
      <c r="AL527" s="12"/>
      <c r="AM527" s="12"/>
      <c r="AO527" s="12"/>
      <c r="AR527" s="12"/>
      <c r="AS527" s="12"/>
      <c r="AU527" s="12"/>
      <c r="AX527" s="12"/>
      <c r="AY527" s="12"/>
      <c r="BA527" s="12"/>
      <c r="BD527" s="12"/>
      <c r="BE527" s="12"/>
      <c r="BG527" s="12"/>
      <c r="BJ527" s="12"/>
      <c r="BK527" s="12"/>
      <c r="BM527" s="131"/>
      <c r="BN527" s="132"/>
      <c r="BO527" s="132"/>
      <c r="BP527" s="12"/>
      <c r="BQ527" s="12"/>
      <c r="BS527" s="12"/>
      <c r="BV527" s="12"/>
      <c r="BW527" s="12"/>
      <c r="BY527" s="12"/>
      <c r="CB527" s="12"/>
      <c r="CC527" s="12"/>
      <c r="CE527" s="12"/>
      <c r="CH527" s="12"/>
      <c r="CI527" s="12"/>
    </row>
    <row r="528" spans="1:87">
      <c r="A528" s="9">
        <v>519</v>
      </c>
      <c r="B528" s="9">
        <v>104</v>
      </c>
      <c r="C528" s="9" t="s">
        <v>1928</v>
      </c>
      <c r="D528" s="9">
        <v>998</v>
      </c>
      <c r="E528" s="9" t="s">
        <v>1928</v>
      </c>
      <c r="F528" s="39">
        <v>0</v>
      </c>
      <c r="G528" s="128">
        <v>0</v>
      </c>
      <c r="H528" s="129">
        <f t="shared" si="72"/>
        <v>0</v>
      </c>
      <c r="I528" s="128">
        <f>IF(H529&gt;0, H528/H529, 0)</f>
        <v>0</v>
      </c>
      <c r="J528" s="76"/>
      <c r="K528" s="12" t="e">
        <f>ROUND(J529*I528,0)</f>
        <v>#REF!</v>
      </c>
      <c r="L528" s="75">
        <v>0</v>
      </c>
      <c r="M528" s="12" t="e">
        <f>K528-L528</f>
        <v>#REF!</v>
      </c>
      <c r="N528" s="50" t="e">
        <f>IF(L528&gt;0,M528*100/L528,IF(M528&gt;0,100,0))</f>
        <v>#REF!</v>
      </c>
      <c r="O528" s="12">
        <v>0</v>
      </c>
      <c r="P528" s="9">
        <f t="shared" si="73"/>
        <v>0</v>
      </c>
      <c r="Q528" s="130">
        <f t="shared" si="74"/>
        <v>104</v>
      </c>
      <c r="R528" s="130">
        <f t="shared" si="75"/>
        <v>998</v>
      </c>
      <c r="S528" s="130">
        <f t="shared" si="76"/>
        <v>519</v>
      </c>
      <c r="T528" s="130">
        <f t="shared" si="77"/>
        <v>0</v>
      </c>
      <c r="U528" s="130">
        <f t="shared" si="78"/>
        <v>0</v>
      </c>
      <c r="V528" s="185">
        <f t="shared" si="79"/>
        <v>519</v>
      </c>
      <c r="W528" s="12">
        <v>104</v>
      </c>
      <c r="X528" s="9">
        <v>998</v>
      </c>
      <c r="Y528" s="9">
        <v>519</v>
      </c>
      <c r="Z528" s="12">
        <v>0</v>
      </c>
      <c r="AA528" s="12">
        <v>0</v>
      </c>
      <c r="AB528" s="132"/>
      <c r="AC528" s="131"/>
      <c r="AD528" s="132"/>
      <c r="AE528" s="132"/>
      <c r="AF528" s="131"/>
      <c r="AG528" s="131"/>
      <c r="AI528" s="12"/>
      <c r="AL528" s="12"/>
      <c r="AM528" s="12"/>
      <c r="AO528" s="12"/>
      <c r="AR528" s="12"/>
      <c r="AS528" s="12"/>
      <c r="AU528" s="12"/>
      <c r="AX528" s="12"/>
      <c r="AY528" s="12"/>
      <c r="BA528" s="12"/>
      <c r="BD528" s="12"/>
      <c r="BE528" s="12"/>
      <c r="BG528" s="12"/>
      <c r="BJ528" s="12"/>
      <c r="BK528" s="12"/>
      <c r="BM528" s="131"/>
      <c r="BN528" s="132"/>
      <c r="BO528" s="132"/>
      <c r="BP528" s="12"/>
      <c r="BQ528" s="12"/>
      <c r="BS528" s="12"/>
      <c r="BV528" s="12"/>
      <c r="BW528" s="12"/>
      <c r="BY528" s="12"/>
      <c r="CB528" s="12"/>
      <c r="CC528" s="12"/>
      <c r="CE528" s="12"/>
      <c r="CH528" s="12"/>
      <c r="CI528" s="12"/>
    </row>
    <row r="529" spans="1:87">
      <c r="A529" s="9">
        <v>520</v>
      </c>
      <c r="B529" s="13">
        <v>104</v>
      </c>
      <c r="C529" s="13" t="s">
        <v>1164</v>
      </c>
      <c r="D529" s="13">
        <v>999</v>
      </c>
      <c r="E529" s="13" t="s">
        <v>946</v>
      </c>
      <c r="F529" s="111">
        <v>493592</v>
      </c>
      <c r="G529" s="133">
        <v>1</v>
      </c>
      <c r="H529" s="134">
        <f>SUM(H525:H528)</f>
        <v>541707</v>
      </c>
      <c r="I529" s="133">
        <f>SUM(I525:I528)</f>
        <v>1</v>
      </c>
      <c r="J529" s="111" t="e">
        <f>VLOOKUP(B529,town351,22)</f>
        <v>#REF!</v>
      </c>
      <c r="K529" s="111" t="e">
        <f>SUM(K525:K528)</f>
        <v>#REF!</v>
      </c>
      <c r="L529" s="135">
        <v>362353</v>
      </c>
      <c r="M529" s="111" t="e">
        <f>SUM(M525:M528)</f>
        <v>#REF!</v>
      </c>
      <c r="N529" s="49" t="e">
        <f t="shared" ref="N529:N591" si="80">IF(L529&gt;0,M529*100/L529,IF(M529&gt;0,100,0))</f>
        <v>#REF!</v>
      </c>
      <c r="O529" s="111">
        <v>50</v>
      </c>
      <c r="P529" s="9">
        <f t="shared" si="73"/>
        <v>0</v>
      </c>
      <c r="Q529" s="130">
        <f t="shared" si="74"/>
        <v>104</v>
      </c>
      <c r="R529" s="130">
        <f t="shared" si="75"/>
        <v>999</v>
      </c>
      <c r="S529" s="130">
        <f t="shared" si="76"/>
        <v>520</v>
      </c>
      <c r="T529" s="130">
        <f t="shared" si="77"/>
        <v>54</v>
      </c>
      <c r="U529" s="130">
        <f t="shared" si="78"/>
        <v>541707</v>
      </c>
      <c r="V529" s="185">
        <f t="shared" si="79"/>
        <v>520</v>
      </c>
      <c r="W529" s="12">
        <v>104</v>
      </c>
      <c r="X529" s="9">
        <v>999</v>
      </c>
      <c r="Y529" s="9">
        <v>520</v>
      </c>
      <c r="Z529" s="12">
        <v>54</v>
      </c>
      <c r="AA529" s="12">
        <v>541707</v>
      </c>
      <c r="AB529" s="132"/>
      <c r="AC529" s="131"/>
      <c r="AD529" s="132"/>
      <c r="AE529" s="132"/>
      <c r="AF529" s="131"/>
      <c r="AG529" s="131"/>
      <c r="AI529" s="12"/>
      <c r="AL529" s="12"/>
      <c r="AM529" s="12"/>
      <c r="AO529" s="12"/>
      <c r="AR529" s="12"/>
      <c r="AS529" s="12"/>
      <c r="AU529" s="12"/>
      <c r="AX529" s="12"/>
      <c r="AY529" s="12"/>
      <c r="BA529" s="12"/>
      <c r="BD529" s="12"/>
      <c r="BE529" s="12"/>
      <c r="BG529" s="12"/>
      <c r="BJ529" s="12"/>
      <c r="BK529" s="12"/>
      <c r="BM529" s="131"/>
      <c r="BN529" s="132"/>
      <c r="BO529" s="132"/>
      <c r="BP529" s="12"/>
      <c r="BQ529" s="12"/>
      <c r="BS529" s="12"/>
      <c r="BV529" s="12"/>
      <c r="BW529" s="12"/>
      <c r="BY529" s="12"/>
      <c r="CB529" s="12"/>
      <c r="CC529" s="12"/>
      <c r="CE529" s="12"/>
      <c r="CH529" s="12"/>
      <c r="CI529" s="12"/>
    </row>
    <row r="530" spans="1:87">
      <c r="A530" s="9">
        <v>521</v>
      </c>
      <c r="B530" s="9">
        <v>105</v>
      </c>
      <c r="C530" s="9" t="s">
        <v>1604</v>
      </c>
      <c r="D530" s="9">
        <v>105</v>
      </c>
      <c r="E530" s="9" t="s">
        <v>1165</v>
      </c>
      <c r="F530" s="39">
        <v>12726852.809999999</v>
      </c>
      <c r="G530" s="128">
        <v>0.94863075604514746</v>
      </c>
      <c r="H530" s="129">
        <f>U530</f>
        <v>12709129.820000002</v>
      </c>
      <c r="I530" s="128">
        <f>IF(H534&gt;0, H530/H534, 0)</f>
        <v>0.95492598530625783</v>
      </c>
      <c r="J530" s="76"/>
      <c r="K530" s="12" t="e">
        <f>ROUND(J534*I530,0)</f>
        <v>#REF!</v>
      </c>
      <c r="L530" s="75">
        <v>9153957</v>
      </c>
      <c r="M530" s="12" t="e">
        <f>K530-L530</f>
        <v>#REF!</v>
      </c>
      <c r="N530" s="50" t="e">
        <f t="shared" si="80"/>
        <v>#REF!</v>
      </c>
      <c r="O530" s="12">
        <v>1389</v>
      </c>
      <c r="P530" s="9">
        <f t="shared" si="73"/>
        <v>0</v>
      </c>
      <c r="Q530" s="130">
        <f t="shared" si="74"/>
        <v>105</v>
      </c>
      <c r="R530" s="130">
        <f t="shared" si="75"/>
        <v>105</v>
      </c>
      <c r="S530" s="130">
        <f t="shared" si="76"/>
        <v>521</v>
      </c>
      <c r="T530" s="130">
        <f t="shared" si="77"/>
        <v>1376</v>
      </c>
      <c r="U530" s="130">
        <f t="shared" si="78"/>
        <v>12709129.820000002</v>
      </c>
      <c r="V530" s="185">
        <f t="shared" si="79"/>
        <v>521</v>
      </c>
      <c r="W530" s="12">
        <v>105</v>
      </c>
      <c r="X530" s="9">
        <v>105</v>
      </c>
      <c r="Y530" s="9">
        <v>521</v>
      </c>
      <c r="Z530" s="12">
        <v>1376</v>
      </c>
      <c r="AA530" s="12">
        <v>12709129.820000002</v>
      </c>
      <c r="AB530" s="132"/>
      <c r="AC530" s="131"/>
      <c r="AD530" s="132"/>
      <c r="AE530" s="132"/>
      <c r="AF530" s="131"/>
      <c r="AG530" s="131"/>
      <c r="AI530" s="12"/>
      <c r="AL530" s="12"/>
      <c r="AM530" s="12"/>
      <c r="AO530" s="12"/>
      <c r="AR530" s="12"/>
      <c r="AS530" s="12"/>
      <c r="AU530" s="12"/>
      <c r="AX530" s="12"/>
      <c r="AY530" s="12"/>
      <c r="BA530" s="12"/>
      <c r="BD530" s="12"/>
      <c r="BE530" s="12"/>
      <c r="BG530" s="12"/>
      <c r="BJ530" s="12"/>
      <c r="BK530" s="12"/>
      <c r="BM530" s="131"/>
      <c r="BN530" s="132"/>
      <c r="BO530" s="132"/>
      <c r="BP530" s="12"/>
      <c r="BQ530" s="12"/>
      <c r="BS530" s="12"/>
      <c r="BV530" s="12"/>
      <c r="BW530" s="12"/>
      <c r="BY530" s="12"/>
      <c r="CB530" s="12"/>
      <c r="CC530" s="12"/>
      <c r="CE530" s="12"/>
      <c r="CH530" s="12"/>
      <c r="CI530" s="12"/>
    </row>
    <row r="531" spans="1:87">
      <c r="A531" s="9">
        <v>522</v>
      </c>
      <c r="B531" s="9">
        <v>105</v>
      </c>
      <c r="C531" s="9" t="s">
        <v>1604</v>
      </c>
      <c r="D531" s="9">
        <v>885</v>
      </c>
      <c r="E531" s="9" t="s">
        <v>1498</v>
      </c>
      <c r="F531" s="39">
        <v>689171</v>
      </c>
      <c r="G531" s="128">
        <v>5.1369243954852525E-2</v>
      </c>
      <c r="H531" s="129">
        <f t="shared" si="72"/>
        <v>599891</v>
      </c>
      <c r="I531" s="128">
        <f>IF(H534&gt;0, H531/H534, 0)</f>
        <v>4.5074014693742129E-2</v>
      </c>
      <c r="J531" s="76"/>
      <c r="K531" s="12" t="e">
        <f>ROUND(J534*I531,0)</f>
        <v>#REF!</v>
      </c>
      <c r="L531" s="75">
        <v>495695</v>
      </c>
      <c r="M531" s="12" t="e">
        <f>K531-L531</f>
        <v>#REF!</v>
      </c>
      <c r="N531" s="50" t="e">
        <f t="shared" si="80"/>
        <v>#REF!</v>
      </c>
      <c r="O531" s="12">
        <v>44</v>
      </c>
      <c r="P531" s="9">
        <f t="shared" si="73"/>
        <v>0</v>
      </c>
      <c r="Q531" s="130">
        <f t="shared" si="74"/>
        <v>105</v>
      </c>
      <c r="R531" s="130">
        <f t="shared" si="75"/>
        <v>885</v>
      </c>
      <c r="S531" s="130">
        <f t="shared" si="76"/>
        <v>522</v>
      </c>
      <c r="T531" s="130">
        <f t="shared" si="77"/>
        <v>38</v>
      </c>
      <c r="U531" s="130">
        <f t="shared" si="78"/>
        <v>599891</v>
      </c>
      <c r="V531" s="185">
        <f t="shared" si="79"/>
        <v>522</v>
      </c>
      <c r="W531" s="12">
        <v>105</v>
      </c>
      <c r="X531" s="9">
        <v>885</v>
      </c>
      <c r="Y531" s="9">
        <v>522</v>
      </c>
      <c r="Z531" s="12">
        <v>38</v>
      </c>
      <c r="AA531" s="12">
        <v>599891</v>
      </c>
      <c r="AB531" s="132"/>
      <c r="AC531" s="131"/>
      <c r="AD531" s="132"/>
      <c r="AE531" s="132"/>
      <c r="AF531" s="131"/>
      <c r="AG531" s="131"/>
      <c r="AI531" s="12"/>
      <c r="AL531" s="12"/>
      <c r="AM531" s="12"/>
      <c r="AO531" s="12"/>
      <c r="AR531" s="12"/>
      <c r="AS531" s="12"/>
      <c r="AU531" s="12"/>
      <c r="AX531" s="12"/>
      <c r="AY531" s="12"/>
      <c r="BA531" s="12"/>
      <c r="BD531" s="12"/>
      <c r="BE531" s="12"/>
      <c r="BG531" s="12"/>
      <c r="BJ531" s="12"/>
      <c r="BK531" s="12"/>
      <c r="BM531" s="131"/>
      <c r="BN531" s="132"/>
      <c r="BO531" s="132"/>
      <c r="BP531" s="12"/>
      <c r="BQ531" s="12"/>
      <c r="BS531" s="12"/>
      <c r="BV531" s="12"/>
      <c r="BW531" s="12"/>
      <c r="BY531" s="12"/>
      <c r="CB531" s="12"/>
      <c r="CC531" s="12"/>
      <c r="CE531" s="12"/>
      <c r="CH531" s="12"/>
      <c r="CI531" s="12"/>
    </row>
    <row r="532" spans="1:87">
      <c r="A532" s="9">
        <v>523</v>
      </c>
      <c r="B532" s="9">
        <v>105</v>
      </c>
      <c r="C532" s="9" t="s">
        <v>1928</v>
      </c>
      <c r="D532" s="9">
        <v>998</v>
      </c>
      <c r="F532" s="136">
        <v>0</v>
      </c>
      <c r="G532" s="137">
        <v>0</v>
      </c>
      <c r="H532" s="129">
        <f t="shared" si="72"/>
        <v>0</v>
      </c>
      <c r="I532" s="128">
        <f>IF(H534&gt;0, H532/H534, 0)</f>
        <v>0</v>
      </c>
      <c r="J532" s="76"/>
      <c r="K532" s="12" t="e">
        <f>ROUND(J534*I532,0)</f>
        <v>#REF!</v>
      </c>
      <c r="L532" s="75">
        <v>0</v>
      </c>
      <c r="M532" s="12" t="e">
        <f>K532-L532</f>
        <v>#REF!</v>
      </c>
      <c r="N532" s="50" t="e">
        <f t="shared" si="80"/>
        <v>#REF!</v>
      </c>
      <c r="O532" s="12">
        <v>0</v>
      </c>
      <c r="P532" s="9">
        <f t="shared" si="73"/>
        <v>0</v>
      </c>
      <c r="Q532" s="130">
        <f t="shared" si="74"/>
        <v>105</v>
      </c>
      <c r="R532" s="130">
        <f t="shared" si="75"/>
        <v>998</v>
      </c>
      <c r="S532" s="130">
        <f t="shared" si="76"/>
        <v>523</v>
      </c>
      <c r="T532" s="130">
        <f t="shared" si="77"/>
        <v>0</v>
      </c>
      <c r="U532" s="130">
        <f t="shared" si="78"/>
        <v>0</v>
      </c>
      <c r="V532" s="185">
        <f t="shared" si="79"/>
        <v>523</v>
      </c>
      <c r="W532" s="12">
        <v>105</v>
      </c>
      <c r="X532" s="9">
        <v>998</v>
      </c>
      <c r="Y532" s="9">
        <v>523</v>
      </c>
      <c r="Z532" s="12">
        <v>0</v>
      </c>
      <c r="AA532" s="12">
        <v>0</v>
      </c>
      <c r="AB532" s="132"/>
      <c r="AC532" s="131"/>
      <c r="AD532" s="132"/>
      <c r="AE532" s="132"/>
      <c r="AF532" s="131"/>
      <c r="AG532" s="131"/>
      <c r="AI532" s="12"/>
      <c r="AL532" s="12"/>
      <c r="AM532" s="12"/>
      <c r="AO532" s="12"/>
      <c r="AR532" s="12"/>
      <c r="AS532" s="12"/>
      <c r="AU532" s="12"/>
      <c r="AX532" s="12"/>
      <c r="AY532" s="12"/>
      <c r="BA532" s="12"/>
      <c r="BD532" s="12"/>
      <c r="BE532" s="12"/>
      <c r="BG532" s="12"/>
      <c r="BJ532" s="12"/>
      <c r="BK532" s="12"/>
      <c r="BM532" s="131"/>
      <c r="BN532" s="132"/>
      <c r="BO532" s="132"/>
      <c r="BP532" s="12"/>
      <c r="BQ532" s="12"/>
      <c r="BS532" s="12"/>
      <c r="BV532" s="12"/>
      <c r="BW532" s="12"/>
      <c r="BY532" s="12"/>
      <c r="CB532" s="12"/>
      <c r="CC532" s="12"/>
      <c r="CE532" s="12"/>
      <c r="CH532" s="12"/>
      <c r="CI532" s="12"/>
    </row>
    <row r="533" spans="1:87">
      <c r="A533" s="9">
        <v>524</v>
      </c>
      <c r="B533" s="9">
        <v>105</v>
      </c>
      <c r="C533" s="9" t="s">
        <v>1928</v>
      </c>
      <c r="D533" s="9">
        <v>998</v>
      </c>
      <c r="E533" s="9" t="s">
        <v>1928</v>
      </c>
      <c r="F533" s="39">
        <v>0</v>
      </c>
      <c r="G533" s="128">
        <v>0</v>
      </c>
      <c r="H533" s="129">
        <f t="shared" si="72"/>
        <v>0</v>
      </c>
      <c r="I533" s="128">
        <f>IF(H534&gt;0, H533/H534, 0)</f>
        <v>0</v>
      </c>
      <c r="J533" s="76"/>
      <c r="K533" s="12" t="e">
        <f>ROUND(J534*I533,0)</f>
        <v>#REF!</v>
      </c>
      <c r="L533" s="75">
        <v>0</v>
      </c>
      <c r="M533" s="12" t="e">
        <f>K533-L533</f>
        <v>#REF!</v>
      </c>
      <c r="N533" s="50" t="e">
        <f t="shared" si="80"/>
        <v>#REF!</v>
      </c>
      <c r="O533" s="12">
        <v>0</v>
      </c>
      <c r="P533" s="9">
        <f t="shared" si="73"/>
        <v>0</v>
      </c>
      <c r="Q533" s="130">
        <f t="shared" si="74"/>
        <v>105</v>
      </c>
      <c r="R533" s="130">
        <f t="shared" si="75"/>
        <v>998</v>
      </c>
      <c r="S533" s="130">
        <f t="shared" si="76"/>
        <v>524</v>
      </c>
      <c r="T533" s="130">
        <f t="shared" si="77"/>
        <v>0</v>
      </c>
      <c r="U533" s="130">
        <f t="shared" si="78"/>
        <v>0</v>
      </c>
      <c r="V533" s="185">
        <f t="shared" si="79"/>
        <v>524</v>
      </c>
      <c r="W533" s="12">
        <v>105</v>
      </c>
      <c r="X533" s="9">
        <v>998</v>
      </c>
      <c r="Y533" s="9">
        <v>524</v>
      </c>
      <c r="Z533" s="12">
        <v>0</v>
      </c>
      <c r="AA533" s="12">
        <v>0</v>
      </c>
      <c r="AB533" s="132"/>
      <c r="AC533" s="131"/>
      <c r="AD533" s="132"/>
      <c r="AE533" s="132"/>
      <c r="AF533" s="131"/>
      <c r="AG533" s="131"/>
      <c r="AI533" s="12"/>
      <c r="AL533" s="12"/>
      <c r="AM533" s="12"/>
      <c r="AO533" s="12"/>
      <c r="AR533" s="12"/>
      <c r="AS533" s="12"/>
      <c r="AU533" s="12"/>
      <c r="AX533" s="12"/>
      <c r="AY533" s="12"/>
      <c r="BA533" s="12"/>
      <c r="BD533" s="12"/>
      <c r="BE533" s="12"/>
      <c r="BG533" s="12"/>
      <c r="BJ533" s="12"/>
      <c r="BK533" s="12"/>
      <c r="BM533" s="131"/>
      <c r="BN533" s="132"/>
      <c r="BO533" s="132"/>
      <c r="BP533" s="12"/>
      <c r="BQ533" s="12"/>
      <c r="BS533" s="12"/>
      <c r="BV533" s="12"/>
      <c r="BW533" s="12"/>
      <c r="BY533" s="12"/>
      <c r="CB533" s="12"/>
      <c r="CC533" s="12"/>
      <c r="CE533" s="12"/>
      <c r="CH533" s="12"/>
      <c r="CI533" s="12"/>
    </row>
    <row r="534" spans="1:87">
      <c r="A534" s="9">
        <v>525</v>
      </c>
      <c r="B534" s="13">
        <v>105</v>
      </c>
      <c r="C534" s="13" t="s">
        <v>1604</v>
      </c>
      <c r="D534" s="13">
        <v>999</v>
      </c>
      <c r="E534" s="13" t="s">
        <v>946</v>
      </c>
      <c r="F534" s="111">
        <v>13416023.809999999</v>
      </c>
      <c r="G534" s="133">
        <v>1</v>
      </c>
      <c r="H534" s="134">
        <f>SUM(H530:H533)</f>
        <v>13309020.820000002</v>
      </c>
      <c r="I534" s="133">
        <f>SUM(I530:I533)</f>
        <v>1</v>
      </c>
      <c r="J534" s="111" t="e">
        <f>VLOOKUP(B534,town351,22)</f>
        <v>#REF!</v>
      </c>
      <c r="K534" s="111" t="e">
        <f>SUM(K530:K533)</f>
        <v>#REF!</v>
      </c>
      <c r="L534" s="135">
        <v>9649652</v>
      </c>
      <c r="M534" s="111" t="e">
        <f>SUM(M530:M533)</f>
        <v>#REF!</v>
      </c>
      <c r="N534" s="49" t="e">
        <f t="shared" si="80"/>
        <v>#REF!</v>
      </c>
      <c r="O534" s="111">
        <v>1433</v>
      </c>
      <c r="P534" s="9">
        <f t="shared" si="73"/>
        <v>0</v>
      </c>
      <c r="Q534" s="130">
        <f t="shared" si="74"/>
        <v>105</v>
      </c>
      <c r="R534" s="130">
        <f t="shared" si="75"/>
        <v>999</v>
      </c>
      <c r="S534" s="130">
        <f t="shared" si="76"/>
        <v>525</v>
      </c>
      <c r="T534" s="130">
        <f t="shared" si="77"/>
        <v>1414</v>
      </c>
      <c r="U534" s="130">
        <f t="shared" si="78"/>
        <v>13309020.820000002</v>
      </c>
      <c r="V534" s="185">
        <f t="shared" si="79"/>
        <v>525</v>
      </c>
      <c r="W534" s="12">
        <v>105</v>
      </c>
      <c r="X534" s="9">
        <v>999</v>
      </c>
      <c r="Y534" s="9">
        <v>525</v>
      </c>
      <c r="Z534" s="12">
        <v>1414</v>
      </c>
      <c r="AA534" s="12">
        <v>13309020.820000002</v>
      </c>
      <c r="AB534" s="132"/>
      <c r="AC534" s="131"/>
      <c r="AD534" s="132"/>
      <c r="AE534" s="132"/>
      <c r="AF534" s="131"/>
      <c r="AG534" s="131"/>
      <c r="AI534" s="12"/>
      <c r="AL534" s="12"/>
      <c r="AM534" s="12"/>
      <c r="AO534" s="12"/>
      <c r="AR534" s="12"/>
      <c r="AS534" s="12"/>
      <c r="AU534" s="12"/>
      <c r="AX534" s="12"/>
      <c r="AY534" s="12"/>
      <c r="BA534" s="12"/>
      <c r="BD534" s="12"/>
      <c r="BE534" s="12"/>
      <c r="BG534" s="12"/>
      <c r="BJ534" s="12"/>
      <c r="BK534" s="12"/>
      <c r="BM534" s="131"/>
      <c r="BN534" s="132"/>
      <c r="BO534" s="132"/>
      <c r="BP534" s="12"/>
      <c r="BQ534" s="12"/>
      <c r="BS534" s="12"/>
      <c r="BV534" s="12"/>
      <c r="BW534" s="12"/>
      <c r="BY534" s="12"/>
      <c r="CB534" s="12"/>
      <c r="CC534" s="12"/>
      <c r="CE534" s="12"/>
      <c r="CH534" s="12"/>
      <c r="CI534" s="12"/>
    </row>
    <row r="535" spans="1:87">
      <c r="A535" s="9">
        <v>526</v>
      </c>
      <c r="B535" s="9">
        <v>106</v>
      </c>
      <c r="C535" s="9" t="s">
        <v>1605</v>
      </c>
      <c r="D535" s="9">
        <v>106</v>
      </c>
      <c r="E535" s="9" t="s">
        <v>1166</v>
      </c>
      <c r="F535" s="39">
        <v>0</v>
      </c>
      <c r="G535" s="128">
        <v>0</v>
      </c>
      <c r="H535" s="129">
        <f t="shared" ref="H535:H598" si="81">U535</f>
        <v>0</v>
      </c>
      <c r="I535" s="128">
        <f>IF(H539&gt;0, H535/H539, 0)</f>
        <v>0</v>
      </c>
      <c r="J535" s="76"/>
      <c r="K535" s="12" t="e">
        <f>ROUND(J539*I535,0)</f>
        <v>#REF!</v>
      </c>
      <c r="L535" s="75">
        <v>0</v>
      </c>
      <c r="M535" s="12" t="e">
        <f>K535-L535</f>
        <v>#REF!</v>
      </c>
      <c r="N535" s="50" t="e">
        <f t="shared" si="80"/>
        <v>#REF!</v>
      </c>
      <c r="O535" s="12">
        <v>0</v>
      </c>
      <c r="P535" s="9">
        <f t="shared" si="73"/>
        <v>0</v>
      </c>
      <c r="Q535" s="130">
        <f t="shared" si="74"/>
        <v>106</v>
      </c>
      <c r="R535" s="130">
        <f t="shared" si="75"/>
        <v>106</v>
      </c>
      <c r="S535" s="130">
        <f t="shared" si="76"/>
        <v>526</v>
      </c>
      <c r="T535" s="130">
        <f t="shared" si="77"/>
        <v>0</v>
      </c>
      <c r="U535" s="130">
        <f t="shared" si="78"/>
        <v>0</v>
      </c>
      <c r="V535" s="185">
        <f t="shared" si="79"/>
        <v>526</v>
      </c>
      <c r="W535" s="12">
        <v>106</v>
      </c>
      <c r="X535" s="9">
        <v>106</v>
      </c>
      <c r="Y535" s="9">
        <v>526</v>
      </c>
      <c r="Z535" s="12">
        <v>0</v>
      </c>
      <c r="AA535" s="12">
        <v>0</v>
      </c>
      <c r="AB535" s="132"/>
      <c r="AC535" s="131"/>
      <c r="AD535" s="132"/>
      <c r="AE535" s="132"/>
      <c r="AF535" s="131"/>
      <c r="AG535" s="131"/>
      <c r="AI535" s="12"/>
      <c r="AL535" s="12"/>
      <c r="AM535" s="12"/>
      <c r="AO535" s="12"/>
      <c r="AR535" s="12"/>
      <c r="AS535" s="12"/>
      <c r="AU535" s="12"/>
      <c r="AX535" s="12"/>
      <c r="AY535" s="12"/>
      <c r="BA535" s="12"/>
      <c r="BD535" s="12"/>
      <c r="BE535" s="12"/>
      <c r="BG535" s="12"/>
      <c r="BJ535" s="12"/>
      <c r="BK535" s="12"/>
      <c r="BM535" s="131"/>
      <c r="BN535" s="132"/>
      <c r="BO535" s="132"/>
      <c r="BP535" s="12"/>
      <c r="BQ535" s="12"/>
      <c r="BS535" s="12"/>
      <c r="BV535" s="12"/>
      <c r="BW535" s="12"/>
      <c r="BY535" s="12"/>
      <c r="CB535" s="12"/>
      <c r="CC535" s="12"/>
      <c r="CE535" s="12"/>
      <c r="CH535" s="12"/>
      <c r="CI535" s="12"/>
    </row>
    <row r="536" spans="1:87">
      <c r="A536" s="9">
        <v>527</v>
      </c>
      <c r="B536" s="9">
        <v>106</v>
      </c>
      <c r="C536" s="9" t="s">
        <v>1605</v>
      </c>
      <c r="D536" s="9">
        <v>674</v>
      </c>
      <c r="E536" s="9" t="s">
        <v>1438</v>
      </c>
      <c r="F536" s="39">
        <v>1659812</v>
      </c>
      <c r="G536" s="128">
        <v>0.95430928067402565</v>
      </c>
      <c r="H536" s="129">
        <f t="shared" si="81"/>
        <v>1693360</v>
      </c>
      <c r="I536" s="128">
        <f>IF(H539&gt;0, H536/H539, 0)</f>
        <v>0.91258457666532833</v>
      </c>
      <c r="J536" s="76"/>
      <c r="K536" s="12" t="e">
        <f>ROUND(J539*I536,0)</f>
        <v>#REF!</v>
      </c>
      <c r="L536" s="75">
        <v>1021751</v>
      </c>
      <c r="M536" s="12" t="e">
        <f>K536-L536</f>
        <v>#REF!</v>
      </c>
      <c r="N536" s="50" t="e">
        <f t="shared" si="80"/>
        <v>#REF!</v>
      </c>
      <c r="O536" s="12">
        <v>159</v>
      </c>
      <c r="P536" s="9">
        <f t="shared" si="73"/>
        <v>0</v>
      </c>
      <c r="Q536" s="130">
        <f t="shared" si="74"/>
        <v>106</v>
      </c>
      <c r="R536" s="130">
        <f t="shared" si="75"/>
        <v>674</v>
      </c>
      <c r="S536" s="130">
        <f t="shared" si="76"/>
        <v>527</v>
      </c>
      <c r="T536" s="130">
        <f t="shared" si="77"/>
        <v>162</v>
      </c>
      <c r="U536" s="130">
        <f t="shared" si="78"/>
        <v>1693360</v>
      </c>
      <c r="V536" s="185">
        <f t="shared" si="79"/>
        <v>527</v>
      </c>
      <c r="W536" s="12">
        <v>106</v>
      </c>
      <c r="X536" s="9">
        <v>674</v>
      </c>
      <c r="Y536" s="9">
        <v>527</v>
      </c>
      <c r="Z536" s="12">
        <v>162</v>
      </c>
      <c r="AA536" s="12">
        <v>1693360</v>
      </c>
      <c r="AB536" s="132"/>
      <c r="AC536" s="131"/>
      <c r="AD536" s="132"/>
      <c r="AE536" s="132"/>
      <c r="AF536" s="131"/>
      <c r="AG536" s="131"/>
      <c r="AI536" s="12"/>
      <c r="AL536" s="12"/>
      <c r="AM536" s="12"/>
      <c r="AO536" s="12"/>
      <c r="AR536" s="12"/>
      <c r="AS536" s="12"/>
      <c r="AU536" s="12"/>
      <c r="AX536" s="12"/>
      <c r="AY536" s="12"/>
      <c r="BA536" s="12"/>
      <c r="BD536" s="12"/>
      <c r="BE536" s="12"/>
      <c r="BG536" s="12"/>
      <c r="BJ536" s="12"/>
      <c r="BK536" s="12"/>
      <c r="BM536" s="131"/>
      <c r="BN536" s="132"/>
      <c r="BO536" s="132"/>
      <c r="BP536" s="12"/>
      <c r="BQ536" s="12"/>
      <c r="BS536" s="12"/>
      <c r="BV536" s="12"/>
      <c r="BW536" s="12"/>
      <c r="BY536" s="12"/>
      <c r="CB536" s="12"/>
      <c r="CC536" s="12"/>
      <c r="CE536" s="12"/>
      <c r="CH536" s="12"/>
      <c r="CI536" s="12"/>
    </row>
    <row r="537" spans="1:87">
      <c r="A537" s="9">
        <v>528</v>
      </c>
      <c r="B537" s="9">
        <v>106</v>
      </c>
      <c r="C537" s="9" t="s">
        <v>1605</v>
      </c>
      <c r="D537" s="9">
        <v>818</v>
      </c>
      <c r="E537" s="9" t="s">
        <v>1479</v>
      </c>
      <c r="F537" s="39">
        <v>79469</v>
      </c>
      <c r="G537" s="128">
        <v>4.5690719325974356E-2</v>
      </c>
      <c r="H537" s="129">
        <f t="shared" si="81"/>
        <v>162205</v>
      </c>
      <c r="I537" s="128">
        <f>IF(H539&gt;0, H537/H539, 0)</f>
        <v>8.7415423334671644E-2</v>
      </c>
      <c r="J537" s="76"/>
      <c r="K537" s="12" t="e">
        <f>ROUND(J539*I537,0)</f>
        <v>#REF!</v>
      </c>
      <c r="L537" s="75">
        <v>48920</v>
      </c>
      <c r="M537" s="12" t="e">
        <f>K537-L537</f>
        <v>#REF!</v>
      </c>
      <c r="N537" s="50" t="e">
        <f t="shared" si="80"/>
        <v>#REF!</v>
      </c>
      <c r="O537" s="12">
        <v>5</v>
      </c>
      <c r="P537" s="9">
        <f t="shared" si="73"/>
        <v>0</v>
      </c>
      <c r="Q537" s="130">
        <f t="shared" si="74"/>
        <v>106</v>
      </c>
      <c r="R537" s="130">
        <f t="shared" si="75"/>
        <v>818</v>
      </c>
      <c r="S537" s="130">
        <f t="shared" si="76"/>
        <v>528</v>
      </c>
      <c r="T537" s="130">
        <f t="shared" si="77"/>
        <v>10</v>
      </c>
      <c r="U537" s="130">
        <f t="shared" si="78"/>
        <v>162205</v>
      </c>
      <c r="V537" s="185">
        <f t="shared" si="79"/>
        <v>528</v>
      </c>
      <c r="W537" s="12">
        <v>106</v>
      </c>
      <c r="X537" s="9">
        <v>818</v>
      </c>
      <c r="Y537" s="9">
        <v>528</v>
      </c>
      <c r="Z537" s="12">
        <v>10</v>
      </c>
      <c r="AA537" s="12">
        <v>162205</v>
      </c>
      <c r="AB537" s="132"/>
      <c r="AC537" s="131"/>
      <c r="AD537" s="132"/>
      <c r="AE537" s="132"/>
      <c r="AF537" s="131"/>
      <c r="AG537" s="131"/>
      <c r="AI537" s="12"/>
      <c r="AL537" s="12"/>
      <c r="AM537" s="12"/>
      <c r="AO537" s="12"/>
      <c r="AR537" s="12"/>
      <c r="AS537" s="12"/>
      <c r="AU537" s="12"/>
      <c r="AX537" s="12"/>
      <c r="AY537" s="12"/>
      <c r="BA537" s="12"/>
      <c r="BD537" s="12"/>
      <c r="BE537" s="12"/>
      <c r="BG537" s="12"/>
      <c r="BJ537" s="12"/>
      <c r="BK537" s="12"/>
      <c r="BM537" s="131"/>
      <c r="BN537" s="132"/>
      <c r="BO537" s="132"/>
      <c r="BP537" s="12"/>
      <c r="BQ537" s="12"/>
      <c r="BS537" s="12"/>
      <c r="BV537" s="12"/>
      <c r="BW537" s="12"/>
      <c r="BY537" s="12"/>
      <c r="CB537" s="12"/>
      <c r="CC537" s="12"/>
      <c r="CE537" s="12"/>
      <c r="CH537" s="12"/>
      <c r="CI537" s="12"/>
    </row>
    <row r="538" spans="1:87">
      <c r="A538" s="9">
        <v>529</v>
      </c>
      <c r="B538" s="9">
        <v>106</v>
      </c>
      <c r="C538" s="9" t="s">
        <v>1928</v>
      </c>
      <c r="D538" s="9">
        <v>998</v>
      </c>
      <c r="E538" s="9" t="s">
        <v>1928</v>
      </c>
      <c r="F538" s="39">
        <v>0</v>
      </c>
      <c r="G538" s="128">
        <v>0</v>
      </c>
      <c r="H538" s="129">
        <f t="shared" si="81"/>
        <v>0</v>
      </c>
      <c r="I538" s="128">
        <f>IF(H539&gt;0, H538/H539, 0)</f>
        <v>0</v>
      </c>
      <c r="J538" s="76"/>
      <c r="K538" s="12" t="e">
        <f>ROUND(J539*I538,0)</f>
        <v>#REF!</v>
      </c>
      <c r="L538" s="75">
        <v>0</v>
      </c>
      <c r="M538" s="12" t="e">
        <f>K538-L538</f>
        <v>#REF!</v>
      </c>
      <c r="N538" s="50" t="e">
        <f t="shared" si="80"/>
        <v>#REF!</v>
      </c>
      <c r="O538" s="12">
        <v>0</v>
      </c>
      <c r="P538" s="9">
        <f t="shared" si="73"/>
        <v>0</v>
      </c>
      <c r="Q538" s="130">
        <f t="shared" si="74"/>
        <v>106</v>
      </c>
      <c r="R538" s="130">
        <f t="shared" si="75"/>
        <v>998</v>
      </c>
      <c r="S538" s="130">
        <f t="shared" si="76"/>
        <v>529</v>
      </c>
      <c r="T538" s="130">
        <f t="shared" si="77"/>
        <v>0</v>
      </c>
      <c r="U538" s="130">
        <f t="shared" si="78"/>
        <v>0</v>
      </c>
      <c r="V538" s="185">
        <f t="shared" si="79"/>
        <v>529</v>
      </c>
      <c r="W538" s="12">
        <v>106</v>
      </c>
      <c r="X538" s="9">
        <v>998</v>
      </c>
      <c r="Y538" s="9">
        <v>529</v>
      </c>
      <c r="Z538" s="12">
        <v>0</v>
      </c>
      <c r="AA538" s="12">
        <v>0</v>
      </c>
      <c r="AB538" s="132"/>
      <c r="AC538" s="131"/>
      <c r="AD538" s="132"/>
      <c r="AE538" s="132"/>
      <c r="AF538" s="131"/>
      <c r="AG538" s="131"/>
      <c r="AI538" s="12"/>
      <c r="AL538" s="12"/>
      <c r="AM538" s="12"/>
      <c r="AO538" s="12"/>
      <c r="AR538" s="12"/>
      <c r="AS538" s="12"/>
      <c r="AU538" s="12"/>
      <c r="AX538" s="12"/>
      <c r="AY538" s="12"/>
      <c r="BA538" s="12"/>
      <c r="BD538" s="12"/>
      <c r="BE538" s="12"/>
      <c r="BG538" s="12"/>
      <c r="BJ538" s="12"/>
      <c r="BK538" s="12"/>
      <c r="BM538" s="131"/>
      <c r="BN538" s="132"/>
      <c r="BO538" s="132"/>
      <c r="BP538" s="12"/>
      <c r="BQ538" s="12"/>
      <c r="BS538" s="12"/>
      <c r="BV538" s="12"/>
      <c r="BW538" s="12"/>
      <c r="BY538" s="12"/>
      <c r="CB538" s="12"/>
      <c r="CC538" s="12"/>
      <c r="CE538" s="12"/>
      <c r="CH538" s="12"/>
      <c r="CI538" s="12"/>
    </row>
    <row r="539" spans="1:87">
      <c r="A539" s="9">
        <v>530</v>
      </c>
      <c r="B539" s="13">
        <v>106</v>
      </c>
      <c r="C539" s="13" t="s">
        <v>1605</v>
      </c>
      <c r="D539" s="13">
        <v>999</v>
      </c>
      <c r="E539" s="13" t="s">
        <v>946</v>
      </c>
      <c r="F539" s="111">
        <v>1739281</v>
      </c>
      <c r="G539" s="133">
        <v>1</v>
      </c>
      <c r="H539" s="134">
        <f>SUM(H535:H538)</f>
        <v>1855565</v>
      </c>
      <c r="I539" s="133">
        <f>SUM(I535:I538)</f>
        <v>1</v>
      </c>
      <c r="J539" s="111" t="e">
        <f>VLOOKUP(B539,town351,22)</f>
        <v>#REF!</v>
      </c>
      <c r="K539" s="111" t="e">
        <f>SUM(K535:K538)</f>
        <v>#REF!</v>
      </c>
      <c r="L539" s="135">
        <v>1070671</v>
      </c>
      <c r="M539" s="111" t="e">
        <f>SUM(M535:M538)</f>
        <v>#REF!</v>
      </c>
      <c r="N539" s="49" t="e">
        <f t="shared" si="80"/>
        <v>#REF!</v>
      </c>
      <c r="O539" s="111">
        <v>164</v>
      </c>
      <c r="P539" s="9">
        <f t="shared" si="73"/>
        <v>0</v>
      </c>
      <c r="Q539" s="130">
        <f t="shared" si="74"/>
        <v>106</v>
      </c>
      <c r="R539" s="130">
        <f t="shared" si="75"/>
        <v>999</v>
      </c>
      <c r="S539" s="130">
        <f t="shared" si="76"/>
        <v>530</v>
      </c>
      <c r="T539" s="130">
        <f t="shared" si="77"/>
        <v>172</v>
      </c>
      <c r="U539" s="130">
        <f t="shared" si="78"/>
        <v>1855565</v>
      </c>
      <c r="V539" s="185">
        <f t="shared" si="79"/>
        <v>530</v>
      </c>
      <c r="W539" s="12">
        <v>106</v>
      </c>
      <c r="X539" s="9">
        <v>999</v>
      </c>
      <c r="Y539" s="9">
        <v>530</v>
      </c>
      <c r="Z539" s="12">
        <v>172</v>
      </c>
      <c r="AA539" s="12">
        <v>1855565</v>
      </c>
      <c r="AB539" s="132"/>
      <c r="AC539" s="131"/>
      <c r="AD539" s="132"/>
      <c r="AE539" s="132"/>
      <c r="AF539" s="131"/>
      <c r="AG539" s="131"/>
      <c r="AI539" s="12"/>
      <c r="AL539" s="12"/>
      <c r="AM539" s="12"/>
      <c r="AO539" s="12"/>
      <c r="AR539" s="12"/>
      <c r="AS539" s="12"/>
      <c r="AU539" s="12"/>
      <c r="AX539" s="12"/>
      <c r="AY539" s="12"/>
      <c r="BA539" s="12"/>
      <c r="BD539" s="12"/>
      <c r="BE539" s="12"/>
      <c r="BG539" s="12"/>
      <c r="BJ539" s="12"/>
      <c r="BK539" s="12"/>
      <c r="BM539" s="131"/>
      <c r="BN539" s="132"/>
      <c r="BO539" s="132"/>
      <c r="BP539" s="12"/>
      <c r="BQ539" s="12"/>
      <c r="BS539" s="12"/>
      <c r="BV539" s="12"/>
      <c r="BW539" s="12"/>
      <c r="BY539" s="12"/>
      <c r="CB539" s="12"/>
      <c r="CC539" s="12"/>
      <c r="CE539" s="12"/>
      <c r="CH539" s="12"/>
      <c r="CI539" s="12"/>
    </row>
    <row r="540" spans="1:87">
      <c r="A540" s="9">
        <v>531</v>
      </c>
      <c r="B540" s="9">
        <v>107</v>
      </c>
      <c r="C540" s="9" t="s">
        <v>1606</v>
      </c>
      <c r="D540" s="9">
        <v>107</v>
      </c>
      <c r="E540" s="9" t="s">
        <v>1167</v>
      </c>
      <c r="F540" s="39">
        <v>34881817.403679989</v>
      </c>
      <c r="G540" s="128">
        <v>0.96560600908624927</v>
      </c>
      <c r="H540" s="129">
        <f>U540</f>
        <v>34761401.33839</v>
      </c>
      <c r="I540" s="128">
        <f>IF(H544&gt;0, H540/H544, 0)</f>
        <v>0.96119627871463786</v>
      </c>
      <c r="J540" s="76"/>
      <c r="K540" s="12" t="e">
        <f>ROUND(J544*I540,0)</f>
        <v>#REF!</v>
      </c>
      <c r="L540" s="75">
        <v>30325627</v>
      </c>
      <c r="M540" s="12" t="e">
        <f>K540-L540</f>
        <v>#REF!</v>
      </c>
      <c r="N540" s="50" t="e">
        <f t="shared" si="80"/>
        <v>#REF!</v>
      </c>
      <c r="O540" s="12">
        <v>3237</v>
      </c>
      <c r="P540" s="9">
        <f t="shared" si="73"/>
        <v>0</v>
      </c>
      <c r="Q540" s="130">
        <f t="shared" si="74"/>
        <v>107</v>
      </c>
      <c r="R540" s="130">
        <f t="shared" si="75"/>
        <v>107</v>
      </c>
      <c r="S540" s="130">
        <f t="shared" si="76"/>
        <v>531</v>
      </c>
      <c r="T540" s="130">
        <f t="shared" si="77"/>
        <v>3179</v>
      </c>
      <c r="U540" s="130">
        <f t="shared" si="78"/>
        <v>34761401.33839</v>
      </c>
      <c r="V540" s="185">
        <f t="shared" si="79"/>
        <v>531</v>
      </c>
      <c r="W540" s="12">
        <v>107</v>
      </c>
      <c r="X540" s="9">
        <v>107</v>
      </c>
      <c r="Y540" s="9">
        <v>531</v>
      </c>
      <c r="Z540" s="12">
        <v>3179</v>
      </c>
      <c r="AA540" s="12">
        <v>34761401.33839</v>
      </c>
      <c r="AB540" s="132"/>
      <c r="AC540" s="131"/>
      <c r="AD540" s="132"/>
      <c r="AE540" s="132"/>
      <c r="AF540" s="131"/>
      <c r="AG540" s="131"/>
      <c r="AI540" s="12"/>
      <c r="AL540" s="12"/>
      <c r="AM540" s="12"/>
      <c r="AO540" s="12"/>
      <c r="AR540" s="12"/>
      <c r="AS540" s="12"/>
      <c r="AU540" s="12"/>
      <c r="AX540" s="12"/>
      <c r="AY540" s="12"/>
      <c r="BA540" s="12"/>
      <c r="BD540" s="12"/>
      <c r="BE540" s="12"/>
      <c r="BG540" s="12"/>
      <c r="BJ540" s="12"/>
      <c r="BK540" s="12"/>
      <c r="BM540" s="131"/>
      <c r="BN540" s="132"/>
      <c r="BO540" s="132"/>
      <c r="BP540" s="12"/>
      <c r="BQ540" s="12"/>
      <c r="BS540" s="12"/>
      <c r="BV540" s="12"/>
      <c r="BW540" s="12"/>
      <c r="BY540" s="12"/>
      <c r="CB540" s="12"/>
      <c r="CC540" s="12"/>
      <c r="CE540" s="12"/>
      <c r="CH540" s="12"/>
      <c r="CI540" s="12"/>
    </row>
    <row r="541" spans="1:87">
      <c r="A541" s="9">
        <v>532</v>
      </c>
      <c r="B541" s="9">
        <v>107</v>
      </c>
      <c r="C541" s="9" t="s">
        <v>1606</v>
      </c>
      <c r="D541" s="9">
        <v>817</v>
      </c>
      <c r="E541" s="9" t="s">
        <v>1478</v>
      </c>
      <c r="F541" s="39">
        <v>1242458</v>
      </c>
      <c r="G541" s="128">
        <v>3.4393990913750769E-2</v>
      </c>
      <c r="H541" s="129">
        <f t="shared" si="81"/>
        <v>1403326</v>
      </c>
      <c r="I541" s="128">
        <f>IF(H544&gt;0, H541/H544, 0)</f>
        <v>3.8803721285362081E-2</v>
      </c>
      <c r="J541" s="76"/>
      <c r="K541" s="12" t="e">
        <f>ROUND(J544*I541,0)</f>
        <v>#REF!</v>
      </c>
      <c r="L541" s="75">
        <v>1080171</v>
      </c>
      <c r="M541" s="12" t="e">
        <f>K541-L541</f>
        <v>#REF!</v>
      </c>
      <c r="N541" s="50" t="e">
        <f t="shared" si="80"/>
        <v>#REF!</v>
      </c>
      <c r="O541" s="12">
        <v>80</v>
      </c>
      <c r="P541" s="9">
        <f t="shared" si="73"/>
        <v>0</v>
      </c>
      <c r="Q541" s="130">
        <f t="shared" si="74"/>
        <v>107</v>
      </c>
      <c r="R541" s="130">
        <f t="shared" si="75"/>
        <v>817</v>
      </c>
      <c r="S541" s="130">
        <f t="shared" si="76"/>
        <v>532</v>
      </c>
      <c r="T541" s="130">
        <f t="shared" si="77"/>
        <v>89</v>
      </c>
      <c r="U541" s="130">
        <f t="shared" si="78"/>
        <v>1403326</v>
      </c>
      <c r="V541" s="185">
        <f t="shared" si="79"/>
        <v>532</v>
      </c>
      <c r="W541" s="12">
        <v>107</v>
      </c>
      <c r="X541" s="9">
        <v>817</v>
      </c>
      <c r="Y541" s="9">
        <v>532</v>
      </c>
      <c r="Z541" s="12">
        <v>89</v>
      </c>
      <c r="AA541" s="12">
        <v>1403326</v>
      </c>
      <c r="AB541" s="132"/>
      <c r="AC541" s="131"/>
      <c r="AD541" s="132"/>
      <c r="AE541" s="132"/>
      <c r="AF541" s="131"/>
      <c r="AG541" s="131"/>
      <c r="AI541" s="12"/>
      <c r="AL541" s="12"/>
      <c r="AM541" s="12"/>
      <c r="AO541" s="12"/>
      <c r="AR541" s="12"/>
      <c r="AS541" s="12"/>
      <c r="AU541" s="12"/>
      <c r="AX541" s="12"/>
      <c r="AY541" s="12"/>
      <c r="BA541" s="12"/>
      <c r="BD541" s="12"/>
      <c r="BE541" s="12"/>
      <c r="BG541" s="12"/>
      <c r="BJ541" s="12"/>
      <c r="BK541" s="12"/>
      <c r="BM541" s="131"/>
      <c r="BN541" s="132"/>
      <c r="BO541" s="132"/>
      <c r="BP541" s="12"/>
      <c r="BQ541" s="12"/>
      <c r="BS541" s="12"/>
      <c r="BV541" s="12"/>
      <c r="BW541" s="12"/>
      <c r="BY541" s="12"/>
      <c r="CB541" s="12"/>
      <c r="CC541" s="12"/>
      <c r="CE541" s="12"/>
      <c r="CH541" s="12"/>
      <c r="CI541" s="12"/>
    </row>
    <row r="542" spans="1:87">
      <c r="A542" s="9">
        <v>533</v>
      </c>
      <c r="B542" s="9">
        <v>107</v>
      </c>
      <c r="C542" s="9" t="s">
        <v>1928</v>
      </c>
      <c r="D542" s="9">
        <v>998</v>
      </c>
      <c r="F542" s="136">
        <v>0</v>
      </c>
      <c r="G542" s="137">
        <v>0</v>
      </c>
      <c r="H542" s="129">
        <f t="shared" si="81"/>
        <v>0</v>
      </c>
      <c r="I542" s="128">
        <f>IF(H544&gt;0, H542/H544, 0)</f>
        <v>0</v>
      </c>
      <c r="J542" s="76"/>
      <c r="K542" s="12" t="e">
        <f>ROUND(J544*I542,0)</f>
        <v>#REF!</v>
      </c>
      <c r="L542" s="75">
        <v>0</v>
      </c>
      <c r="M542" s="12" t="e">
        <f>K542-L542</f>
        <v>#REF!</v>
      </c>
      <c r="N542" s="50" t="e">
        <f t="shared" si="80"/>
        <v>#REF!</v>
      </c>
      <c r="O542" s="12">
        <v>0</v>
      </c>
      <c r="P542" s="9">
        <f t="shared" si="73"/>
        <v>0</v>
      </c>
      <c r="Q542" s="130">
        <f t="shared" si="74"/>
        <v>107</v>
      </c>
      <c r="R542" s="130">
        <f t="shared" si="75"/>
        <v>998</v>
      </c>
      <c r="S542" s="130">
        <f t="shared" si="76"/>
        <v>533</v>
      </c>
      <c r="T542" s="130">
        <f t="shared" si="77"/>
        <v>0</v>
      </c>
      <c r="U542" s="130">
        <f t="shared" si="78"/>
        <v>0</v>
      </c>
      <c r="V542" s="185">
        <f t="shared" si="79"/>
        <v>533</v>
      </c>
      <c r="W542" s="12">
        <v>107</v>
      </c>
      <c r="X542" s="9">
        <v>998</v>
      </c>
      <c r="Y542" s="9">
        <v>533</v>
      </c>
      <c r="Z542" s="12">
        <v>0</v>
      </c>
      <c r="AA542" s="12">
        <v>0</v>
      </c>
      <c r="AB542" s="132"/>
      <c r="AC542" s="131"/>
      <c r="AD542" s="132"/>
      <c r="AE542" s="132"/>
      <c r="AF542" s="131"/>
      <c r="AG542" s="131"/>
      <c r="AI542" s="12"/>
      <c r="AL542" s="12"/>
      <c r="AM542" s="12"/>
      <c r="AO542" s="12"/>
      <c r="AR542" s="12"/>
      <c r="AS542" s="12"/>
      <c r="AU542" s="12"/>
      <c r="AX542" s="12"/>
      <c r="AY542" s="12"/>
      <c r="BA542" s="12"/>
      <c r="BD542" s="12"/>
      <c r="BE542" s="12"/>
      <c r="BG542" s="12"/>
      <c r="BJ542" s="12"/>
      <c r="BK542" s="12"/>
      <c r="BM542" s="131"/>
      <c r="BN542" s="132"/>
      <c r="BO542" s="132"/>
      <c r="BP542" s="12"/>
      <c r="BQ542" s="12"/>
      <c r="BS542" s="12"/>
      <c r="BV542" s="12"/>
      <c r="BW542" s="12"/>
      <c r="BY542" s="12"/>
      <c r="CB542" s="12"/>
      <c r="CC542" s="12"/>
      <c r="CE542" s="12"/>
      <c r="CH542" s="12"/>
      <c r="CI542" s="12"/>
    </row>
    <row r="543" spans="1:87">
      <c r="A543" s="9">
        <v>534</v>
      </c>
      <c r="B543" s="9">
        <v>107</v>
      </c>
      <c r="C543" s="9" t="s">
        <v>1928</v>
      </c>
      <c r="D543" s="9">
        <v>998</v>
      </c>
      <c r="E543" s="9" t="s">
        <v>1928</v>
      </c>
      <c r="F543" s="39">
        <v>0</v>
      </c>
      <c r="G543" s="128">
        <v>0</v>
      </c>
      <c r="H543" s="129">
        <f t="shared" si="81"/>
        <v>0</v>
      </c>
      <c r="I543" s="128">
        <f>IF(H544&gt;0, H543/H544, 0)</f>
        <v>0</v>
      </c>
      <c r="J543" s="76"/>
      <c r="K543" s="12" t="e">
        <f>ROUND(J544*I543,0)</f>
        <v>#REF!</v>
      </c>
      <c r="L543" s="75">
        <v>0</v>
      </c>
      <c r="M543" s="12" t="e">
        <f>K543-L543</f>
        <v>#REF!</v>
      </c>
      <c r="N543" s="50" t="e">
        <f t="shared" si="80"/>
        <v>#REF!</v>
      </c>
      <c r="O543" s="12">
        <v>0</v>
      </c>
      <c r="P543" s="9">
        <f t="shared" si="73"/>
        <v>0</v>
      </c>
      <c r="Q543" s="130">
        <f t="shared" si="74"/>
        <v>107</v>
      </c>
      <c r="R543" s="130">
        <f t="shared" si="75"/>
        <v>998</v>
      </c>
      <c r="S543" s="130">
        <f t="shared" si="76"/>
        <v>534</v>
      </c>
      <c r="T543" s="130">
        <f t="shared" si="77"/>
        <v>0</v>
      </c>
      <c r="U543" s="130">
        <f t="shared" si="78"/>
        <v>0</v>
      </c>
      <c r="V543" s="185">
        <f t="shared" si="79"/>
        <v>534</v>
      </c>
      <c r="W543" s="12">
        <v>107</v>
      </c>
      <c r="X543" s="9">
        <v>998</v>
      </c>
      <c r="Y543" s="9">
        <v>534</v>
      </c>
      <c r="Z543" s="12">
        <v>0</v>
      </c>
      <c r="AA543" s="12">
        <v>0</v>
      </c>
      <c r="AB543" s="132"/>
      <c r="AC543" s="131"/>
      <c r="AD543" s="132"/>
      <c r="AE543" s="132"/>
      <c r="AF543" s="131"/>
      <c r="AG543" s="131"/>
      <c r="AI543" s="12"/>
      <c r="AL543" s="12"/>
      <c r="AM543" s="12"/>
      <c r="AO543" s="12"/>
      <c r="AR543" s="12"/>
      <c r="AS543" s="12"/>
      <c r="AU543" s="12"/>
      <c r="AX543" s="12"/>
      <c r="AY543" s="12"/>
      <c r="BA543" s="12"/>
      <c r="BD543" s="12"/>
      <c r="BE543" s="12"/>
      <c r="BG543" s="12"/>
      <c r="BJ543" s="12"/>
      <c r="BK543" s="12"/>
      <c r="BM543" s="131"/>
      <c r="BN543" s="132"/>
      <c r="BO543" s="132"/>
      <c r="BP543" s="12"/>
      <c r="BQ543" s="12"/>
      <c r="BS543" s="12"/>
      <c r="BV543" s="12"/>
      <c r="BW543" s="12"/>
      <c r="BY543" s="12"/>
      <c r="CB543" s="12"/>
      <c r="CC543" s="12"/>
      <c r="CE543" s="12"/>
      <c r="CH543" s="12"/>
      <c r="CI543" s="12"/>
    </row>
    <row r="544" spans="1:87">
      <c r="A544" s="9">
        <v>535</v>
      </c>
      <c r="B544" s="13">
        <v>107</v>
      </c>
      <c r="C544" s="13" t="s">
        <v>1606</v>
      </c>
      <c r="D544" s="13">
        <v>999</v>
      </c>
      <c r="E544" s="13" t="s">
        <v>946</v>
      </c>
      <c r="F544" s="111">
        <v>36124275.403679989</v>
      </c>
      <c r="G544" s="133">
        <v>1</v>
      </c>
      <c r="H544" s="134">
        <f>SUM(H540:H543)</f>
        <v>36164727.33839</v>
      </c>
      <c r="I544" s="133">
        <f>SUM(I540:I543)</f>
        <v>1</v>
      </c>
      <c r="J544" s="111" t="e">
        <f>VLOOKUP(B544,town351,22)</f>
        <v>#REF!</v>
      </c>
      <c r="K544" s="111" t="e">
        <f>SUM(K540:K543)</f>
        <v>#REF!</v>
      </c>
      <c r="L544" s="135">
        <v>31405798</v>
      </c>
      <c r="M544" s="111" t="e">
        <f>SUM(M540:M543)</f>
        <v>#REF!</v>
      </c>
      <c r="N544" s="49" t="e">
        <f t="shared" si="80"/>
        <v>#REF!</v>
      </c>
      <c r="O544" s="111">
        <v>3317</v>
      </c>
      <c r="P544" s="9">
        <f t="shared" si="73"/>
        <v>0</v>
      </c>
      <c r="Q544" s="130">
        <f t="shared" si="74"/>
        <v>107</v>
      </c>
      <c r="R544" s="130">
        <f t="shared" si="75"/>
        <v>999</v>
      </c>
      <c r="S544" s="130">
        <f t="shared" si="76"/>
        <v>535</v>
      </c>
      <c r="T544" s="130">
        <f t="shared" si="77"/>
        <v>3268</v>
      </c>
      <c r="U544" s="130">
        <f t="shared" si="78"/>
        <v>36164727.33839</v>
      </c>
      <c r="V544" s="185">
        <f t="shared" si="79"/>
        <v>535</v>
      </c>
      <c r="W544" s="12">
        <v>107</v>
      </c>
      <c r="X544" s="9">
        <v>999</v>
      </c>
      <c r="Y544" s="9">
        <v>535</v>
      </c>
      <c r="Z544" s="12">
        <v>3268</v>
      </c>
      <c r="AA544" s="12">
        <v>36164727.33839</v>
      </c>
      <c r="AB544" s="132"/>
      <c r="AC544" s="131"/>
      <c r="AD544" s="132"/>
      <c r="AE544" s="132"/>
      <c r="AF544" s="131"/>
      <c r="AG544" s="131"/>
      <c r="AI544" s="12"/>
      <c r="AL544" s="12"/>
      <c r="AM544" s="12"/>
      <c r="AO544" s="12"/>
      <c r="AR544" s="12"/>
      <c r="AS544" s="12"/>
      <c r="AU544" s="12"/>
      <c r="AX544" s="12"/>
      <c r="AY544" s="12"/>
      <c r="BA544" s="12"/>
      <c r="BD544" s="12"/>
      <c r="BE544" s="12"/>
      <c r="BG544" s="12"/>
      <c r="BJ544" s="12"/>
      <c r="BK544" s="12"/>
      <c r="BM544" s="131"/>
      <c r="BN544" s="132"/>
      <c r="BO544" s="132"/>
      <c r="BP544" s="12"/>
      <c r="BQ544" s="12"/>
      <c r="BS544" s="12"/>
      <c r="BV544" s="12"/>
      <c r="BW544" s="12"/>
      <c r="BY544" s="12"/>
      <c r="CB544" s="12"/>
      <c r="CC544" s="12"/>
      <c r="CE544" s="12"/>
      <c r="CH544" s="12"/>
      <c r="CI544" s="12"/>
    </row>
    <row r="545" spans="1:87">
      <c r="A545" s="9">
        <v>536</v>
      </c>
      <c r="B545" s="9">
        <v>108</v>
      </c>
      <c r="C545" s="9" t="s">
        <v>1607</v>
      </c>
      <c r="D545" s="9">
        <v>108</v>
      </c>
      <c r="E545" s="9" t="s">
        <v>1168</v>
      </c>
      <c r="F545" s="39">
        <v>105599.68000000001</v>
      </c>
      <c r="G545" s="128">
        <v>9.3772636259068565E-2</v>
      </c>
      <c r="H545" s="129">
        <f>U545</f>
        <v>105367.36000000002</v>
      </c>
      <c r="I545" s="128">
        <f>IF(H549&gt;0, H545/H549, 0)</f>
        <v>9.047947301895827E-2</v>
      </c>
      <c r="J545" s="76"/>
      <c r="K545" s="12" t="e">
        <f>ROUND(J549*I545,0)</f>
        <v>#REF!</v>
      </c>
      <c r="L545" s="75">
        <v>71097</v>
      </c>
      <c r="M545" s="12" t="e">
        <f>K545-L545</f>
        <v>#REF!</v>
      </c>
      <c r="N545" s="50" t="e">
        <f t="shared" si="80"/>
        <v>#REF!</v>
      </c>
      <c r="O545" s="12">
        <v>8</v>
      </c>
      <c r="P545" s="9">
        <f t="shared" si="73"/>
        <v>0</v>
      </c>
      <c r="Q545" s="130">
        <f t="shared" si="74"/>
        <v>108</v>
      </c>
      <c r="R545" s="130">
        <f t="shared" si="75"/>
        <v>108</v>
      </c>
      <c r="S545" s="130">
        <f t="shared" si="76"/>
        <v>536</v>
      </c>
      <c r="T545" s="130">
        <f t="shared" si="77"/>
        <v>8</v>
      </c>
      <c r="U545" s="130">
        <f t="shared" si="78"/>
        <v>105367.36000000002</v>
      </c>
      <c r="V545" s="185">
        <f t="shared" si="79"/>
        <v>536</v>
      </c>
      <c r="W545" s="12">
        <v>108</v>
      </c>
      <c r="X545" s="9">
        <v>108</v>
      </c>
      <c r="Y545" s="9">
        <v>536</v>
      </c>
      <c r="Z545" s="12">
        <v>8</v>
      </c>
      <c r="AA545" s="12">
        <v>105367.36000000002</v>
      </c>
      <c r="AB545" s="132"/>
      <c r="AC545" s="131"/>
      <c r="AD545" s="132"/>
      <c r="AE545" s="132"/>
      <c r="AF545" s="131"/>
      <c r="AG545" s="131"/>
      <c r="AI545" s="12"/>
      <c r="AL545" s="12"/>
      <c r="AM545" s="12"/>
      <c r="AO545" s="12"/>
      <c r="AR545" s="12"/>
      <c r="AS545" s="12"/>
      <c r="AU545" s="12"/>
      <c r="AX545" s="12"/>
      <c r="AY545" s="12"/>
      <c r="BA545" s="12"/>
      <c r="BD545" s="12"/>
      <c r="BE545" s="12"/>
      <c r="BG545" s="12"/>
      <c r="BJ545" s="12"/>
      <c r="BK545" s="12"/>
      <c r="BM545" s="131"/>
      <c r="BN545" s="132"/>
      <c r="BO545" s="132"/>
      <c r="BP545" s="12"/>
      <c r="BQ545" s="12"/>
      <c r="BS545" s="12"/>
      <c r="BV545" s="12"/>
      <c r="BW545" s="12"/>
      <c r="BY545" s="12"/>
      <c r="CB545" s="12"/>
      <c r="CC545" s="12"/>
      <c r="CE545" s="12"/>
      <c r="CH545" s="12"/>
      <c r="CI545" s="12"/>
    </row>
    <row r="546" spans="1:87">
      <c r="A546" s="9">
        <v>537</v>
      </c>
      <c r="B546" s="9">
        <v>108</v>
      </c>
      <c r="C546" s="9" t="s">
        <v>1607</v>
      </c>
      <c r="D546" s="9">
        <v>632</v>
      </c>
      <c r="E546" s="9" t="s">
        <v>1425</v>
      </c>
      <c r="F546" s="39">
        <v>607185</v>
      </c>
      <c r="G546" s="128">
        <v>0.53918097239463747</v>
      </c>
      <c r="H546" s="129">
        <f t="shared" si="81"/>
        <v>609996</v>
      </c>
      <c r="I546" s="128">
        <f>IF(H549&gt;0, H546/H549, 0)</f>
        <v>0.52380658131391411</v>
      </c>
      <c r="J546" s="76"/>
      <c r="K546" s="12" t="e">
        <f>ROUND(J549*I546,0)</f>
        <v>#REF!</v>
      </c>
      <c r="L546" s="75">
        <v>408797</v>
      </c>
      <c r="M546" s="12" t="e">
        <f>K546-L546</f>
        <v>#REF!</v>
      </c>
      <c r="N546" s="50" t="e">
        <f t="shared" si="80"/>
        <v>#REF!</v>
      </c>
      <c r="O546" s="12">
        <v>64</v>
      </c>
      <c r="P546" s="9">
        <f t="shared" si="73"/>
        <v>0</v>
      </c>
      <c r="Q546" s="130">
        <f t="shared" si="74"/>
        <v>108</v>
      </c>
      <c r="R546" s="130">
        <f t="shared" si="75"/>
        <v>632</v>
      </c>
      <c r="S546" s="130">
        <f t="shared" si="76"/>
        <v>537</v>
      </c>
      <c r="T546" s="130">
        <f t="shared" si="77"/>
        <v>61</v>
      </c>
      <c r="U546" s="130">
        <f t="shared" si="78"/>
        <v>609996</v>
      </c>
      <c r="V546" s="185">
        <f t="shared" si="79"/>
        <v>537</v>
      </c>
      <c r="W546" s="12">
        <v>108</v>
      </c>
      <c r="X546" s="9">
        <v>632</v>
      </c>
      <c r="Y546" s="9">
        <v>537</v>
      </c>
      <c r="Z546" s="12">
        <v>61</v>
      </c>
      <c r="AA546" s="12">
        <v>609996</v>
      </c>
      <c r="AB546" s="132"/>
      <c r="AC546" s="131"/>
      <c r="AD546" s="132"/>
      <c r="AE546" s="132"/>
      <c r="AF546" s="131"/>
      <c r="AG546" s="131"/>
      <c r="AI546" s="12"/>
      <c r="AL546" s="12"/>
      <c r="AM546" s="12"/>
      <c r="AO546" s="12"/>
      <c r="AR546" s="12"/>
      <c r="AS546" s="12"/>
      <c r="AU546" s="12"/>
      <c r="AX546" s="12"/>
      <c r="AY546" s="12"/>
      <c r="BA546" s="12"/>
      <c r="BD546" s="12"/>
      <c r="BE546" s="12"/>
      <c r="BG546" s="12"/>
      <c r="BJ546" s="12"/>
      <c r="BK546" s="12"/>
      <c r="BM546" s="131"/>
      <c r="BN546" s="132"/>
      <c r="BO546" s="132"/>
      <c r="BP546" s="12"/>
      <c r="BQ546" s="12"/>
      <c r="BS546" s="12"/>
      <c r="BV546" s="12"/>
      <c r="BW546" s="12"/>
      <c r="BY546" s="12"/>
      <c r="CB546" s="12"/>
      <c r="CC546" s="12"/>
      <c r="CE546" s="12"/>
      <c r="CH546" s="12"/>
      <c r="CI546" s="12"/>
    </row>
    <row r="547" spans="1:87">
      <c r="A547" s="9">
        <v>538</v>
      </c>
      <c r="B547" s="9">
        <v>108</v>
      </c>
      <c r="C547" s="9" t="s">
        <v>1607</v>
      </c>
      <c r="D547" s="9">
        <v>683</v>
      </c>
      <c r="E547" s="9" t="s">
        <v>1441</v>
      </c>
      <c r="F547" s="39">
        <v>413340</v>
      </c>
      <c r="G547" s="128">
        <v>0.36704639134629385</v>
      </c>
      <c r="H547" s="129">
        <f t="shared" si="81"/>
        <v>449181</v>
      </c>
      <c r="I547" s="128">
        <f>IF(H549&gt;0, H547/H549, 0)</f>
        <v>0.38571394566712774</v>
      </c>
      <c r="J547" s="76"/>
      <c r="K547" s="12" t="e">
        <f>ROUND(J549*I547,0)</f>
        <v>#REF!</v>
      </c>
      <c r="L547" s="75">
        <v>278288</v>
      </c>
      <c r="M547" s="12" t="e">
        <f>K547-L547</f>
        <v>#REF!</v>
      </c>
      <c r="N547" s="50" t="e">
        <f t="shared" si="80"/>
        <v>#REF!</v>
      </c>
      <c r="O547" s="12">
        <v>42</v>
      </c>
      <c r="P547" s="9">
        <f t="shared" si="73"/>
        <v>0</v>
      </c>
      <c r="Q547" s="130">
        <f t="shared" si="74"/>
        <v>108</v>
      </c>
      <c r="R547" s="130">
        <f t="shared" si="75"/>
        <v>683</v>
      </c>
      <c r="S547" s="130">
        <f t="shared" si="76"/>
        <v>538</v>
      </c>
      <c r="T547" s="130">
        <f t="shared" si="77"/>
        <v>45</v>
      </c>
      <c r="U547" s="130">
        <f t="shared" si="78"/>
        <v>449181</v>
      </c>
      <c r="V547" s="185">
        <f t="shared" si="79"/>
        <v>538</v>
      </c>
      <c r="W547" s="12">
        <v>108</v>
      </c>
      <c r="X547" s="9">
        <v>683</v>
      </c>
      <c r="Y547" s="9">
        <v>538</v>
      </c>
      <c r="Z547" s="12">
        <v>45</v>
      </c>
      <c r="AA547" s="12">
        <v>449181</v>
      </c>
      <c r="AB547" s="132"/>
      <c r="AC547" s="131"/>
      <c r="AD547" s="132"/>
      <c r="AE547" s="132"/>
      <c r="AF547" s="131"/>
      <c r="AG547" s="131"/>
      <c r="AI547" s="12"/>
      <c r="AL547" s="12"/>
      <c r="AM547" s="12"/>
      <c r="AO547" s="12"/>
      <c r="AR547" s="12"/>
      <c r="AS547" s="12"/>
      <c r="AU547" s="12"/>
      <c r="AX547" s="12"/>
      <c r="AY547" s="12"/>
      <c r="BA547" s="12"/>
      <c r="BD547" s="12"/>
      <c r="BE547" s="12"/>
      <c r="BG547" s="12"/>
      <c r="BJ547" s="12"/>
      <c r="BK547" s="12"/>
      <c r="BM547" s="131"/>
      <c r="BN547" s="132"/>
      <c r="BO547" s="132"/>
      <c r="BP547" s="12"/>
      <c r="BQ547" s="12"/>
      <c r="BS547" s="12"/>
      <c r="BV547" s="12"/>
      <c r="BW547" s="12"/>
      <c r="BY547" s="12"/>
      <c r="CB547" s="12"/>
      <c r="CC547" s="12"/>
      <c r="CE547" s="12"/>
      <c r="CH547" s="12"/>
      <c r="CI547" s="12"/>
    </row>
    <row r="548" spans="1:87">
      <c r="A548" s="9">
        <v>539</v>
      </c>
      <c r="B548" s="9">
        <v>108</v>
      </c>
      <c r="C548" s="9" t="s">
        <v>1928</v>
      </c>
      <c r="D548" s="9">
        <v>998</v>
      </c>
      <c r="E548" s="9" t="s">
        <v>1928</v>
      </c>
      <c r="F548" s="39">
        <v>0</v>
      </c>
      <c r="G548" s="128">
        <v>0</v>
      </c>
      <c r="H548" s="129">
        <f t="shared" si="81"/>
        <v>0</v>
      </c>
      <c r="I548" s="128">
        <f>IF(H549&gt;0, H548/H549, 0)</f>
        <v>0</v>
      </c>
      <c r="J548" s="76"/>
      <c r="K548" s="12" t="e">
        <f>ROUND(J549*I548,0)</f>
        <v>#REF!</v>
      </c>
      <c r="L548" s="75">
        <v>0</v>
      </c>
      <c r="M548" s="12" t="e">
        <f>K548-L548</f>
        <v>#REF!</v>
      </c>
      <c r="N548" s="50" t="e">
        <f t="shared" si="80"/>
        <v>#REF!</v>
      </c>
      <c r="O548" s="12">
        <v>0</v>
      </c>
      <c r="P548" s="9">
        <f t="shared" si="73"/>
        <v>0</v>
      </c>
      <c r="Q548" s="130">
        <f t="shared" si="74"/>
        <v>108</v>
      </c>
      <c r="R548" s="130">
        <f t="shared" si="75"/>
        <v>998</v>
      </c>
      <c r="S548" s="130">
        <f t="shared" si="76"/>
        <v>539</v>
      </c>
      <c r="T548" s="130">
        <f t="shared" si="77"/>
        <v>0</v>
      </c>
      <c r="U548" s="130">
        <f t="shared" si="78"/>
        <v>0</v>
      </c>
      <c r="V548" s="185">
        <f t="shared" si="79"/>
        <v>539</v>
      </c>
      <c r="W548" s="12">
        <v>108</v>
      </c>
      <c r="X548" s="9">
        <v>998</v>
      </c>
      <c r="Y548" s="9">
        <v>539</v>
      </c>
      <c r="Z548" s="12">
        <v>0</v>
      </c>
      <c r="AA548" s="12">
        <v>0</v>
      </c>
      <c r="AB548" s="132"/>
      <c r="AC548" s="131"/>
      <c r="AD548" s="132"/>
      <c r="AE548" s="132"/>
      <c r="AF548" s="131"/>
      <c r="AG548" s="131"/>
      <c r="AI548" s="12"/>
      <c r="AL548" s="12"/>
      <c r="AM548" s="12"/>
      <c r="AO548" s="12"/>
      <c r="AR548" s="12"/>
      <c r="AS548" s="12"/>
      <c r="AU548" s="12"/>
      <c r="AX548" s="12"/>
      <c r="AY548" s="12"/>
      <c r="BA548" s="12"/>
      <c r="BD548" s="12"/>
      <c r="BE548" s="12"/>
      <c r="BG548" s="12"/>
      <c r="BJ548" s="12"/>
      <c r="BK548" s="12"/>
      <c r="BM548" s="131"/>
      <c r="BN548" s="132"/>
      <c r="BO548" s="132"/>
      <c r="BP548" s="12"/>
      <c r="BQ548" s="12"/>
      <c r="BS548" s="12"/>
      <c r="BV548" s="12"/>
      <c r="BW548" s="12"/>
      <c r="BY548" s="12"/>
      <c r="CB548" s="12"/>
      <c r="CC548" s="12"/>
      <c r="CE548" s="12"/>
      <c r="CH548" s="12"/>
      <c r="CI548" s="12"/>
    </row>
    <row r="549" spans="1:87">
      <c r="A549" s="9">
        <v>540</v>
      </c>
      <c r="B549" s="13">
        <v>108</v>
      </c>
      <c r="C549" s="13" t="s">
        <v>1607</v>
      </c>
      <c r="D549" s="13">
        <v>999</v>
      </c>
      <c r="E549" s="13" t="s">
        <v>946</v>
      </c>
      <c r="F549" s="111">
        <v>1126124.6800000002</v>
      </c>
      <c r="G549" s="133">
        <v>0.99999999999999978</v>
      </c>
      <c r="H549" s="134">
        <f>SUM(H545:H548)</f>
        <v>1164544.3599999999</v>
      </c>
      <c r="I549" s="133">
        <f>SUM(I545:I548)</f>
        <v>1.0000000000000002</v>
      </c>
      <c r="J549" s="111" t="e">
        <f>VLOOKUP(B549,town351,22)</f>
        <v>#REF!</v>
      </c>
      <c r="K549" s="111" t="e">
        <f>SUM(K545:K548)</f>
        <v>#REF!</v>
      </c>
      <c r="L549" s="135">
        <v>758182</v>
      </c>
      <c r="M549" s="111" t="e">
        <f>SUM(M545:M548)</f>
        <v>#REF!</v>
      </c>
      <c r="N549" s="49" t="e">
        <f t="shared" si="80"/>
        <v>#REF!</v>
      </c>
      <c r="O549" s="111">
        <v>114</v>
      </c>
      <c r="P549" s="9">
        <f t="shared" si="73"/>
        <v>0</v>
      </c>
      <c r="Q549" s="130">
        <f t="shared" si="74"/>
        <v>108</v>
      </c>
      <c r="R549" s="130">
        <f t="shared" si="75"/>
        <v>999</v>
      </c>
      <c r="S549" s="130">
        <f t="shared" si="76"/>
        <v>540</v>
      </c>
      <c r="T549" s="130">
        <f t="shared" si="77"/>
        <v>114</v>
      </c>
      <c r="U549" s="130">
        <f t="shared" si="78"/>
        <v>1164544.3599999999</v>
      </c>
      <c r="V549" s="185">
        <f t="shared" si="79"/>
        <v>540</v>
      </c>
      <c r="W549" s="12">
        <v>108</v>
      </c>
      <c r="X549" s="9">
        <v>999</v>
      </c>
      <c r="Y549" s="9">
        <v>540</v>
      </c>
      <c r="Z549" s="12">
        <v>114</v>
      </c>
      <c r="AA549" s="12">
        <v>1164544.3599999999</v>
      </c>
      <c r="AB549" s="132"/>
      <c r="AC549" s="131"/>
      <c r="AD549" s="132"/>
      <c r="AE549" s="132"/>
      <c r="AF549" s="131"/>
      <c r="AG549" s="131"/>
      <c r="AI549" s="12"/>
      <c r="AL549" s="12"/>
      <c r="AM549" s="12"/>
      <c r="AO549" s="12"/>
      <c r="AR549" s="12"/>
      <c r="AS549" s="12"/>
      <c r="AU549" s="12"/>
      <c r="AX549" s="12"/>
      <c r="AY549" s="12"/>
      <c r="BA549" s="12"/>
      <c r="BD549" s="12"/>
      <c r="BE549" s="12"/>
      <c r="BG549" s="12"/>
      <c r="BJ549" s="12"/>
      <c r="BK549" s="12"/>
      <c r="BM549" s="131"/>
      <c r="BN549" s="132"/>
      <c r="BO549" s="132"/>
      <c r="BP549" s="12"/>
      <c r="BQ549" s="12"/>
      <c r="BS549" s="12"/>
      <c r="BV549" s="12"/>
      <c r="BW549" s="12"/>
      <c r="BY549" s="12"/>
      <c r="CB549" s="12"/>
      <c r="CC549" s="12"/>
      <c r="CE549" s="12"/>
      <c r="CH549" s="12"/>
      <c r="CI549" s="12"/>
    </row>
    <row r="550" spans="1:87">
      <c r="A550" s="9">
        <v>541</v>
      </c>
      <c r="B550" s="9">
        <v>109</v>
      </c>
      <c r="C550" s="9" t="s">
        <v>1608</v>
      </c>
      <c r="D550" s="9">
        <v>109</v>
      </c>
      <c r="E550" s="9" t="s">
        <v>1169</v>
      </c>
      <c r="F550" s="39">
        <v>31484.75</v>
      </c>
      <c r="G550" s="128">
        <v>1</v>
      </c>
      <c r="H550" s="129">
        <f>U550</f>
        <v>21496.61</v>
      </c>
      <c r="I550" s="128">
        <f>IF(H554&gt;0, H550/H554, 0)</f>
        <v>1</v>
      </c>
      <c r="J550" s="76"/>
      <c r="K550" s="12" t="e">
        <f>ROUND(J554*I550,0)</f>
        <v>#REF!</v>
      </c>
      <c r="L550" s="75">
        <v>22007</v>
      </c>
      <c r="M550" s="12" t="e">
        <f>K550-L550</f>
        <v>#REF!</v>
      </c>
      <c r="N550" s="50" t="e">
        <f t="shared" si="80"/>
        <v>#REF!</v>
      </c>
      <c r="O550" s="12">
        <v>4</v>
      </c>
      <c r="P550" s="9">
        <f t="shared" si="73"/>
        <v>0</v>
      </c>
      <c r="Q550" s="130">
        <f t="shared" si="74"/>
        <v>109</v>
      </c>
      <c r="R550" s="130">
        <f t="shared" si="75"/>
        <v>109</v>
      </c>
      <c r="S550" s="130">
        <f t="shared" si="76"/>
        <v>541</v>
      </c>
      <c r="T550" s="130">
        <f t="shared" si="77"/>
        <v>3</v>
      </c>
      <c r="U550" s="130">
        <f t="shared" si="78"/>
        <v>21496.61</v>
      </c>
      <c r="V550" s="185">
        <f t="shared" si="79"/>
        <v>541</v>
      </c>
      <c r="W550" s="12">
        <v>109</v>
      </c>
      <c r="X550" s="9">
        <v>109</v>
      </c>
      <c r="Y550" s="9">
        <v>541</v>
      </c>
      <c r="Z550" s="12">
        <v>3</v>
      </c>
      <c r="AA550" s="12">
        <v>21496.61</v>
      </c>
      <c r="AB550" s="132"/>
      <c r="AC550" s="131"/>
      <c r="AD550" s="132"/>
      <c r="AE550" s="132"/>
      <c r="AF550" s="131"/>
      <c r="AG550" s="131"/>
      <c r="AI550" s="12"/>
      <c r="AL550" s="12"/>
      <c r="AM550" s="12"/>
      <c r="AO550" s="12"/>
      <c r="AR550" s="12"/>
      <c r="AS550" s="12"/>
      <c r="AU550" s="12"/>
      <c r="AX550" s="12"/>
      <c r="AY550" s="12"/>
      <c r="BA550" s="12"/>
      <c r="BD550" s="12"/>
      <c r="BE550" s="12"/>
      <c r="BG550" s="12"/>
      <c r="BJ550" s="12"/>
      <c r="BK550" s="12"/>
      <c r="BM550" s="131"/>
      <c r="BN550" s="132"/>
      <c r="BO550" s="132"/>
      <c r="BP550" s="12"/>
      <c r="BQ550" s="12"/>
      <c r="BS550" s="12"/>
      <c r="BV550" s="12"/>
      <c r="BW550" s="12"/>
      <c r="BY550" s="12"/>
      <c r="CB550" s="12"/>
      <c r="CC550" s="12"/>
      <c r="CE550" s="12"/>
      <c r="CH550" s="12"/>
      <c r="CI550" s="12"/>
    </row>
    <row r="551" spans="1:87">
      <c r="A551" s="9">
        <v>542</v>
      </c>
      <c r="B551" s="9">
        <v>109</v>
      </c>
      <c r="C551" s="9" t="s">
        <v>1928</v>
      </c>
      <c r="D551" s="9">
        <v>998</v>
      </c>
      <c r="E551" s="9" t="s">
        <v>1928</v>
      </c>
      <c r="F551" s="39">
        <v>0</v>
      </c>
      <c r="G551" s="128">
        <v>0</v>
      </c>
      <c r="H551" s="129">
        <f t="shared" si="81"/>
        <v>0</v>
      </c>
      <c r="I551" s="128">
        <f>IF(H554&gt;0, H551/H554, 0)</f>
        <v>0</v>
      </c>
      <c r="J551" s="76"/>
      <c r="K551" s="12" t="e">
        <f>ROUND(J554*I551,0)</f>
        <v>#REF!</v>
      </c>
      <c r="L551" s="75">
        <v>0</v>
      </c>
      <c r="M551" s="12" t="e">
        <f>K551-L551</f>
        <v>#REF!</v>
      </c>
      <c r="N551" s="50" t="e">
        <f t="shared" si="80"/>
        <v>#REF!</v>
      </c>
      <c r="O551" s="12">
        <v>0</v>
      </c>
      <c r="P551" s="9">
        <f t="shared" si="73"/>
        <v>0</v>
      </c>
      <c r="Q551" s="130">
        <f t="shared" si="74"/>
        <v>109</v>
      </c>
      <c r="R551" s="130">
        <f t="shared" si="75"/>
        <v>998</v>
      </c>
      <c r="S551" s="130">
        <f t="shared" si="76"/>
        <v>542</v>
      </c>
      <c r="T551" s="130">
        <f t="shared" si="77"/>
        <v>0</v>
      </c>
      <c r="U551" s="130">
        <f t="shared" si="78"/>
        <v>0</v>
      </c>
      <c r="V551" s="185">
        <f t="shared" si="79"/>
        <v>542</v>
      </c>
      <c r="W551" s="12">
        <v>109</v>
      </c>
      <c r="X551" s="9">
        <v>998</v>
      </c>
      <c r="Y551" s="9">
        <v>542</v>
      </c>
      <c r="Z551" s="12">
        <v>0</v>
      </c>
      <c r="AA551" s="12">
        <v>0</v>
      </c>
      <c r="AB551" s="132"/>
      <c r="AC551" s="131"/>
      <c r="AD551" s="132"/>
      <c r="AE551" s="132"/>
      <c r="AF551" s="131"/>
      <c r="AG551" s="131"/>
      <c r="AI551" s="12"/>
      <c r="AL551" s="12"/>
      <c r="AM551" s="12"/>
      <c r="AO551" s="12"/>
      <c r="AR551" s="12"/>
      <c r="AS551" s="12"/>
      <c r="AU551" s="12"/>
      <c r="AX551" s="12"/>
      <c r="AY551" s="12"/>
      <c r="BA551" s="12"/>
      <c r="BD551" s="12"/>
      <c r="BE551" s="12"/>
      <c r="BG551" s="12"/>
      <c r="BJ551" s="12"/>
      <c r="BK551" s="12"/>
      <c r="BM551" s="131"/>
      <c r="BN551" s="132"/>
      <c r="BO551" s="132"/>
      <c r="BP551" s="12"/>
      <c r="BQ551" s="12"/>
      <c r="BS551" s="12"/>
      <c r="BV551" s="12"/>
      <c r="BW551" s="12"/>
      <c r="BY551" s="12"/>
      <c r="CB551" s="12"/>
      <c r="CC551" s="12"/>
      <c r="CE551" s="12"/>
      <c r="CH551" s="12"/>
      <c r="CI551" s="12"/>
    </row>
    <row r="552" spans="1:87">
      <c r="A552" s="9">
        <v>543</v>
      </c>
      <c r="B552" s="9">
        <v>109</v>
      </c>
      <c r="C552" s="9" t="s">
        <v>1928</v>
      </c>
      <c r="D552" s="9">
        <v>998</v>
      </c>
      <c r="E552" s="9" t="s">
        <v>1928</v>
      </c>
      <c r="F552" s="39">
        <v>0</v>
      </c>
      <c r="G552" s="128">
        <v>0</v>
      </c>
      <c r="H552" s="129">
        <f t="shared" si="81"/>
        <v>0</v>
      </c>
      <c r="I552" s="128">
        <f>IF(H554&gt;0, H552/H554, 0)</f>
        <v>0</v>
      </c>
      <c r="J552" s="76"/>
      <c r="K552" s="12" t="e">
        <f>ROUND(J554*I552,0)</f>
        <v>#REF!</v>
      </c>
      <c r="L552" s="75">
        <v>0</v>
      </c>
      <c r="M552" s="12" t="e">
        <f>K552-L552</f>
        <v>#REF!</v>
      </c>
      <c r="N552" s="50" t="e">
        <f t="shared" si="80"/>
        <v>#REF!</v>
      </c>
      <c r="O552" s="12">
        <v>0</v>
      </c>
      <c r="P552" s="9">
        <f t="shared" si="73"/>
        <v>0</v>
      </c>
      <c r="Q552" s="130">
        <f t="shared" si="74"/>
        <v>109</v>
      </c>
      <c r="R552" s="130">
        <f t="shared" si="75"/>
        <v>998</v>
      </c>
      <c r="S552" s="130">
        <f t="shared" si="76"/>
        <v>543</v>
      </c>
      <c r="T552" s="130">
        <f t="shared" si="77"/>
        <v>0</v>
      </c>
      <c r="U552" s="130">
        <f t="shared" si="78"/>
        <v>0</v>
      </c>
      <c r="V552" s="185">
        <f t="shared" si="79"/>
        <v>543</v>
      </c>
      <c r="W552" s="12">
        <v>109</v>
      </c>
      <c r="X552" s="9">
        <v>998</v>
      </c>
      <c r="Y552" s="9">
        <v>543</v>
      </c>
      <c r="Z552" s="12">
        <v>0</v>
      </c>
      <c r="AA552" s="12">
        <v>0</v>
      </c>
      <c r="AB552" s="132"/>
      <c r="AC552" s="131"/>
      <c r="AD552" s="132"/>
      <c r="AE552" s="132"/>
      <c r="AF552" s="131"/>
      <c r="AG552" s="131"/>
      <c r="AI552" s="12"/>
      <c r="AL552" s="12"/>
      <c r="AM552" s="12"/>
      <c r="AO552" s="12"/>
      <c r="AR552" s="12"/>
      <c r="AS552" s="12"/>
      <c r="AU552" s="12"/>
      <c r="AX552" s="12"/>
      <c r="AY552" s="12"/>
      <c r="BA552" s="12"/>
      <c r="BD552" s="12"/>
      <c r="BE552" s="12"/>
      <c r="BG552" s="12"/>
      <c r="BJ552" s="12"/>
      <c r="BK552" s="12"/>
      <c r="BM552" s="131"/>
      <c r="BN552" s="132"/>
      <c r="BO552" s="132"/>
      <c r="BP552" s="12"/>
      <c r="BQ552" s="12"/>
      <c r="BS552" s="12"/>
      <c r="BV552" s="12"/>
      <c r="BW552" s="12"/>
      <c r="BY552" s="12"/>
      <c r="CB552" s="12"/>
      <c r="CC552" s="12"/>
      <c r="CE552" s="12"/>
      <c r="CH552" s="12"/>
      <c r="CI552" s="12"/>
    </row>
    <row r="553" spans="1:87">
      <c r="A553" s="9">
        <v>544</v>
      </c>
      <c r="B553" s="9">
        <v>109</v>
      </c>
      <c r="C553" s="9" t="s">
        <v>1928</v>
      </c>
      <c r="D553" s="9">
        <v>998</v>
      </c>
      <c r="E553" s="9" t="s">
        <v>1928</v>
      </c>
      <c r="F553" s="39">
        <v>0</v>
      </c>
      <c r="G553" s="128">
        <v>0</v>
      </c>
      <c r="H553" s="129">
        <f t="shared" si="81"/>
        <v>0</v>
      </c>
      <c r="I553" s="128">
        <f>IF(H554&gt;0, H553/H554, 0)</f>
        <v>0</v>
      </c>
      <c r="J553" s="76"/>
      <c r="K553" s="12" t="e">
        <f>ROUND(J554*I553,0)</f>
        <v>#REF!</v>
      </c>
      <c r="L553" s="75">
        <v>0</v>
      </c>
      <c r="M553" s="12" t="e">
        <f>K553-L553</f>
        <v>#REF!</v>
      </c>
      <c r="N553" s="50" t="e">
        <f t="shared" si="80"/>
        <v>#REF!</v>
      </c>
      <c r="O553" s="12">
        <v>0</v>
      </c>
      <c r="P553" s="9">
        <f t="shared" si="73"/>
        <v>0</v>
      </c>
      <c r="Q553" s="130">
        <f t="shared" si="74"/>
        <v>109</v>
      </c>
      <c r="R553" s="130">
        <f t="shared" si="75"/>
        <v>998</v>
      </c>
      <c r="S553" s="130">
        <f t="shared" si="76"/>
        <v>544</v>
      </c>
      <c r="T553" s="130">
        <f t="shared" si="77"/>
        <v>0</v>
      </c>
      <c r="U553" s="130">
        <f t="shared" si="78"/>
        <v>0</v>
      </c>
      <c r="V553" s="185">
        <f t="shared" si="79"/>
        <v>544</v>
      </c>
      <c r="W553" s="12">
        <v>109</v>
      </c>
      <c r="X553" s="9">
        <v>998</v>
      </c>
      <c r="Y553" s="9">
        <v>544</v>
      </c>
      <c r="Z553" s="12">
        <v>0</v>
      </c>
      <c r="AA553" s="12">
        <v>0</v>
      </c>
      <c r="AB553" s="132"/>
      <c r="AC553" s="131"/>
      <c r="AD553" s="132"/>
      <c r="AE553" s="132"/>
      <c r="AF553" s="131"/>
      <c r="AG553" s="131"/>
      <c r="AI553" s="12"/>
      <c r="AL553" s="12"/>
      <c r="AM553" s="12"/>
      <c r="AO553" s="12"/>
      <c r="AR553" s="12"/>
      <c r="AS553" s="12"/>
      <c r="AU553" s="12"/>
      <c r="AX553" s="12"/>
      <c r="AY553" s="12"/>
      <c r="BA553" s="12"/>
      <c r="BD553" s="12"/>
      <c r="BE553" s="12"/>
      <c r="BG553" s="12"/>
      <c r="BJ553" s="12"/>
      <c r="BK553" s="12"/>
      <c r="BM553" s="131"/>
      <c r="BN553" s="132"/>
      <c r="BO553" s="132"/>
      <c r="BP553" s="12"/>
      <c r="BQ553" s="12"/>
      <c r="BS553" s="12"/>
      <c r="BV553" s="12"/>
      <c r="BW553" s="12"/>
      <c r="BY553" s="12"/>
      <c r="CB553" s="12"/>
      <c r="CC553" s="12"/>
      <c r="CE553" s="12"/>
      <c r="CH553" s="12"/>
      <c r="CI553" s="12"/>
    </row>
    <row r="554" spans="1:87">
      <c r="A554" s="9">
        <v>545</v>
      </c>
      <c r="B554" s="13">
        <v>109</v>
      </c>
      <c r="C554" s="13" t="s">
        <v>1608</v>
      </c>
      <c r="D554" s="13">
        <v>999</v>
      </c>
      <c r="E554" s="13" t="s">
        <v>946</v>
      </c>
      <c r="F554" s="111">
        <v>31484.75</v>
      </c>
      <c r="G554" s="133">
        <v>1</v>
      </c>
      <c r="H554" s="134">
        <f>SUM(H550:H553)</f>
        <v>21496.61</v>
      </c>
      <c r="I554" s="133">
        <f>SUM(I550:I553)</f>
        <v>1</v>
      </c>
      <c r="J554" s="111" t="e">
        <f>VLOOKUP(B554,town351,22)</f>
        <v>#REF!</v>
      </c>
      <c r="K554" s="111" t="e">
        <f>SUM(K550:K553)</f>
        <v>#REF!</v>
      </c>
      <c r="L554" s="135">
        <v>22007</v>
      </c>
      <c r="M554" s="111" t="e">
        <f>SUM(M550:M553)</f>
        <v>#REF!</v>
      </c>
      <c r="N554" s="49" t="e">
        <f t="shared" si="80"/>
        <v>#REF!</v>
      </c>
      <c r="O554" s="111">
        <v>4</v>
      </c>
      <c r="P554" s="9">
        <f t="shared" si="73"/>
        <v>0</v>
      </c>
      <c r="Q554" s="130">
        <f t="shared" si="74"/>
        <v>109</v>
      </c>
      <c r="R554" s="130">
        <f t="shared" si="75"/>
        <v>999</v>
      </c>
      <c r="S554" s="130">
        <f t="shared" si="76"/>
        <v>545</v>
      </c>
      <c r="T554" s="130">
        <f t="shared" si="77"/>
        <v>3</v>
      </c>
      <c r="U554" s="130">
        <f t="shared" si="78"/>
        <v>21496.61</v>
      </c>
      <c r="V554" s="185">
        <f t="shared" si="79"/>
        <v>545</v>
      </c>
      <c r="W554" s="12">
        <v>109</v>
      </c>
      <c r="X554" s="9">
        <v>999</v>
      </c>
      <c r="Y554" s="9">
        <v>545</v>
      </c>
      <c r="Z554" s="12">
        <v>3</v>
      </c>
      <c r="AA554" s="12">
        <v>21496.61</v>
      </c>
      <c r="AB554" s="132"/>
      <c r="AC554" s="131"/>
      <c r="AD554" s="132"/>
      <c r="AE554" s="132"/>
      <c r="AF554" s="131"/>
      <c r="AG554" s="131"/>
      <c r="AI554" s="12"/>
      <c r="AL554" s="12"/>
      <c r="AM554" s="12"/>
      <c r="AO554" s="12"/>
      <c r="AR554" s="12"/>
      <c r="AS554" s="12"/>
      <c r="AU554" s="12"/>
      <c r="AX554" s="12"/>
      <c r="AY554" s="12"/>
      <c r="BA554" s="12"/>
      <c r="BD554" s="12"/>
      <c r="BE554" s="12"/>
      <c r="BG554" s="12"/>
      <c r="BJ554" s="12"/>
      <c r="BK554" s="12"/>
      <c r="BM554" s="131"/>
      <c r="BN554" s="132"/>
      <c r="BO554" s="132"/>
      <c r="BP554" s="12"/>
      <c r="BQ554" s="12"/>
      <c r="BS554" s="12"/>
      <c r="BV554" s="12"/>
      <c r="BW554" s="12"/>
      <c r="BY554" s="12"/>
      <c r="CB554" s="12"/>
      <c r="CC554" s="12"/>
      <c r="CE554" s="12"/>
      <c r="CH554" s="12"/>
      <c r="CI554" s="12"/>
    </row>
    <row r="555" spans="1:87">
      <c r="A555" s="9">
        <v>546</v>
      </c>
      <c r="B555" s="9">
        <v>110</v>
      </c>
      <c r="C555" s="9" t="s">
        <v>1609</v>
      </c>
      <c r="D555" s="9">
        <v>110</v>
      </c>
      <c r="E555" s="9" t="s">
        <v>1170</v>
      </c>
      <c r="F555" s="39">
        <v>29002097.030000001</v>
      </c>
      <c r="G555" s="128">
        <v>0.96427977469242554</v>
      </c>
      <c r="H555" s="129">
        <f>U555</f>
        <v>29937376.269999996</v>
      </c>
      <c r="I555" s="128">
        <f>IF(H559&gt;0, H555/H559, 0)</f>
        <v>0.97013583085801147</v>
      </c>
      <c r="J555" s="76"/>
      <c r="K555" s="12" t="e">
        <f>ROUND(J559*I555,0)</f>
        <v>#REF!</v>
      </c>
      <c r="L555" s="75">
        <v>18689770</v>
      </c>
      <c r="M555" s="12" t="e">
        <f>K555-L555</f>
        <v>#REF!</v>
      </c>
      <c r="N555" s="50" t="e">
        <f t="shared" si="80"/>
        <v>#REF!</v>
      </c>
      <c r="O555" s="12">
        <v>3159</v>
      </c>
      <c r="P555" s="9">
        <f t="shared" si="73"/>
        <v>0</v>
      </c>
      <c r="Q555" s="130">
        <f t="shared" si="74"/>
        <v>110</v>
      </c>
      <c r="R555" s="130">
        <f t="shared" si="75"/>
        <v>110</v>
      </c>
      <c r="S555" s="130">
        <f t="shared" si="76"/>
        <v>546</v>
      </c>
      <c r="T555" s="130">
        <f t="shared" si="77"/>
        <v>3217</v>
      </c>
      <c r="U555" s="130">
        <f t="shared" si="78"/>
        <v>29937376.269999996</v>
      </c>
      <c r="V555" s="185">
        <f t="shared" si="79"/>
        <v>546</v>
      </c>
      <c r="W555" s="12">
        <v>110</v>
      </c>
      <c r="X555" s="9">
        <v>110</v>
      </c>
      <c r="Y555" s="9">
        <v>546</v>
      </c>
      <c r="Z555" s="12">
        <v>3217</v>
      </c>
      <c r="AA555" s="12">
        <v>29937376.269999996</v>
      </c>
      <c r="AB555" s="132"/>
      <c r="AC555" s="131"/>
      <c r="AD555" s="132"/>
      <c r="AE555" s="132"/>
      <c r="AF555" s="131"/>
      <c r="AG555" s="131"/>
      <c r="AI555" s="12"/>
      <c r="AL555" s="12"/>
      <c r="AM555" s="12"/>
      <c r="AO555" s="12"/>
      <c r="AR555" s="12"/>
      <c r="AS555" s="12"/>
      <c r="AU555" s="12"/>
      <c r="AX555" s="12"/>
      <c r="AY555" s="12"/>
      <c r="BA555" s="12"/>
      <c r="BD555" s="12"/>
      <c r="BE555" s="12"/>
      <c r="BG555" s="12"/>
      <c r="BJ555" s="12"/>
      <c r="BK555" s="12"/>
      <c r="BM555" s="131"/>
      <c r="BN555" s="132"/>
      <c r="BO555" s="132"/>
      <c r="BP555" s="12"/>
      <c r="BQ555" s="12"/>
      <c r="BS555" s="12"/>
      <c r="BV555" s="12"/>
      <c r="BW555" s="12"/>
      <c r="BY555" s="12"/>
      <c r="CB555" s="12"/>
      <c r="CC555" s="12"/>
      <c r="CE555" s="12"/>
      <c r="CH555" s="12"/>
      <c r="CI555" s="12"/>
    </row>
    <row r="556" spans="1:87">
      <c r="A556" s="9">
        <v>547</v>
      </c>
      <c r="B556" s="9">
        <v>110</v>
      </c>
      <c r="C556" s="9" t="s">
        <v>1609</v>
      </c>
      <c r="D556" s="9">
        <v>805</v>
      </c>
      <c r="E556" s="9" t="s">
        <v>1474</v>
      </c>
      <c r="F556" s="39">
        <v>1074337</v>
      </c>
      <c r="G556" s="128">
        <v>3.5720225307574467E-2</v>
      </c>
      <c r="H556" s="129">
        <f t="shared" si="81"/>
        <v>921577</v>
      </c>
      <c r="I556" s="128">
        <f>IF(H559&gt;0, H556/H559, 0)</f>
        <v>2.9864169141988531E-2</v>
      </c>
      <c r="J556" s="76"/>
      <c r="K556" s="12" t="e">
        <f>ROUND(J559*I556,0)</f>
        <v>#REF!</v>
      </c>
      <c r="L556" s="75">
        <v>692333</v>
      </c>
      <c r="M556" s="12" t="e">
        <f>K556-L556</f>
        <v>#REF!</v>
      </c>
      <c r="N556" s="50" t="e">
        <f t="shared" si="80"/>
        <v>#REF!</v>
      </c>
      <c r="O556" s="12">
        <v>71</v>
      </c>
      <c r="P556" s="9">
        <f t="shared" si="73"/>
        <v>0</v>
      </c>
      <c r="Q556" s="130">
        <f t="shared" si="74"/>
        <v>110</v>
      </c>
      <c r="R556" s="130">
        <f t="shared" si="75"/>
        <v>805</v>
      </c>
      <c r="S556" s="130">
        <f t="shared" si="76"/>
        <v>547</v>
      </c>
      <c r="T556" s="130">
        <f t="shared" si="77"/>
        <v>62</v>
      </c>
      <c r="U556" s="130">
        <f t="shared" si="78"/>
        <v>921577</v>
      </c>
      <c r="V556" s="185">
        <f t="shared" si="79"/>
        <v>547</v>
      </c>
      <c r="W556" s="12">
        <v>110</v>
      </c>
      <c r="X556" s="9">
        <v>805</v>
      </c>
      <c r="Y556" s="9">
        <v>547</v>
      </c>
      <c r="Z556" s="12">
        <v>62</v>
      </c>
      <c r="AA556" s="12">
        <v>921577</v>
      </c>
      <c r="AB556" s="132"/>
      <c r="AC556" s="131"/>
      <c r="AD556" s="132"/>
      <c r="AE556" s="132"/>
      <c r="AF556" s="131"/>
      <c r="AG556" s="131"/>
      <c r="AI556" s="12"/>
      <c r="AL556" s="12"/>
      <c r="AM556" s="12"/>
      <c r="AO556" s="12"/>
      <c r="AR556" s="12"/>
      <c r="AS556" s="12"/>
      <c r="AU556" s="12"/>
      <c r="AX556" s="12"/>
      <c r="AY556" s="12"/>
      <c r="BA556" s="12"/>
      <c r="BD556" s="12"/>
      <c r="BE556" s="12"/>
      <c r="BG556" s="12"/>
      <c r="BJ556" s="12"/>
      <c r="BK556" s="12"/>
      <c r="BM556" s="131"/>
      <c r="BN556" s="132"/>
      <c r="BO556" s="132"/>
      <c r="BP556" s="12"/>
      <c r="BQ556" s="12"/>
      <c r="BS556" s="12"/>
      <c r="BV556" s="12"/>
      <c r="BW556" s="12"/>
      <c r="BY556" s="12"/>
      <c r="CB556" s="12"/>
      <c r="CC556" s="12"/>
      <c r="CE556" s="12"/>
      <c r="CH556" s="12"/>
      <c r="CI556" s="12"/>
    </row>
    <row r="557" spans="1:87">
      <c r="A557" s="9">
        <v>548</v>
      </c>
      <c r="B557" s="9">
        <v>110</v>
      </c>
      <c r="C557" s="9" t="s">
        <v>1928</v>
      </c>
      <c r="D557" s="9">
        <v>998</v>
      </c>
      <c r="E557" s="9" t="s">
        <v>1928</v>
      </c>
      <c r="F557" s="39">
        <v>0</v>
      </c>
      <c r="G557" s="128">
        <v>0</v>
      </c>
      <c r="H557" s="129">
        <f t="shared" si="81"/>
        <v>0</v>
      </c>
      <c r="I557" s="128">
        <f>IF(H559&gt;0, H557/H559, 0)</f>
        <v>0</v>
      </c>
      <c r="J557" s="76"/>
      <c r="K557" s="12" t="e">
        <f>ROUND(J559*I557,0)</f>
        <v>#REF!</v>
      </c>
      <c r="L557" s="75">
        <v>0</v>
      </c>
      <c r="M557" s="12" t="e">
        <f>K557-L557</f>
        <v>#REF!</v>
      </c>
      <c r="N557" s="50" t="e">
        <f t="shared" si="80"/>
        <v>#REF!</v>
      </c>
      <c r="O557" s="12">
        <v>0</v>
      </c>
      <c r="P557" s="9">
        <f t="shared" si="73"/>
        <v>0</v>
      </c>
      <c r="Q557" s="130">
        <f t="shared" si="74"/>
        <v>110</v>
      </c>
      <c r="R557" s="130">
        <f t="shared" si="75"/>
        <v>998</v>
      </c>
      <c r="S557" s="130">
        <f t="shared" si="76"/>
        <v>548</v>
      </c>
      <c r="T557" s="130">
        <f t="shared" si="77"/>
        <v>0</v>
      </c>
      <c r="U557" s="130">
        <f t="shared" si="78"/>
        <v>0</v>
      </c>
      <c r="V557" s="185">
        <f t="shared" si="79"/>
        <v>548</v>
      </c>
      <c r="W557" s="12">
        <v>110</v>
      </c>
      <c r="X557" s="9">
        <v>998</v>
      </c>
      <c r="Y557" s="9">
        <v>548</v>
      </c>
      <c r="Z557" s="12">
        <v>0</v>
      </c>
      <c r="AA557" s="12">
        <v>0</v>
      </c>
      <c r="AB557" s="132"/>
      <c r="AC557" s="131"/>
      <c r="AD557" s="132"/>
      <c r="AE557" s="132"/>
      <c r="AF557" s="131"/>
      <c r="AG557" s="131"/>
      <c r="AI557" s="12"/>
      <c r="AL557" s="12"/>
      <c r="AM557" s="12"/>
      <c r="AO557" s="12"/>
      <c r="AR557" s="12"/>
      <c r="AS557" s="12"/>
      <c r="AU557" s="12"/>
      <c r="AX557" s="12"/>
      <c r="AY557" s="12"/>
      <c r="BA557" s="12"/>
      <c r="BD557" s="12"/>
      <c r="BE557" s="12"/>
      <c r="BG557" s="12"/>
      <c r="BJ557" s="12"/>
      <c r="BK557" s="12"/>
      <c r="BM557" s="131"/>
      <c r="BN557" s="132"/>
      <c r="BO557" s="132"/>
      <c r="BP557" s="12"/>
      <c r="BQ557" s="12"/>
      <c r="BS557" s="12"/>
      <c r="BV557" s="12"/>
      <c r="BW557" s="12"/>
      <c r="BY557" s="12"/>
      <c r="CB557" s="12"/>
      <c r="CC557" s="12"/>
      <c r="CE557" s="12"/>
      <c r="CH557" s="12"/>
      <c r="CI557" s="12"/>
    </row>
    <row r="558" spans="1:87">
      <c r="A558" s="9">
        <v>549</v>
      </c>
      <c r="B558" s="9">
        <v>110</v>
      </c>
      <c r="C558" s="9" t="s">
        <v>1928</v>
      </c>
      <c r="D558" s="9">
        <v>998</v>
      </c>
      <c r="E558" s="9" t="s">
        <v>1928</v>
      </c>
      <c r="F558" s="39">
        <v>0</v>
      </c>
      <c r="G558" s="128">
        <v>0</v>
      </c>
      <c r="H558" s="129">
        <f t="shared" si="81"/>
        <v>0</v>
      </c>
      <c r="I558" s="128">
        <f>IF(H559&gt;0, H558/H559, 0)</f>
        <v>0</v>
      </c>
      <c r="J558" s="76"/>
      <c r="K558" s="12" t="e">
        <f>ROUND(J559*I558,0)</f>
        <v>#REF!</v>
      </c>
      <c r="L558" s="75">
        <v>0</v>
      </c>
      <c r="M558" s="12" t="e">
        <f>K558-L558</f>
        <v>#REF!</v>
      </c>
      <c r="N558" s="50" t="e">
        <f t="shared" si="80"/>
        <v>#REF!</v>
      </c>
      <c r="O558" s="12">
        <v>0</v>
      </c>
      <c r="P558" s="9">
        <f t="shared" si="73"/>
        <v>0</v>
      </c>
      <c r="Q558" s="130">
        <f t="shared" si="74"/>
        <v>110</v>
      </c>
      <c r="R558" s="130">
        <f t="shared" si="75"/>
        <v>998</v>
      </c>
      <c r="S558" s="130">
        <f t="shared" si="76"/>
        <v>549</v>
      </c>
      <c r="T558" s="130">
        <f t="shared" si="77"/>
        <v>0</v>
      </c>
      <c r="U558" s="130">
        <f t="shared" si="78"/>
        <v>0</v>
      </c>
      <c r="V558" s="185">
        <f t="shared" si="79"/>
        <v>549</v>
      </c>
      <c r="W558" s="12">
        <v>110</v>
      </c>
      <c r="X558" s="9">
        <v>998</v>
      </c>
      <c r="Y558" s="9">
        <v>549</v>
      </c>
      <c r="Z558" s="12">
        <v>0</v>
      </c>
      <c r="AA558" s="12">
        <v>0</v>
      </c>
      <c r="AB558" s="132"/>
      <c r="AC558" s="131"/>
      <c r="AD558" s="132"/>
      <c r="AE558" s="132"/>
      <c r="AF558" s="131"/>
      <c r="AG558" s="131"/>
      <c r="AI558" s="12"/>
      <c r="AL558" s="12"/>
      <c r="AM558" s="12"/>
      <c r="AO558" s="12"/>
      <c r="AR558" s="12"/>
      <c r="AS558" s="12"/>
      <c r="AU558" s="12"/>
      <c r="AX558" s="12"/>
      <c r="AY558" s="12"/>
      <c r="BA558" s="12"/>
      <c r="BD558" s="12"/>
      <c r="BE558" s="12"/>
      <c r="BG558" s="12"/>
      <c r="BJ558" s="12"/>
      <c r="BK558" s="12"/>
      <c r="BM558" s="131"/>
      <c r="BN558" s="132"/>
      <c r="BO558" s="132"/>
      <c r="BP558" s="12"/>
      <c r="BQ558" s="12"/>
      <c r="BS558" s="12"/>
      <c r="BV558" s="12"/>
      <c r="BW558" s="12"/>
      <c r="BY558" s="12"/>
      <c r="CB558" s="12"/>
      <c r="CC558" s="12"/>
      <c r="CE558" s="12"/>
      <c r="CH558" s="12"/>
      <c r="CI558" s="12"/>
    </row>
    <row r="559" spans="1:87">
      <c r="A559" s="9">
        <v>550</v>
      </c>
      <c r="B559" s="13">
        <v>110</v>
      </c>
      <c r="C559" s="13" t="s">
        <v>1609</v>
      </c>
      <c r="D559" s="13">
        <v>999</v>
      </c>
      <c r="E559" s="13" t="s">
        <v>946</v>
      </c>
      <c r="F559" s="111">
        <v>30076434.030000001</v>
      </c>
      <c r="G559" s="133">
        <v>1</v>
      </c>
      <c r="H559" s="134">
        <f>SUM(H555:H558)</f>
        <v>30858953.269999996</v>
      </c>
      <c r="I559" s="133">
        <f>SUM(I555:I558)</f>
        <v>1</v>
      </c>
      <c r="J559" s="111" t="e">
        <f>VLOOKUP(B559,town351,22)</f>
        <v>#REF!</v>
      </c>
      <c r="K559" s="111" t="e">
        <f>SUM(K555:K558)</f>
        <v>#REF!</v>
      </c>
      <c r="L559" s="135">
        <v>19382103</v>
      </c>
      <c r="M559" s="111" t="e">
        <f>SUM(M555:M558)</f>
        <v>#REF!</v>
      </c>
      <c r="N559" s="49" t="e">
        <f t="shared" si="80"/>
        <v>#REF!</v>
      </c>
      <c r="O559" s="111">
        <v>3230</v>
      </c>
      <c r="P559" s="9">
        <f t="shared" si="73"/>
        <v>0</v>
      </c>
      <c r="Q559" s="130">
        <f t="shared" si="74"/>
        <v>110</v>
      </c>
      <c r="R559" s="130">
        <f t="shared" si="75"/>
        <v>999</v>
      </c>
      <c r="S559" s="130">
        <f t="shared" si="76"/>
        <v>550</v>
      </c>
      <c r="T559" s="130">
        <f t="shared" si="77"/>
        <v>3279</v>
      </c>
      <c r="U559" s="130">
        <f t="shared" si="78"/>
        <v>30858953.269999996</v>
      </c>
      <c r="V559" s="185">
        <f t="shared" si="79"/>
        <v>550</v>
      </c>
      <c r="W559" s="12">
        <v>110</v>
      </c>
      <c r="X559" s="9">
        <v>999</v>
      </c>
      <c r="Y559" s="9">
        <v>550</v>
      </c>
      <c r="Z559" s="12">
        <v>3279</v>
      </c>
      <c r="AA559" s="12">
        <v>30858953.269999996</v>
      </c>
      <c r="AB559" s="132"/>
      <c r="AC559" s="131"/>
      <c r="AD559" s="132"/>
      <c r="AE559" s="132"/>
      <c r="AF559" s="131"/>
      <c r="AG559" s="131"/>
      <c r="AI559" s="12"/>
      <c r="AL559" s="12"/>
      <c r="AM559" s="12"/>
      <c r="AO559" s="12"/>
      <c r="AR559" s="12"/>
      <c r="AS559" s="12"/>
      <c r="AU559" s="12"/>
      <c r="AX559" s="12"/>
      <c r="AY559" s="12"/>
      <c r="BA559" s="12"/>
      <c r="BD559" s="12"/>
      <c r="BE559" s="12"/>
      <c r="BG559" s="12"/>
      <c r="BJ559" s="12"/>
      <c r="BK559" s="12"/>
      <c r="BM559" s="131"/>
      <c r="BN559" s="132"/>
      <c r="BO559" s="132"/>
      <c r="BP559" s="12"/>
      <c r="BQ559" s="12"/>
      <c r="BS559" s="12"/>
      <c r="BV559" s="12"/>
      <c r="BW559" s="12"/>
      <c r="BY559" s="12"/>
      <c r="CB559" s="12"/>
      <c r="CC559" s="12"/>
      <c r="CE559" s="12"/>
      <c r="CH559" s="12"/>
      <c r="CI559" s="12"/>
    </row>
    <row r="560" spans="1:87">
      <c r="A560" s="9">
        <v>551</v>
      </c>
      <c r="B560" s="9">
        <v>111</v>
      </c>
      <c r="C560" s="9" t="s">
        <v>1610</v>
      </c>
      <c r="D560" s="9">
        <v>111</v>
      </c>
      <c r="E560" s="9" t="s">
        <v>1171</v>
      </c>
      <c r="F560" s="39">
        <v>7978374.4699999979</v>
      </c>
      <c r="G560" s="128">
        <v>0.95990797669754568</v>
      </c>
      <c r="H560" s="129">
        <f>U560</f>
        <v>7719354.0099999998</v>
      </c>
      <c r="I560" s="128">
        <f>IF(H564&gt;0, H560/H564, 0)</f>
        <v>0.95225133156446728</v>
      </c>
      <c r="J560" s="76"/>
      <c r="K560" s="12" t="e">
        <f>ROUND(J564*I560,0)</f>
        <v>#REF!</v>
      </c>
      <c r="L560" s="75">
        <v>4781695</v>
      </c>
      <c r="M560" s="12" t="e">
        <f>K560-L560</f>
        <v>#REF!</v>
      </c>
      <c r="N560" s="50" t="e">
        <f t="shared" si="80"/>
        <v>#REF!</v>
      </c>
      <c r="O560" s="12">
        <v>812</v>
      </c>
      <c r="P560" s="9">
        <f t="shared" si="73"/>
        <v>0</v>
      </c>
      <c r="Q560" s="130">
        <f t="shared" si="74"/>
        <v>111</v>
      </c>
      <c r="R560" s="130">
        <f t="shared" si="75"/>
        <v>111</v>
      </c>
      <c r="S560" s="130">
        <f t="shared" si="76"/>
        <v>551</v>
      </c>
      <c r="T560" s="130">
        <f t="shared" si="77"/>
        <v>777</v>
      </c>
      <c r="U560" s="130">
        <f t="shared" si="78"/>
        <v>7719354.0099999998</v>
      </c>
      <c r="V560" s="185">
        <f t="shared" si="79"/>
        <v>551</v>
      </c>
      <c r="W560" s="12">
        <v>111</v>
      </c>
      <c r="X560" s="9">
        <v>111</v>
      </c>
      <c r="Y560" s="9">
        <v>551</v>
      </c>
      <c r="Z560" s="12">
        <v>777</v>
      </c>
      <c r="AA560" s="12">
        <v>7719354.0099999998</v>
      </c>
      <c r="AB560" s="132"/>
      <c r="AC560" s="131"/>
      <c r="AD560" s="132"/>
      <c r="AE560" s="132"/>
      <c r="AF560" s="131"/>
      <c r="AG560" s="131"/>
      <c r="AI560" s="12"/>
      <c r="AL560" s="12"/>
      <c r="AM560" s="12"/>
      <c r="AO560" s="12"/>
      <c r="AR560" s="12"/>
      <c r="AS560" s="12"/>
      <c r="AU560" s="12"/>
      <c r="AX560" s="12"/>
      <c r="AY560" s="12"/>
      <c r="BA560" s="12"/>
      <c r="BD560" s="12"/>
      <c r="BE560" s="12"/>
      <c r="BG560" s="12"/>
      <c r="BJ560" s="12"/>
      <c r="BK560" s="12"/>
      <c r="BM560" s="131"/>
      <c r="BN560" s="132"/>
      <c r="BO560" s="132"/>
      <c r="BP560" s="12"/>
      <c r="BQ560" s="12"/>
      <c r="BS560" s="12"/>
      <c r="BV560" s="12"/>
      <c r="BW560" s="12"/>
      <c r="BY560" s="12"/>
      <c r="CB560" s="12"/>
      <c r="CC560" s="12"/>
      <c r="CE560" s="12"/>
      <c r="CH560" s="12"/>
      <c r="CI560" s="12"/>
    </row>
    <row r="561" spans="1:87">
      <c r="A561" s="9">
        <v>552</v>
      </c>
      <c r="B561" s="9">
        <v>111</v>
      </c>
      <c r="C561" s="9" t="s">
        <v>1610</v>
      </c>
      <c r="D561" s="9">
        <v>860</v>
      </c>
      <c r="E561" s="9" t="s">
        <v>1491</v>
      </c>
      <c r="F561" s="39">
        <v>333229</v>
      </c>
      <c r="G561" s="128">
        <v>4.0092023302454309E-2</v>
      </c>
      <c r="H561" s="129">
        <f t="shared" si="81"/>
        <v>387071</v>
      </c>
      <c r="I561" s="128">
        <f>IF(H564&gt;0, H561/H564, 0)</f>
        <v>4.7748668435532722E-2</v>
      </c>
      <c r="J561" s="76"/>
      <c r="K561" s="12" t="e">
        <f>ROUND(J564*I561,0)</f>
        <v>#REF!</v>
      </c>
      <c r="L561" s="75">
        <v>199715</v>
      </c>
      <c r="M561" s="12" t="e">
        <f>K561-L561</f>
        <v>#REF!</v>
      </c>
      <c r="N561" s="50" t="e">
        <f t="shared" si="80"/>
        <v>#REF!</v>
      </c>
      <c r="O561" s="12">
        <v>21</v>
      </c>
      <c r="P561" s="9">
        <f t="shared" si="73"/>
        <v>0</v>
      </c>
      <c r="Q561" s="130">
        <f t="shared" si="74"/>
        <v>111</v>
      </c>
      <c r="R561" s="130">
        <f t="shared" si="75"/>
        <v>860</v>
      </c>
      <c r="S561" s="130">
        <f t="shared" si="76"/>
        <v>552</v>
      </c>
      <c r="T561" s="130">
        <f t="shared" si="77"/>
        <v>24</v>
      </c>
      <c r="U561" s="130">
        <f t="shared" si="78"/>
        <v>387071</v>
      </c>
      <c r="V561" s="185">
        <f t="shared" si="79"/>
        <v>552</v>
      </c>
      <c r="W561" s="12">
        <v>111</v>
      </c>
      <c r="X561" s="9">
        <v>860</v>
      </c>
      <c r="Y561" s="9">
        <v>552</v>
      </c>
      <c r="Z561" s="12">
        <v>24</v>
      </c>
      <c r="AA561" s="12">
        <v>387071</v>
      </c>
      <c r="AB561" s="132"/>
      <c r="AC561" s="131"/>
      <c r="AD561" s="132"/>
      <c r="AE561" s="132"/>
      <c r="AF561" s="131"/>
      <c r="AG561" s="131"/>
      <c r="AI561" s="12"/>
      <c r="AL561" s="12"/>
      <c r="AM561" s="12"/>
      <c r="AO561" s="12"/>
      <c r="AR561" s="12"/>
      <c r="AS561" s="12"/>
      <c r="AU561" s="12"/>
      <c r="AX561" s="12"/>
      <c r="AY561" s="12"/>
      <c r="BA561" s="12"/>
      <c r="BD561" s="12"/>
      <c r="BE561" s="12"/>
      <c r="BG561" s="12"/>
      <c r="BJ561" s="12"/>
      <c r="BK561" s="12"/>
      <c r="BM561" s="131"/>
      <c r="BN561" s="132"/>
      <c r="BO561" s="132"/>
      <c r="BP561" s="12"/>
      <c r="BQ561" s="12"/>
      <c r="BS561" s="12"/>
      <c r="BV561" s="12"/>
      <c r="BW561" s="12"/>
      <c r="BY561" s="12"/>
      <c r="CB561" s="12"/>
      <c r="CC561" s="12"/>
      <c r="CE561" s="12"/>
      <c r="CH561" s="12"/>
      <c r="CI561" s="12"/>
    </row>
    <row r="562" spans="1:87">
      <c r="A562" s="9">
        <v>553</v>
      </c>
      <c r="B562" s="9">
        <v>111</v>
      </c>
      <c r="C562" s="9" t="s">
        <v>1928</v>
      </c>
      <c r="D562" s="9">
        <v>998</v>
      </c>
      <c r="E562" s="9" t="s">
        <v>1928</v>
      </c>
      <c r="F562" s="39">
        <v>0</v>
      </c>
      <c r="G562" s="128">
        <v>0</v>
      </c>
      <c r="H562" s="129">
        <f t="shared" si="81"/>
        <v>0</v>
      </c>
      <c r="I562" s="128">
        <f>IF(H564&gt;0, H562/H564, 0)</f>
        <v>0</v>
      </c>
      <c r="J562" s="76"/>
      <c r="K562" s="12" t="e">
        <f>ROUND(J564*I562,0)</f>
        <v>#REF!</v>
      </c>
      <c r="L562" s="75">
        <v>0</v>
      </c>
      <c r="M562" s="12" t="e">
        <f>K562-L562</f>
        <v>#REF!</v>
      </c>
      <c r="N562" s="50" t="e">
        <f t="shared" si="80"/>
        <v>#REF!</v>
      </c>
      <c r="O562" s="12">
        <v>0</v>
      </c>
      <c r="P562" s="9">
        <f t="shared" si="73"/>
        <v>0</v>
      </c>
      <c r="Q562" s="130">
        <f t="shared" si="74"/>
        <v>111</v>
      </c>
      <c r="R562" s="130">
        <f t="shared" si="75"/>
        <v>998</v>
      </c>
      <c r="S562" s="130">
        <f t="shared" si="76"/>
        <v>553</v>
      </c>
      <c r="T562" s="130">
        <f t="shared" si="77"/>
        <v>0</v>
      </c>
      <c r="U562" s="130">
        <f t="shared" si="78"/>
        <v>0</v>
      </c>
      <c r="V562" s="185">
        <f t="shared" si="79"/>
        <v>553</v>
      </c>
      <c r="W562" s="12">
        <v>111</v>
      </c>
      <c r="X562" s="9">
        <v>998</v>
      </c>
      <c r="Y562" s="9">
        <v>553</v>
      </c>
      <c r="Z562" s="12">
        <v>0</v>
      </c>
      <c r="AA562" s="12">
        <v>0</v>
      </c>
      <c r="AB562" s="132"/>
      <c r="AC562" s="131"/>
      <c r="AD562" s="132"/>
      <c r="AE562" s="132"/>
      <c r="AF562" s="131"/>
      <c r="AG562" s="131"/>
      <c r="AI562" s="12"/>
      <c r="AL562" s="12"/>
      <c r="AM562" s="12"/>
      <c r="AO562" s="12"/>
      <c r="AR562" s="12"/>
      <c r="AS562" s="12"/>
      <c r="AU562" s="12"/>
      <c r="AX562" s="12"/>
      <c r="AY562" s="12"/>
      <c r="BA562" s="12"/>
      <c r="BD562" s="12"/>
      <c r="BE562" s="12"/>
      <c r="BG562" s="12"/>
      <c r="BJ562" s="12"/>
      <c r="BK562" s="12"/>
      <c r="BM562" s="131"/>
      <c r="BN562" s="132"/>
      <c r="BO562" s="132"/>
      <c r="BP562" s="12"/>
      <c r="BQ562" s="12"/>
      <c r="BS562" s="12"/>
      <c r="BV562" s="12"/>
      <c r="BW562" s="12"/>
      <c r="BY562" s="12"/>
      <c r="CB562" s="12"/>
      <c r="CC562" s="12"/>
      <c r="CE562" s="12"/>
      <c r="CH562" s="12"/>
      <c r="CI562" s="12"/>
    </row>
    <row r="563" spans="1:87">
      <c r="A563" s="9">
        <v>554</v>
      </c>
      <c r="B563" s="9">
        <v>111</v>
      </c>
      <c r="C563" s="9" t="s">
        <v>1928</v>
      </c>
      <c r="D563" s="9">
        <v>998</v>
      </c>
      <c r="E563" s="9" t="s">
        <v>1928</v>
      </c>
      <c r="F563" s="39">
        <v>0</v>
      </c>
      <c r="G563" s="128">
        <v>0</v>
      </c>
      <c r="H563" s="129">
        <f t="shared" si="81"/>
        <v>0</v>
      </c>
      <c r="I563" s="128">
        <f>IF(H564&gt;0, H563/H564, 0)</f>
        <v>0</v>
      </c>
      <c r="J563" s="76"/>
      <c r="K563" s="12" t="e">
        <f>ROUND(J564*I563,0)</f>
        <v>#REF!</v>
      </c>
      <c r="L563" s="75">
        <v>0</v>
      </c>
      <c r="M563" s="12" t="e">
        <f>K563-L563</f>
        <v>#REF!</v>
      </c>
      <c r="N563" s="50" t="e">
        <f t="shared" si="80"/>
        <v>#REF!</v>
      </c>
      <c r="O563" s="12">
        <v>0</v>
      </c>
      <c r="P563" s="9">
        <f t="shared" si="73"/>
        <v>0</v>
      </c>
      <c r="Q563" s="130">
        <f t="shared" si="74"/>
        <v>111</v>
      </c>
      <c r="R563" s="130">
        <f t="shared" si="75"/>
        <v>998</v>
      </c>
      <c r="S563" s="130">
        <f t="shared" si="76"/>
        <v>554</v>
      </c>
      <c r="T563" s="130">
        <f t="shared" si="77"/>
        <v>0</v>
      </c>
      <c r="U563" s="130">
        <f t="shared" si="78"/>
        <v>0</v>
      </c>
      <c r="V563" s="185">
        <f t="shared" si="79"/>
        <v>554</v>
      </c>
      <c r="W563" s="12">
        <v>111</v>
      </c>
      <c r="X563" s="9">
        <v>998</v>
      </c>
      <c r="Y563" s="9">
        <v>554</v>
      </c>
      <c r="Z563" s="12">
        <v>0</v>
      </c>
      <c r="AA563" s="12">
        <v>0</v>
      </c>
      <c r="AB563" s="132"/>
      <c r="AC563" s="131"/>
      <c r="AD563" s="132"/>
      <c r="AE563" s="132"/>
      <c r="AF563" s="131"/>
      <c r="AG563" s="131"/>
      <c r="AI563" s="12"/>
      <c r="AL563" s="12"/>
      <c r="AM563" s="12"/>
      <c r="AO563" s="12"/>
      <c r="AR563" s="12"/>
      <c r="AS563" s="12"/>
      <c r="AU563" s="12"/>
      <c r="AX563" s="12"/>
      <c r="AY563" s="12"/>
      <c r="BA563" s="12"/>
      <c r="BD563" s="12"/>
      <c r="BE563" s="12"/>
      <c r="BG563" s="12"/>
      <c r="BJ563" s="12"/>
      <c r="BK563" s="12"/>
      <c r="BM563" s="131"/>
      <c r="BN563" s="132"/>
      <c r="BO563" s="132"/>
      <c r="BP563" s="12"/>
      <c r="BQ563" s="12"/>
      <c r="BS563" s="12"/>
      <c r="BV563" s="12"/>
      <c r="BW563" s="12"/>
      <c r="BY563" s="12"/>
      <c r="CB563" s="12"/>
      <c r="CC563" s="12"/>
      <c r="CE563" s="12"/>
      <c r="CH563" s="12"/>
      <c r="CI563" s="12"/>
    </row>
    <row r="564" spans="1:87">
      <c r="A564" s="9">
        <v>555</v>
      </c>
      <c r="B564" s="13">
        <v>111</v>
      </c>
      <c r="C564" s="13" t="s">
        <v>1610</v>
      </c>
      <c r="D564" s="13">
        <v>999</v>
      </c>
      <c r="E564" s="13" t="s">
        <v>946</v>
      </c>
      <c r="F564" s="111">
        <v>8311603.4699999979</v>
      </c>
      <c r="G564" s="133">
        <v>1</v>
      </c>
      <c r="H564" s="134">
        <f>SUM(H560:H563)</f>
        <v>8106425.0099999998</v>
      </c>
      <c r="I564" s="133">
        <f>SUM(I560:I563)</f>
        <v>1</v>
      </c>
      <c r="J564" s="111" t="e">
        <f>VLOOKUP(B564,town351,22)</f>
        <v>#REF!</v>
      </c>
      <c r="K564" s="111" t="e">
        <f>SUM(K560:K563)</f>
        <v>#REF!</v>
      </c>
      <c r="L564" s="135">
        <v>4981410</v>
      </c>
      <c r="M564" s="111" t="e">
        <f>SUM(M560:M563)</f>
        <v>#REF!</v>
      </c>
      <c r="N564" s="49" t="e">
        <f t="shared" si="80"/>
        <v>#REF!</v>
      </c>
      <c r="O564" s="111">
        <v>833</v>
      </c>
      <c r="P564" s="9">
        <f t="shared" si="73"/>
        <v>0</v>
      </c>
      <c r="Q564" s="130">
        <f t="shared" si="74"/>
        <v>111</v>
      </c>
      <c r="R564" s="130">
        <f t="shared" si="75"/>
        <v>999</v>
      </c>
      <c r="S564" s="130">
        <f t="shared" si="76"/>
        <v>555</v>
      </c>
      <c r="T564" s="130">
        <f t="shared" si="77"/>
        <v>801</v>
      </c>
      <c r="U564" s="130">
        <f t="shared" si="78"/>
        <v>8106425.0099999998</v>
      </c>
      <c r="V564" s="185">
        <f t="shared" si="79"/>
        <v>555</v>
      </c>
      <c r="W564" s="12">
        <v>111</v>
      </c>
      <c r="X564" s="9">
        <v>999</v>
      </c>
      <c r="Y564" s="9">
        <v>555</v>
      </c>
      <c r="Z564" s="12">
        <v>801</v>
      </c>
      <c r="AA564" s="12">
        <v>8106425.0099999998</v>
      </c>
      <c r="AB564" s="132"/>
      <c r="AC564" s="131"/>
      <c r="AD564" s="132"/>
      <c r="AE564" s="132"/>
      <c r="AF564" s="131"/>
      <c r="AG564" s="131"/>
      <c r="AI564" s="12"/>
      <c r="AL564" s="12"/>
      <c r="AM564" s="12"/>
      <c r="AO564" s="12"/>
      <c r="AR564" s="12"/>
      <c r="AS564" s="12"/>
      <c r="AU564" s="12"/>
      <c r="AX564" s="12"/>
      <c r="AY564" s="12"/>
      <c r="BA564" s="12"/>
      <c r="BD564" s="12"/>
      <c r="BE564" s="12"/>
      <c r="BG564" s="12"/>
      <c r="BJ564" s="12"/>
      <c r="BK564" s="12"/>
      <c r="BM564" s="131"/>
      <c r="BN564" s="132"/>
      <c r="BO564" s="132"/>
      <c r="BP564" s="12"/>
      <c r="BQ564" s="12"/>
      <c r="BS564" s="12"/>
      <c r="BV564" s="12"/>
      <c r="BW564" s="12"/>
      <c r="BY564" s="12"/>
      <c r="CB564" s="12"/>
      <c r="CC564" s="12"/>
      <c r="CE564" s="12"/>
      <c r="CH564" s="12"/>
      <c r="CI564" s="12"/>
    </row>
    <row r="565" spans="1:87">
      <c r="A565" s="9">
        <v>556</v>
      </c>
      <c r="B565" s="9">
        <v>112</v>
      </c>
      <c r="C565" s="9" t="s">
        <v>1611</v>
      </c>
      <c r="D565" s="9">
        <v>112</v>
      </c>
      <c r="E565" s="9" t="s">
        <v>1172</v>
      </c>
      <c r="F565" s="39">
        <v>0</v>
      </c>
      <c r="G565" s="128">
        <v>0</v>
      </c>
      <c r="H565" s="129">
        <f>U565</f>
        <v>0</v>
      </c>
      <c r="I565" s="128">
        <f>IF(H569&gt;0, H565/H569, 0)</f>
        <v>0</v>
      </c>
      <c r="J565" s="76"/>
      <c r="K565" s="12" t="e">
        <f>ROUND(J569*I565,0)</f>
        <v>#REF!</v>
      </c>
      <c r="L565" s="75">
        <v>0</v>
      </c>
      <c r="M565" s="12" t="e">
        <f>K565-L565</f>
        <v>#REF!</v>
      </c>
      <c r="N565" s="50" t="e">
        <f t="shared" si="80"/>
        <v>#REF!</v>
      </c>
      <c r="O565" s="12">
        <v>0</v>
      </c>
      <c r="P565" s="9">
        <f t="shared" si="73"/>
        <v>0</v>
      </c>
      <c r="Q565" s="130">
        <f t="shared" si="74"/>
        <v>112</v>
      </c>
      <c r="R565" s="130">
        <f t="shared" si="75"/>
        <v>112</v>
      </c>
      <c r="S565" s="130">
        <f t="shared" si="76"/>
        <v>556</v>
      </c>
      <c r="T565" s="130">
        <f t="shared" si="77"/>
        <v>0</v>
      </c>
      <c r="U565" s="130">
        <f t="shared" si="78"/>
        <v>0</v>
      </c>
      <c r="V565" s="185">
        <f t="shared" si="79"/>
        <v>556</v>
      </c>
      <c r="W565" s="12">
        <v>112</v>
      </c>
      <c r="X565" s="9">
        <v>112</v>
      </c>
      <c r="Y565" s="9">
        <v>556</v>
      </c>
      <c r="Z565" s="12">
        <v>0</v>
      </c>
      <c r="AA565" s="12">
        <v>0</v>
      </c>
      <c r="AB565" s="132"/>
      <c r="AC565" s="131"/>
      <c r="AD565" s="132"/>
      <c r="AE565" s="132"/>
      <c r="AF565" s="131"/>
      <c r="AG565" s="131"/>
      <c r="AI565" s="12"/>
      <c r="AL565" s="12"/>
      <c r="AM565" s="12"/>
      <c r="AO565" s="12"/>
      <c r="AR565" s="12"/>
      <c r="AS565" s="12"/>
      <c r="AU565" s="12"/>
      <c r="AX565" s="12"/>
      <c r="AY565" s="12"/>
      <c r="BA565" s="12"/>
      <c r="BD565" s="12"/>
      <c r="BE565" s="12"/>
      <c r="BG565" s="12"/>
      <c r="BJ565" s="12"/>
      <c r="BK565" s="12"/>
      <c r="BM565" s="131"/>
      <c r="BN565" s="132"/>
      <c r="BO565" s="132"/>
      <c r="BP565" s="12"/>
      <c r="BQ565" s="12"/>
      <c r="BS565" s="12"/>
      <c r="BV565" s="12"/>
      <c r="BW565" s="12"/>
      <c r="BY565" s="12"/>
      <c r="CB565" s="12"/>
      <c r="CC565" s="12"/>
      <c r="CE565" s="12"/>
      <c r="CH565" s="12"/>
      <c r="CI565" s="12"/>
    </row>
    <row r="566" spans="1:87">
      <c r="A566" s="9">
        <v>557</v>
      </c>
      <c r="B566" s="9">
        <v>112</v>
      </c>
      <c r="C566" s="9" t="s">
        <v>1611</v>
      </c>
      <c r="D566" s="9">
        <v>766</v>
      </c>
      <c r="E566" s="9" t="s">
        <v>1465</v>
      </c>
      <c r="F566" s="39">
        <v>2168004</v>
      </c>
      <c r="G566" s="128">
        <v>1</v>
      </c>
      <c r="H566" s="129">
        <f t="shared" si="81"/>
        <v>2151913</v>
      </c>
      <c r="I566" s="128">
        <f>IF(H569&gt;0, H566/H569, 0)</f>
        <v>1</v>
      </c>
      <c r="J566" s="76"/>
      <c r="K566" s="12" t="e">
        <f>ROUND(J569*I566,0)</f>
        <v>#REF!</v>
      </c>
      <c r="L566" s="75">
        <v>1479651</v>
      </c>
      <c r="M566" s="12" t="e">
        <f>K566-L566</f>
        <v>#REF!</v>
      </c>
      <c r="N566" s="50" t="e">
        <f t="shared" si="80"/>
        <v>#REF!</v>
      </c>
      <c r="O566" s="12">
        <v>215</v>
      </c>
      <c r="P566" s="9">
        <f t="shared" si="73"/>
        <v>0</v>
      </c>
      <c r="Q566" s="130">
        <f t="shared" si="74"/>
        <v>112</v>
      </c>
      <c r="R566" s="130">
        <f t="shared" si="75"/>
        <v>766</v>
      </c>
      <c r="S566" s="130">
        <f t="shared" si="76"/>
        <v>557</v>
      </c>
      <c r="T566" s="130">
        <f t="shared" si="77"/>
        <v>210</v>
      </c>
      <c r="U566" s="130">
        <f t="shared" si="78"/>
        <v>2151913</v>
      </c>
      <c r="V566" s="185">
        <f t="shared" si="79"/>
        <v>557</v>
      </c>
      <c r="W566" s="12">
        <v>112</v>
      </c>
      <c r="X566" s="9">
        <v>766</v>
      </c>
      <c r="Y566" s="9">
        <v>557</v>
      </c>
      <c r="Z566" s="12">
        <v>210</v>
      </c>
      <c r="AA566" s="12">
        <v>2151913</v>
      </c>
      <c r="AB566" s="132"/>
      <c r="AC566" s="131"/>
      <c r="AD566" s="132"/>
      <c r="AE566" s="132"/>
      <c r="AF566" s="131"/>
      <c r="AG566" s="131"/>
      <c r="AI566" s="12"/>
      <c r="AL566" s="12"/>
      <c r="AM566" s="12"/>
      <c r="AO566" s="12"/>
      <c r="AR566" s="12"/>
      <c r="AS566" s="12"/>
      <c r="AU566" s="12"/>
      <c r="AX566" s="12"/>
      <c r="AY566" s="12"/>
      <c r="BA566" s="12"/>
      <c r="BD566" s="12"/>
      <c r="BE566" s="12"/>
      <c r="BG566" s="12"/>
      <c r="BJ566" s="12"/>
      <c r="BK566" s="12"/>
      <c r="BM566" s="131"/>
      <c r="BN566" s="132"/>
      <c r="BO566" s="132"/>
      <c r="BP566" s="12"/>
      <c r="BQ566" s="12"/>
      <c r="BS566" s="12"/>
      <c r="BV566" s="12"/>
      <c r="BW566" s="12"/>
      <c r="BY566" s="12"/>
      <c r="CB566" s="12"/>
      <c r="CC566" s="12"/>
      <c r="CE566" s="12"/>
      <c r="CH566" s="12"/>
      <c r="CI566" s="12"/>
    </row>
    <row r="567" spans="1:87">
      <c r="A567" s="9">
        <v>558</v>
      </c>
      <c r="B567" s="9">
        <v>112</v>
      </c>
      <c r="C567" s="9" t="s">
        <v>1928</v>
      </c>
      <c r="D567" s="9">
        <v>998</v>
      </c>
      <c r="E567" s="9" t="s">
        <v>1928</v>
      </c>
      <c r="F567" s="39">
        <v>0</v>
      </c>
      <c r="G567" s="128">
        <v>0</v>
      </c>
      <c r="H567" s="129">
        <f t="shared" si="81"/>
        <v>0</v>
      </c>
      <c r="I567" s="128">
        <f>IF(H569&gt;0, H567/H569, 0)</f>
        <v>0</v>
      </c>
      <c r="J567" s="76"/>
      <c r="K567" s="12" t="e">
        <f>ROUND(J569*I567,0)</f>
        <v>#REF!</v>
      </c>
      <c r="L567" s="75">
        <v>0</v>
      </c>
      <c r="M567" s="12" t="e">
        <f>K567-L567</f>
        <v>#REF!</v>
      </c>
      <c r="N567" s="50" t="e">
        <f t="shared" si="80"/>
        <v>#REF!</v>
      </c>
      <c r="O567" s="12">
        <v>0</v>
      </c>
      <c r="P567" s="9">
        <f t="shared" si="73"/>
        <v>0</v>
      </c>
      <c r="Q567" s="130">
        <f t="shared" si="74"/>
        <v>112</v>
      </c>
      <c r="R567" s="130">
        <f t="shared" si="75"/>
        <v>998</v>
      </c>
      <c r="S567" s="130">
        <f t="shared" si="76"/>
        <v>558</v>
      </c>
      <c r="T567" s="130">
        <f t="shared" si="77"/>
        <v>0</v>
      </c>
      <c r="U567" s="130">
        <f t="shared" si="78"/>
        <v>0</v>
      </c>
      <c r="V567" s="185">
        <f t="shared" si="79"/>
        <v>558</v>
      </c>
      <c r="W567" s="12">
        <v>112</v>
      </c>
      <c r="X567" s="9">
        <v>998</v>
      </c>
      <c r="Y567" s="9">
        <v>558</v>
      </c>
      <c r="Z567" s="12">
        <v>0</v>
      </c>
      <c r="AA567" s="12">
        <v>0</v>
      </c>
      <c r="AB567" s="132"/>
      <c r="AC567" s="131"/>
      <c r="AD567" s="132"/>
      <c r="AE567" s="132"/>
      <c r="AF567" s="131"/>
      <c r="AG567" s="131"/>
      <c r="AI567" s="12"/>
      <c r="AL567" s="12"/>
      <c r="AM567" s="12"/>
      <c r="AO567" s="12"/>
      <c r="AR567" s="12"/>
      <c r="AS567" s="12"/>
      <c r="AU567" s="12"/>
      <c r="AX567" s="12"/>
      <c r="AY567" s="12"/>
      <c r="BA567" s="12"/>
      <c r="BD567" s="12"/>
      <c r="BE567" s="12"/>
      <c r="BG567" s="12"/>
      <c r="BJ567" s="12"/>
      <c r="BK567" s="12"/>
      <c r="BM567" s="131"/>
      <c r="BN567" s="132"/>
      <c r="BO567" s="132"/>
      <c r="BP567" s="12"/>
      <c r="BQ567" s="12"/>
      <c r="BS567" s="12"/>
      <c r="BV567" s="12"/>
      <c r="BW567" s="12"/>
      <c r="BY567" s="12"/>
      <c r="CB567" s="12"/>
      <c r="CC567" s="12"/>
      <c r="CE567" s="12"/>
      <c r="CH567" s="12"/>
      <c r="CI567" s="12"/>
    </row>
    <row r="568" spans="1:87">
      <c r="A568" s="9">
        <v>559</v>
      </c>
      <c r="B568" s="9">
        <v>112</v>
      </c>
      <c r="C568" s="9" t="s">
        <v>1928</v>
      </c>
      <c r="D568" s="9">
        <v>998</v>
      </c>
      <c r="E568" s="9" t="s">
        <v>1928</v>
      </c>
      <c r="F568" s="39">
        <v>0</v>
      </c>
      <c r="G568" s="128">
        <v>0</v>
      </c>
      <c r="H568" s="129">
        <f t="shared" si="81"/>
        <v>0</v>
      </c>
      <c r="I568" s="128">
        <f>IF(H569&gt;0, H568/H569, 0)</f>
        <v>0</v>
      </c>
      <c r="J568" s="76"/>
      <c r="K568" s="12" t="e">
        <f>ROUND(J569*I568,0)</f>
        <v>#REF!</v>
      </c>
      <c r="L568" s="75">
        <v>0</v>
      </c>
      <c r="M568" s="12" t="e">
        <f>K568-L568</f>
        <v>#REF!</v>
      </c>
      <c r="N568" s="50" t="e">
        <f t="shared" si="80"/>
        <v>#REF!</v>
      </c>
      <c r="O568" s="12">
        <v>0</v>
      </c>
      <c r="P568" s="9">
        <f t="shared" si="73"/>
        <v>0</v>
      </c>
      <c r="Q568" s="130">
        <f t="shared" si="74"/>
        <v>112</v>
      </c>
      <c r="R568" s="130">
        <f t="shared" si="75"/>
        <v>998</v>
      </c>
      <c r="S568" s="130">
        <f t="shared" si="76"/>
        <v>559</v>
      </c>
      <c r="T568" s="130">
        <f t="shared" si="77"/>
        <v>0</v>
      </c>
      <c r="U568" s="130">
        <f t="shared" si="78"/>
        <v>0</v>
      </c>
      <c r="V568" s="185">
        <f t="shared" si="79"/>
        <v>559</v>
      </c>
      <c r="W568" s="12">
        <v>112</v>
      </c>
      <c r="X568" s="9">
        <v>998</v>
      </c>
      <c r="Y568" s="9">
        <v>559</v>
      </c>
      <c r="Z568" s="12">
        <v>0</v>
      </c>
      <c r="AA568" s="12">
        <v>0</v>
      </c>
      <c r="AB568" s="132"/>
      <c r="AC568" s="131"/>
      <c r="AD568" s="132"/>
      <c r="AE568" s="132"/>
      <c r="AF568" s="131"/>
      <c r="AG568" s="131"/>
      <c r="AI568" s="12"/>
      <c r="AL568" s="12"/>
      <c r="AM568" s="12"/>
      <c r="AO568" s="12"/>
      <c r="AR568" s="12"/>
      <c r="AS568" s="12"/>
      <c r="AU568" s="12"/>
      <c r="AX568" s="12"/>
      <c r="AY568" s="12"/>
      <c r="BA568" s="12"/>
      <c r="BD568" s="12"/>
      <c r="BE568" s="12"/>
      <c r="BG568" s="12"/>
      <c r="BJ568" s="12"/>
      <c r="BK568" s="12"/>
      <c r="BM568" s="131"/>
      <c r="BN568" s="132"/>
      <c r="BO568" s="132"/>
      <c r="BP568" s="12"/>
      <c r="BQ568" s="12"/>
      <c r="BS568" s="12"/>
      <c r="BV568" s="12"/>
      <c r="BW568" s="12"/>
      <c r="BY568" s="12"/>
      <c r="CB568" s="12"/>
      <c r="CC568" s="12"/>
      <c r="CE568" s="12"/>
      <c r="CH568" s="12"/>
      <c r="CI568" s="12"/>
    </row>
    <row r="569" spans="1:87">
      <c r="A569" s="9">
        <v>560</v>
      </c>
      <c r="B569" s="13">
        <v>112</v>
      </c>
      <c r="C569" s="13" t="s">
        <v>1611</v>
      </c>
      <c r="D569" s="13">
        <v>999</v>
      </c>
      <c r="E569" s="13" t="s">
        <v>946</v>
      </c>
      <c r="F569" s="111">
        <v>2168004</v>
      </c>
      <c r="G569" s="133">
        <v>1</v>
      </c>
      <c r="H569" s="134">
        <f>SUM(H565:H568)</f>
        <v>2151913</v>
      </c>
      <c r="I569" s="133">
        <f>SUM(I565:I568)</f>
        <v>1</v>
      </c>
      <c r="J569" s="111" t="e">
        <f>VLOOKUP(B569,town351,22)</f>
        <v>#REF!</v>
      </c>
      <c r="K569" s="111" t="e">
        <f>SUM(K565:K568)</f>
        <v>#REF!</v>
      </c>
      <c r="L569" s="135">
        <v>1479651</v>
      </c>
      <c r="M569" s="111" t="e">
        <f>SUM(M565:M568)</f>
        <v>#REF!</v>
      </c>
      <c r="N569" s="49" t="e">
        <f t="shared" si="80"/>
        <v>#REF!</v>
      </c>
      <c r="O569" s="111">
        <v>215</v>
      </c>
      <c r="P569" s="9">
        <f t="shared" si="73"/>
        <v>0</v>
      </c>
      <c r="Q569" s="130">
        <f t="shared" si="74"/>
        <v>112</v>
      </c>
      <c r="R569" s="130">
        <f t="shared" si="75"/>
        <v>999</v>
      </c>
      <c r="S569" s="130">
        <f t="shared" si="76"/>
        <v>560</v>
      </c>
      <c r="T569" s="130">
        <f t="shared" si="77"/>
        <v>210</v>
      </c>
      <c r="U569" s="130">
        <f t="shared" si="78"/>
        <v>2151913</v>
      </c>
      <c r="V569" s="185">
        <f t="shared" si="79"/>
        <v>560</v>
      </c>
      <c r="W569" s="12">
        <v>112</v>
      </c>
      <c r="X569" s="9">
        <v>999</v>
      </c>
      <c r="Y569" s="9">
        <v>560</v>
      </c>
      <c r="Z569" s="12">
        <v>210</v>
      </c>
      <c r="AA569" s="12">
        <v>2151913</v>
      </c>
      <c r="AB569" s="132"/>
      <c r="AC569" s="131"/>
      <c r="AD569" s="132"/>
      <c r="AE569" s="132"/>
      <c r="AF569" s="131"/>
      <c r="AG569" s="131"/>
      <c r="AI569" s="12"/>
      <c r="AL569" s="12"/>
      <c r="AM569" s="12"/>
      <c r="AO569" s="12"/>
      <c r="AR569" s="12"/>
      <c r="AS569" s="12"/>
      <c r="AU569" s="12"/>
      <c r="AX569" s="12"/>
      <c r="AY569" s="12"/>
      <c r="BA569" s="12"/>
      <c r="BD569" s="12"/>
      <c r="BE569" s="12"/>
      <c r="BG569" s="12"/>
      <c r="BJ569" s="12"/>
      <c r="BK569" s="12"/>
      <c r="BM569" s="131"/>
      <c r="BN569" s="132"/>
      <c r="BO569" s="132"/>
      <c r="BP569" s="12"/>
      <c r="BQ569" s="12"/>
      <c r="BS569" s="12"/>
      <c r="BV569" s="12"/>
      <c r="BW569" s="12"/>
      <c r="BY569" s="12"/>
      <c r="CB569" s="12"/>
      <c r="CC569" s="12"/>
      <c r="CE569" s="12"/>
      <c r="CH569" s="12"/>
      <c r="CI569" s="12"/>
    </row>
    <row r="570" spans="1:87">
      <c r="A570" s="9">
        <v>561</v>
      </c>
      <c r="B570" s="9">
        <v>113</v>
      </c>
      <c r="C570" s="9" t="s">
        <v>1612</v>
      </c>
      <c r="D570" s="9">
        <v>113</v>
      </c>
      <c r="E570" s="9" t="s">
        <v>1173</v>
      </c>
      <c r="F570" s="39">
        <v>0</v>
      </c>
      <c r="G570" s="128">
        <v>0</v>
      </c>
      <c r="H570" s="129">
        <f>U570</f>
        <v>0</v>
      </c>
      <c r="I570" s="128">
        <f>IF(H574&gt;0, H570/H574, 0)</f>
        <v>0</v>
      </c>
      <c r="J570" s="76"/>
      <c r="K570" s="12" t="e">
        <f>ROUND(J574*I570,0)</f>
        <v>#REF!</v>
      </c>
      <c r="L570" s="75">
        <v>0</v>
      </c>
      <c r="M570" s="12" t="e">
        <f>K570-L570</f>
        <v>#REF!</v>
      </c>
      <c r="N570" s="50" t="e">
        <f t="shared" si="80"/>
        <v>#REF!</v>
      </c>
      <c r="O570" s="12">
        <v>0</v>
      </c>
      <c r="P570" s="9">
        <f t="shared" si="73"/>
        <v>0</v>
      </c>
      <c r="Q570" s="130">
        <f t="shared" si="74"/>
        <v>113</v>
      </c>
      <c r="R570" s="130">
        <f t="shared" si="75"/>
        <v>113</v>
      </c>
      <c r="S570" s="130">
        <f t="shared" si="76"/>
        <v>561</v>
      </c>
      <c r="T570" s="130">
        <f t="shared" si="77"/>
        <v>0</v>
      </c>
      <c r="U570" s="130">
        <f t="shared" si="78"/>
        <v>0</v>
      </c>
      <c r="V570" s="185">
        <f t="shared" si="79"/>
        <v>561</v>
      </c>
      <c r="W570" s="12">
        <v>113</v>
      </c>
      <c r="X570" s="9">
        <v>113</v>
      </c>
      <c r="Y570" s="9">
        <v>561</v>
      </c>
      <c r="Z570" s="12">
        <v>0</v>
      </c>
      <c r="AA570" s="12">
        <v>0</v>
      </c>
      <c r="AB570" s="132"/>
      <c r="AC570" s="131"/>
      <c r="AD570" s="132"/>
      <c r="AE570" s="132"/>
      <c r="AF570" s="131"/>
      <c r="AG570" s="131"/>
      <c r="AI570" s="12"/>
      <c r="AL570" s="12"/>
      <c r="AM570" s="12"/>
      <c r="AO570" s="12"/>
      <c r="AR570" s="12"/>
      <c r="AS570" s="12"/>
      <c r="AU570" s="12"/>
      <c r="AX570" s="12"/>
      <c r="AY570" s="12"/>
      <c r="BA570" s="12"/>
      <c r="BD570" s="12"/>
      <c r="BE570" s="12"/>
      <c r="BG570" s="12"/>
      <c r="BJ570" s="12"/>
      <c r="BK570" s="12"/>
      <c r="BM570" s="131"/>
      <c r="BN570" s="132"/>
      <c r="BO570" s="132"/>
      <c r="BP570" s="12"/>
      <c r="BQ570" s="12"/>
      <c r="BS570" s="12"/>
      <c r="BV570" s="12"/>
      <c r="BW570" s="12"/>
      <c r="BY570" s="12"/>
      <c r="CB570" s="12"/>
      <c r="CC570" s="12"/>
      <c r="CE570" s="12"/>
      <c r="CH570" s="12"/>
      <c r="CI570" s="12"/>
    </row>
    <row r="571" spans="1:87">
      <c r="A571" s="9">
        <v>562</v>
      </c>
      <c r="B571" s="9">
        <v>113</v>
      </c>
      <c r="C571" s="9" t="s">
        <v>1612</v>
      </c>
      <c r="D571" s="9">
        <v>618</v>
      </c>
      <c r="E571" s="9" t="s">
        <v>1421</v>
      </c>
      <c r="F571" s="39">
        <v>7736366</v>
      </c>
      <c r="G571" s="128">
        <v>1</v>
      </c>
      <c r="H571" s="129">
        <f t="shared" si="81"/>
        <v>8147297</v>
      </c>
      <c r="I571" s="128">
        <f>IF(H574&gt;0, H571/H574, 0)</f>
        <v>1</v>
      </c>
      <c r="J571" s="76"/>
      <c r="K571" s="12" t="e">
        <f>ROUND(J574*I571,0)</f>
        <v>#REF!</v>
      </c>
      <c r="L571" s="75">
        <v>6597578</v>
      </c>
      <c r="M571" s="12" t="e">
        <f>K571-L571</f>
        <v>#REF!</v>
      </c>
      <c r="N571" s="50" t="e">
        <f t="shared" si="80"/>
        <v>#REF!</v>
      </c>
      <c r="O571" s="12">
        <v>772</v>
      </c>
      <c r="P571" s="9">
        <f t="shared" si="73"/>
        <v>0</v>
      </c>
      <c r="Q571" s="130">
        <f t="shared" si="74"/>
        <v>113</v>
      </c>
      <c r="R571" s="130">
        <f t="shared" si="75"/>
        <v>618</v>
      </c>
      <c r="S571" s="130">
        <f t="shared" si="76"/>
        <v>562</v>
      </c>
      <c r="T571" s="130">
        <f t="shared" si="77"/>
        <v>759</v>
      </c>
      <c r="U571" s="130">
        <f t="shared" si="78"/>
        <v>8147297</v>
      </c>
      <c r="V571" s="185">
        <f t="shared" si="79"/>
        <v>562</v>
      </c>
      <c r="W571" s="12">
        <v>113</v>
      </c>
      <c r="X571" s="9">
        <v>618</v>
      </c>
      <c r="Y571" s="9">
        <v>562</v>
      </c>
      <c r="Z571" s="12">
        <v>759</v>
      </c>
      <c r="AA571" s="12">
        <v>8147297</v>
      </c>
      <c r="AB571" s="132"/>
      <c r="AC571" s="131"/>
      <c r="AD571" s="132"/>
      <c r="AE571" s="132"/>
      <c r="AF571" s="131"/>
      <c r="AG571" s="131"/>
      <c r="AI571" s="12"/>
      <c r="AL571" s="12"/>
      <c r="AM571" s="12"/>
      <c r="AO571" s="12"/>
      <c r="AR571" s="12"/>
      <c r="AS571" s="12"/>
      <c r="AU571" s="12"/>
      <c r="AX571" s="12"/>
      <c r="AY571" s="12"/>
      <c r="BA571" s="12"/>
      <c r="BD571" s="12"/>
      <c r="BE571" s="12"/>
      <c r="BG571" s="12"/>
      <c r="BJ571" s="12"/>
      <c r="BK571" s="12"/>
      <c r="BM571" s="131"/>
      <c r="BN571" s="132"/>
      <c r="BO571" s="132"/>
      <c r="BP571" s="12"/>
      <c r="BQ571" s="12"/>
      <c r="BS571" s="12"/>
      <c r="BV571" s="12"/>
      <c r="BW571" s="12"/>
      <c r="BY571" s="12"/>
      <c r="CB571" s="12"/>
      <c r="CC571" s="12"/>
      <c r="CE571" s="12"/>
      <c r="CH571" s="12"/>
      <c r="CI571" s="12"/>
    </row>
    <row r="572" spans="1:87">
      <c r="A572" s="9">
        <v>563</v>
      </c>
      <c r="B572" s="9">
        <v>113</v>
      </c>
      <c r="C572" s="9" t="s">
        <v>1928</v>
      </c>
      <c r="D572" s="9">
        <v>998</v>
      </c>
      <c r="E572" s="9" t="s">
        <v>1928</v>
      </c>
      <c r="F572" s="39">
        <v>0</v>
      </c>
      <c r="G572" s="128">
        <v>0</v>
      </c>
      <c r="H572" s="129">
        <f t="shared" si="81"/>
        <v>0</v>
      </c>
      <c r="I572" s="128">
        <f>IF(H574&gt;0, H572/H574, 0)</f>
        <v>0</v>
      </c>
      <c r="J572" s="76"/>
      <c r="K572" s="12" t="e">
        <f>ROUND(J574*I572,0)</f>
        <v>#REF!</v>
      </c>
      <c r="L572" s="75">
        <v>0</v>
      </c>
      <c r="M572" s="12" t="e">
        <f>K572-L572</f>
        <v>#REF!</v>
      </c>
      <c r="N572" s="50" t="e">
        <f t="shared" si="80"/>
        <v>#REF!</v>
      </c>
      <c r="O572" s="12">
        <v>0</v>
      </c>
      <c r="P572" s="9">
        <f t="shared" si="73"/>
        <v>0</v>
      </c>
      <c r="Q572" s="130">
        <f t="shared" si="74"/>
        <v>113</v>
      </c>
      <c r="R572" s="130">
        <f t="shared" si="75"/>
        <v>998</v>
      </c>
      <c r="S572" s="130">
        <f t="shared" si="76"/>
        <v>563</v>
      </c>
      <c r="T572" s="130">
        <f t="shared" si="77"/>
        <v>0</v>
      </c>
      <c r="U572" s="130">
        <f t="shared" si="78"/>
        <v>0</v>
      </c>
      <c r="V572" s="185">
        <f t="shared" si="79"/>
        <v>563</v>
      </c>
      <c r="W572" s="12">
        <v>113</v>
      </c>
      <c r="X572" s="9">
        <v>998</v>
      </c>
      <c r="Y572" s="9">
        <v>563</v>
      </c>
      <c r="Z572" s="12">
        <v>0</v>
      </c>
      <c r="AA572" s="12">
        <v>0</v>
      </c>
      <c r="AB572" s="132"/>
      <c r="AC572" s="131"/>
      <c r="AD572" s="132"/>
      <c r="AE572" s="132"/>
      <c r="AF572" s="131"/>
      <c r="AG572" s="131"/>
      <c r="AI572" s="12"/>
      <c r="AL572" s="12"/>
      <c r="AM572" s="12"/>
      <c r="AO572" s="12"/>
      <c r="AR572" s="12"/>
      <c r="AS572" s="12"/>
      <c r="AU572" s="12"/>
      <c r="AX572" s="12"/>
      <c r="AY572" s="12"/>
      <c r="BA572" s="12"/>
      <c r="BD572" s="12"/>
      <c r="BE572" s="12"/>
      <c r="BG572" s="12"/>
      <c r="BJ572" s="12"/>
      <c r="BK572" s="12"/>
      <c r="BM572" s="131"/>
      <c r="BN572" s="132"/>
      <c r="BO572" s="132"/>
      <c r="BP572" s="12"/>
      <c r="BQ572" s="12"/>
      <c r="BS572" s="12"/>
      <c r="BV572" s="12"/>
      <c r="BW572" s="12"/>
      <c r="BY572" s="12"/>
      <c r="CB572" s="12"/>
      <c r="CC572" s="12"/>
      <c r="CE572" s="12"/>
      <c r="CH572" s="12"/>
      <c r="CI572" s="12"/>
    </row>
    <row r="573" spans="1:87">
      <c r="A573" s="9">
        <v>564</v>
      </c>
      <c r="B573" s="9">
        <v>113</v>
      </c>
      <c r="C573" s="9" t="s">
        <v>1928</v>
      </c>
      <c r="D573" s="9">
        <v>998</v>
      </c>
      <c r="E573" s="9" t="s">
        <v>1928</v>
      </c>
      <c r="F573" s="39">
        <v>0</v>
      </c>
      <c r="G573" s="128">
        <v>0</v>
      </c>
      <c r="H573" s="129">
        <f t="shared" si="81"/>
        <v>0</v>
      </c>
      <c r="I573" s="128">
        <f>IF(H574&gt;0, H573/H574, 0)</f>
        <v>0</v>
      </c>
      <c r="J573" s="76"/>
      <c r="K573" s="12" t="e">
        <f>ROUND(J574*I573,0)</f>
        <v>#REF!</v>
      </c>
      <c r="L573" s="75">
        <v>0</v>
      </c>
      <c r="M573" s="12" t="e">
        <f>K573-L573</f>
        <v>#REF!</v>
      </c>
      <c r="N573" s="50" t="e">
        <f t="shared" si="80"/>
        <v>#REF!</v>
      </c>
      <c r="O573" s="12">
        <v>0</v>
      </c>
      <c r="P573" s="9">
        <f t="shared" si="73"/>
        <v>0</v>
      </c>
      <c r="Q573" s="130">
        <f t="shared" si="74"/>
        <v>113</v>
      </c>
      <c r="R573" s="130">
        <f t="shared" si="75"/>
        <v>998</v>
      </c>
      <c r="S573" s="130">
        <f t="shared" si="76"/>
        <v>564</v>
      </c>
      <c r="T573" s="130">
        <f t="shared" si="77"/>
        <v>0</v>
      </c>
      <c r="U573" s="130">
        <f t="shared" si="78"/>
        <v>0</v>
      </c>
      <c r="V573" s="185">
        <f t="shared" si="79"/>
        <v>564</v>
      </c>
      <c r="W573" s="12">
        <v>113</v>
      </c>
      <c r="X573" s="9">
        <v>998</v>
      </c>
      <c r="Y573" s="9">
        <v>564</v>
      </c>
      <c r="Z573" s="12">
        <v>0</v>
      </c>
      <c r="AA573" s="12">
        <v>0</v>
      </c>
      <c r="AB573" s="132"/>
      <c r="AC573" s="131"/>
      <c r="AD573" s="132"/>
      <c r="AE573" s="132"/>
      <c r="AF573" s="131"/>
      <c r="AG573" s="131"/>
      <c r="AI573" s="12"/>
      <c r="AL573" s="12"/>
      <c r="AM573" s="12"/>
      <c r="AO573" s="12"/>
      <c r="AR573" s="12"/>
      <c r="AS573" s="12"/>
      <c r="AU573" s="12"/>
      <c r="AX573" s="12"/>
      <c r="AY573" s="12"/>
      <c r="BA573" s="12"/>
      <c r="BD573" s="12"/>
      <c r="BE573" s="12"/>
      <c r="BG573" s="12"/>
      <c r="BJ573" s="12"/>
      <c r="BK573" s="12"/>
      <c r="BM573" s="131"/>
      <c r="BN573" s="132"/>
      <c r="BO573" s="132"/>
      <c r="BP573" s="12"/>
      <c r="BQ573" s="12"/>
      <c r="BS573" s="12"/>
      <c r="BV573" s="12"/>
      <c r="BW573" s="12"/>
      <c r="BY573" s="12"/>
      <c r="CB573" s="12"/>
      <c r="CC573" s="12"/>
      <c r="CE573" s="12"/>
      <c r="CH573" s="12"/>
      <c r="CI573" s="12"/>
    </row>
    <row r="574" spans="1:87">
      <c r="A574" s="9">
        <v>565</v>
      </c>
      <c r="B574" s="13">
        <v>113</v>
      </c>
      <c r="C574" s="13" t="s">
        <v>1612</v>
      </c>
      <c r="D574" s="13">
        <v>999</v>
      </c>
      <c r="E574" s="13" t="s">
        <v>946</v>
      </c>
      <c r="F574" s="111">
        <v>7736366</v>
      </c>
      <c r="G574" s="133">
        <v>1</v>
      </c>
      <c r="H574" s="134">
        <f>SUM(H570:H573)</f>
        <v>8147297</v>
      </c>
      <c r="I574" s="133">
        <f>SUM(I570:I573)</f>
        <v>1</v>
      </c>
      <c r="J574" s="111" t="e">
        <f>VLOOKUP(B574,town351,22)</f>
        <v>#REF!</v>
      </c>
      <c r="K574" s="111" t="e">
        <f>SUM(K570:K573)</f>
        <v>#REF!</v>
      </c>
      <c r="L574" s="135">
        <v>6597578</v>
      </c>
      <c r="M574" s="111" t="e">
        <f>SUM(M570:M573)</f>
        <v>#REF!</v>
      </c>
      <c r="N574" s="49" t="e">
        <f t="shared" si="80"/>
        <v>#REF!</v>
      </c>
      <c r="O574" s="111">
        <v>772</v>
      </c>
      <c r="P574" s="9">
        <f t="shared" si="73"/>
        <v>0</v>
      </c>
      <c r="Q574" s="130">
        <f t="shared" si="74"/>
        <v>113</v>
      </c>
      <c r="R574" s="130">
        <f t="shared" si="75"/>
        <v>999</v>
      </c>
      <c r="S574" s="130">
        <f t="shared" si="76"/>
        <v>565</v>
      </c>
      <c r="T574" s="130">
        <f t="shared" si="77"/>
        <v>759</v>
      </c>
      <c r="U574" s="130">
        <f t="shared" si="78"/>
        <v>8147297</v>
      </c>
      <c r="V574" s="185">
        <f t="shared" si="79"/>
        <v>565</v>
      </c>
      <c r="W574" s="12">
        <v>113</v>
      </c>
      <c r="X574" s="9">
        <v>999</v>
      </c>
      <c r="Y574" s="9">
        <v>565</v>
      </c>
      <c r="Z574" s="12">
        <v>759</v>
      </c>
      <c r="AA574" s="12">
        <v>8147297</v>
      </c>
      <c r="AB574" s="132"/>
      <c r="AC574" s="131"/>
      <c r="AD574" s="132"/>
      <c r="AE574" s="132"/>
      <c r="AF574" s="131"/>
      <c r="AG574" s="131"/>
      <c r="AI574" s="12"/>
      <c r="AL574" s="12"/>
      <c r="AM574" s="12"/>
      <c r="AO574" s="12"/>
      <c r="AR574" s="12"/>
      <c r="AS574" s="12"/>
      <c r="AU574" s="12"/>
      <c r="AX574" s="12"/>
      <c r="AY574" s="12"/>
      <c r="BA574" s="12"/>
      <c r="BD574" s="12"/>
      <c r="BE574" s="12"/>
      <c r="BG574" s="12"/>
      <c r="BJ574" s="12"/>
      <c r="BK574" s="12"/>
      <c r="BM574" s="131"/>
      <c r="BN574" s="132"/>
      <c r="BO574" s="132"/>
      <c r="BP574" s="12"/>
      <c r="BQ574" s="12"/>
      <c r="BS574" s="12"/>
      <c r="BV574" s="12"/>
      <c r="BW574" s="12"/>
      <c r="BY574" s="12"/>
      <c r="CB574" s="12"/>
      <c r="CC574" s="12"/>
      <c r="CE574" s="12"/>
      <c r="CH574" s="12"/>
      <c r="CI574" s="12"/>
    </row>
    <row r="575" spans="1:87">
      <c r="A575" s="9">
        <v>566</v>
      </c>
      <c r="B575" s="9">
        <v>114</v>
      </c>
      <c r="C575" s="9" t="s">
        <v>1613</v>
      </c>
      <c r="D575" s="9">
        <v>114</v>
      </c>
      <c r="E575" s="9" t="s">
        <v>1174</v>
      </c>
      <c r="F575" s="39">
        <v>21378359.310000002</v>
      </c>
      <c r="G575" s="128">
        <v>0.92250019607977829</v>
      </c>
      <c r="H575" s="129">
        <f>U575</f>
        <v>20360058.930000003</v>
      </c>
      <c r="I575" s="128">
        <f>IF(H579&gt;0, H575/H579, 0)</f>
        <v>0.91607112066376351</v>
      </c>
      <c r="J575" s="76"/>
      <c r="K575" s="12" t="e">
        <f>ROUND(J579*I575,0)</f>
        <v>#REF!</v>
      </c>
      <c r="L575" s="75">
        <v>9879409</v>
      </c>
      <c r="M575" s="12" t="e">
        <f>K575-L575</f>
        <v>#REF!</v>
      </c>
      <c r="N575" s="50" t="e">
        <f t="shared" si="80"/>
        <v>#REF!</v>
      </c>
      <c r="O575" s="12">
        <v>2048</v>
      </c>
      <c r="P575" s="9">
        <f t="shared" si="73"/>
        <v>0</v>
      </c>
      <c r="Q575" s="130">
        <f t="shared" si="74"/>
        <v>114</v>
      </c>
      <c r="R575" s="130">
        <f t="shared" si="75"/>
        <v>114</v>
      </c>
      <c r="S575" s="130">
        <f t="shared" si="76"/>
        <v>566</v>
      </c>
      <c r="T575" s="130">
        <f t="shared" si="77"/>
        <v>1909</v>
      </c>
      <c r="U575" s="130">
        <f t="shared" si="78"/>
        <v>20360058.930000003</v>
      </c>
      <c r="V575" s="185">
        <f t="shared" si="79"/>
        <v>566</v>
      </c>
      <c r="W575" s="12">
        <v>114</v>
      </c>
      <c r="X575" s="9">
        <v>114</v>
      </c>
      <c r="Y575" s="9">
        <v>566</v>
      </c>
      <c r="Z575" s="12">
        <v>1909</v>
      </c>
      <c r="AA575" s="12">
        <v>20360058.930000003</v>
      </c>
      <c r="AB575" s="132"/>
      <c r="AC575" s="131"/>
      <c r="AD575" s="132"/>
      <c r="AE575" s="132"/>
      <c r="AF575" s="131"/>
      <c r="AG575" s="131"/>
      <c r="AI575" s="12"/>
      <c r="AL575" s="12"/>
      <c r="AM575" s="12"/>
      <c r="AO575" s="12"/>
      <c r="AR575" s="12"/>
      <c r="AS575" s="12"/>
      <c r="AU575" s="12"/>
      <c r="AX575" s="12"/>
      <c r="AY575" s="12"/>
      <c r="BA575" s="12"/>
      <c r="BD575" s="12"/>
      <c r="BE575" s="12"/>
      <c r="BG575" s="12"/>
      <c r="BJ575" s="12"/>
      <c r="BK575" s="12"/>
      <c r="BM575" s="131"/>
      <c r="BN575" s="132"/>
      <c r="BO575" s="132"/>
      <c r="BP575" s="12"/>
      <c r="BQ575" s="12"/>
      <c r="BS575" s="12"/>
      <c r="BV575" s="12"/>
      <c r="BW575" s="12"/>
      <c r="BY575" s="12"/>
      <c r="CB575" s="12"/>
      <c r="CC575" s="12"/>
      <c r="CE575" s="12"/>
      <c r="CH575" s="12"/>
      <c r="CI575" s="12"/>
    </row>
    <row r="576" spans="1:87">
      <c r="A576" s="9">
        <v>567</v>
      </c>
      <c r="B576" s="9">
        <v>114</v>
      </c>
      <c r="C576" s="9" t="s">
        <v>1613</v>
      </c>
      <c r="D576" s="9">
        <v>818</v>
      </c>
      <c r="E576" s="9" t="s">
        <v>1479</v>
      </c>
      <c r="F576" s="39">
        <v>1796009</v>
      </c>
      <c r="G576" s="128">
        <v>7.749980392022171E-2</v>
      </c>
      <c r="H576" s="129">
        <f t="shared" si="81"/>
        <v>1865354</v>
      </c>
      <c r="I576" s="128">
        <f>IF(H579&gt;0, H576/H579, 0)</f>
        <v>8.3928879336236467E-2</v>
      </c>
      <c r="J576" s="76"/>
      <c r="K576" s="12" t="e">
        <f>ROUND(J579*I576,0)</f>
        <v>#REF!</v>
      </c>
      <c r="L576" s="75">
        <v>829975</v>
      </c>
      <c r="M576" s="12" t="e">
        <f>K576-L576</f>
        <v>#REF!</v>
      </c>
      <c r="N576" s="50" t="e">
        <f t="shared" si="80"/>
        <v>#REF!</v>
      </c>
      <c r="O576" s="12">
        <v>113</v>
      </c>
      <c r="P576" s="9">
        <f t="shared" si="73"/>
        <v>0</v>
      </c>
      <c r="Q576" s="130">
        <f t="shared" si="74"/>
        <v>114</v>
      </c>
      <c r="R576" s="130">
        <f t="shared" si="75"/>
        <v>818</v>
      </c>
      <c r="S576" s="130">
        <f t="shared" si="76"/>
        <v>567</v>
      </c>
      <c r="T576" s="130">
        <f t="shared" si="77"/>
        <v>115</v>
      </c>
      <c r="U576" s="130">
        <f t="shared" si="78"/>
        <v>1865354</v>
      </c>
      <c r="V576" s="185">
        <f t="shared" si="79"/>
        <v>567</v>
      </c>
      <c r="W576" s="12">
        <v>114</v>
      </c>
      <c r="X576" s="9">
        <v>818</v>
      </c>
      <c r="Y576" s="9">
        <v>567</v>
      </c>
      <c r="Z576" s="12">
        <v>115</v>
      </c>
      <c r="AA576" s="12">
        <v>1865354</v>
      </c>
      <c r="AB576" s="132"/>
      <c r="AC576" s="131"/>
      <c r="AD576" s="132"/>
      <c r="AE576" s="132"/>
      <c r="AF576" s="131"/>
      <c r="AG576" s="131"/>
      <c r="AI576" s="12"/>
      <c r="AL576" s="12"/>
      <c r="AM576" s="12"/>
      <c r="AO576" s="12"/>
      <c r="AR576" s="12"/>
      <c r="AS576" s="12"/>
      <c r="AU576" s="12"/>
      <c r="AX576" s="12"/>
      <c r="AY576" s="12"/>
      <c r="BA576" s="12"/>
      <c r="BD576" s="12"/>
      <c r="BE576" s="12"/>
      <c r="BG576" s="12"/>
      <c r="BJ576" s="12"/>
      <c r="BK576" s="12"/>
      <c r="BM576" s="131"/>
      <c r="BN576" s="132"/>
      <c r="BO576" s="132"/>
      <c r="BP576" s="12"/>
      <c r="BQ576" s="12"/>
      <c r="BS576" s="12"/>
      <c r="BV576" s="12"/>
      <c r="BW576" s="12"/>
      <c r="BY576" s="12"/>
      <c r="CB576" s="12"/>
      <c r="CC576" s="12"/>
      <c r="CE576" s="12"/>
      <c r="CH576" s="12"/>
      <c r="CI576" s="12"/>
    </row>
    <row r="577" spans="1:87">
      <c r="A577" s="9">
        <v>568</v>
      </c>
      <c r="B577" s="9">
        <v>114</v>
      </c>
      <c r="C577" s="9" t="s">
        <v>1928</v>
      </c>
      <c r="D577" s="9">
        <v>998</v>
      </c>
      <c r="E577" s="9" t="s">
        <v>1928</v>
      </c>
      <c r="F577" s="39">
        <v>0</v>
      </c>
      <c r="G577" s="128">
        <v>0</v>
      </c>
      <c r="H577" s="129">
        <f t="shared" si="81"/>
        <v>0</v>
      </c>
      <c r="I577" s="128">
        <f>IF(H579&gt;0, H577/H579, 0)</f>
        <v>0</v>
      </c>
      <c r="J577" s="76"/>
      <c r="K577" s="12" t="e">
        <f>ROUND(J579*I577,0)</f>
        <v>#REF!</v>
      </c>
      <c r="L577" s="75">
        <v>0</v>
      </c>
      <c r="M577" s="12" t="e">
        <f>K577-L577</f>
        <v>#REF!</v>
      </c>
      <c r="N577" s="50" t="e">
        <f t="shared" si="80"/>
        <v>#REF!</v>
      </c>
      <c r="O577" s="12">
        <v>0</v>
      </c>
      <c r="P577" s="9">
        <f t="shared" si="73"/>
        <v>0</v>
      </c>
      <c r="Q577" s="130">
        <f t="shared" si="74"/>
        <v>114</v>
      </c>
      <c r="R577" s="130">
        <f t="shared" si="75"/>
        <v>998</v>
      </c>
      <c r="S577" s="130">
        <f t="shared" si="76"/>
        <v>568</v>
      </c>
      <c r="T577" s="130">
        <f t="shared" si="77"/>
        <v>0</v>
      </c>
      <c r="U577" s="130">
        <f t="shared" si="78"/>
        <v>0</v>
      </c>
      <c r="V577" s="185">
        <f t="shared" si="79"/>
        <v>568</v>
      </c>
      <c r="W577" s="12">
        <v>114</v>
      </c>
      <c r="X577" s="9">
        <v>998</v>
      </c>
      <c r="Y577" s="9">
        <v>568</v>
      </c>
      <c r="Z577" s="12">
        <v>0</v>
      </c>
      <c r="AA577" s="12">
        <v>0</v>
      </c>
      <c r="AB577" s="132"/>
      <c r="AC577" s="131"/>
      <c r="AD577" s="132"/>
      <c r="AE577" s="132"/>
      <c r="AF577" s="131"/>
      <c r="AG577" s="131"/>
      <c r="AI577" s="12"/>
      <c r="AL577" s="12"/>
      <c r="AM577" s="12"/>
      <c r="AO577" s="12"/>
      <c r="AR577" s="12"/>
      <c r="AS577" s="12"/>
      <c r="AU577" s="12"/>
      <c r="AX577" s="12"/>
      <c r="AY577" s="12"/>
      <c r="BA577" s="12"/>
      <c r="BD577" s="12"/>
      <c r="BE577" s="12"/>
      <c r="BG577" s="12"/>
      <c r="BJ577" s="12"/>
      <c r="BK577" s="12"/>
      <c r="BM577" s="131"/>
      <c r="BN577" s="132"/>
      <c r="BO577" s="132"/>
      <c r="BP577" s="12"/>
      <c r="BQ577" s="12"/>
      <c r="BS577" s="12"/>
      <c r="BV577" s="12"/>
      <c r="BW577" s="12"/>
      <c r="BY577" s="12"/>
      <c r="CB577" s="12"/>
      <c r="CC577" s="12"/>
      <c r="CE577" s="12"/>
      <c r="CH577" s="12"/>
      <c r="CI577" s="12"/>
    </row>
    <row r="578" spans="1:87">
      <c r="A578" s="9">
        <v>569</v>
      </c>
      <c r="B578" s="9">
        <v>114</v>
      </c>
      <c r="C578" s="9" t="s">
        <v>1928</v>
      </c>
      <c r="D578" s="9">
        <v>998</v>
      </c>
      <c r="E578" s="9" t="s">
        <v>1928</v>
      </c>
      <c r="F578" s="39">
        <v>0</v>
      </c>
      <c r="G578" s="128">
        <v>0</v>
      </c>
      <c r="H578" s="129">
        <f t="shared" si="81"/>
        <v>0</v>
      </c>
      <c r="I578" s="128">
        <f>IF(H579&gt;0, H578/H579, 0)</f>
        <v>0</v>
      </c>
      <c r="J578" s="76"/>
      <c r="K578" s="12" t="e">
        <f>ROUND(J579*I578,0)</f>
        <v>#REF!</v>
      </c>
      <c r="L578" s="75">
        <v>0</v>
      </c>
      <c r="M578" s="12" t="e">
        <f>K578-L578</f>
        <v>#REF!</v>
      </c>
      <c r="N578" s="50" t="e">
        <f t="shared" si="80"/>
        <v>#REF!</v>
      </c>
      <c r="O578" s="12">
        <v>0</v>
      </c>
      <c r="P578" s="9">
        <f t="shared" si="73"/>
        <v>0</v>
      </c>
      <c r="Q578" s="130">
        <f t="shared" si="74"/>
        <v>114</v>
      </c>
      <c r="R578" s="130">
        <f t="shared" si="75"/>
        <v>998</v>
      </c>
      <c r="S578" s="130">
        <f t="shared" si="76"/>
        <v>569</v>
      </c>
      <c r="T578" s="130">
        <f t="shared" si="77"/>
        <v>0</v>
      </c>
      <c r="U578" s="130">
        <f t="shared" si="78"/>
        <v>0</v>
      </c>
      <c r="V578" s="185">
        <f t="shared" si="79"/>
        <v>569</v>
      </c>
      <c r="W578" s="12">
        <v>114</v>
      </c>
      <c r="X578" s="9">
        <v>998</v>
      </c>
      <c r="Y578" s="9">
        <v>569</v>
      </c>
      <c r="Z578" s="12">
        <v>0</v>
      </c>
      <c r="AA578" s="12">
        <v>0</v>
      </c>
      <c r="AB578" s="132"/>
      <c r="AC578" s="131"/>
      <c r="AD578" s="132"/>
      <c r="AE578" s="132"/>
      <c r="AF578" s="131"/>
      <c r="AG578" s="131"/>
      <c r="AI578" s="12"/>
      <c r="AL578" s="12"/>
      <c r="AM578" s="12"/>
      <c r="AO578" s="12"/>
      <c r="AR578" s="12"/>
      <c r="AS578" s="12"/>
      <c r="AU578" s="12"/>
      <c r="AX578" s="12"/>
      <c r="AY578" s="12"/>
      <c r="BA578" s="12"/>
      <c r="BD578" s="12"/>
      <c r="BE578" s="12"/>
      <c r="BG578" s="12"/>
      <c r="BJ578" s="12"/>
      <c r="BK578" s="12"/>
      <c r="BM578" s="131"/>
      <c r="BN578" s="132"/>
      <c r="BO578" s="132"/>
      <c r="BP578" s="12"/>
      <c r="BQ578" s="12"/>
      <c r="BS578" s="12"/>
      <c r="BV578" s="12"/>
      <c r="BW578" s="12"/>
      <c r="BY578" s="12"/>
      <c r="CB578" s="12"/>
      <c r="CC578" s="12"/>
      <c r="CE578" s="12"/>
      <c r="CH578" s="12"/>
      <c r="CI578" s="12"/>
    </row>
    <row r="579" spans="1:87">
      <c r="A579" s="9">
        <v>570</v>
      </c>
      <c r="B579" s="13">
        <v>114</v>
      </c>
      <c r="C579" s="13" t="s">
        <v>1613</v>
      </c>
      <c r="D579" s="13">
        <v>999</v>
      </c>
      <c r="E579" s="13" t="s">
        <v>946</v>
      </c>
      <c r="F579" s="111">
        <v>23174368.310000002</v>
      </c>
      <c r="G579" s="133">
        <v>1</v>
      </c>
      <c r="H579" s="134">
        <f>SUM(H575:H578)</f>
        <v>22225412.930000003</v>
      </c>
      <c r="I579" s="133">
        <f>SUM(I575:I578)</f>
        <v>1</v>
      </c>
      <c r="J579" s="111" t="e">
        <f>VLOOKUP(B579,town351,22)</f>
        <v>#REF!</v>
      </c>
      <c r="K579" s="111" t="e">
        <f>SUM(K575:K578)</f>
        <v>#REF!</v>
      </c>
      <c r="L579" s="135">
        <v>10709384</v>
      </c>
      <c r="M579" s="111" t="e">
        <f>SUM(M575:M578)</f>
        <v>#REF!</v>
      </c>
      <c r="N579" s="49" t="e">
        <f t="shared" si="80"/>
        <v>#REF!</v>
      </c>
      <c r="O579" s="111">
        <v>2161</v>
      </c>
      <c r="P579" s="9">
        <f t="shared" si="73"/>
        <v>0</v>
      </c>
      <c r="Q579" s="130">
        <f t="shared" si="74"/>
        <v>114</v>
      </c>
      <c r="R579" s="130">
        <f t="shared" si="75"/>
        <v>999</v>
      </c>
      <c r="S579" s="130">
        <f t="shared" si="76"/>
        <v>570</v>
      </c>
      <c r="T579" s="130">
        <f t="shared" si="77"/>
        <v>2024</v>
      </c>
      <c r="U579" s="130">
        <f t="shared" si="78"/>
        <v>22225412.930000003</v>
      </c>
      <c r="V579" s="185">
        <f t="shared" si="79"/>
        <v>570</v>
      </c>
      <c r="W579" s="12">
        <v>114</v>
      </c>
      <c r="X579" s="9">
        <v>999</v>
      </c>
      <c r="Y579" s="9">
        <v>570</v>
      </c>
      <c r="Z579" s="12">
        <v>2024</v>
      </c>
      <c r="AA579" s="12">
        <v>22225412.930000003</v>
      </c>
      <c r="AB579" s="132"/>
      <c r="AC579" s="131"/>
      <c r="AD579" s="132"/>
      <c r="AE579" s="132"/>
      <c r="AF579" s="131"/>
      <c r="AG579" s="131"/>
      <c r="AI579" s="12"/>
      <c r="AL579" s="12"/>
      <c r="AM579" s="12"/>
      <c r="AO579" s="12"/>
      <c r="AR579" s="12"/>
      <c r="AS579" s="12"/>
      <c r="AU579" s="12"/>
      <c r="AX579" s="12"/>
      <c r="AY579" s="12"/>
      <c r="BA579" s="12"/>
      <c r="BD579" s="12"/>
      <c r="BE579" s="12"/>
      <c r="BG579" s="12"/>
      <c r="BJ579" s="12"/>
      <c r="BK579" s="12"/>
      <c r="BM579" s="131"/>
      <c r="BN579" s="132"/>
      <c r="BO579" s="132"/>
      <c r="BP579" s="12"/>
      <c r="BQ579" s="12"/>
      <c r="BS579" s="12"/>
      <c r="BV579" s="12"/>
      <c r="BW579" s="12"/>
      <c r="BY579" s="12"/>
      <c r="CB579" s="12"/>
      <c r="CC579" s="12"/>
      <c r="CE579" s="12"/>
      <c r="CH579" s="12"/>
      <c r="CI579" s="12"/>
    </row>
    <row r="580" spans="1:87">
      <c r="A580" s="9">
        <v>571</v>
      </c>
      <c r="B580" s="9">
        <v>115</v>
      </c>
      <c r="C580" s="9" t="s">
        <v>1614</v>
      </c>
      <c r="D580" s="9">
        <v>115</v>
      </c>
      <c r="E580" s="9" t="s">
        <v>1175</v>
      </c>
      <c r="F580" s="39">
        <v>0</v>
      </c>
      <c r="G580" s="128">
        <v>0</v>
      </c>
      <c r="H580" s="129">
        <f>U580</f>
        <v>0</v>
      </c>
      <c r="I580" s="128">
        <f>IF(H584&gt;0, H580/H584, 0)</f>
        <v>0</v>
      </c>
      <c r="J580" s="76"/>
      <c r="K580" s="12" t="e">
        <f>ROUND(J584*I580,0)</f>
        <v>#REF!</v>
      </c>
      <c r="L580" s="75">
        <v>0</v>
      </c>
      <c r="M580" s="12" t="e">
        <f>K580-L580</f>
        <v>#REF!</v>
      </c>
      <c r="N580" s="50" t="e">
        <f t="shared" si="80"/>
        <v>#REF!</v>
      </c>
      <c r="O580" s="12">
        <v>0</v>
      </c>
      <c r="P580" s="9">
        <f t="shared" si="73"/>
        <v>0</v>
      </c>
      <c r="Q580" s="130">
        <f t="shared" si="74"/>
        <v>115</v>
      </c>
      <c r="R580" s="130">
        <f t="shared" si="75"/>
        <v>115</v>
      </c>
      <c r="S580" s="130">
        <f t="shared" si="76"/>
        <v>571</v>
      </c>
      <c r="T580" s="130">
        <f t="shared" si="77"/>
        <v>0</v>
      </c>
      <c r="U580" s="130">
        <f t="shared" si="78"/>
        <v>0</v>
      </c>
      <c r="V580" s="185">
        <f t="shared" si="79"/>
        <v>571</v>
      </c>
      <c r="W580" s="12">
        <v>115</v>
      </c>
      <c r="X580" s="9">
        <v>115</v>
      </c>
      <c r="Y580" s="9">
        <v>571</v>
      </c>
      <c r="Z580" s="12">
        <v>0</v>
      </c>
      <c r="AA580" s="12">
        <v>0</v>
      </c>
      <c r="AB580" s="132"/>
      <c r="AC580" s="131"/>
      <c r="AD580" s="132"/>
      <c r="AE580" s="132"/>
      <c r="AF580" s="131"/>
      <c r="AG580" s="131"/>
      <c r="AI580" s="12"/>
      <c r="AL580" s="12"/>
      <c r="AM580" s="12"/>
      <c r="AO580" s="12"/>
      <c r="AR580" s="12"/>
      <c r="AS580" s="12"/>
      <c r="AU580" s="12"/>
      <c r="AX580" s="12"/>
      <c r="AY580" s="12"/>
      <c r="BA580" s="12"/>
      <c r="BD580" s="12"/>
      <c r="BE580" s="12"/>
      <c r="BG580" s="12"/>
      <c r="BJ580" s="12"/>
      <c r="BK580" s="12"/>
      <c r="BM580" s="131"/>
      <c r="BN580" s="132"/>
      <c r="BO580" s="132"/>
      <c r="BP580" s="12"/>
      <c r="BQ580" s="12"/>
      <c r="BS580" s="12"/>
      <c r="BV580" s="12"/>
      <c r="BW580" s="12"/>
      <c r="BY580" s="12"/>
      <c r="CB580" s="12"/>
      <c r="CC580" s="12"/>
      <c r="CE580" s="12"/>
      <c r="CH580" s="12"/>
      <c r="CI580" s="12"/>
    </row>
    <row r="581" spans="1:87">
      <c r="A581" s="9">
        <v>572</v>
      </c>
      <c r="B581" s="9">
        <v>115</v>
      </c>
      <c r="C581" s="9" t="s">
        <v>1614</v>
      </c>
      <c r="D581" s="9">
        <v>673</v>
      </c>
      <c r="E581" s="9" t="s">
        <v>1437</v>
      </c>
      <c r="F581" s="39">
        <v>17992203</v>
      </c>
      <c r="G581" s="128">
        <v>0.96760865468635249</v>
      </c>
      <c r="H581" s="129">
        <f t="shared" si="81"/>
        <v>16999249</v>
      </c>
      <c r="I581" s="128">
        <f>IF(H584&gt;0, H581/H584, 0)</f>
        <v>0.96797534173174449</v>
      </c>
      <c r="J581" s="76"/>
      <c r="K581" s="12" t="e">
        <f>ROUND(J584*I581,0)</f>
        <v>#REF!</v>
      </c>
      <c r="L581" s="75">
        <v>15120202</v>
      </c>
      <c r="M581" s="12" t="e">
        <f>K581-L581</f>
        <v>#REF!</v>
      </c>
      <c r="N581" s="50" t="e">
        <f t="shared" si="80"/>
        <v>#REF!</v>
      </c>
      <c r="O581" s="12">
        <v>1922</v>
      </c>
      <c r="P581" s="9">
        <f t="shared" si="73"/>
        <v>0</v>
      </c>
      <c r="Q581" s="130">
        <f t="shared" si="74"/>
        <v>115</v>
      </c>
      <c r="R581" s="130">
        <f t="shared" si="75"/>
        <v>673</v>
      </c>
      <c r="S581" s="130">
        <f t="shared" si="76"/>
        <v>572</v>
      </c>
      <c r="T581" s="130">
        <f t="shared" si="77"/>
        <v>1847</v>
      </c>
      <c r="U581" s="130">
        <f t="shared" si="78"/>
        <v>16999249</v>
      </c>
      <c r="V581" s="185">
        <f t="shared" si="79"/>
        <v>572</v>
      </c>
      <c r="W581" s="12">
        <v>115</v>
      </c>
      <c r="X581" s="9">
        <v>673</v>
      </c>
      <c r="Y581" s="9">
        <v>572</v>
      </c>
      <c r="Z581" s="12">
        <v>1847</v>
      </c>
      <c r="AA581" s="12">
        <v>16999249</v>
      </c>
      <c r="AB581" s="132"/>
      <c r="AC581" s="131"/>
      <c r="AD581" s="132"/>
      <c r="AE581" s="132"/>
      <c r="AF581" s="131"/>
      <c r="AG581" s="131"/>
      <c r="AI581" s="12"/>
      <c r="AL581" s="12"/>
      <c r="AM581" s="12"/>
      <c r="AO581" s="12"/>
      <c r="AR581" s="12"/>
      <c r="AS581" s="12"/>
      <c r="AU581" s="12"/>
      <c r="AX581" s="12"/>
      <c r="AY581" s="12"/>
      <c r="BA581" s="12"/>
      <c r="BD581" s="12"/>
      <c r="BE581" s="12"/>
      <c r="BG581" s="12"/>
      <c r="BJ581" s="12"/>
      <c r="BK581" s="12"/>
      <c r="BM581" s="131"/>
      <c r="BN581" s="132"/>
      <c r="BO581" s="132"/>
      <c r="BP581" s="12"/>
      <c r="BQ581" s="12"/>
      <c r="BS581" s="12"/>
      <c r="BV581" s="12"/>
      <c r="BW581" s="12"/>
      <c r="BY581" s="12"/>
      <c r="CB581" s="12"/>
      <c r="CC581" s="12"/>
      <c r="CE581" s="12"/>
      <c r="CH581" s="12"/>
      <c r="CI581" s="12"/>
    </row>
    <row r="582" spans="1:87">
      <c r="A582" s="9">
        <v>573</v>
      </c>
      <c r="B582" s="9">
        <v>115</v>
      </c>
      <c r="C582" s="9" t="s">
        <v>1614</v>
      </c>
      <c r="D582" s="9">
        <v>852</v>
      </c>
      <c r="E582" s="9" t="s">
        <v>1488</v>
      </c>
      <c r="F582" s="39">
        <v>602301</v>
      </c>
      <c r="G582" s="128">
        <v>3.239134531364752E-2</v>
      </c>
      <c r="H582" s="129">
        <f t="shared" si="81"/>
        <v>562406</v>
      </c>
      <c r="I582" s="128">
        <f>IF(H584&gt;0, H582/H584, 0)</f>
        <v>3.2024658268255471E-2</v>
      </c>
      <c r="J582" s="76"/>
      <c r="K582" s="12" t="e">
        <f>ROUND(J584*I582,0)</f>
        <v>#REF!</v>
      </c>
      <c r="L582" s="75">
        <v>506159</v>
      </c>
      <c r="M582" s="12" t="e">
        <f>K582-L582</f>
        <v>#REF!</v>
      </c>
      <c r="N582" s="50" t="e">
        <f t="shared" si="80"/>
        <v>#REF!</v>
      </c>
      <c r="O582" s="12">
        <v>39</v>
      </c>
      <c r="P582" s="9">
        <f t="shared" si="73"/>
        <v>0</v>
      </c>
      <c r="Q582" s="130">
        <f t="shared" si="74"/>
        <v>115</v>
      </c>
      <c r="R582" s="130">
        <f t="shared" si="75"/>
        <v>852</v>
      </c>
      <c r="S582" s="130">
        <f t="shared" si="76"/>
        <v>573</v>
      </c>
      <c r="T582" s="130">
        <f t="shared" si="77"/>
        <v>36</v>
      </c>
      <c r="U582" s="130">
        <f t="shared" si="78"/>
        <v>562406</v>
      </c>
      <c r="V582" s="185">
        <f t="shared" si="79"/>
        <v>573</v>
      </c>
      <c r="W582" s="12">
        <v>115</v>
      </c>
      <c r="X582" s="9">
        <v>852</v>
      </c>
      <c r="Y582" s="9">
        <v>573</v>
      </c>
      <c r="Z582" s="12">
        <v>36</v>
      </c>
      <c r="AA582" s="12">
        <v>562406</v>
      </c>
      <c r="AB582" s="132"/>
      <c r="AC582" s="131"/>
      <c r="AD582" s="132"/>
      <c r="AE582" s="132"/>
      <c r="AF582" s="131"/>
      <c r="AG582" s="131"/>
      <c r="AI582" s="12"/>
      <c r="AL582" s="12"/>
      <c r="AM582" s="12"/>
      <c r="AO582" s="12"/>
      <c r="AR582" s="12"/>
      <c r="AS582" s="12"/>
      <c r="AU582" s="12"/>
      <c r="AX582" s="12"/>
      <c r="AY582" s="12"/>
      <c r="BA582" s="12"/>
      <c r="BD582" s="12"/>
      <c r="BE582" s="12"/>
      <c r="BG582" s="12"/>
      <c r="BJ582" s="12"/>
      <c r="BK582" s="12"/>
      <c r="BM582" s="131"/>
      <c r="BN582" s="132"/>
      <c r="BO582" s="132"/>
      <c r="BP582" s="12"/>
      <c r="BQ582" s="12"/>
      <c r="BS582" s="12"/>
      <c r="BV582" s="12"/>
      <c r="BW582" s="12"/>
      <c r="BY582" s="12"/>
      <c r="CB582" s="12"/>
      <c r="CC582" s="12"/>
      <c r="CE582" s="12"/>
      <c r="CH582" s="12"/>
      <c r="CI582" s="12"/>
    </row>
    <row r="583" spans="1:87">
      <c r="A583" s="9">
        <v>574</v>
      </c>
      <c r="B583" s="9">
        <v>115</v>
      </c>
      <c r="C583" s="9" t="s">
        <v>1928</v>
      </c>
      <c r="D583" s="9">
        <v>998</v>
      </c>
      <c r="E583" s="9" t="s">
        <v>1928</v>
      </c>
      <c r="F583" s="39">
        <v>0</v>
      </c>
      <c r="G583" s="128">
        <v>0</v>
      </c>
      <c r="H583" s="129">
        <f t="shared" si="81"/>
        <v>0</v>
      </c>
      <c r="I583" s="128">
        <f>IF(H584&gt;0, H583/H584, 0)</f>
        <v>0</v>
      </c>
      <c r="J583" s="76"/>
      <c r="K583" s="12" t="e">
        <f>ROUND(J584*I583,0)</f>
        <v>#REF!</v>
      </c>
      <c r="L583" s="75">
        <v>0</v>
      </c>
      <c r="M583" s="12" t="e">
        <f>K583-L583</f>
        <v>#REF!</v>
      </c>
      <c r="N583" s="50" t="e">
        <f t="shared" si="80"/>
        <v>#REF!</v>
      </c>
      <c r="O583" s="12">
        <v>0</v>
      </c>
      <c r="P583" s="9">
        <f t="shared" si="73"/>
        <v>0</v>
      </c>
      <c r="Q583" s="130">
        <f t="shared" si="74"/>
        <v>115</v>
      </c>
      <c r="R583" s="130">
        <f t="shared" si="75"/>
        <v>998</v>
      </c>
      <c r="S583" s="130">
        <f t="shared" si="76"/>
        <v>574</v>
      </c>
      <c r="T583" s="130">
        <f t="shared" si="77"/>
        <v>0</v>
      </c>
      <c r="U583" s="130">
        <f t="shared" si="78"/>
        <v>0</v>
      </c>
      <c r="V583" s="185">
        <f t="shared" si="79"/>
        <v>574</v>
      </c>
      <c r="W583" s="12">
        <v>115</v>
      </c>
      <c r="X583" s="9">
        <v>998</v>
      </c>
      <c r="Y583" s="9">
        <v>574</v>
      </c>
      <c r="Z583" s="12">
        <v>0</v>
      </c>
      <c r="AA583" s="12">
        <v>0</v>
      </c>
      <c r="AB583" s="132"/>
      <c r="AC583" s="131"/>
      <c r="AD583" s="132"/>
      <c r="AE583" s="132"/>
      <c r="AF583" s="131"/>
      <c r="AG583" s="131"/>
      <c r="AI583" s="12"/>
      <c r="AL583" s="12"/>
      <c r="AM583" s="12"/>
      <c r="AO583" s="12"/>
      <c r="AR583" s="12"/>
      <c r="AS583" s="12"/>
      <c r="AU583" s="12"/>
      <c r="AX583" s="12"/>
      <c r="AY583" s="12"/>
      <c r="BA583" s="12"/>
      <c r="BD583" s="12"/>
      <c r="BE583" s="12"/>
      <c r="BG583" s="12"/>
      <c r="BJ583" s="12"/>
      <c r="BK583" s="12"/>
      <c r="BM583" s="131"/>
      <c r="BN583" s="132"/>
      <c r="BO583" s="132"/>
      <c r="BP583" s="12"/>
      <c r="BQ583" s="12"/>
      <c r="BS583" s="12"/>
      <c r="BV583" s="12"/>
      <c r="BW583" s="12"/>
      <c r="BY583" s="12"/>
      <c r="CB583" s="12"/>
      <c r="CC583" s="12"/>
      <c r="CE583" s="12"/>
      <c r="CH583" s="12"/>
      <c r="CI583" s="12"/>
    </row>
    <row r="584" spans="1:87">
      <c r="A584" s="9">
        <v>575</v>
      </c>
      <c r="B584" s="13">
        <v>115</v>
      </c>
      <c r="C584" s="13" t="s">
        <v>1614</v>
      </c>
      <c r="D584" s="13">
        <v>999</v>
      </c>
      <c r="E584" s="13" t="s">
        <v>946</v>
      </c>
      <c r="F584" s="111">
        <v>18594504</v>
      </c>
      <c r="G584" s="133">
        <v>1</v>
      </c>
      <c r="H584" s="134">
        <f>SUM(H580:H583)</f>
        <v>17561655</v>
      </c>
      <c r="I584" s="133">
        <f>SUM(I580:I583)</f>
        <v>1</v>
      </c>
      <c r="J584" s="111" t="e">
        <f>VLOOKUP(B584,town351,22)</f>
        <v>#REF!</v>
      </c>
      <c r="K584" s="111" t="e">
        <f>SUM(K580:K583)</f>
        <v>#REF!</v>
      </c>
      <c r="L584" s="135">
        <v>15626361</v>
      </c>
      <c r="M584" s="111" t="e">
        <f>SUM(M580:M583)</f>
        <v>#REF!</v>
      </c>
      <c r="N584" s="49" t="e">
        <f t="shared" si="80"/>
        <v>#REF!</v>
      </c>
      <c r="O584" s="111">
        <v>1961</v>
      </c>
      <c r="P584" s="9">
        <f t="shared" si="73"/>
        <v>0</v>
      </c>
      <c r="Q584" s="130">
        <f t="shared" si="74"/>
        <v>115</v>
      </c>
      <c r="R584" s="130">
        <f t="shared" si="75"/>
        <v>999</v>
      </c>
      <c r="S584" s="130">
        <f t="shared" si="76"/>
        <v>575</v>
      </c>
      <c r="T584" s="130">
        <f t="shared" si="77"/>
        <v>1883</v>
      </c>
      <c r="U584" s="130">
        <f t="shared" si="78"/>
        <v>17561655</v>
      </c>
      <c r="V584" s="185">
        <f t="shared" si="79"/>
        <v>575</v>
      </c>
      <c r="W584" s="12">
        <v>115</v>
      </c>
      <c r="X584" s="9">
        <v>999</v>
      </c>
      <c r="Y584" s="9">
        <v>575</v>
      </c>
      <c r="Z584" s="12">
        <v>1883</v>
      </c>
      <c r="AA584" s="12">
        <v>17561655</v>
      </c>
      <c r="AB584" s="132"/>
      <c r="AC584" s="131"/>
      <c r="AD584" s="132"/>
      <c r="AE584" s="132"/>
      <c r="AF584" s="131"/>
      <c r="AG584" s="131"/>
      <c r="AI584" s="12"/>
      <c r="AL584" s="12"/>
      <c r="AM584" s="12"/>
      <c r="AO584" s="12"/>
      <c r="AR584" s="12"/>
      <c r="AS584" s="12"/>
      <c r="AU584" s="12"/>
      <c r="AX584" s="12"/>
      <c r="AY584" s="12"/>
      <c r="BA584" s="12"/>
      <c r="BD584" s="12"/>
      <c r="BE584" s="12"/>
      <c r="BG584" s="12"/>
      <c r="BJ584" s="12"/>
      <c r="BK584" s="12"/>
      <c r="BM584" s="131"/>
      <c r="BN584" s="132"/>
      <c r="BO584" s="132"/>
      <c r="BP584" s="12"/>
      <c r="BQ584" s="12"/>
      <c r="BS584" s="12"/>
      <c r="BV584" s="12"/>
      <c r="BW584" s="12"/>
      <c r="BY584" s="12"/>
      <c r="CB584" s="12"/>
      <c r="CC584" s="12"/>
      <c r="CE584" s="12"/>
      <c r="CH584" s="12"/>
      <c r="CI584" s="12"/>
    </row>
    <row r="585" spans="1:87">
      <c r="A585" s="9">
        <v>576</v>
      </c>
      <c r="B585" s="9">
        <v>116</v>
      </c>
      <c r="C585" s="9" t="s">
        <v>1615</v>
      </c>
      <c r="D585" s="9">
        <v>116</v>
      </c>
      <c r="E585" s="9" t="s">
        <v>1176</v>
      </c>
      <c r="F585" s="39">
        <v>79199.760000000009</v>
      </c>
      <c r="G585" s="128">
        <v>7.6527431578674223E-3</v>
      </c>
      <c r="H585" s="129">
        <f>U585</f>
        <v>118538.28</v>
      </c>
      <c r="I585" s="128">
        <f>IF(H589&gt;0, H585/H589, 0)</f>
        <v>1.1683940836301664E-2</v>
      </c>
      <c r="J585" s="76"/>
      <c r="K585" s="12" t="e">
        <f>ROUND(J589*I585,0)</f>
        <v>#REF!</v>
      </c>
      <c r="L585" s="75">
        <v>51428</v>
      </c>
      <c r="M585" s="12" t="e">
        <f>K585-L585</f>
        <v>#REF!</v>
      </c>
      <c r="N585" s="50" t="e">
        <f t="shared" si="80"/>
        <v>#REF!</v>
      </c>
      <c r="O585" s="12">
        <v>6</v>
      </c>
      <c r="P585" s="9">
        <f t="shared" si="73"/>
        <v>0</v>
      </c>
      <c r="Q585" s="130">
        <f t="shared" si="74"/>
        <v>116</v>
      </c>
      <c r="R585" s="130">
        <f t="shared" si="75"/>
        <v>116</v>
      </c>
      <c r="S585" s="130">
        <f t="shared" si="76"/>
        <v>576</v>
      </c>
      <c r="T585" s="130">
        <f t="shared" si="77"/>
        <v>9</v>
      </c>
      <c r="U585" s="130">
        <f t="shared" si="78"/>
        <v>118538.28</v>
      </c>
      <c r="V585" s="185">
        <f t="shared" si="79"/>
        <v>576</v>
      </c>
      <c r="W585" s="12">
        <v>116</v>
      </c>
      <c r="X585" s="9">
        <v>116</v>
      </c>
      <c r="Y585" s="9">
        <v>576</v>
      </c>
      <c r="Z585" s="12">
        <v>9</v>
      </c>
      <c r="AA585" s="12">
        <v>118538.28</v>
      </c>
      <c r="AB585" s="132"/>
      <c r="AC585" s="131"/>
      <c r="AD585" s="132"/>
      <c r="AE585" s="132"/>
      <c r="AF585" s="131"/>
      <c r="AG585" s="131"/>
      <c r="AI585" s="12"/>
      <c r="AL585" s="12"/>
      <c r="AM585" s="12"/>
      <c r="AO585" s="12"/>
      <c r="AR585" s="12"/>
      <c r="AS585" s="12"/>
      <c r="AU585" s="12"/>
      <c r="AX585" s="12"/>
      <c r="AY585" s="12"/>
      <c r="BA585" s="12"/>
      <c r="BD585" s="12"/>
      <c r="BE585" s="12"/>
      <c r="BG585" s="12"/>
      <c r="BJ585" s="12"/>
      <c r="BK585" s="12"/>
      <c r="BM585" s="131"/>
      <c r="BN585" s="132"/>
      <c r="BO585" s="132"/>
      <c r="BP585" s="12"/>
      <c r="BQ585" s="12"/>
      <c r="BS585" s="12"/>
      <c r="BV585" s="12"/>
      <c r="BW585" s="12"/>
      <c r="BY585" s="12"/>
      <c r="CB585" s="12"/>
      <c r="CC585" s="12"/>
      <c r="CE585" s="12"/>
      <c r="CH585" s="12"/>
      <c r="CI585" s="12"/>
    </row>
    <row r="586" spans="1:87">
      <c r="A586" s="9">
        <v>577</v>
      </c>
      <c r="B586" s="9">
        <v>116</v>
      </c>
      <c r="C586" s="9" t="s">
        <v>1615</v>
      </c>
      <c r="D586" s="9">
        <v>745</v>
      </c>
      <c r="E586" s="9" t="s">
        <v>1458</v>
      </c>
      <c r="F586" s="39">
        <v>9126601</v>
      </c>
      <c r="G586" s="128">
        <v>0.88186546723545589</v>
      </c>
      <c r="H586" s="129">
        <f t="shared" si="81"/>
        <v>8811296</v>
      </c>
      <c r="I586" s="128">
        <f>IF(H589&gt;0, H586/H589, 0)</f>
        <v>0.86850139174570029</v>
      </c>
      <c r="J586" s="76"/>
      <c r="K586" s="12" t="e">
        <f>ROUND(J589*I586,0)</f>
        <v>#REF!</v>
      </c>
      <c r="L586" s="75">
        <v>5926373</v>
      </c>
      <c r="M586" s="12" t="e">
        <f>K586-L586</f>
        <v>#REF!</v>
      </c>
      <c r="N586" s="50" t="e">
        <f t="shared" si="80"/>
        <v>#REF!</v>
      </c>
      <c r="O586" s="12">
        <v>995</v>
      </c>
      <c r="P586" s="9">
        <f t="shared" ref="P586:P649" si="82">ABS(Q586-B586)+ABS(R586-D586)</f>
        <v>0</v>
      </c>
      <c r="Q586" s="130">
        <f t="shared" ref="Q586:Q649" si="83">VLOOKUP($A586, foundoptions, VLOOKUP($Q$6, foundoptcell, 2, FALSE), FALSE)</f>
        <v>116</v>
      </c>
      <c r="R586" s="130">
        <f t="shared" ref="R586:R649" si="84">VLOOKUP($A586, foundoptions, VLOOKUP($Q$6, foundoptcell, 2, FALSE)+1, FALSE)</f>
        <v>745</v>
      </c>
      <c r="S586" s="130">
        <f t="shared" ref="S586:S649" si="85">VLOOKUP($A586, foundoptions, VLOOKUP($Q$6, foundoptcell, 2, FALSE)+2, FALSE)</f>
        <v>577</v>
      </c>
      <c r="T586" s="130">
        <f t="shared" ref="T586:T649" si="86">VLOOKUP($A586, foundoptions, VLOOKUP($Q$6, foundoptcell, 2, FALSE)+3, FALSE)</f>
        <v>948</v>
      </c>
      <c r="U586" s="130">
        <f t="shared" ref="U586:U649" si="87">VLOOKUP($A586, foundoptions, VLOOKUP($Q$6, foundoptcell, 2, FALSE)+4, FALSE)</f>
        <v>8811296</v>
      </c>
      <c r="V586" s="185">
        <f t="shared" si="79"/>
        <v>577</v>
      </c>
      <c r="W586" s="12">
        <v>116</v>
      </c>
      <c r="X586" s="9">
        <v>745</v>
      </c>
      <c r="Y586" s="9">
        <v>577</v>
      </c>
      <c r="Z586" s="12">
        <v>948</v>
      </c>
      <c r="AA586" s="12">
        <v>8811296</v>
      </c>
      <c r="AB586" s="132"/>
      <c r="AC586" s="131"/>
      <c r="AD586" s="132"/>
      <c r="AE586" s="132"/>
      <c r="AF586" s="131"/>
      <c r="AG586" s="131"/>
      <c r="AI586" s="12"/>
      <c r="AL586" s="12"/>
      <c r="AM586" s="12"/>
      <c r="AO586" s="12"/>
      <c r="AR586" s="12"/>
      <c r="AS586" s="12"/>
      <c r="AU586" s="12"/>
      <c r="AX586" s="12"/>
      <c r="AY586" s="12"/>
      <c r="BA586" s="12"/>
      <c r="BD586" s="12"/>
      <c r="BE586" s="12"/>
      <c r="BG586" s="12"/>
      <c r="BJ586" s="12"/>
      <c r="BK586" s="12"/>
      <c r="BM586" s="131"/>
      <c r="BN586" s="132"/>
      <c r="BO586" s="132"/>
      <c r="BP586" s="12"/>
      <c r="BQ586" s="12"/>
      <c r="BS586" s="12"/>
      <c r="BV586" s="12"/>
      <c r="BW586" s="12"/>
      <c r="BY586" s="12"/>
      <c r="CB586" s="12"/>
      <c r="CC586" s="12"/>
      <c r="CE586" s="12"/>
      <c r="CH586" s="12"/>
      <c r="CI586" s="12"/>
    </row>
    <row r="587" spans="1:87">
      <c r="A587" s="9">
        <v>578</v>
      </c>
      <c r="B587" s="9">
        <v>116</v>
      </c>
      <c r="C587" s="9" t="s">
        <v>1615</v>
      </c>
      <c r="D587" s="9">
        <v>885</v>
      </c>
      <c r="E587" s="9" t="s">
        <v>1498</v>
      </c>
      <c r="F587" s="39">
        <v>1143398</v>
      </c>
      <c r="G587" s="128">
        <v>0.11048178960667676</v>
      </c>
      <c r="H587" s="129">
        <f t="shared" si="81"/>
        <v>1215568</v>
      </c>
      <c r="I587" s="128">
        <f>IF(H589&gt;0, H587/H589, 0)</f>
        <v>0.11981466741799815</v>
      </c>
      <c r="J587" s="76"/>
      <c r="K587" s="12" t="e">
        <f>ROUND(J589*I587,0)</f>
        <v>#REF!</v>
      </c>
      <c r="L587" s="75">
        <v>742467</v>
      </c>
      <c r="M587" s="12" t="e">
        <f>K587-L587</f>
        <v>#REF!</v>
      </c>
      <c r="N587" s="50" t="e">
        <f t="shared" si="80"/>
        <v>#REF!</v>
      </c>
      <c r="O587" s="12">
        <v>73</v>
      </c>
      <c r="P587" s="9">
        <f t="shared" si="82"/>
        <v>0</v>
      </c>
      <c r="Q587" s="130">
        <f t="shared" si="83"/>
        <v>116</v>
      </c>
      <c r="R587" s="130">
        <f t="shared" si="84"/>
        <v>885</v>
      </c>
      <c r="S587" s="130">
        <f t="shared" si="85"/>
        <v>578</v>
      </c>
      <c r="T587" s="130">
        <f t="shared" si="86"/>
        <v>77</v>
      </c>
      <c r="U587" s="130">
        <f t="shared" si="87"/>
        <v>1215568</v>
      </c>
      <c r="V587" s="185">
        <f t="shared" ref="V587:V650" si="88">A587</f>
        <v>578</v>
      </c>
      <c r="W587" s="12">
        <v>116</v>
      </c>
      <c r="X587" s="9">
        <v>885</v>
      </c>
      <c r="Y587" s="9">
        <v>578</v>
      </c>
      <c r="Z587" s="12">
        <v>77</v>
      </c>
      <c r="AA587" s="12">
        <v>1215568</v>
      </c>
      <c r="AB587" s="132"/>
      <c r="AC587" s="131"/>
      <c r="AD587" s="132"/>
      <c r="AE587" s="132"/>
      <c r="AF587" s="131"/>
      <c r="AG587" s="131"/>
      <c r="AI587" s="12"/>
      <c r="AL587" s="12"/>
      <c r="AM587" s="12"/>
      <c r="AO587" s="12"/>
      <c r="AR587" s="12"/>
      <c r="AS587" s="12"/>
      <c r="AU587" s="12"/>
      <c r="AX587" s="12"/>
      <c r="AY587" s="12"/>
      <c r="BA587" s="12"/>
      <c r="BD587" s="12"/>
      <c r="BE587" s="12"/>
      <c r="BG587" s="12"/>
      <c r="BJ587" s="12"/>
      <c r="BK587" s="12"/>
      <c r="BM587" s="131"/>
      <c r="BN587" s="132"/>
      <c r="BO587" s="132"/>
      <c r="BP587" s="12"/>
      <c r="BQ587" s="12"/>
      <c r="BS587" s="12"/>
      <c r="BV587" s="12"/>
      <c r="BW587" s="12"/>
      <c r="BY587" s="12"/>
      <c r="CB587" s="12"/>
      <c r="CC587" s="12"/>
      <c r="CE587" s="12"/>
      <c r="CH587" s="12"/>
      <c r="CI587" s="12"/>
    </row>
    <row r="588" spans="1:87">
      <c r="A588" s="9">
        <v>579</v>
      </c>
      <c r="B588" s="9">
        <v>116</v>
      </c>
      <c r="C588" s="9" t="s">
        <v>1928</v>
      </c>
      <c r="D588" s="9">
        <v>998</v>
      </c>
      <c r="F588" s="136">
        <v>0</v>
      </c>
      <c r="G588" s="137">
        <v>0</v>
      </c>
      <c r="H588" s="129">
        <f t="shared" si="81"/>
        <v>0</v>
      </c>
      <c r="I588" s="128">
        <f>IF(H589&gt;0, H588/H589, 0)</f>
        <v>0</v>
      </c>
      <c r="J588" s="76"/>
      <c r="K588" s="12" t="e">
        <f>ROUND(J589*I588,0)</f>
        <v>#REF!</v>
      </c>
      <c r="L588" s="75">
        <v>0</v>
      </c>
      <c r="M588" s="12" t="e">
        <f>K588-L588</f>
        <v>#REF!</v>
      </c>
      <c r="N588" s="50" t="e">
        <f t="shared" si="80"/>
        <v>#REF!</v>
      </c>
      <c r="O588" s="12">
        <v>0</v>
      </c>
      <c r="P588" s="9">
        <f t="shared" si="82"/>
        <v>0</v>
      </c>
      <c r="Q588" s="130">
        <f t="shared" si="83"/>
        <v>116</v>
      </c>
      <c r="R588" s="130">
        <f t="shared" si="84"/>
        <v>998</v>
      </c>
      <c r="S588" s="130">
        <f t="shared" si="85"/>
        <v>579</v>
      </c>
      <c r="T588" s="130">
        <f t="shared" si="86"/>
        <v>0</v>
      </c>
      <c r="U588" s="130">
        <f t="shared" si="87"/>
        <v>0</v>
      </c>
      <c r="V588" s="185">
        <f t="shared" si="88"/>
        <v>579</v>
      </c>
      <c r="W588" s="12">
        <v>116</v>
      </c>
      <c r="X588" s="9">
        <v>998</v>
      </c>
      <c r="Y588" s="9">
        <v>579</v>
      </c>
      <c r="Z588" s="12">
        <v>0</v>
      </c>
      <c r="AA588" s="12">
        <v>0</v>
      </c>
      <c r="AB588" s="132"/>
      <c r="AC588" s="131"/>
      <c r="AD588" s="132"/>
      <c r="AE588" s="132"/>
      <c r="AF588" s="131"/>
      <c r="AG588" s="131"/>
      <c r="AI588" s="12"/>
      <c r="AL588" s="12"/>
      <c r="AM588" s="12"/>
      <c r="AO588" s="12"/>
      <c r="AR588" s="12"/>
      <c r="AS588" s="12"/>
      <c r="AU588" s="12"/>
      <c r="AX588" s="12"/>
      <c r="AY588" s="12"/>
      <c r="BA588" s="12"/>
      <c r="BD588" s="12"/>
      <c r="BE588" s="12"/>
      <c r="BG588" s="12"/>
      <c r="BJ588" s="12"/>
      <c r="BK588" s="12"/>
      <c r="BM588" s="131"/>
      <c r="BN588" s="132"/>
      <c r="BO588" s="132"/>
      <c r="BP588" s="12"/>
      <c r="BQ588" s="12"/>
      <c r="BS588" s="12"/>
      <c r="BV588" s="12"/>
      <c r="BW588" s="12"/>
      <c r="BY588" s="12"/>
      <c r="CB588" s="12"/>
      <c r="CC588" s="12"/>
      <c r="CE588" s="12"/>
      <c r="CH588" s="12"/>
      <c r="CI588" s="12"/>
    </row>
    <row r="589" spans="1:87">
      <c r="A589" s="9">
        <v>580</v>
      </c>
      <c r="B589" s="13">
        <v>116</v>
      </c>
      <c r="C589" s="13" t="s">
        <v>1615</v>
      </c>
      <c r="D589" s="13">
        <v>999</v>
      </c>
      <c r="E589" s="13" t="s">
        <v>946</v>
      </c>
      <c r="F589" s="111">
        <v>10349198.76</v>
      </c>
      <c r="G589" s="133">
        <v>1</v>
      </c>
      <c r="H589" s="134">
        <f>SUM(H585:H588)</f>
        <v>10145402.279999999</v>
      </c>
      <c r="I589" s="133">
        <f>SUM(I585:I588)</f>
        <v>1</v>
      </c>
      <c r="J589" s="111" t="e">
        <f>VLOOKUP(B589,town351,22)</f>
        <v>#REF!</v>
      </c>
      <c r="K589" s="111" t="e">
        <f>SUM(K585:K588)</f>
        <v>#REF!</v>
      </c>
      <c r="L589" s="135">
        <v>6720268</v>
      </c>
      <c r="M589" s="111" t="e">
        <f>SUM(M585:M588)</f>
        <v>#REF!</v>
      </c>
      <c r="N589" s="49" t="e">
        <f t="shared" si="80"/>
        <v>#REF!</v>
      </c>
      <c r="O589" s="111">
        <v>1074</v>
      </c>
      <c r="P589" s="9">
        <f t="shared" si="82"/>
        <v>0</v>
      </c>
      <c r="Q589" s="130">
        <f t="shared" si="83"/>
        <v>116</v>
      </c>
      <c r="R589" s="130">
        <f t="shared" si="84"/>
        <v>999</v>
      </c>
      <c r="S589" s="130">
        <f t="shared" si="85"/>
        <v>580</v>
      </c>
      <c r="T589" s="130">
        <f t="shared" si="86"/>
        <v>1034</v>
      </c>
      <c r="U589" s="130">
        <f t="shared" si="87"/>
        <v>10145402.279999999</v>
      </c>
      <c r="V589" s="185">
        <f t="shared" si="88"/>
        <v>580</v>
      </c>
      <c r="W589" s="12">
        <v>116</v>
      </c>
      <c r="X589" s="9">
        <v>999</v>
      </c>
      <c r="Y589" s="9">
        <v>580</v>
      </c>
      <c r="Z589" s="12">
        <v>1034</v>
      </c>
      <c r="AA589" s="12">
        <v>10145402.279999999</v>
      </c>
      <c r="AB589" s="132"/>
      <c r="AC589" s="131"/>
      <c r="AD589" s="132"/>
      <c r="AE589" s="132"/>
      <c r="AF589" s="131"/>
      <c r="AG589" s="131"/>
      <c r="AI589" s="12"/>
      <c r="AL589" s="12"/>
      <c r="AM589" s="12"/>
      <c r="AO589" s="12"/>
      <c r="AR589" s="12"/>
      <c r="AS589" s="12"/>
      <c r="AU589" s="12"/>
      <c r="AX589" s="12"/>
      <c r="AY589" s="12"/>
      <c r="BA589" s="12"/>
      <c r="BD589" s="12"/>
      <c r="BE589" s="12"/>
      <c r="BG589" s="12"/>
      <c r="BJ589" s="12"/>
      <c r="BK589" s="12"/>
      <c r="BM589" s="131"/>
      <c r="BN589" s="132"/>
      <c r="BO589" s="132"/>
      <c r="BP589" s="12"/>
      <c r="BQ589" s="12"/>
      <c r="BS589" s="12"/>
      <c r="BV589" s="12"/>
      <c r="BW589" s="12"/>
      <c r="BY589" s="12"/>
      <c r="CB589" s="12"/>
      <c r="CC589" s="12"/>
      <c r="CE589" s="12"/>
      <c r="CH589" s="12"/>
      <c r="CI589" s="12"/>
    </row>
    <row r="590" spans="1:87">
      <c r="A590" s="9">
        <v>581</v>
      </c>
      <c r="B590" s="9">
        <v>117</v>
      </c>
      <c r="C590" s="9" t="s">
        <v>1616</v>
      </c>
      <c r="D590" s="9">
        <v>117</v>
      </c>
      <c r="E590" s="9" t="s">
        <v>1177</v>
      </c>
      <c r="F590" s="39">
        <v>5986156.3800000008</v>
      </c>
      <c r="G590" s="128">
        <v>1</v>
      </c>
      <c r="H590" s="129">
        <f>U590</f>
        <v>5790379.5499999998</v>
      </c>
      <c r="I590" s="128">
        <f>IF(H594&gt;0, H590/H594, 0)</f>
        <v>1</v>
      </c>
      <c r="J590" s="76"/>
      <c r="K590" s="12" t="e">
        <f>ROUND(J594*I590,0)</f>
        <v>#REF!</v>
      </c>
      <c r="L590" s="75">
        <v>5261618</v>
      </c>
      <c r="M590" s="12" t="e">
        <f>K590-L590</f>
        <v>#REF!</v>
      </c>
      <c r="N590" s="50" t="e">
        <f t="shared" si="80"/>
        <v>#REF!</v>
      </c>
      <c r="O590" s="12">
        <v>611</v>
      </c>
      <c r="P590" s="9">
        <f t="shared" si="82"/>
        <v>0</v>
      </c>
      <c r="Q590" s="130">
        <f t="shared" si="83"/>
        <v>117</v>
      </c>
      <c r="R590" s="130">
        <f t="shared" si="84"/>
        <v>117</v>
      </c>
      <c r="S590" s="130">
        <f t="shared" si="85"/>
        <v>581</v>
      </c>
      <c r="T590" s="130">
        <f t="shared" si="86"/>
        <v>587</v>
      </c>
      <c r="U590" s="130">
        <f t="shared" si="87"/>
        <v>5790379.5499999998</v>
      </c>
      <c r="V590" s="185">
        <f t="shared" si="88"/>
        <v>581</v>
      </c>
      <c r="W590" s="12">
        <v>117</v>
      </c>
      <c r="X590" s="9">
        <v>117</v>
      </c>
      <c r="Y590" s="9">
        <v>581</v>
      </c>
      <c r="Z590" s="12">
        <v>587</v>
      </c>
      <c r="AA590" s="12">
        <v>5790379.5499999998</v>
      </c>
      <c r="AB590" s="132"/>
      <c r="AC590" s="131"/>
      <c r="AD590" s="132"/>
      <c r="AE590" s="132"/>
      <c r="AF590" s="131"/>
      <c r="AG590" s="131"/>
      <c r="AI590" s="12"/>
      <c r="AL590" s="12"/>
      <c r="AM590" s="12"/>
      <c r="AO590" s="12"/>
      <c r="AR590" s="12"/>
      <c r="AS590" s="12"/>
      <c r="AU590" s="12"/>
      <c r="AX590" s="12"/>
      <c r="AY590" s="12"/>
      <c r="BA590" s="12"/>
      <c r="BD590" s="12"/>
      <c r="BE590" s="12"/>
      <c r="BG590" s="12"/>
      <c r="BJ590" s="12"/>
      <c r="BK590" s="12"/>
      <c r="BM590" s="131"/>
      <c r="BN590" s="132"/>
      <c r="BO590" s="132"/>
      <c r="BP590" s="12"/>
      <c r="BQ590" s="12"/>
      <c r="BS590" s="12"/>
      <c r="BV590" s="12"/>
      <c r="BW590" s="12"/>
      <c r="BY590" s="12"/>
      <c r="CB590" s="12"/>
      <c r="CC590" s="12"/>
      <c r="CE590" s="12"/>
      <c r="CH590" s="12"/>
      <c r="CI590" s="12"/>
    </row>
    <row r="591" spans="1:87">
      <c r="A591" s="9">
        <v>582</v>
      </c>
      <c r="B591" s="9">
        <v>117</v>
      </c>
      <c r="C591" s="9" t="s">
        <v>1928</v>
      </c>
      <c r="D591" s="9">
        <v>998</v>
      </c>
      <c r="E591" s="9" t="s">
        <v>1928</v>
      </c>
      <c r="F591" s="39">
        <v>0</v>
      </c>
      <c r="G591" s="128">
        <v>0</v>
      </c>
      <c r="H591" s="129">
        <f t="shared" si="81"/>
        <v>0</v>
      </c>
      <c r="I591" s="128">
        <f>IF(H594&gt;0, H591/H594, 0)</f>
        <v>0</v>
      </c>
      <c r="J591" s="76"/>
      <c r="K591" s="12" t="e">
        <f>ROUND(J594*I591,0)</f>
        <v>#REF!</v>
      </c>
      <c r="L591" s="75">
        <v>0</v>
      </c>
      <c r="M591" s="12" t="e">
        <f>K591-L591</f>
        <v>#REF!</v>
      </c>
      <c r="N591" s="50" t="e">
        <f t="shared" si="80"/>
        <v>#REF!</v>
      </c>
      <c r="O591" s="12">
        <v>0</v>
      </c>
      <c r="P591" s="9">
        <f t="shared" si="82"/>
        <v>0</v>
      </c>
      <c r="Q591" s="130">
        <f t="shared" si="83"/>
        <v>117</v>
      </c>
      <c r="R591" s="130">
        <f t="shared" si="84"/>
        <v>998</v>
      </c>
      <c r="S591" s="130">
        <f t="shared" si="85"/>
        <v>582</v>
      </c>
      <c r="T591" s="130">
        <f t="shared" si="86"/>
        <v>0</v>
      </c>
      <c r="U591" s="130">
        <f t="shared" si="87"/>
        <v>0</v>
      </c>
      <c r="V591" s="185">
        <f t="shared" si="88"/>
        <v>582</v>
      </c>
      <c r="W591" s="12">
        <v>117</v>
      </c>
      <c r="X591" s="9">
        <v>998</v>
      </c>
      <c r="Y591" s="9">
        <v>582</v>
      </c>
      <c r="Z591" s="12">
        <v>0</v>
      </c>
      <c r="AA591" s="12">
        <v>0</v>
      </c>
      <c r="AB591" s="132"/>
      <c r="AC591" s="131"/>
      <c r="AD591" s="132"/>
      <c r="AE591" s="132"/>
      <c r="AF591" s="131"/>
      <c r="AG591" s="131"/>
      <c r="AI591" s="12"/>
      <c r="AL591" s="12"/>
      <c r="AM591" s="12"/>
      <c r="AO591" s="12"/>
      <c r="AR591" s="12"/>
      <c r="AS591" s="12"/>
      <c r="AU591" s="12"/>
      <c r="AX591" s="12"/>
      <c r="AY591" s="12"/>
      <c r="BA591" s="12"/>
      <c r="BD591" s="12"/>
      <c r="BE591" s="12"/>
      <c r="BG591" s="12"/>
      <c r="BJ591" s="12"/>
      <c r="BK591" s="12"/>
      <c r="BM591" s="131"/>
      <c r="BN591" s="132"/>
      <c r="BO591" s="132"/>
      <c r="BP591" s="12"/>
      <c r="BQ591" s="12"/>
      <c r="BS591" s="12"/>
      <c r="BV591" s="12"/>
      <c r="BW591" s="12"/>
      <c r="BY591" s="12"/>
      <c r="CB591" s="12"/>
      <c r="CC591" s="12"/>
      <c r="CE591" s="12"/>
      <c r="CH591" s="12"/>
      <c r="CI591" s="12"/>
    </row>
    <row r="592" spans="1:87">
      <c r="A592" s="9">
        <v>583</v>
      </c>
      <c r="B592" s="9">
        <v>117</v>
      </c>
      <c r="C592" s="9" t="s">
        <v>1928</v>
      </c>
      <c r="D592" s="9">
        <v>998</v>
      </c>
      <c r="E592" s="9" t="s">
        <v>1928</v>
      </c>
      <c r="F592" s="39">
        <v>0</v>
      </c>
      <c r="G592" s="128">
        <v>0</v>
      </c>
      <c r="H592" s="129">
        <f t="shared" si="81"/>
        <v>0</v>
      </c>
      <c r="I592" s="128">
        <f>IF(H594&gt;0, H592/H594, 0)</f>
        <v>0</v>
      </c>
      <c r="J592" s="76"/>
      <c r="K592" s="12" t="e">
        <f>ROUND(J594*I592,0)</f>
        <v>#REF!</v>
      </c>
      <c r="L592" s="75">
        <v>0</v>
      </c>
      <c r="M592" s="12" t="e">
        <f>K592-L592</f>
        <v>#REF!</v>
      </c>
      <c r="N592" s="50" t="e">
        <f>IF(L592&gt;0,M592*100/L592,IF(M592&gt;0,100,0))</f>
        <v>#REF!</v>
      </c>
      <c r="O592" s="12">
        <v>0</v>
      </c>
      <c r="P592" s="9">
        <f t="shared" si="82"/>
        <v>0</v>
      </c>
      <c r="Q592" s="130">
        <f t="shared" si="83"/>
        <v>117</v>
      </c>
      <c r="R592" s="130">
        <f t="shared" si="84"/>
        <v>998</v>
      </c>
      <c r="S592" s="130">
        <f t="shared" si="85"/>
        <v>583</v>
      </c>
      <c r="T592" s="130">
        <f t="shared" si="86"/>
        <v>0</v>
      </c>
      <c r="U592" s="130">
        <f t="shared" si="87"/>
        <v>0</v>
      </c>
      <c r="V592" s="185">
        <f t="shared" si="88"/>
        <v>583</v>
      </c>
      <c r="W592" s="12">
        <v>117</v>
      </c>
      <c r="X592" s="9">
        <v>998</v>
      </c>
      <c r="Y592" s="9">
        <v>583</v>
      </c>
      <c r="Z592" s="12">
        <v>0</v>
      </c>
      <c r="AA592" s="12">
        <v>0</v>
      </c>
      <c r="AB592" s="132"/>
      <c r="AC592" s="131"/>
      <c r="AD592" s="132"/>
      <c r="AE592" s="132"/>
      <c r="AF592" s="131"/>
      <c r="AG592" s="131"/>
      <c r="AI592" s="12"/>
      <c r="AL592" s="12"/>
      <c r="AM592" s="12"/>
      <c r="AO592" s="12"/>
      <c r="AR592" s="12"/>
      <c r="AS592" s="12"/>
      <c r="AU592" s="12"/>
      <c r="AX592" s="12"/>
      <c r="AY592" s="12"/>
      <c r="BA592" s="12"/>
      <c r="BD592" s="12"/>
      <c r="BE592" s="12"/>
      <c r="BG592" s="12"/>
      <c r="BJ592" s="12"/>
      <c r="BK592" s="12"/>
      <c r="BM592" s="131"/>
      <c r="BN592" s="132"/>
      <c r="BO592" s="132"/>
      <c r="BP592" s="12"/>
      <c r="BQ592" s="12"/>
      <c r="BS592" s="12"/>
      <c r="BV592" s="12"/>
      <c r="BW592" s="12"/>
      <c r="BY592" s="12"/>
      <c r="CB592" s="12"/>
      <c r="CC592" s="12"/>
      <c r="CE592" s="12"/>
      <c r="CH592" s="12"/>
      <c r="CI592" s="12"/>
    </row>
    <row r="593" spans="1:87">
      <c r="A593" s="9">
        <v>584</v>
      </c>
      <c r="B593" s="9">
        <v>117</v>
      </c>
      <c r="C593" s="9" t="s">
        <v>1928</v>
      </c>
      <c r="D593" s="9">
        <v>998</v>
      </c>
      <c r="E593" s="9" t="s">
        <v>1928</v>
      </c>
      <c r="F593" s="39">
        <v>0</v>
      </c>
      <c r="G593" s="128">
        <v>0</v>
      </c>
      <c r="H593" s="129">
        <f t="shared" si="81"/>
        <v>0</v>
      </c>
      <c r="I593" s="128">
        <f>IF(H594&gt;0, H593/H594, 0)</f>
        <v>0</v>
      </c>
      <c r="J593" s="76"/>
      <c r="K593" s="12" t="e">
        <f>ROUND(J594*I593,0)</f>
        <v>#REF!</v>
      </c>
      <c r="L593" s="75">
        <v>0</v>
      </c>
      <c r="M593" s="12" t="e">
        <f>K593-L593</f>
        <v>#REF!</v>
      </c>
      <c r="N593" s="50" t="e">
        <f>IF(L593&gt;0,M593*100/L593,IF(M593&gt;0,100,0))</f>
        <v>#REF!</v>
      </c>
      <c r="O593" s="12">
        <v>0</v>
      </c>
      <c r="P593" s="9">
        <f t="shared" si="82"/>
        <v>0</v>
      </c>
      <c r="Q593" s="130">
        <f t="shared" si="83"/>
        <v>117</v>
      </c>
      <c r="R593" s="130">
        <f t="shared" si="84"/>
        <v>998</v>
      </c>
      <c r="S593" s="130">
        <f t="shared" si="85"/>
        <v>584</v>
      </c>
      <c r="T593" s="130">
        <f t="shared" si="86"/>
        <v>0</v>
      </c>
      <c r="U593" s="130">
        <f t="shared" si="87"/>
        <v>0</v>
      </c>
      <c r="V593" s="185">
        <f t="shared" si="88"/>
        <v>584</v>
      </c>
      <c r="W593" s="12">
        <v>117</v>
      </c>
      <c r="X593" s="9">
        <v>998</v>
      </c>
      <c r="Y593" s="9">
        <v>584</v>
      </c>
      <c r="Z593" s="12">
        <v>0</v>
      </c>
      <c r="AA593" s="12">
        <v>0</v>
      </c>
      <c r="AB593" s="132"/>
      <c r="AC593" s="131"/>
      <c r="AD593" s="132"/>
      <c r="AE593" s="132"/>
      <c r="AF593" s="131"/>
      <c r="AG593" s="131"/>
      <c r="AI593" s="12"/>
      <c r="AL593" s="12"/>
      <c r="AM593" s="12"/>
      <c r="AO593" s="12"/>
      <c r="AR593" s="12"/>
      <c r="AS593" s="12"/>
      <c r="AU593" s="12"/>
      <c r="AX593" s="12"/>
      <c r="AY593" s="12"/>
      <c r="BA593" s="12"/>
      <c r="BD593" s="12"/>
      <c r="BE593" s="12"/>
      <c r="BG593" s="12"/>
      <c r="BJ593" s="12"/>
      <c r="BK593" s="12"/>
      <c r="BM593" s="131"/>
      <c r="BN593" s="132"/>
      <c r="BO593" s="132"/>
      <c r="BP593" s="12"/>
      <c r="BQ593" s="12"/>
      <c r="BS593" s="12"/>
      <c r="BV593" s="12"/>
      <c r="BW593" s="12"/>
      <c r="BY593" s="12"/>
      <c r="CB593" s="12"/>
      <c r="CC593" s="12"/>
      <c r="CE593" s="12"/>
      <c r="CH593" s="12"/>
      <c r="CI593" s="12"/>
    </row>
    <row r="594" spans="1:87">
      <c r="A594" s="9">
        <v>585</v>
      </c>
      <c r="B594" s="13">
        <v>117</v>
      </c>
      <c r="C594" s="13" t="s">
        <v>1616</v>
      </c>
      <c r="D594" s="13">
        <v>999</v>
      </c>
      <c r="E594" s="13" t="s">
        <v>946</v>
      </c>
      <c r="F594" s="111">
        <v>5986156.3800000008</v>
      </c>
      <c r="G594" s="133">
        <v>1</v>
      </c>
      <c r="H594" s="134">
        <f>SUM(H590:H593)</f>
        <v>5790379.5499999998</v>
      </c>
      <c r="I594" s="133">
        <f>SUM(I590:I593)</f>
        <v>1</v>
      </c>
      <c r="J594" s="111" t="e">
        <f>VLOOKUP(B594,town351,22)</f>
        <v>#REF!</v>
      </c>
      <c r="K594" s="111" t="e">
        <f>SUM(K590:K593)</f>
        <v>#REF!</v>
      </c>
      <c r="L594" s="135">
        <v>5261618</v>
      </c>
      <c r="M594" s="111" t="e">
        <f>SUM(M590:M593)</f>
        <v>#REF!</v>
      </c>
      <c r="N594" s="49" t="e">
        <f t="shared" ref="N594:N655" si="89">IF(L594&gt;0,M594*100/L594,IF(M594&gt;0,100,0))</f>
        <v>#REF!</v>
      </c>
      <c r="O594" s="111">
        <v>611</v>
      </c>
      <c r="P594" s="9">
        <f t="shared" si="82"/>
        <v>0</v>
      </c>
      <c r="Q594" s="130">
        <f t="shared" si="83"/>
        <v>117</v>
      </c>
      <c r="R594" s="130">
        <f t="shared" si="84"/>
        <v>999</v>
      </c>
      <c r="S594" s="130">
        <f t="shared" si="85"/>
        <v>585</v>
      </c>
      <c r="T594" s="130">
        <f t="shared" si="86"/>
        <v>587</v>
      </c>
      <c r="U594" s="130">
        <f t="shared" si="87"/>
        <v>5790379.5499999998</v>
      </c>
      <c r="V594" s="185">
        <f t="shared" si="88"/>
        <v>585</v>
      </c>
      <c r="W594" s="12">
        <v>117</v>
      </c>
      <c r="X594" s="9">
        <v>999</v>
      </c>
      <c r="Y594" s="9">
        <v>585</v>
      </c>
      <c r="Z594" s="12">
        <v>587</v>
      </c>
      <c r="AA594" s="12">
        <v>5790379.5499999998</v>
      </c>
      <c r="AB594" s="132"/>
      <c r="AC594" s="131"/>
      <c r="AD594" s="132"/>
      <c r="AE594" s="132"/>
      <c r="AF594" s="131"/>
      <c r="AG594" s="131"/>
      <c r="AI594" s="12"/>
      <c r="AL594" s="12"/>
      <c r="AM594" s="12"/>
      <c r="AO594" s="12"/>
      <c r="AR594" s="12"/>
      <c r="AS594" s="12"/>
      <c r="AU594" s="12"/>
      <c r="AX594" s="12"/>
      <c r="AY594" s="12"/>
      <c r="BA594" s="12"/>
      <c r="BD594" s="12"/>
      <c r="BE594" s="12"/>
      <c r="BG594" s="12"/>
      <c r="BJ594" s="12"/>
      <c r="BK594" s="12"/>
      <c r="BM594" s="131"/>
      <c r="BN594" s="132"/>
      <c r="BO594" s="132"/>
      <c r="BP594" s="12"/>
      <c r="BQ594" s="12"/>
      <c r="BS594" s="12"/>
      <c r="BV594" s="12"/>
      <c r="BW594" s="12"/>
      <c r="BY594" s="12"/>
      <c r="CB594" s="12"/>
      <c r="CC594" s="12"/>
      <c r="CE594" s="12"/>
      <c r="CH594" s="12"/>
      <c r="CI594" s="12"/>
    </row>
    <row r="595" spans="1:87">
      <c r="A595" s="9">
        <v>586</v>
      </c>
      <c r="B595" s="9">
        <v>118</v>
      </c>
      <c r="C595" s="9" t="s">
        <v>1617</v>
      </c>
      <c r="D595" s="9">
        <v>118</v>
      </c>
      <c r="E595" s="9" t="s">
        <v>1178</v>
      </c>
      <c r="F595" s="39">
        <v>5540979.4299999988</v>
      </c>
      <c r="G595" s="128">
        <v>0.45658106545788063</v>
      </c>
      <c r="H595" s="129">
        <f>U595</f>
        <v>5481688.6299299989</v>
      </c>
      <c r="I595" s="128">
        <f>IF(H599&gt;0, H595/H599, 0)</f>
        <v>0.44893962058673603</v>
      </c>
      <c r="J595" s="76"/>
      <c r="K595" s="12" t="e">
        <f>ROUND(J599*I595,0)</f>
        <v>#REF!</v>
      </c>
      <c r="L595" s="75">
        <v>2982219</v>
      </c>
      <c r="M595" s="12" t="e">
        <f>K595-L595</f>
        <v>#REF!</v>
      </c>
      <c r="N595" s="50" t="e">
        <f t="shared" si="89"/>
        <v>#REF!</v>
      </c>
      <c r="O595" s="12">
        <v>592</v>
      </c>
      <c r="P595" s="9">
        <f t="shared" si="82"/>
        <v>0</v>
      </c>
      <c r="Q595" s="130">
        <f t="shared" si="83"/>
        <v>118</v>
      </c>
      <c r="R595" s="130">
        <f t="shared" si="84"/>
        <v>118</v>
      </c>
      <c r="S595" s="130">
        <f t="shared" si="85"/>
        <v>586</v>
      </c>
      <c r="T595" s="130">
        <f t="shared" si="86"/>
        <v>579</v>
      </c>
      <c r="U595" s="130">
        <f t="shared" si="87"/>
        <v>5481688.6299299989</v>
      </c>
      <c r="V595" s="185">
        <f t="shared" si="88"/>
        <v>586</v>
      </c>
      <c r="W595" s="12">
        <v>118</v>
      </c>
      <c r="X595" s="9">
        <v>118</v>
      </c>
      <c r="Y595" s="9">
        <v>586</v>
      </c>
      <c r="Z595" s="12">
        <v>579</v>
      </c>
      <c r="AA595" s="12">
        <v>5481688.6299299989</v>
      </c>
      <c r="AB595" s="132"/>
      <c r="AC595" s="131"/>
      <c r="AD595" s="132"/>
      <c r="AE595" s="132"/>
      <c r="AF595" s="131"/>
      <c r="AG595" s="131"/>
      <c r="AI595" s="12"/>
      <c r="AL595" s="12"/>
      <c r="AM595" s="12"/>
      <c r="AO595" s="12"/>
      <c r="AR595" s="12"/>
      <c r="AS595" s="12"/>
      <c r="AU595" s="12"/>
      <c r="AX595" s="12"/>
      <c r="AY595" s="12"/>
      <c r="BA595" s="12"/>
      <c r="BD595" s="12"/>
      <c r="BE595" s="12"/>
      <c r="BG595" s="12"/>
      <c r="BJ595" s="12"/>
      <c r="BK595" s="12"/>
      <c r="BM595" s="131"/>
      <c r="BN595" s="132"/>
      <c r="BO595" s="132"/>
      <c r="BP595" s="12"/>
      <c r="BQ595" s="12"/>
      <c r="BS595" s="12"/>
      <c r="BV595" s="12"/>
      <c r="BW595" s="12"/>
      <c r="BY595" s="12"/>
      <c r="CB595" s="12"/>
      <c r="CC595" s="12"/>
      <c r="CE595" s="12"/>
      <c r="CH595" s="12"/>
      <c r="CI595" s="12"/>
    </row>
    <row r="596" spans="1:87">
      <c r="A596" s="9">
        <v>587</v>
      </c>
      <c r="B596" s="9">
        <v>118</v>
      </c>
      <c r="C596" s="9" t="s">
        <v>1617</v>
      </c>
      <c r="D596" s="9">
        <v>760</v>
      </c>
      <c r="E596" s="9" t="s">
        <v>1462</v>
      </c>
      <c r="F596" s="39">
        <v>6594827</v>
      </c>
      <c r="G596" s="128">
        <v>0.54341893454211931</v>
      </c>
      <c r="H596" s="129">
        <f t="shared" si="81"/>
        <v>6728614</v>
      </c>
      <c r="I596" s="128">
        <f>IF(H599&gt;0, H596/H599, 0)</f>
        <v>0.55106037941326391</v>
      </c>
      <c r="J596" s="76"/>
      <c r="K596" s="12" t="e">
        <f>ROUND(J599*I596,0)</f>
        <v>#REF!</v>
      </c>
      <c r="L596" s="75">
        <v>3549412</v>
      </c>
      <c r="M596" s="12" t="e">
        <f>K596-L596</f>
        <v>#REF!</v>
      </c>
      <c r="N596" s="50" t="e">
        <f t="shared" si="89"/>
        <v>#REF!</v>
      </c>
      <c r="O596" s="12">
        <v>623</v>
      </c>
      <c r="P596" s="9">
        <f t="shared" si="82"/>
        <v>0</v>
      </c>
      <c r="Q596" s="130">
        <f t="shared" si="83"/>
        <v>118</v>
      </c>
      <c r="R596" s="130">
        <f t="shared" si="84"/>
        <v>760</v>
      </c>
      <c r="S596" s="130">
        <f t="shared" si="85"/>
        <v>587</v>
      </c>
      <c r="T596" s="130">
        <f t="shared" si="86"/>
        <v>626</v>
      </c>
      <c r="U596" s="130">
        <f t="shared" si="87"/>
        <v>6728614</v>
      </c>
      <c r="V596" s="185">
        <f t="shared" si="88"/>
        <v>587</v>
      </c>
      <c r="W596" s="12">
        <v>118</v>
      </c>
      <c r="X596" s="9">
        <v>760</v>
      </c>
      <c r="Y596" s="9">
        <v>587</v>
      </c>
      <c r="Z596" s="12">
        <v>626</v>
      </c>
      <c r="AA596" s="12">
        <v>6728614</v>
      </c>
      <c r="AB596" s="132"/>
      <c r="AC596" s="131"/>
      <c r="AD596" s="132"/>
      <c r="AE596" s="132"/>
      <c r="AF596" s="131"/>
      <c r="AG596" s="131"/>
      <c r="AI596" s="12"/>
      <c r="AL596" s="12"/>
      <c r="AM596" s="12"/>
      <c r="AO596" s="12"/>
      <c r="AR596" s="12"/>
      <c r="AS596" s="12"/>
      <c r="AU596" s="12"/>
      <c r="AX596" s="12"/>
      <c r="AY596" s="12"/>
      <c r="BA596" s="12"/>
      <c r="BD596" s="12"/>
      <c r="BE596" s="12"/>
      <c r="BG596" s="12"/>
      <c r="BJ596" s="12"/>
      <c r="BK596" s="12"/>
      <c r="BM596" s="131"/>
      <c r="BN596" s="132"/>
      <c r="BO596" s="132"/>
      <c r="BP596" s="12"/>
      <c r="BQ596" s="12"/>
      <c r="BS596" s="12"/>
      <c r="BV596" s="12"/>
      <c r="BW596" s="12"/>
      <c r="BY596" s="12"/>
      <c r="CB596" s="12"/>
      <c r="CC596" s="12"/>
      <c r="CE596" s="12"/>
      <c r="CH596" s="12"/>
      <c r="CI596" s="12"/>
    </row>
    <row r="597" spans="1:87">
      <c r="A597" s="9">
        <v>588</v>
      </c>
      <c r="B597" s="9">
        <v>118</v>
      </c>
      <c r="C597" s="9" t="s">
        <v>1928</v>
      </c>
      <c r="D597" s="9">
        <v>998</v>
      </c>
      <c r="E597" s="9" t="s">
        <v>1928</v>
      </c>
      <c r="F597" s="39">
        <v>0</v>
      </c>
      <c r="G597" s="128">
        <v>0</v>
      </c>
      <c r="H597" s="129">
        <f t="shared" si="81"/>
        <v>0</v>
      </c>
      <c r="I597" s="128">
        <f>IF(H599&gt;0, H597/H599, 0)</f>
        <v>0</v>
      </c>
      <c r="J597" s="76"/>
      <c r="K597" s="12" t="e">
        <f>ROUND(J599*I597,0)</f>
        <v>#REF!</v>
      </c>
      <c r="L597" s="75">
        <v>0</v>
      </c>
      <c r="M597" s="12" t="e">
        <f>K597-L597</f>
        <v>#REF!</v>
      </c>
      <c r="N597" s="50" t="e">
        <f t="shared" si="89"/>
        <v>#REF!</v>
      </c>
      <c r="O597" s="12">
        <v>0</v>
      </c>
      <c r="P597" s="9">
        <f t="shared" si="82"/>
        <v>0</v>
      </c>
      <c r="Q597" s="130">
        <f t="shared" si="83"/>
        <v>118</v>
      </c>
      <c r="R597" s="130">
        <f t="shared" si="84"/>
        <v>998</v>
      </c>
      <c r="S597" s="130">
        <f t="shared" si="85"/>
        <v>588</v>
      </c>
      <c r="T597" s="130">
        <f t="shared" si="86"/>
        <v>0</v>
      </c>
      <c r="U597" s="130">
        <f t="shared" si="87"/>
        <v>0</v>
      </c>
      <c r="V597" s="185">
        <f t="shared" si="88"/>
        <v>588</v>
      </c>
      <c r="W597" s="12">
        <v>118</v>
      </c>
      <c r="X597" s="9">
        <v>998</v>
      </c>
      <c r="Y597" s="9">
        <v>588</v>
      </c>
      <c r="Z597" s="12">
        <v>0</v>
      </c>
      <c r="AA597" s="12">
        <v>0</v>
      </c>
      <c r="AB597" s="132"/>
      <c r="AC597" s="131"/>
      <c r="AD597" s="132"/>
      <c r="AE597" s="132"/>
      <c r="AF597" s="131"/>
      <c r="AG597" s="131"/>
      <c r="AI597" s="12"/>
      <c r="AL597" s="12"/>
      <c r="AM597" s="12"/>
      <c r="AO597" s="12"/>
      <c r="AR597" s="12"/>
      <c r="AS597" s="12"/>
      <c r="AU597" s="12"/>
      <c r="AX597" s="12"/>
      <c r="AY597" s="12"/>
      <c r="BA597" s="12"/>
      <c r="BD597" s="12"/>
      <c r="BE597" s="12"/>
      <c r="BG597" s="12"/>
      <c r="BJ597" s="12"/>
      <c r="BK597" s="12"/>
      <c r="BM597" s="131"/>
      <c r="BN597" s="132"/>
      <c r="BO597" s="132"/>
      <c r="BP597" s="12"/>
      <c r="BQ597" s="12"/>
      <c r="BS597" s="12"/>
      <c r="BV597" s="12"/>
      <c r="BW597" s="12"/>
      <c r="BY597" s="12"/>
      <c r="CB597" s="12"/>
      <c r="CC597" s="12"/>
      <c r="CE597" s="12"/>
      <c r="CH597" s="12"/>
      <c r="CI597" s="12"/>
    </row>
    <row r="598" spans="1:87">
      <c r="A598" s="9">
        <v>589</v>
      </c>
      <c r="B598" s="9">
        <v>118</v>
      </c>
      <c r="C598" s="9" t="s">
        <v>1928</v>
      </c>
      <c r="D598" s="9">
        <v>998</v>
      </c>
      <c r="E598" s="9" t="s">
        <v>1928</v>
      </c>
      <c r="F598" s="39">
        <v>0</v>
      </c>
      <c r="G598" s="128">
        <v>0</v>
      </c>
      <c r="H598" s="129">
        <f t="shared" si="81"/>
        <v>0</v>
      </c>
      <c r="I598" s="128">
        <f>IF(H599&gt;0, H598/H599, 0)</f>
        <v>0</v>
      </c>
      <c r="J598" s="76"/>
      <c r="K598" s="12" t="e">
        <f>ROUND(J599*I598,0)</f>
        <v>#REF!</v>
      </c>
      <c r="L598" s="75">
        <v>0</v>
      </c>
      <c r="M598" s="12" t="e">
        <f>K598-L598</f>
        <v>#REF!</v>
      </c>
      <c r="N598" s="50" t="e">
        <f t="shared" si="89"/>
        <v>#REF!</v>
      </c>
      <c r="O598" s="12">
        <v>0</v>
      </c>
      <c r="P598" s="9">
        <f t="shared" si="82"/>
        <v>0</v>
      </c>
      <c r="Q598" s="130">
        <f t="shared" si="83"/>
        <v>118</v>
      </c>
      <c r="R598" s="130">
        <f t="shared" si="84"/>
        <v>998</v>
      </c>
      <c r="S598" s="130">
        <f t="shared" si="85"/>
        <v>589</v>
      </c>
      <c r="T598" s="130">
        <f t="shared" si="86"/>
        <v>0</v>
      </c>
      <c r="U598" s="130">
        <f t="shared" si="87"/>
        <v>0</v>
      </c>
      <c r="V598" s="185">
        <f t="shared" si="88"/>
        <v>589</v>
      </c>
      <c r="W598" s="12">
        <v>118</v>
      </c>
      <c r="X598" s="9">
        <v>998</v>
      </c>
      <c r="Y598" s="9">
        <v>589</v>
      </c>
      <c r="Z598" s="12">
        <v>0</v>
      </c>
      <c r="AA598" s="12">
        <v>0</v>
      </c>
      <c r="AB598" s="132"/>
      <c r="AC598" s="131"/>
      <c r="AD598" s="132"/>
      <c r="AE598" s="132"/>
      <c r="AF598" s="131"/>
      <c r="AG598" s="131"/>
      <c r="AI598" s="12"/>
      <c r="AL598" s="12"/>
      <c r="AM598" s="12"/>
      <c r="AO598" s="12"/>
      <c r="AR598" s="12"/>
      <c r="AS598" s="12"/>
      <c r="AU598" s="12"/>
      <c r="AX598" s="12"/>
      <c r="AY598" s="12"/>
      <c r="BA598" s="12"/>
      <c r="BD598" s="12"/>
      <c r="BE598" s="12"/>
      <c r="BG598" s="12"/>
      <c r="BJ598" s="12"/>
      <c r="BK598" s="12"/>
      <c r="BM598" s="131"/>
      <c r="BN598" s="132"/>
      <c r="BO598" s="132"/>
      <c r="BP598" s="12"/>
      <c r="BQ598" s="12"/>
      <c r="BS598" s="12"/>
      <c r="BV598" s="12"/>
      <c r="BW598" s="12"/>
      <c r="BY598" s="12"/>
      <c r="CB598" s="12"/>
      <c r="CC598" s="12"/>
      <c r="CE598" s="12"/>
      <c r="CH598" s="12"/>
      <c r="CI598" s="12"/>
    </row>
    <row r="599" spans="1:87">
      <c r="A599" s="9">
        <v>590</v>
      </c>
      <c r="B599" s="13">
        <v>118</v>
      </c>
      <c r="C599" s="13" t="s">
        <v>1617</v>
      </c>
      <c r="D599" s="13">
        <v>999</v>
      </c>
      <c r="E599" s="13" t="s">
        <v>946</v>
      </c>
      <c r="F599" s="111">
        <v>12135806.43</v>
      </c>
      <c r="G599" s="133">
        <v>1</v>
      </c>
      <c r="H599" s="134">
        <f>SUM(H595:H598)</f>
        <v>12210302.629929999</v>
      </c>
      <c r="I599" s="133">
        <f>SUM(I595:I598)</f>
        <v>1</v>
      </c>
      <c r="J599" s="111" t="e">
        <f>VLOOKUP(B599,town351,22)</f>
        <v>#REF!</v>
      </c>
      <c r="K599" s="111" t="e">
        <f>SUM(K595:K598)</f>
        <v>#REF!</v>
      </c>
      <c r="L599" s="135">
        <v>6531631</v>
      </c>
      <c r="M599" s="111" t="e">
        <f>SUM(M595:M598)</f>
        <v>#REF!</v>
      </c>
      <c r="N599" s="49" t="e">
        <f t="shared" si="89"/>
        <v>#REF!</v>
      </c>
      <c r="O599" s="111">
        <v>1215</v>
      </c>
      <c r="P599" s="9">
        <f t="shared" si="82"/>
        <v>0</v>
      </c>
      <c r="Q599" s="130">
        <f t="shared" si="83"/>
        <v>118</v>
      </c>
      <c r="R599" s="130">
        <f t="shared" si="84"/>
        <v>999</v>
      </c>
      <c r="S599" s="130">
        <f t="shared" si="85"/>
        <v>590</v>
      </c>
      <c r="T599" s="130">
        <f t="shared" si="86"/>
        <v>1205</v>
      </c>
      <c r="U599" s="130">
        <f t="shared" si="87"/>
        <v>12210302.629929999</v>
      </c>
      <c r="V599" s="185">
        <f t="shared" si="88"/>
        <v>590</v>
      </c>
      <c r="W599" s="12">
        <v>118</v>
      </c>
      <c r="X599" s="9">
        <v>999</v>
      </c>
      <c r="Y599" s="9">
        <v>590</v>
      </c>
      <c r="Z599" s="12">
        <v>1205</v>
      </c>
      <c r="AA599" s="12">
        <v>12210302.629929999</v>
      </c>
      <c r="AB599" s="132"/>
      <c r="AC599" s="131"/>
      <c r="AD599" s="132"/>
      <c r="AE599" s="132"/>
      <c r="AF599" s="131"/>
      <c r="AG599" s="131"/>
      <c r="AI599" s="12"/>
      <c r="AL599" s="12"/>
      <c r="AM599" s="12"/>
      <c r="AO599" s="12"/>
      <c r="AR599" s="12"/>
      <c r="AS599" s="12"/>
      <c r="AU599" s="12"/>
      <c r="AX599" s="12"/>
      <c r="AY599" s="12"/>
      <c r="BA599" s="12"/>
      <c r="BD599" s="12"/>
      <c r="BE599" s="12"/>
      <c r="BG599" s="12"/>
      <c r="BJ599" s="12"/>
      <c r="BK599" s="12"/>
      <c r="BM599" s="131"/>
      <c r="BN599" s="132"/>
      <c r="BO599" s="132"/>
      <c r="BP599" s="12"/>
      <c r="BQ599" s="12"/>
      <c r="BS599" s="12"/>
      <c r="BV599" s="12"/>
      <c r="BW599" s="12"/>
      <c r="BY599" s="12"/>
      <c r="CB599" s="12"/>
      <c r="CC599" s="12"/>
      <c r="CE599" s="12"/>
      <c r="CH599" s="12"/>
      <c r="CI599" s="12"/>
    </row>
    <row r="600" spans="1:87">
      <c r="A600" s="9">
        <v>591</v>
      </c>
      <c r="B600" s="9">
        <v>119</v>
      </c>
      <c r="C600" s="9" t="s">
        <v>1618</v>
      </c>
      <c r="D600" s="9">
        <v>119</v>
      </c>
      <c r="E600" s="9" t="s">
        <v>1179</v>
      </c>
      <c r="F600" s="39">
        <v>0</v>
      </c>
      <c r="G600" s="128">
        <v>0</v>
      </c>
      <c r="H600" s="129">
        <f t="shared" ref="H600:H663" si="90">U600</f>
        <v>0</v>
      </c>
      <c r="I600" s="128">
        <f>IF(H604&gt;0, H600/H604, 0)</f>
        <v>0</v>
      </c>
      <c r="J600" s="76"/>
      <c r="K600" s="12" t="e">
        <f>ROUND(J604*I600,0)</f>
        <v>#REF!</v>
      </c>
      <c r="L600" s="75">
        <v>0</v>
      </c>
      <c r="M600" s="12" t="e">
        <f>K600-L600</f>
        <v>#REF!</v>
      </c>
      <c r="N600" s="50" t="e">
        <f t="shared" si="89"/>
        <v>#REF!</v>
      </c>
      <c r="O600" s="12">
        <v>0</v>
      </c>
      <c r="P600" s="9">
        <f t="shared" si="82"/>
        <v>0</v>
      </c>
      <c r="Q600" s="130">
        <f t="shared" si="83"/>
        <v>119</v>
      </c>
      <c r="R600" s="130">
        <f t="shared" si="84"/>
        <v>119</v>
      </c>
      <c r="S600" s="130">
        <f t="shared" si="85"/>
        <v>591</v>
      </c>
      <c r="T600" s="130">
        <f t="shared" si="86"/>
        <v>0</v>
      </c>
      <c r="U600" s="130">
        <f t="shared" si="87"/>
        <v>0</v>
      </c>
      <c r="V600" s="185">
        <f t="shared" si="88"/>
        <v>591</v>
      </c>
      <c r="W600" s="12">
        <v>119</v>
      </c>
      <c r="X600" s="9">
        <v>119</v>
      </c>
      <c r="Y600" s="9">
        <v>591</v>
      </c>
      <c r="Z600" s="12">
        <v>0</v>
      </c>
      <c r="AA600" s="12">
        <v>0</v>
      </c>
      <c r="AB600" s="132"/>
      <c r="AC600" s="131"/>
      <c r="AD600" s="132"/>
      <c r="AE600" s="132"/>
      <c r="AF600" s="131"/>
      <c r="AG600" s="131"/>
      <c r="AI600" s="12"/>
      <c r="AL600" s="12"/>
      <c r="AM600" s="12"/>
      <c r="AO600" s="12"/>
      <c r="AR600" s="12"/>
      <c r="AS600" s="12"/>
      <c r="AU600" s="12"/>
      <c r="AX600" s="12"/>
      <c r="AY600" s="12"/>
      <c r="BA600" s="12"/>
      <c r="BD600" s="12"/>
      <c r="BE600" s="12"/>
      <c r="BG600" s="12"/>
      <c r="BJ600" s="12"/>
      <c r="BK600" s="12"/>
      <c r="BM600" s="131"/>
      <c r="BN600" s="132"/>
      <c r="BO600" s="132"/>
      <c r="BP600" s="12"/>
      <c r="BQ600" s="12"/>
      <c r="BS600" s="12"/>
      <c r="BV600" s="12"/>
      <c r="BW600" s="12"/>
      <c r="BY600" s="12"/>
      <c r="CB600" s="12"/>
      <c r="CC600" s="12"/>
      <c r="CE600" s="12"/>
      <c r="CH600" s="12"/>
      <c r="CI600" s="12"/>
    </row>
    <row r="601" spans="1:87">
      <c r="A601" s="9">
        <v>592</v>
      </c>
      <c r="B601" s="9">
        <v>119</v>
      </c>
      <c r="C601" s="9" t="s">
        <v>1618</v>
      </c>
      <c r="D601" s="9">
        <v>675</v>
      </c>
      <c r="E601" s="9" t="s">
        <v>1439</v>
      </c>
      <c r="F601" s="39">
        <v>11100854</v>
      </c>
      <c r="G601" s="128">
        <v>0.98348849845528874</v>
      </c>
      <c r="H601" s="129">
        <f t="shared" si="90"/>
        <v>10840150</v>
      </c>
      <c r="I601" s="128">
        <f>IF(H604&gt;0, H601/H604, 0)</f>
        <v>0.97864736555205334</v>
      </c>
      <c r="J601" s="76"/>
      <c r="K601" s="12" t="e">
        <f>ROUND(J604*I601,0)</f>
        <v>#REF!</v>
      </c>
      <c r="L601" s="75">
        <v>9494240</v>
      </c>
      <c r="M601" s="12" t="e">
        <f>K601-L601</f>
        <v>#REF!</v>
      </c>
      <c r="N601" s="50" t="e">
        <f t="shared" si="89"/>
        <v>#REF!</v>
      </c>
      <c r="O601" s="12">
        <v>1186</v>
      </c>
      <c r="P601" s="9">
        <f t="shared" si="82"/>
        <v>0</v>
      </c>
      <c r="Q601" s="130">
        <f t="shared" si="83"/>
        <v>119</v>
      </c>
      <c r="R601" s="130">
        <f t="shared" si="84"/>
        <v>675</v>
      </c>
      <c r="S601" s="130">
        <f t="shared" si="85"/>
        <v>592</v>
      </c>
      <c r="T601" s="130">
        <f t="shared" si="86"/>
        <v>1144</v>
      </c>
      <c r="U601" s="130">
        <f t="shared" si="87"/>
        <v>10840150</v>
      </c>
      <c r="V601" s="185">
        <f t="shared" si="88"/>
        <v>592</v>
      </c>
      <c r="W601" s="12">
        <v>119</v>
      </c>
      <c r="X601" s="9">
        <v>675</v>
      </c>
      <c r="Y601" s="9">
        <v>592</v>
      </c>
      <c r="Z601" s="12">
        <v>1144</v>
      </c>
      <c r="AA601" s="12">
        <v>10840150</v>
      </c>
      <c r="AB601" s="132"/>
      <c r="AC601" s="131"/>
      <c r="AD601" s="132"/>
      <c r="AE601" s="132"/>
      <c r="AF601" s="131"/>
      <c r="AG601" s="131"/>
      <c r="AI601" s="12"/>
      <c r="AL601" s="12"/>
      <c r="AM601" s="12"/>
      <c r="AO601" s="12"/>
      <c r="AR601" s="12"/>
      <c r="AS601" s="12"/>
      <c r="AU601" s="12"/>
      <c r="AX601" s="12"/>
      <c r="AY601" s="12"/>
      <c r="BA601" s="12"/>
      <c r="BD601" s="12"/>
      <c r="BE601" s="12"/>
      <c r="BG601" s="12"/>
      <c r="BJ601" s="12"/>
      <c r="BK601" s="12"/>
      <c r="BM601" s="131"/>
      <c r="BN601" s="132"/>
      <c r="BO601" s="132"/>
      <c r="BP601" s="12"/>
      <c r="BQ601" s="12"/>
      <c r="BS601" s="12"/>
      <c r="BV601" s="12"/>
      <c r="BW601" s="12"/>
      <c r="BY601" s="12"/>
      <c r="CB601" s="12"/>
      <c r="CC601" s="12"/>
      <c r="CE601" s="12"/>
      <c r="CH601" s="12"/>
      <c r="CI601" s="12"/>
    </row>
    <row r="602" spans="1:87">
      <c r="A602" s="9">
        <v>593</v>
      </c>
      <c r="B602" s="9">
        <v>119</v>
      </c>
      <c r="C602" s="9" t="s">
        <v>1618</v>
      </c>
      <c r="D602" s="9">
        <v>817</v>
      </c>
      <c r="E602" s="9" t="s">
        <v>1478</v>
      </c>
      <c r="F602" s="39">
        <v>186369</v>
      </c>
      <c r="G602" s="128">
        <v>1.6511501544711218E-2</v>
      </c>
      <c r="H602" s="129">
        <f t="shared" si="90"/>
        <v>236516</v>
      </c>
      <c r="I602" s="128">
        <f>IF(H604&gt;0, H602/H604, 0)</f>
        <v>2.1352634447946703E-2</v>
      </c>
      <c r="J602" s="76"/>
      <c r="K602" s="12" t="e">
        <f>ROUND(J604*I602,0)</f>
        <v>#REF!</v>
      </c>
      <c r="L602" s="75">
        <v>159396</v>
      </c>
      <c r="M602" s="12" t="e">
        <f>K602-L602</f>
        <v>#REF!</v>
      </c>
      <c r="N602" s="50" t="e">
        <f t="shared" si="89"/>
        <v>#REF!</v>
      </c>
      <c r="O602" s="12">
        <v>12</v>
      </c>
      <c r="P602" s="9">
        <f t="shared" si="82"/>
        <v>0</v>
      </c>
      <c r="Q602" s="130">
        <f t="shared" si="83"/>
        <v>119</v>
      </c>
      <c r="R602" s="130">
        <f t="shared" si="84"/>
        <v>817</v>
      </c>
      <c r="S602" s="130">
        <f t="shared" si="85"/>
        <v>593</v>
      </c>
      <c r="T602" s="130">
        <f t="shared" si="86"/>
        <v>15</v>
      </c>
      <c r="U602" s="130">
        <f t="shared" si="87"/>
        <v>236516</v>
      </c>
      <c r="V602" s="185">
        <f t="shared" si="88"/>
        <v>593</v>
      </c>
      <c r="W602" s="12">
        <v>119</v>
      </c>
      <c r="X602" s="9">
        <v>817</v>
      </c>
      <c r="Y602" s="9">
        <v>593</v>
      </c>
      <c r="Z602" s="12">
        <v>15</v>
      </c>
      <c r="AA602" s="12">
        <v>236516</v>
      </c>
      <c r="AB602" s="132"/>
      <c r="AC602" s="131"/>
      <c r="AD602" s="132"/>
      <c r="AE602" s="132"/>
      <c r="AF602" s="131"/>
      <c r="AG602" s="131"/>
      <c r="AI602" s="12"/>
      <c r="AL602" s="12"/>
      <c r="AM602" s="12"/>
      <c r="AO602" s="12"/>
      <c r="AR602" s="12"/>
      <c r="AS602" s="12"/>
      <c r="AU602" s="12"/>
      <c r="AX602" s="12"/>
      <c r="AY602" s="12"/>
      <c r="BA602" s="12"/>
      <c r="BD602" s="12"/>
      <c r="BE602" s="12"/>
      <c r="BG602" s="12"/>
      <c r="BJ602" s="12"/>
      <c r="BK602" s="12"/>
      <c r="BM602" s="131"/>
      <c r="BN602" s="132"/>
      <c r="BO602" s="132"/>
      <c r="BP602" s="12"/>
      <c r="BQ602" s="12"/>
      <c r="BS602" s="12"/>
      <c r="BV602" s="12"/>
      <c r="BW602" s="12"/>
      <c r="BY602" s="12"/>
      <c r="CB602" s="12"/>
      <c r="CC602" s="12"/>
      <c r="CE602" s="12"/>
      <c r="CH602" s="12"/>
      <c r="CI602" s="12"/>
    </row>
    <row r="603" spans="1:87">
      <c r="A603" s="9">
        <v>594</v>
      </c>
      <c r="B603" s="9">
        <v>119</v>
      </c>
      <c r="C603" s="9" t="s">
        <v>1928</v>
      </c>
      <c r="D603" s="9">
        <v>998</v>
      </c>
      <c r="F603" s="136">
        <v>0</v>
      </c>
      <c r="G603" s="137">
        <v>0</v>
      </c>
      <c r="H603" s="129">
        <f t="shared" si="90"/>
        <v>0</v>
      </c>
      <c r="I603" s="128">
        <f>IF(H604&gt;0, H603/H604, 0)</f>
        <v>0</v>
      </c>
      <c r="J603" s="76"/>
      <c r="K603" s="12" t="e">
        <f>ROUND(J604*I603,0)</f>
        <v>#REF!</v>
      </c>
      <c r="L603" s="75">
        <v>0</v>
      </c>
      <c r="M603" s="12" t="e">
        <f>K603-L603</f>
        <v>#REF!</v>
      </c>
      <c r="N603" s="50" t="e">
        <f t="shared" si="89"/>
        <v>#REF!</v>
      </c>
      <c r="O603" s="12">
        <v>0</v>
      </c>
      <c r="P603" s="9">
        <f t="shared" si="82"/>
        <v>0</v>
      </c>
      <c r="Q603" s="130">
        <f t="shared" si="83"/>
        <v>119</v>
      </c>
      <c r="R603" s="130">
        <f t="shared" si="84"/>
        <v>998</v>
      </c>
      <c r="S603" s="130">
        <f t="shared" si="85"/>
        <v>594</v>
      </c>
      <c r="T603" s="130">
        <f t="shared" si="86"/>
        <v>0</v>
      </c>
      <c r="U603" s="130">
        <f t="shared" si="87"/>
        <v>0</v>
      </c>
      <c r="V603" s="185">
        <f t="shared" si="88"/>
        <v>594</v>
      </c>
      <c r="W603" s="12">
        <v>119</v>
      </c>
      <c r="X603" s="9">
        <v>998</v>
      </c>
      <c r="Y603" s="9">
        <v>594</v>
      </c>
      <c r="Z603" s="12">
        <v>0</v>
      </c>
      <c r="AA603" s="12">
        <v>0</v>
      </c>
      <c r="AB603" s="132"/>
      <c r="AC603" s="131"/>
      <c r="AD603" s="132"/>
      <c r="AE603" s="132"/>
      <c r="AF603" s="131"/>
      <c r="AG603" s="131"/>
      <c r="AI603" s="12"/>
      <c r="AL603" s="12"/>
      <c r="AM603" s="12"/>
      <c r="AO603" s="12"/>
      <c r="AR603" s="12"/>
      <c r="AS603" s="12"/>
      <c r="AU603" s="12"/>
      <c r="AX603" s="12"/>
      <c r="AY603" s="12"/>
      <c r="BA603" s="12"/>
      <c r="BD603" s="12"/>
      <c r="BE603" s="12"/>
      <c r="BG603" s="12"/>
      <c r="BJ603" s="12"/>
      <c r="BK603" s="12"/>
      <c r="BM603" s="131"/>
      <c r="BN603" s="132"/>
      <c r="BO603" s="132"/>
      <c r="BP603" s="12"/>
      <c r="BQ603" s="12"/>
      <c r="BS603" s="12"/>
      <c r="BV603" s="12"/>
      <c r="BW603" s="12"/>
      <c r="BY603" s="12"/>
      <c r="CB603" s="12"/>
      <c r="CC603" s="12"/>
      <c r="CE603" s="12"/>
      <c r="CH603" s="12"/>
      <c r="CI603" s="12"/>
    </row>
    <row r="604" spans="1:87">
      <c r="A604" s="9">
        <v>595</v>
      </c>
      <c r="B604" s="13">
        <v>119</v>
      </c>
      <c r="C604" s="13" t="s">
        <v>1618</v>
      </c>
      <c r="D604" s="13">
        <v>999</v>
      </c>
      <c r="E604" s="13" t="s">
        <v>946</v>
      </c>
      <c r="F604" s="111">
        <v>11287223</v>
      </c>
      <c r="G604" s="133">
        <v>1</v>
      </c>
      <c r="H604" s="134">
        <f>SUM(H600:H603)</f>
        <v>11076666</v>
      </c>
      <c r="I604" s="133">
        <f>SUM(I600:I603)</f>
        <v>1</v>
      </c>
      <c r="J604" s="111" t="e">
        <f>VLOOKUP(B604,town351,22)</f>
        <v>#REF!</v>
      </c>
      <c r="K604" s="111" t="e">
        <f>SUM(K600:K603)</f>
        <v>#REF!</v>
      </c>
      <c r="L604" s="135">
        <v>9653636</v>
      </c>
      <c r="M604" s="111" t="e">
        <f>SUM(M600:M603)</f>
        <v>#REF!</v>
      </c>
      <c r="N604" s="49" t="e">
        <f t="shared" si="89"/>
        <v>#REF!</v>
      </c>
      <c r="O604" s="111">
        <v>1198</v>
      </c>
      <c r="P604" s="9">
        <f t="shared" si="82"/>
        <v>0</v>
      </c>
      <c r="Q604" s="130">
        <f t="shared" si="83"/>
        <v>119</v>
      </c>
      <c r="R604" s="130">
        <f t="shared" si="84"/>
        <v>999</v>
      </c>
      <c r="S604" s="130">
        <f t="shared" si="85"/>
        <v>595</v>
      </c>
      <c r="T604" s="130">
        <f t="shared" si="86"/>
        <v>1159</v>
      </c>
      <c r="U604" s="130">
        <f t="shared" si="87"/>
        <v>11076666</v>
      </c>
      <c r="V604" s="185">
        <f t="shared" si="88"/>
        <v>595</v>
      </c>
      <c r="W604" s="12">
        <v>119</v>
      </c>
      <c r="X604" s="9">
        <v>999</v>
      </c>
      <c r="Y604" s="9">
        <v>595</v>
      </c>
      <c r="Z604" s="12">
        <v>1159</v>
      </c>
      <c r="AA604" s="12">
        <v>11076666</v>
      </c>
      <c r="AB604" s="132"/>
      <c r="AC604" s="131"/>
      <c r="AD604" s="132"/>
      <c r="AE604" s="132"/>
      <c r="AF604" s="131"/>
      <c r="AG604" s="131"/>
      <c r="AI604" s="12"/>
      <c r="AL604" s="12"/>
      <c r="AM604" s="12"/>
      <c r="AO604" s="12"/>
      <c r="AR604" s="12"/>
      <c r="AS604" s="12"/>
      <c r="AU604" s="12"/>
      <c r="AX604" s="12"/>
      <c r="AY604" s="12"/>
      <c r="BA604" s="12"/>
      <c r="BD604" s="12"/>
      <c r="BE604" s="12"/>
      <c r="BG604" s="12"/>
      <c r="BJ604" s="12"/>
      <c r="BK604" s="12"/>
      <c r="BM604" s="131"/>
      <c r="BN604" s="132"/>
      <c r="BO604" s="132"/>
      <c r="BP604" s="12"/>
      <c r="BQ604" s="12"/>
      <c r="BS604" s="12"/>
      <c r="BV604" s="12"/>
      <c r="BW604" s="12"/>
      <c r="BY604" s="12"/>
      <c r="CB604" s="12"/>
      <c r="CC604" s="12"/>
      <c r="CE604" s="12"/>
      <c r="CH604" s="12"/>
      <c r="CI604" s="12"/>
    </row>
    <row r="605" spans="1:87">
      <c r="A605" s="9">
        <v>596</v>
      </c>
      <c r="B605" s="9">
        <v>120</v>
      </c>
      <c r="C605" s="9" t="s">
        <v>1619</v>
      </c>
      <c r="D605" s="9">
        <v>120</v>
      </c>
      <c r="E605" s="9" t="s">
        <v>1180</v>
      </c>
      <c r="F605" s="39">
        <v>0</v>
      </c>
      <c r="G605" s="128">
        <v>0</v>
      </c>
      <c r="H605" s="129">
        <f>U605</f>
        <v>0</v>
      </c>
      <c r="I605" s="128">
        <f>IF(H609&gt;0, H605/H609, 0)</f>
        <v>0</v>
      </c>
      <c r="J605" s="76"/>
      <c r="K605" s="12" t="e">
        <f>ROUND(J609*I605,0)</f>
        <v>#REF!</v>
      </c>
      <c r="L605" s="75">
        <v>0</v>
      </c>
      <c r="M605" s="12" t="e">
        <f>K605-L605</f>
        <v>#REF!</v>
      </c>
      <c r="N605" s="50" t="e">
        <f t="shared" si="89"/>
        <v>#REF!</v>
      </c>
      <c r="O605" s="12">
        <v>0</v>
      </c>
      <c r="P605" s="9">
        <f t="shared" si="82"/>
        <v>0</v>
      </c>
      <c r="Q605" s="130">
        <f t="shared" si="83"/>
        <v>120</v>
      </c>
      <c r="R605" s="130">
        <f t="shared" si="84"/>
        <v>120</v>
      </c>
      <c r="S605" s="130">
        <f t="shared" si="85"/>
        <v>596</v>
      </c>
      <c r="T605" s="130">
        <f t="shared" si="86"/>
        <v>0</v>
      </c>
      <c r="U605" s="130">
        <f t="shared" si="87"/>
        <v>0</v>
      </c>
      <c r="V605" s="185">
        <f t="shared" si="88"/>
        <v>596</v>
      </c>
      <c r="W605" s="12">
        <v>120</v>
      </c>
      <c r="X605" s="9">
        <v>120</v>
      </c>
      <c r="Y605" s="9">
        <v>596</v>
      </c>
      <c r="Z605" s="12">
        <v>0</v>
      </c>
      <c r="AA605" s="12">
        <v>0</v>
      </c>
      <c r="AB605" s="132"/>
      <c r="AC605" s="131"/>
      <c r="AD605" s="132"/>
      <c r="AE605" s="132"/>
      <c r="AF605" s="131"/>
      <c r="AG605" s="131"/>
      <c r="AI605" s="12"/>
      <c r="AL605" s="12"/>
      <c r="AM605" s="12"/>
      <c r="AO605" s="12"/>
      <c r="AR605" s="12"/>
      <c r="AS605" s="12"/>
      <c r="AU605" s="12"/>
      <c r="AX605" s="12"/>
      <c r="AY605" s="12"/>
      <c r="BA605" s="12"/>
      <c r="BD605" s="12"/>
      <c r="BE605" s="12"/>
      <c r="BG605" s="12"/>
      <c r="BJ605" s="12"/>
      <c r="BK605" s="12"/>
      <c r="BM605" s="131"/>
      <c r="BN605" s="132"/>
      <c r="BO605" s="132"/>
      <c r="BP605" s="12"/>
      <c r="BQ605" s="12"/>
      <c r="BS605" s="12"/>
      <c r="BV605" s="12"/>
      <c r="BW605" s="12"/>
      <c r="BY605" s="12"/>
      <c r="CB605" s="12"/>
      <c r="CC605" s="12"/>
      <c r="CE605" s="12"/>
      <c r="CH605" s="12"/>
      <c r="CI605" s="12"/>
    </row>
    <row r="606" spans="1:87">
      <c r="A606" s="9">
        <v>597</v>
      </c>
      <c r="B606" s="9">
        <v>120</v>
      </c>
      <c r="C606" s="9" t="s">
        <v>1619</v>
      </c>
      <c r="D606" s="9">
        <v>680</v>
      </c>
      <c r="E606" s="9" t="s">
        <v>1440</v>
      </c>
      <c r="F606" s="39">
        <v>7107506</v>
      </c>
      <c r="G606" s="128">
        <v>1</v>
      </c>
      <c r="H606" s="129">
        <f t="shared" si="90"/>
        <v>7062290</v>
      </c>
      <c r="I606" s="128">
        <f>IF(H609&gt;0, H606/H609, 0)</f>
        <v>1</v>
      </c>
      <c r="J606" s="76"/>
      <c r="K606" s="12" t="e">
        <f>ROUND(J609*I606,0)</f>
        <v>#REF!</v>
      </c>
      <c r="L606" s="75">
        <v>5219703</v>
      </c>
      <c r="M606" s="12" t="e">
        <f>K606-L606</f>
        <v>#REF!</v>
      </c>
      <c r="N606" s="50" t="e">
        <f t="shared" si="89"/>
        <v>#REF!</v>
      </c>
      <c r="O606" s="12">
        <v>746</v>
      </c>
      <c r="P606" s="9">
        <f t="shared" si="82"/>
        <v>0</v>
      </c>
      <c r="Q606" s="130">
        <f t="shared" si="83"/>
        <v>120</v>
      </c>
      <c r="R606" s="130">
        <f t="shared" si="84"/>
        <v>680</v>
      </c>
      <c r="S606" s="130">
        <f t="shared" si="85"/>
        <v>597</v>
      </c>
      <c r="T606" s="130">
        <f t="shared" si="86"/>
        <v>734</v>
      </c>
      <c r="U606" s="130">
        <f t="shared" si="87"/>
        <v>7062290</v>
      </c>
      <c r="V606" s="185">
        <f t="shared" si="88"/>
        <v>597</v>
      </c>
      <c r="W606" s="12">
        <v>120</v>
      </c>
      <c r="X606" s="9">
        <v>680</v>
      </c>
      <c r="Y606" s="9">
        <v>597</v>
      </c>
      <c r="Z606" s="12">
        <v>734</v>
      </c>
      <c r="AA606" s="12">
        <v>7062290</v>
      </c>
      <c r="AB606" s="132"/>
      <c r="AC606" s="131"/>
      <c r="AD606" s="132"/>
      <c r="AE606" s="132"/>
      <c r="AF606" s="131"/>
      <c r="AG606" s="131"/>
      <c r="AI606" s="12"/>
      <c r="AL606" s="12"/>
      <c r="AM606" s="12"/>
      <c r="AO606" s="12"/>
      <c r="AR606" s="12"/>
      <c r="AS606" s="12"/>
      <c r="AU606" s="12"/>
      <c r="AX606" s="12"/>
      <c r="AY606" s="12"/>
      <c r="BA606" s="12"/>
      <c r="BD606" s="12"/>
      <c r="BE606" s="12"/>
      <c r="BG606" s="12"/>
      <c r="BJ606" s="12"/>
      <c r="BK606" s="12"/>
      <c r="BM606" s="131"/>
      <c r="BN606" s="132"/>
      <c r="BO606" s="132"/>
      <c r="BP606" s="12"/>
      <c r="BQ606" s="12"/>
      <c r="BS606" s="12"/>
      <c r="BV606" s="12"/>
      <c r="BW606" s="12"/>
      <c r="BY606" s="12"/>
      <c r="CB606" s="12"/>
      <c r="CC606" s="12"/>
      <c r="CE606" s="12"/>
      <c r="CH606" s="12"/>
      <c r="CI606" s="12"/>
    </row>
    <row r="607" spans="1:87">
      <c r="A607" s="9">
        <v>598</v>
      </c>
      <c r="B607" s="9">
        <v>120</v>
      </c>
      <c r="C607" s="9" t="s">
        <v>1928</v>
      </c>
      <c r="D607" s="9">
        <v>998</v>
      </c>
      <c r="E607" s="9" t="s">
        <v>1928</v>
      </c>
      <c r="F607" s="39">
        <v>0</v>
      </c>
      <c r="G607" s="128">
        <v>0</v>
      </c>
      <c r="H607" s="129">
        <f t="shared" si="90"/>
        <v>0</v>
      </c>
      <c r="I607" s="128">
        <f>IF(H609&gt;0, H607/H609, 0)</f>
        <v>0</v>
      </c>
      <c r="J607" s="76"/>
      <c r="K607" s="12" t="e">
        <f>ROUND(J609*I607,0)</f>
        <v>#REF!</v>
      </c>
      <c r="L607" s="75">
        <v>0</v>
      </c>
      <c r="M607" s="12" t="e">
        <f>K607-L607</f>
        <v>#REF!</v>
      </c>
      <c r="N607" s="50" t="e">
        <f t="shared" si="89"/>
        <v>#REF!</v>
      </c>
      <c r="O607" s="12">
        <v>0</v>
      </c>
      <c r="P607" s="9">
        <f t="shared" si="82"/>
        <v>0</v>
      </c>
      <c r="Q607" s="130">
        <f t="shared" si="83"/>
        <v>120</v>
      </c>
      <c r="R607" s="130">
        <f t="shared" si="84"/>
        <v>998</v>
      </c>
      <c r="S607" s="130">
        <f t="shared" si="85"/>
        <v>598</v>
      </c>
      <c r="T607" s="130">
        <f t="shared" si="86"/>
        <v>0</v>
      </c>
      <c r="U607" s="130">
        <f t="shared" si="87"/>
        <v>0</v>
      </c>
      <c r="V607" s="185">
        <f t="shared" si="88"/>
        <v>598</v>
      </c>
      <c r="W607" s="12">
        <v>120</v>
      </c>
      <c r="X607" s="9">
        <v>998</v>
      </c>
      <c r="Y607" s="9">
        <v>598</v>
      </c>
      <c r="Z607" s="12">
        <v>0</v>
      </c>
      <c r="AA607" s="12">
        <v>0</v>
      </c>
      <c r="AB607" s="132"/>
      <c r="AC607" s="131"/>
      <c r="AD607" s="132"/>
      <c r="AE607" s="132"/>
      <c r="AF607" s="131"/>
      <c r="AG607" s="131"/>
      <c r="AI607" s="12"/>
      <c r="AL607" s="12"/>
      <c r="AM607" s="12"/>
      <c r="AO607" s="12"/>
      <c r="AR607" s="12"/>
      <c r="AS607" s="12"/>
      <c r="AU607" s="12"/>
      <c r="AX607" s="12"/>
      <c r="AY607" s="12"/>
      <c r="BA607" s="12"/>
      <c r="BD607" s="12"/>
      <c r="BE607" s="12"/>
      <c r="BG607" s="12"/>
      <c r="BJ607" s="12"/>
      <c r="BK607" s="12"/>
      <c r="BM607" s="131"/>
      <c r="BN607" s="132"/>
      <c r="BO607" s="132"/>
      <c r="BP607" s="12"/>
      <c r="BQ607" s="12"/>
      <c r="BS607" s="12"/>
      <c r="BV607" s="12"/>
      <c r="BW607" s="12"/>
      <c r="BY607" s="12"/>
      <c r="CB607" s="12"/>
      <c r="CC607" s="12"/>
      <c r="CE607" s="12"/>
      <c r="CH607" s="12"/>
      <c r="CI607" s="12"/>
    </row>
    <row r="608" spans="1:87">
      <c r="A608" s="9">
        <v>599</v>
      </c>
      <c r="B608" s="9">
        <v>120</v>
      </c>
      <c r="C608" s="9" t="s">
        <v>1928</v>
      </c>
      <c r="D608" s="9">
        <v>998</v>
      </c>
      <c r="E608" s="9" t="s">
        <v>1928</v>
      </c>
      <c r="F608" s="39">
        <v>0</v>
      </c>
      <c r="G608" s="128">
        <v>0</v>
      </c>
      <c r="H608" s="129">
        <f t="shared" si="90"/>
        <v>0</v>
      </c>
      <c r="I608" s="128">
        <f>IF(H609&gt;0, H608/H609, 0)</f>
        <v>0</v>
      </c>
      <c r="J608" s="76"/>
      <c r="K608" s="12" t="e">
        <f>ROUND(J609*I608,0)</f>
        <v>#REF!</v>
      </c>
      <c r="L608" s="75">
        <v>0</v>
      </c>
      <c r="M608" s="12" t="e">
        <f>K608-L608</f>
        <v>#REF!</v>
      </c>
      <c r="N608" s="50" t="e">
        <f t="shared" si="89"/>
        <v>#REF!</v>
      </c>
      <c r="O608" s="12">
        <v>0</v>
      </c>
      <c r="P608" s="9">
        <f t="shared" si="82"/>
        <v>0</v>
      </c>
      <c r="Q608" s="130">
        <f t="shared" si="83"/>
        <v>120</v>
      </c>
      <c r="R608" s="130">
        <f t="shared" si="84"/>
        <v>998</v>
      </c>
      <c r="S608" s="130">
        <f t="shared" si="85"/>
        <v>599</v>
      </c>
      <c r="T608" s="130">
        <f t="shared" si="86"/>
        <v>0</v>
      </c>
      <c r="U608" s="130">
        <f t="shared" si="87"/>
        <v>0</v>
      </c>
      <c r="V608" s="185">
        <f t="shared" si="88"/>
        <v>599</v>
      </c>
      <c r="W608" s="12">
        <v>120</v>
      </c>
      <c r="X608" s="9">
        <v>998</v>
      </c>
      <c r="Y608" s="9">
        <v>599</v>
      </c>
      <c r="Z608" s="12">
        <v>0</v>
      </c>
      <c r="AA608" s="12">
        <v>0</v>
      </c>
      <c r="AB608" s="132"/>
      <c r="AC608" s="131"/>
      <c r="AD608" s="132"/>
      <c r="AE608" s="132"/>
      <c r="AF608" s="131"/>
      <c r="AG608" s="131"/>
      <c r="AI608" s="12"/>
      <c r="AL608" s="12"/>
      <c r="AM608" s="12"/>
      <c r="AO608" s="12"/>
      <c r="AR608" s="12"/>
      <c r="AS608" s="12"/>
      <c r="AU608" s="12"/>
      <c r="AX608" s="12"/>
      <c r="AY608" s="12"/>
      <c r="BA608" s="12"/>
      <c r="BD608" s="12"/>
      <c r="BE608" s="12"/>
      <c r="BG608" s="12"/>
      <c r="BJ608" s="12"/>
      <c r="BK608" s="12"/>
      <c r="BM608" s="131"/>
      <c r="BN608" s="132"/>
      <c r="BO608" s="132"/>
      <c r="BP608" s="12"/>
      <c r="BQ608" s="12"/>
      <c r="BS608" s="12"/>
      <c r="BV608" s="12"/>
      <c r="BW608" s="12"/>
      <c r="BY608" s="12"/>
      <c r="CB608" s="12"/>
      <c r="CC608" s="12"/>
      <c r="CE608" s="12"/>
      <c r="CH608" s="12"/>
      <c r="CI608" s="12"/>
    </row>
    <row r="609" spans="1:87">
      <c r="A609" s="9">
        <v>600</v>
      </c>
      <c r="B609" s="13">
        <v>120</v>
      </c>
      <c r="C609" s="13" t="s">
        <v>1619</v>
      </c>
      <c r="D609" s="13">
        <v>999</v>
      </c>
      <c r="E609" s="13" t="s">
        <v>946</v>
      </c>
      <c r="F609" s="111">
        <v>7107506</v>
      </c>
      <c r="G609" s="133">
        <v>1</v>
      </c>
      <c r="H609" s="134">
        <f>SUM(H605:H608)</f>
        <v>7062290</v>
      </c>
      <c r="I609" s="133">
        <f>SUM(I605:I608)</f>
        <v>1</v>
      </c>
      <c r="J609" s="111" t="e">
        <f>VLOOKUP(B609,town351,22)</f>
        <v>#REF!</v>
      </c>
      <c r="K609" s="111" t="e">
        <f>SUM(K605:K608)</f>
        <v>#REF!</v>
      </c>
      <c r="L609" s="135">
        <v>5219703</v>
      </c>
      <c r="M609" s="111" t="e">
        <f>SUM(M605:M608)</f>
        <v>#REF!</v>
      </c>
      <c r="N609" s="49" t="e">
        <f t="shared" si="89"/>
        <v>#REF!</v>
      </c>
      <c r="O609" s="111">
        <v>746</v>
      </c>
      <c r="P609" s="9">
        <f t="shared" si="82"/>
        <v>0</v>
      </c>
      <c r="Q609" s="130">
        <f t="shared" si="83"/>
        <v>120</v>
      </c>
      <c r="R609" s="130">
        <f t="shared" si="84"/>
        <v>999</v>
      </c>
      <c r="S609" s="130">
        <f t="shared" si="85"/>
        <v>600</v>
      </c>
      <c r="T609" s="130">
        <f t="shared" si="86"/>
        <v>734</v>
      </c>
      <c r="U609" s="130">
        <f t="shared" si="87"/>
        <v>7062290</v>
      </c>
      <c r="V609" s="185">
        <f t="shared" si="88"/>
        <v>600</v>
      </c>
      <c r="W609" s="12">
        <v>120</v>
      </c>
      <c r="X609" s="9">
        <v>999</v>
      </c>
      <c r="Y609" s="9">
        <v>600</v>
      </c>
      <c r="Z609" s="12">
        <v>734</v>
      </c>
      <c r="AA609" s="12">
        <v>7062290</v>
      </c>
      <c r="AB609" s="132"/>
      <c r="AC609" s="131"/>
      <c r="AD609" s="132"/>
      <c r="AE609" s="132"/>
      <c r="AF609" s="131"/>
      <c r="AG609" s="131"/>
      <c r="AI609" s="12"/>
      <c r="AL609" s="12"/>
      <c r="AM609" s="12"/>
      <c r="AO609" s="12"/>
      <c r="AR609" s="12"/>
      <c r="AS609" s="12"/>
      <c r="AU609" s="12"/>
      <c r="AX609" s="12"/>
      <c r="AY609" s="12"/>
      <c r="BA609" s="12"/>
      <c r="BD609" s="12"/>
      <c r="BE609" s="12"/>
      <c r="BG609" s="12"/>
      <c r="BJ609" s="12"/>
      <c r="BK609" s="12"/>
      <c r="BM609" s="131"/>
      <c r="BN609" s="132"/>
      <c r="BO609" s="132"/>
      <c r="BP609" s="12"/>
      <c r="BQ609" s="12"/>
      <c r="BS609" s="12"/>
      <c r="BV609" s="12"/>
      <c r="BW609" s="12"/>
      <c r="BY609" s="12"/>
      <c r="CB609" s="12"/>
      <c r="CC609" s="12"/>
      <c r="CE609" s="12"/>
      <c r="CH609" s="12"/>
      <c r="CI609" s="12"/>
    </row>
    <row r="610" spans="1:87">
      <c r="A610" s="9">
        <v>601</v>
      </c>
      <c r="B610" s="9">
        <v>121</v>
      </c>
      <c r="C610" s="9" t="s">
        <v>1620</v>
      </c>
      <c r="D610" s="9">
        <v>121</v>
      </c>
      <c r="E610" s="9" t="s">
        <v>1181</v>
      </c>
      <c r="F610" s="39">
        <v>700017.85</v>
      </c>
      <c r="G610" s="128">
        <v>1</v>
      </c>
      <c r="H610" s="129">
        <f>U610</f>
        <v>719680.2</v>
      </c>
      <c r="I610" s="128">
        <f>IF(H614&gt;0, H610/H614, 0)</f>
        <v>1</v>
      </c>
      <c r="J610" s="76"/>
      <c r="K610" s="12" t="e">
        <f>ROUND(J614*I610,0)</f>
        <v>#REF!</v>
      </c>
      <c r="L610" s="75">
        <v>630016</v>
      </c>
      <c r="M610" s="12" t="e">
        <f>K610-L610</f>
        <v>#REF!</v>
      </c>
      <c r="N610" s="50" t="e">
        <f t="shared" si="89"/>
        <v>#REF!</v>
      </c>
      <c r="O610" s="12">
        <v>75</v>
      </c>
      <c r="P610" s="9">
        <f t="shared" si="82"/>
        <v>0</v>
      </c>
      <c r="Q610" s="130">
        <f t="shared" si="83"/>
        <v>121</v>
      </c>
      <c r="R610" s="130">
        <f t="shared" si="84"/>
        <v>121</v>
      </c>
      <c r="S610" s="130">
        <f t="shared" si="85"/>
        <v>601</v>
      </c>
      <c r="T610" s="130">
        <f t="shared" si="86"/>
        <v>74</v>
      </c>
      <c r="U610" s="130">
        <f t="shared" si="87"/>
        <v>719680.2</v>
      </c>
      <c r="V610" s="185">
        <f t="shared" si="88"/>
        <v>601</v>
      </c>
      <c r="W610" s="12">
        <v>121</v>
      </c>
      <c r="X610" s="9">
        <v>121</v>
      </c>
      <c r="Y610" s="9">
        <v>601</v>
      </c>
      <c r="Z610" s="12">
        <v>74</v>
      </c>
      <c r="AA610" s="12">
        <v>719680.2</v>
      </c>
      <c r="AB610" s="132"/>
      <c r="AC610" s="131"/>
      <c r="AD610" s="132"/>
      <c r="AE610" s="132"/>
      <c r="AF610" s="131"/>
      <c r="AG610" s="131"/>
      <c r="AI610" s="12"/>
      <c r="AL610" s="12"/>
      <c r="AM610" s="12"/>
      <c r="AO610" s="12"/>
      <c r="AR610" s="12"/>
      <c r="AS610" s="12"/>
      <c r="AU610" s="12"/>
      <c r="AX610" s="12"/>
      <c r="AY610" s="12"/>
      <c r="BA610" s="12"/>
      <c r="BD610" s="12"/>
      <c r="BE610" s="12"/>
      <c r="BG610" s="12"/>
      <c r="BJ610" s="12"/>
      <c r="BK610" s="12"/>
      <c r="BM610" s="131"/>
      <c r="BN610" s="132"/>
      <c r="BO610" s="132"/>
      <c r="BP610" s="12"/>
      <c r="BQ610" s="12"/>
      <c r="BS610" s="12"/>
      <c r="BV610" s="12"/>
      <c r="BW610" s="12"/>
      <c r="BY610" s="12"/>
      <c r="CB610" s="12"/>
      <c r="CC610" s="12"/>
      <c r="CE610" s="12"/>
      <c r="CH610" s="12"/>
      <c r="CI610" s="12"/>
    </row>
    <row r="611" spans="1:87">
      <c r="A611" s="9">
        <v>602</v>
      </c>
      <c r="B611" s="9">
        <v>121</v>
      </c>
      <c r="C611" s="9" t="s">
        <v>1928</v>
      </c>
      <c r="D611" s="9">
        <v>998</v>
      </c>
      <c r="E611" s="9" t="s">
        <v>1928</v>
      </c>
      <c r="F611" s="39">
        <v>0</v>
      </c>
      <c r="G611" s="128">
        <v>0</v>
      </c>
      <c r="H611" s="129">
        <f t="shared" si="90"/>
        <v>0</v>
      </c>
      <c r="I611" s="128">
        <f>IF(H614&gt;0, H611/H614, 0)</f>
        <v>0</v>
      </c>
      <c r="J611" s="76"/>
      <c r="K611" s="12" t="e">
        <f>ROUND(J614*I611,0)</f>
        <v>#REF!</v>
      </c>
      <c r="L611" s="75">
        <v>0</v>
      </c>
      <c r="M611" s="12" t="e">
        <f>K611-L611</f>
        <v>#REF!</v>
      </c>
      <c r="N611" s="50" t="e">
        <f t="shared" si="89"/>
        <v>#REF!</v>
      </c>
      <c r="O611" s="12">
        <v>0</v>
      </c>
      <c r="P611" s="9">
        <f t="shared" si="82"/>
        <v>0</v>
      </c>
      <c r="Q611" s="130">
        <f t="shared" si="83"/>
        <v>121</v>
      </c>
      <c r="R611" s="130">
        <f t="shared" si="84"/>
        <v>998</v>
      </c>
      <c r="S611" s="130">
        <f t="shared" si="85"/>
        <v>602</v>
      </c>
      <c r="T611" s="130">
        <f t="shared" si="86"/>
        <v>0</v>
      </c>
      <c r="U611" s="130">
        <f t="shared" si="87"/>
        <v>0</v>
      </c>
      <c r="V611" s="185">
        <f t="shared" si="88"/>
        <v>602</v>
      </c>
      <c r="W611" s="12">
        <v>121</v>
      </c>
      <c r="X611" s="9">
        <v>998</v>
      </c>
      <c r="Y611" s="9">
        <v>602</v>
      </c>
      <c r="Z611" s="12">
        <v>0</v>
      </c>
      <c r="AA611" s="12">
        <v>0</v>
      </c>
      <c r="AB611" s="132"/>
      <c r="AC611" s="131"/>
      <c r="AD611" s="132"/>
      <c r="AE611" s="132"/>
      <c r="AF611" s="131"/>
      <c r="AG611" s="131"/>
      <c r="AI611" s="12"/>
      <c r="AL611" s="12"/>
      <c r="AM611" s="12"/>
      <c r="AO611" s="12"/>
      <c r="AR611" s="12"/>
      <c r="AS611" s="12"/>
      <c r="AU611" s="12"/>
      <c r="AX611" s="12"/>
      <c r="AY611" s="12"/>
      <c r="BA611" s="12"/>
      <c r="BD611" s="12"/>
      <c r="BE611" s="12"/>
      <c r="BG611" s="12"/>
      <c r="BJ611" s="12"/>
      <c r="BK611" s="12"/>
      <c r="BM611" s="131"/>
      <c r="BN611" s="132"/>
      <c r="BO611" s="132"/>
      <c r="BP611" s="12"/>
      <c r="BQ611" s="12"/>
      <c r="BS611" s="12"/>
      <c r="BV611" s="12"/>
      <c r="BW611" s="12"/>
      <c r="BY611" s="12"/>
      <c r="CB611" s="12"/>
      <c r="CC611" s="12"/>
      <c r="CE611" s="12"/>
      <c r="CH611" s="12"/>
      <c r="CI611" s="12"/>
    </row>
    <row r="612" spans="1:87">
      <c r="A612" s="9">
        <v>603</v>
      </c>
      <c r="B612" s="9">
        <v>121</v>
      </c>
      <c r="C612" s="9" t="s">
        <v>1928</v>
      </c>
      <c r="D612" s="9">
        <v>998</v>
      </c>
      <c r="E612" s="9" t="s">
        <v>1928</v>
      </c>
      <c r="F612" s="39">
        <v>0</v>
      </c>
      <c r="G612" s="128">
        <v>0</v>
      </c>
      <c r="H612" s="129">
        <f t="shared" si="90"/>
        <v>0</v>
      </c>
      <c r="I612" s="128">
        <f>IF(H614&gt;0, H612/H614, 0)</f>
        <v>0</v>
      </c>
      <c r="J612" s="76"/>
      <c r="K612" s="12" t="e">
        <f>ROUND(J614*I612,0)</f>
        <v>#REF!</v>
      </c>
      <c r="L612" s="75">
        <v>0</v>
      </c>
      <c r="M612" s="12" t="e">
        <f>K612-L612</f>
        <v>#REF!</v>
      </c>
      <c r="N612" s="50" t="e">
        <f t="shared" si="89"/>
        <v>#REF!</v>
      </c>
      <c r="O612" s="12">
        <v>0</v>
      </c>
      <c r="P612" s="9">
        <f t="shared" si="82"/>
        <v>0</v>
      </c>
      <c r="Q612" s="130">
        <f t="shared" si="83"/>
        <v>121</v>
      </c>
      <c r="R612" s="130">
        <f t="shared" si="84"/>
        <v>998</v>
      </c>
      <c r="S612" s="130">
        <f t="shared" si="85"/>
        <v>603</v>
      </c>
      <c r="T612" s="130">
        <f t="shared" si="86"/>
        <v>0</v>
      </c>
      <c r="U612" s="130">
        <f t="shared" si="87"/>
        <v>0</v>
      </c>
      <c r="V612" s="185">
        <f t="shared" si="88"/>
        <v>603</v>
      </c>
      <c r="W612" s="12">
        <v>121</v>
      </c>
      <c r="X612" s="9">
        <v>998</v>
      </c>
      <c r="Y612" s="9">
        <v>603</v>
      </c>
      <c r="Z612" s="12">
        <v>0</v>
      </c>
      <c r="AA612" s="12">
        <v>0</v>
      </c>
      <c r="AB612" s="132"/>
      <c r="AC612" s="131"/>
      <c r="AD612" s="132"/>
      <c r="AE612" s="132"/>
      <c r="AF612" s="131"/>
      <c r="AG612" s="131"/>
      <c r="AI612" s="12"/>
      <c r="AL612" s="12"/>
      <c r="AM612" s="12"/>
      <c r="AO612" s="12"/>
      <c r="AR612" s="12"/>
      <c r="AS612" s="12"/>
      <c r="AU612" s="12"/>
      <c r="AX612" s="12"/>
      <c r="AY612" s="12"/>
      <c r="BA612" s="12"/>
      <c r="BD612" s="12"/>
      <c r="BE612" s="12"/>
      <c r="BG612" s="12"/>
      <c r="BJ612" s="12"/>
      <c r="BK612" s="12"/>
      <c r="BM612" s="131"/>
      <c r="BN612" s="132"/>
      <c r="BO612" s="132"/>
      <c r="BP612" s="12"/>
      <c r="BQ612" s="12"/>
      <c r="BS612" s="12"/>
      <c r="BV612" s="12"/>
      <c r="BW612" s="12"/>
      <c r="BY612" s="12"/>
      <c r="CB612" s="12"/>
      <c r="CC612" s="12"/>
      <c r="CE612" s="12"/>
      <c r="CH612" s="12"/>
      <c r="CI612" s="12"/>
    </row>
    <row r="613" spans="1:87">
      <c r="A613" s="9">
        <v>604</v>
      </c>
      <c r="B613" s="9">
        <v>121</v>
      </c>
      <c r="C613" s="9" t="s">
        <v>1928</v>
      </c>
      <c r="D613" s="9">
        <v>998</v>
      </c>
      <c r="E613" s="9" t="s">
        <v>1928</v>
      </c>
      <c r="F613" s="39">
        <v>0</v>
      </c>
      <c r="G613" s="128">
        <v>0</v>
      </c>
      <c r="H613" s="129">
        <f t="shared" si="90"/>
        <v>0</v>
      </c>
      <c r="I613" s="128">
        <f>IF(H614&gt;0, H613/H614, 0)</f>
        <v>0</v>
      </c>
      <c r="J613" s="76"/>
      <c r="K613" s="12" t="e">
        <f>ROUND(J614*I613,0)</f>
        <v>#REF!</v>
      </c>
      <c r="L613" s="75">
        <v>0</v>
      </c>
      <c r="M613" s="12" t="e">
        <f>K613-L613</f>
        <v>#REF!</v>
      </c>
      <c r="N613" s="50" t="e">
        <f t="shared" si="89"/>
        <v>#REF!</v>
      </c>
      <c r="O613" s="12">
        <v>0</v>
      </c>
      <c r="P613" s="9">
        <f t="shared" si="82"/>
        <v>0</v>
      </c>
      <c r="Q613" s="130">
        <f t="shared" si="83"/>
        <v>121</v>
      </c>
      <c r="R613" s="130">
        <f t="shared" si="84"/>
        <v>998</v>
      </c>
      <c r="S613" s="130">
        <f t="shared" si="85"/>
        <v>604</v>
      </c>
      <c r="T613" s="130">
        <f t="shared" si="86"/>
        <v>0</v>
      </c>
      <c r="U613" s="130">
        <f t="shared" si="87"/>
        <v>0</v>
      </c>
      <c r="V613" s="185">
        <f t="shared" si="88"/>
        <v>604</v>
      </c>
      <c r="W613" s="12">
        <v>121</v>
      </c>
      <c r="X613" s="9">
        <v>998</v>
      </c>
      <c r="Y613" s="9">
        <v>604</v>
      </c>
      <c r="Z613" s="12">
        <v>0</v>
      </c>
      <c r="AA613" s="12">
        <v>0</v>
      </c>
      <c r="AB613" s="132"/>
      <c r="AC613" s="131"/>
      <c r="AD613" s="132"/>
      <c r="AE613" s="132"/>
      <c r="AF613" s="131"/>
      <c r="AG613" s="131"/>
      <c r="AI613" s="12"/>
      <c r="AL613" s="12"/>
      <c r="AM613" s="12"/>
      <c r="AO613" s="12"/>
      <c r="AR613" s="12"/>
      <c r="AS613" s="12"/>
      <c r="AU613" s="12"/>
      <c r="AX613" s="12"/>
      <c r="AY613" s="12"/>
      <c r="BA613" s="12"/>
      <c r="BD613" s="12"/>
      <c r="BE613" s="12"/>
      <c r="BG613" s="12"/>
      <c r="BJ613" s="12"/>
      <c r="BK613" s="12"/>
      <c r="BM613" s="131"/>
      <c r="BN613" s="132"/>
      <c r="BO613" s="132"/>
      <c r="BP613" s="12"/>
      <c r="BQ613" s="12"/>
      <c r="BS613" s="12"/>
      <c r="BV613" s="12"/>
      <c r="BW613" s="12"/>
      <c r="BY613" s="12"/>
      <c r="CB613" s="12"/>
      <c r="CC613" s="12"/>
      <c r="CE613" s="12"/>
      <c r="CH613" s="12"/>
      <c r="CI613" s="12"/>
    </row>
    <row r="614" spans="1:87">
      <c r="A614" s="9">
        <v>605</v>
      </c>
      <c r="B614" s="13">
        <v>121</v>
      </c>
      <c r="C614" s="13" t="s">
        <v>1620</v>
      </c>
      <c r="D614" s="13">
        <v>999</v>
      </c>
      <c r="E614" s="13" t="s">
        <v>946</v>
      </c>
      <c r="F614" s="111">
        <v>700017.85</v>
      </c>
      <c r="G614" s="133">
        <v>1</v>
      </c>
      <c r="H614" s="134">
        <f>SUM(H610:H613)</f>
        <v>719680.2</v>
      </c>
      <c r="I614" s="133">
        <f>SUM(I610:I613)</f>
        <v>1</v>
      </c>
      <c r="J614" s="111" t="e">
        <f>VLOOKUP(B614,town351,22)</f>
        <v>#REF!</v>
      </c>
      <c r="K614" s="111" t="e">
        <f>SUM(K610:K613)</f>
        <v>#REF!</v>
      </c>
      <c r="L614" s="135">
        <v>630016</v>
      </c>
      <c r="M614" s="111" t="e">
        <f>SUM(M610:M613)</f>
        <v>#REF!</v>
      </c>
      <c r="N614" s="49" t="e">
        <f t="shared" si="89"/>
        <v>#REF!</v>
      </c>
      <c r="O614" s="111">
        <v>75</v>
      </c>
      <c r="P614" s="9">
        <f t="shared" si="82"/>
        <v>0</v>
      </c>
      <c r="Q614" s="130">
        <f t="shared" si="83"/>
        <v>121</v>
      </c>
      <c r="R614" s="130">
        <f t="shared" si="84"/>
        <v>999</v>
      </c>
      <c r="S614" s="130">
        <f t="shared" si="85"/>
        <v>605</v>
      </c>
      <c r="T614" s="130">
        <f t="shared" si="86"/>
        <v>74</v>
      </c>
      <c r="U614" s="130">
        <f t="shared" si="87"/>
        <v>719680.2</v>
      </c>
      <c r="V614" s="185">
        <f t="shared" si="88"/>
        <v>605</v>
      </c>
      <c r="W614" s="12">
        <v>121</v>
      </c>
      <c r="X614" s="9">
        <v>999</v>
      </c>
      <c r="Y614" s="9">
        <v>605</v>
      </c>
      <c r="Z614" s="12">
        <v>74</v>
      </c>
      <c r="AA614" s="12">
        <v>719680.2</v>
      </c>
      <c r="AB614" s="132"/>
      <c r="AC614" s="131"/>
      <c r="AD614" s="132"/>
      <c r="AE614" s="132"/>
      <c r="AF614" s="131"/>
      <c r="AG614" s="131"/>
      <c r="AI614" s="12"/>
      <c r="AL614" s="12"/>
      <c r="AM614" s="12"/>
      <c r="AO614" s="12"/>
      <c r="AR614" s="12"/>
      <c r="AS614" s="12"/>
      <c r="AU614" s="12"/>
      <c r="AX614" s="12"/>
      <c r="AY614" s="12"/>
      <c r="BA614" s="12"/>
      <c r="BD614" s="12"/>
      <c r="BE614" s="12"/>
      <c r="BG614" s="12"/>
      <c r="BJ614" s="12"/>
      <c r="BK614" s="12"/>
      <c r="BM614" s="131"/>
      <c r="BN614" s="132"/>
      <c r="BO614" s="132"/>
      <c r="BP614" s="12"/>
      <c r="BQ614" s="12"/>
      <c r="BS614" s="12"/>
      <c r="BV614" s="12"/>
      <c r="BW614" s="12"/>
      <c r="BY614" s="12"/>
      <c r="CB614" s="12"/>
      <c r="CC614" s="12"/>
      <c r="CE614" s="12"/>
      <c r="CH614" s="12"/>
      <c r="CI614" s="12"/>
    </row>
    <row r="615" spans="1:87">
      <c r="A615" s="9">
        <v>606</v>
      </c>
      <c r="B615" s="9">
        <v>122</v>
      </c>
      <c r="C615" s="9" t="s">
        <v>1621</v>
      </c>
      <c r="D615" s="9">
        <v>122</v>
      </c>
      <c r="E615" s="9" t="s">
        <v>1182</v>
      </c>
      <c r="F615" s="39">
        <v>24041587.167499997</v>
      </c>
      <c r="G615" s="128">
        <v>0.97079230623149326</v>
      </c>
      <c r="H615" s="129">
        <f>U615</f>
        <v>23962139.080309998</v>
      </c>
      <c r="I615" s="128">
        <f>IF(H619&gt;0, H615/H619, 0)</f>
        <v>0.97053643931137512</v>
      </c>
      <c r="J615" s="76"/>
      <c r="K615" s="12" t="e">
        <f>ROUND(J619*I615,0)</f>
        <v>#REF!</v>
      </c>
      <c r="L615" s="75">
        <v>18466336</v>
      </c>
      <c r="M615" s="12" t="e">
        <f>K615-L615</f>
        <v>#REF!</v>
      </c>
      <c r="N615" s="50" t="e">
        <f t="shared" si="89"/>
        <v>#REF!</v>
      </c>
      <c r="O615" s="12">
        <v>2566</v>
      </c>
      <c r="P615" s="9">
        <f t="shared" si="82"/>
        <v>0</v>
      </c>
      <c r="Q615" s="130">
        <f t="shared" si="83"/>
        <v>122</v>
      </c>
      <c r="R615" s="130">
        <f t="shared" si="84"/>
        <v>122</v>
      </c>
      <c r="S615" s="130">
        <f t="shared" si="85"/>
        <v>606</v>
      </c>
      <c r="T615" s="130">
        <f t="shared" si="86"/>
        <v>2557</v>
      </c>
      <c r="U615" s="130">
        <f t="shared" si="87"/>
        <v>23962139.080309998</v>
      </c>
      <c r="V615" s="185">
        <f t="shared" si="88"/>
        <v>606</v>
      </c>
      <c r="W615" s="12">
        <v>122</v>
      </c>
      <c r="X615" s="9">
        <v>122</v>
      </c>
      <c r="Y615" s="9">
        <v>606</v>
      </c>
      <c r="Z615" s="12">
        <v>2557</v>
      </c>
      <c r="AA615" s="12">
        <v>23962139.080309998</v>
      </c>
      <c r="AB615" s="132"/>
      <c r="AC615" s="131"/>
      <c r="AD615" s="132"/>
      <c r="AE615" s="132"/>
      <c r="AF615" s="131"/>
      <c r="AG615" s="131"/>
      <c r="AI615" s="12"/>
      <c r="AL615" s="12"/>
      <c r="AM615" s="12"/>
      <c r="AO615" s="12"/>
      <c r="AR615" s="12"/>
      <c r="AS615" s="12"/>
      <c r="AU615" s="12"/>
      <c r="AX615" s="12"/>
      <c r="AY615" s="12"/>
      <c r="BA615" s="12"/>
      <c r="BD615" s="12"/>
      <c r="BE615" s="12"/>
      <c r="BG615" s="12"/>
      <c r="BJ615" s="12"/>
      <c r="BK615" s="12"/>
      <c r="BM615" s="131"/>
      <c r="BN615" s="132"/>
      <c r="BO615" s="132"/>
      <c r="BP615" s="12"/>
      <c r="BQ615" s="12"/>
      <c r="BS615" s="12"/>
      <c r="BV615" s="12"/>
      <c r="BW615" s="12"/>
      <c r="BY615" s="12"/>
      <c r="CB615" s="12"/>
      <c r="CC615" s="12"/>
      <c r="CE615" s="12"/>
      <c r="CH615" s="12"/>
      <c r="CI615" s="12"/>
    </row>
    <row r="616" spans="1:87">
      <c r="A616" s="9">
        <v>607</v>
      </c>
      <c r="B616" s="9">
        <v>122</v>
      </c>
      <c r="C616" s="9" t="s">
        <v>1621</v>
      </c>
      <c r="D616" s="9">
        <v>873</v>
      </c>
      <c r="E616" s="9" t="s">
        <v>1494</v>
      </c>
      <c r="F616" s="39">
        <v>723326</v>
      </c>
      <c r="G616" s="128">
        <v>2.9207693768506734E-2</v>
      </c>
      <c r="H616" s="129">
        <f t="shared" si="90"/>
        <v>727443</v>
      </c>
      <c r="I616" s="128">
        <f>IF(H619&gt;0, H616/H619, 0)</f>
        <v>2.9463560688624924E-2</v>
      </c>
      <c r="J616" s="76"/>
      <c r="K616" s="12" t="e">
        <f>ROUND(J619*I616,0)</f>
        <v>#REF!</v>
      </c>
      <c r="L616" s="75">
        <v>555586</v>
      </c>
      <c r="M616" s="12" t="e">
        <f>K616-L616</f>
        <v>#REF!</v>
      </c>
      <c r="N616" s="50" t="e">
        <f t="shared" si="89"/>
        <v>#REF!</v>
      </c>
      <c r="O616" s="12">
        <v>46</v>
      </c>
      <c r="P616" s="9">
        <f t="shared" si="82"/>
        <v>0</v>
      </c>
      <c r="Q616" s="130">
        <f t="shared" si="83"/>
        <v>122</v>
      </c>
      <c r="R616" s="130">
        <f t="shared" si="84"/>
        <v>873</v>
      </c>
      <c r="S616" s="130">
        <f t="shared" si="85"/>
        <v>607</v>
      </c>
      <c r="T616" s="130">
        <f t="shared" si="86"/>
        <v>46</v>
      </c>
      <c r="U616" s="130">
        <f t="shared" si="87"/>
        <v>727443</v>
      </c>
      <c r="V616" s="185">
        <f t="shared" si="88"/>
        <v>607</v>
      </c>
      <c r="W616" s="12">
        <v>122</v>
      </c>
      <c r="X616" s="9">
        <v>873</v>
      </c>
      <c r="Y616" s="9">
        <v>607</v>
      </c>
      <c r="Z616" s="12">
        <v>46</v>
      </c>
      <c r="AA616" s="12">
        <v>727443</v>
      </c>
      <c r="AB616" s="132"/>
      <c r="AC616" s="131"/>
      <c r="AD616" s="132"/>
      <c r="AE616" s="132"/>
      <c r="AF616" s="131"/>
      <c r="AG616" s="131"/>
      <c r="AI616" s="12"/>
      <c r="AL616" s="12"/>
      <c r="AM616" s="12"/>
      <c r="AO616" s="12"/>
      <c r="AR616" s="12"/>
      <c r="AS616" s="12"/>
      <c r="AU616" s="12"/>
      <c r="AX616" s="12"/>
      <c r="AY616" s="12"/>
      <c r="BA616" s="12"/>
      <c r="BD616" s="12"/>
      <c r="BE616" s="12"/>
      <c r="BG616" s="12"/>
      <c r="BJ616" s="12"/>
      <c r="BK616" s="12"/>
      <c r="BM616" s="131"/>
      <c r="BN616" s="132"/>
      <c r="BO616" s="132"/>
      <c r="BP616" s="12"/>
      <c r="BQ616" s="12"/>
      <c r="BS616" s="12"/>
      <c r="BV616" s="12"/>
      <c r="BW616" s="12"/>
      <c r="BY616" s="12"/>
      <c r="CB616" s="12"/>
      <c r="CC616" s="12"/>
      <c r="CE616" s="12"/>
      <c r="CH616" s="12"/>
      <c r="CI616" s="12"/>
    </row>
    <row r="617" spans="1:87">
      <c r="A617" s="9">
        <v>608</v>
      </c>
      <c r="B617" s="9">
        <v>122</v>
      </c>
      <c r="C617" s="9" t="s">
        <v>1928</v>
      </c>
      <c r="D617" s="9">
        <v>998</v>
      </c>
      <c r="E617" s="9" t="s">
        <v>1928</v>
      </c>
      <c r="F617" s="39">
        <v>0</v>
      </c>
      <c r="G617" s="128">
        <v>0</v>
      </c>
      <c r="H617" s="129">
        <f t="shared" si="90"/>
        <v>0</v>
      </c>
      <c r="I617" s="128">
        <f>IF(H619&gt;0, H617/H619, 0)</f>
        <v>0</v>
      </c>
      <c r="J617" s="76"/>
      <c r="K617" s="12" t="e">
        <f>ROUND(J619*I617,0)</f>
        <v>#REF!</v>
      </c>
      <c r="L617" s="75">
        <v>0</v>
      </c>
      <c r="M617" s="12" t="e">
        <f>K617-L617</f>
        <v>#REF!</v>
      </c>
      <c r="N617" s="50" t="e">
        <f t="shared" si="89"/>
        <v>#REF!</v>
      </c>
      <c r="O617" s="12">
        <v>0</v>
      </c>
      <c r="P617" s="9">
        <f t="shared" si="82"/>
        <v>0</v>
      </c>
      <c r="Q617" s="130">
        <f t="shared" si="83"/>
        <v>122</v>
      </c>
      <c r="R617" s="130">
        <f t="shared" si="84"/>
        <v>998</v>
      </c>
      <c r="S617" s="130">
        <f t="shared" si="85"/>
        <v>608</v>
      </c>
      <c r="T617" s="130">
        <f t="shared" si="86"/>
        <v>0</v>
      </c>
      <c r="U617" s="130">
        <f t="shared" si="87"/>
        <v>0</v>
      </c>
      <c r="V617" s="185">
        <f t="shared" si="88"/>
        <v>608</v>
      </c>
      <c r="W617" s="12">
        <v>122</v>
      </c>
      <c r="X617" s="9">
        <v>998</v>
      </c>
      <c r="Y617" s="9">
        <v>608</v>
      </c>
      <c r="Z617" s="12">
        <v>0</v>
      </c>
      <c r="AA617" s="12">
        <v>0</v>
      </c>
      <c r="AB617" s="132"/>
      <c r="AC617" s="131"/>
      <c r="AD617" s="132"/>
      <c r="AE617" s="132"/>
      <c r="AF617" s="131"/>
      <c r="AG617" s="131"/>
      <c r="AI617" s="12"/>
      <c r="AL617" s="12"/>
      <c r="AM617" s="12"/>
      <c r="AO617" s="12"/>
      <c r="AR617" s="12"/>
      <c r="AS617" s="12"/>
      <c r="AU617" s="12"/>
      <c r="AX617" s="12"/>
      <c r="AY617" s="12"/>
      <c r="BA617" s="12"/>
      <c r="BD617" s="12"/>
      <c r="BE617" s="12"/>
      <c r="BG617" s="12"/>
      <c r="BJ617" s="12"/>
      <c r="BK617" s="12"/>
      <c r="BM617" s="131"/>
      <c r="BN617" s="132"/>
      <c r="BO617" s="132"/>
      <c r="BP617" s="12"/>
      <c r="BQ617" s="12"/>
      <c r="BS617" s="12"/>
      <c r="BV617" s="12"/>
      <c r="BW617" s="12"/>
      <c r="BY617" s="12"/>
      <c r="CB617" s="12"/>
      <c r="CC617" s="12"/>
      <c r="CE617" s="12"/>
      <c r="CH617" s="12"/>
      <c r="CI617" s="12"/>
    </row>
    <row r="618" spans="1:87">
      <c r="A618" s="9">
        <v>609</v>
      </c>
      <c r="B618" s="9">
        <v>122</v>
      </c>
      <c r="C618" s="9" t="s">
        <v>1928</v>
      </c>
      <c r="D618" s="9">
        <v>998</v>
      </c>
      <c r="E618" s="9" t="s">
        <v>1928</v>
      </c>
      <c r="F618" s="39">
        <v>0</v>
      </c>
      <c r="G618" s="128">
        <v>0</v>
      </c>
      <c r="H618" s="129">
        <f t="shared" si="90"/>
        <v>0</v>
      </c>
      <c r="I618" s="128">
        <f>IF(H619&gt;0, H618/H619, 0)</f>
        <v>0</v>
      </c>
      <c r="J618" s="76"/>
      <c r="K618" s="12" t="e">
        <f>ROUND(J619*I618,0)</f>
        <v>#REF!</v>
      </c>
      <c r="L618" s="75">
        <v>0</v>
      </c>
      <c r="M618" s="12" t="e">
        <f>K618-L618</f>
        <v>#REF!</v>
      </c>
      <c r="N618" s="50" t="e">
        <f t="shared" si="89"/>
        <v>#REF!</v>
      </c>
      <c r="O618" s="12">
        <v>0</v>
      </c>
      <c r="P618" s="9">
        <f t="shared" si="82"/>
        <v>0</v>
      </c>
      <c r="Q618" s="130">
        <f t="shared" si="83"/>
        <v>122</v>
      </c>
      <c r="R618" s="130">
        <f t="shared" si="84"/>
        <v>998</v>
      </c>
      <c r="S618" s="130">
        <f t="shared" si="85"/>
        <v>609</v>
      </c>
      <c r="T618" s="130">
        <f t="shared" si="86"/>
        <v>0</v>
      </c>
      <c r="U618" s="130">
        <f t="shared" si="87"/>
        <v>0</v>
      </c>
      <c r="V618" s="185">
        <f t="shared" si="88"/>
        <v>609</v>
      </c>
      <c r="W618" s="12">
        <v>122</v>
      </c>
      <c r="X618" s="9">
        <v>998</v>
      </c>
      <c r="Y618" s="9">
        <v>609</v>
      </c>
      <c r="Z618" s="12">
        <v>0</v>
      </c>
      <c r="AA618" s="12">
        <v>0</v>
      </c>
      <c r="AB618" s="132"/>
      <c r="AC618" s="131"/>
      <c r="AD618" s="132"/>
      <c r="AE618" s="132"/>
      <c r="AF618" s="131"/>
      <c r="AG618" s="131"/>
      <c r="AI618" s="12"/>
      <c r="AL618" s="12"/>
      <c r="AM618" s="12"/>
      <c r="AO618" s="12"/>
      <c r="AR618" s="12"/>
      <c r="AS618" s="12"/>
      <c r="AU618" s="12"/>
      <c r="AX618" s="12"/>
      <c r="AY618" s="12"/>
      <c r="BA618" s="12"/>
      <c r="BD618" s="12"/>
      <c r="BE618" s="12"/>
      <c r="BG618" s="12"/>
      <c r="BJ618" s="12"/>
      <c r="BK618" s="12"/>
      <c r="BM618" s="131"/>
      <c r="BN618" s="132"/>
      <c r="BO618" s="132"/>
      <c r="BP618" s="12"/>
      <c r="BQ618" s="12"/>
      <c r="BS618" s="12"/>
      <c r="BV618" s="12"/>
      <c r="BW618" s="12"/>
      <c r="BY618" s="12"/>
      <c r="CB618" s="12"/>
      <c r="CC618" s="12"/>
      <c r="CE618" s="12"/>
      <c r="CH618" s="12"/>
      <c r="CI618" s="12"/>
    </row>
    <row r="619" spans="1:87">
      <c r="A619" s="9">
        <v>610</v>
      </c>
      <c r="B619" s="13">
        <v>122</v>
      </c>
      <c r="C619" s="13" t="s">
        <v>1621</v>
      </c>
      <c r="D619" s="13">
        <v>999</v>
      </c>
      <c r="E619" s="13" t="s">
        <v>946</v>
      </c>
      <c r="F619" s="111">
        <v>24764913.167499997</v>
      </c>
      <c r="G619" s="133">
        <v>1</v>
      </c>
      <c r="H619" s="134">
        <f>SUM(H615:H618)</f>
        <v>24689582.080309998</v>
      </c>
      <c r="I619" s="133">
        <f>SUM(I615:I618)</f>
        <v>1</v>
      </c>
      <c r="J619" s="111" t="e">
        <f>VLOOKUP(B619,town351,22)</f>
        <v>#REF!</v>
      </c>
      <c r="K619" s="111" t="e">
        <f>SUM(K615:K618)</f>
        <v>#REF!</v>
      </c>
      <c r="L619" s="135">
        <v>19021922</v>
      </c>
      <c r="M619" s="111" t="e">
        <f>SUM(M615:M618)</f>
        <v>#REF!</v>
      </c>
      <c r="N619" s="49" t="e">
        <f t="shared" si="89"/>
        <v>#REF!</v>
      </c>
      <c r="O619" s="111">
        <v>2612</v>
      </c>
      <c r="P619" s="9">
        <f t="shared" si="82"/>
        <v>0</v>
      </c>
      <c r="Q619" s="130">
        <f t="shared" si="83"/>
        <v>122</v>
      </c>
      <c r="R619" s="130">
        <f t="shared" si="84"/>
        <v>999</v>
      </c>
      <c r="S619" s="130">
        <f t="shared" si="85"/>
        <v>610</v>
      </c>
      <c r="T619" s="130">
        <f t="shared" si="86"/>
        <v>2603</v>
      </c>
      <c r="U619" s="130">
        <f t="shared" si="87"/>
        <v>24689582.080309998</v>
      </c>
      <c r="V619" s="185">
        <f t="shared" si="88"/>
        <v>610</v>
      </c>
      <c r="W619" s="12">
        <v>122</v>
      </c>
      <c r="X619" s="9">
        <v>999</v>
      </c>
      <c r="Y619" s="9">
        <v>610</v>
      </c>
      <c r="Z619" s="12">
        <v>2603</v>
      </c>
      <c r="AA619" s="12">
        <v>24689582.080309998</v>
      </c>
      <c r="AB619" s="132"/>
      <c r="AC619" s="131"/>
      <c r="AD619" s="132"/>
      <c r="AE619" s="132"/>
      <c r="AF619" s="131"/>
      <c r="AG619" s="131"/>
      <c r="AI619" s="12"/>
      <c r="AL619" s="12"/>
      <c r="AM619" s="12"/>
      <c r="AO619" s="12"/>
      <c r="AR619" s="12"/>
      <c r="AS619" s="12"/>
      <c r="AU619" s="12"/>
      <c r="AX619" s="12"/>
      <c r="AY619" s="12"/>
      <c r="BA619" s="12"/>
      <c r="BD619" s="12"/>
      <c r="BE619" s="12"/>
      <c r="BG619" s="12"/>
      <c r="BJ619" s="12"/>
      <c r="BK619" s="12"/>
      <c r="BM619" s="131"/>
      <c r="BN619" s="132"/>
      <c r="BO619" s="132"/>
      <c r="BP619" s="12"/>
      <c r="BQ619" s="12"/>
      <c r="BS619" s="12"/>
      <c r="BV619" s="12"/>
      <c r="BW619" s="12"/>
      <c r="BY619" s="12"/>
      <c r="CB619" s="12"/>
      <c r="CC619" s="12"/>
      <c r="CE619" s="12"/>
      <c r="CH619" s="12"/>
      <c r="CI619" s="12"/>
    </row>
    <row r="620" spans="1:87">
      <c r="A620" s="9">
        <v>611</v>
      </c>
      <c r="B620" s="9">
        <v>123</v>
      </c>
      <c r="C620" s="9" t="s">
        <v>1622</v>
      </c>
      <c r="D620" s="9">
        <v>123</v>
      </c>
      <c r="E620" s="9" t="s">
        <v>1183</v>
      </c>
      <c r="F620" s="39">
        <v>105599.68000000001</v>
      </c>
      <c r="G620" s="128">
        <v>6.1164187332136966E-3</v>
      </c>
      <c r="H620" s="129">
        <f>U620</f>
        <v>105367.36000000002</v>
      </c>
      <c r="I620" s="128">
        <f>IF(H624&gt;0, H620/H624, 0)</f>
        <v>6.1287246979408218E-3</v>
      </c>
      <c r="J620" s="76"/>
      <c r="K620" s="12" t="e">
        <f>ROUND(J624*I620,0)</f>
        <v>#REF!</v>
      </c>
      <c r="L620" s="75">
        <v>47255</v>
      </c>
      <c r="M620" s="12" t="e">
        <f>K620-L620</f>
        <v>#REF!</v>
      </c>
      <c r="N620" s="50" t="e">
        <f t="shared" si="89"/>
        <v>#REF!</v>
      </c>
      <c r="O620" s="12">
        <v>8</v>
      </c>
      <c r="P620" s="9">
        <f t="shared" si="82"/>
        <v>0</v>
      </c>
      <c r="Q620" s="130">
        <f t="shared" si="83"/>
        <v>123</v>
      </c>
      <c r="R620" s="130">
        <f t="shared" si="84"/>
        <v>123</v>
      </c>
      <c r="S620" s="130">
        <f t="shared" si="85"/>
        <v>611</v>
      </c>
      <c r="T620" s="130">
        <f t="shared" si="86"/>
        <v>8</v>
      </c>
      <c r="U620" s="130">
        <f t="shared" si="87"/>
        <v>105367.36000000002</v>
      </c>
      <c r="V620" s="185">
        <f t="shared" si="88"/>
        <v>611</v>
      </c>
      <c r="W620" s="12">
        <v>123</v>
      </c>
      <c r="X620" s="9">
        <v>123</v>
      </c>
      <c r="Y620" s="9">
        <v>611</v>
      </c>
      <c r="Z620" s="12">
        <v>8</v>
      </c>
      <c r="AA620" s="12">
        <v>105367.36000000002</v>
      </c>
      <c r="AB620" s="132"/>
      <c r="AC620" s="131"/>
      <c r="AD620" s="132"/>
      <c r="AE620" s="132"/>
      <c r="AF620" s="131"/>
      <c r="AG620" s="131"/>
      <c r="AI620" s="12"/>
      <c r="AL620" s="12"/>
      <c r="AM620" s="12"/>
      <c r="AO620" s="12"/>
      <c r="AR620" s="12"/>
      <c r="AS620" s="12"/>
      <c r="AU620" s="12"/>
      <c r="AX620" s="12"/>
      <c r="AY620" s="12"/>
      <c r="BA620" s="12"/>
      <c r="BD620" s="12"/>
      <c r="BE620" s="12"/>
      <c r="BG620" s="12"/>
      <c r="BJ620" s="12"/>
      <c r="BK620" s="12"/>
      <c r="BM620" s="131"/>
      <c r="BN620" s="132"/>
      <c r="BO620" s="132"/>
      <c r="BP620" s="12"/>
      <c r="BQ620" s="12"/>
      <c r="BS620" s="12"/>
      <c r="BV620" s="12"/>
      <c r="BW620" s="12"/>
      <c r="BY620" s="12"/>
      <c r="CB620" s="12"/>
      <c r="CC620" s="12"/>
      <c r="CE620" s="12"/>
      <c r="CH620" s="12"/>
      <c r="CI620" s="12"/>
    </row>
    <row r="621" spans="1:87">
      <c r="A621" s="9">
        <v>612</v>
      </c>
      <c r="B621" s="9">
        <v>123</v>
      </c>
      <c r="C621" s="9" t="s">
        <v>1622</v>
      </c>
      <c r="D621" s="9">
        <v>780</v>
      </c>
      <c r="E621" s="9" t="s">
        <v>1472</v>
      </c>
      <c r="F621" s="39">
        <v>15980016</v>
      </c>
      <c r="G621" s="128">
        <v>0.92557542995825925</v>
      </c>
      <c r="H621" s="129">
        <f t="shared" si="90"/>
        <v>15900964</v>
      </c>
      <c r="I621" s="128">
        <f>IF(H624&gt;0, H621/H624, 0)</f>
        <v>0.92488443088891914</v>
      </c>
      <c r="J621" s="76"/>
      <c r="K621" s="12" t="e">
        <f>ROUND(J624*I621,0)</f>
        <v>#REF!</v>
      </c>
      <c r="L621" s="75">
        <v>7150999</v>
      </c>
      <c r="M621" s="12" t="e">
        <f>K621-L621</f>
        <v>#REF!</v>
      </c>
      <c r="N621" s="50" t="e">
        <f t="shared" si="89"/>
        <v>#REF!</v>
      </c>
      <c r="O621" s="12">
        <v>1653</v>
      </c>
      <c r="P621" s="9">
        <f t="shared" si="82"/>
        <v>0</v>
      </c>
      <c r="Q621" s="130">
        <f t="shared" si="83"/>
        <v>123</v>
      </c>
      <c r="R621" s="130">
        <f t="shared" si="84"/>
        <v>780</v>
      </c>
      <c r="S621" s="130">
        <f t="shared" si="85"/>
        <v>612</v>
      </c>
      <c r="T621" s="130">
        <f t="shared" si="86"/>
        <v>1634</v>
      </c>
      <c r="U621" s="130">
        <f t="shared" si="87"/>
        <v>15900964</v>
      </c>
      <c r="V621" s="185">
        <f t="shared" si="88"/>
        <v>612</v>
      </c>
      <c r="W621" s="12">
        <v>123</v>
      </c>
      <c r="X621" s="9">
        <v>780</v>
      </c>
      <c r="Y621" s="9">
        <v>612</v>
      </c>
      <c r="Z621" s="12">
        <v>1634</v>
      </c>
      <c r="AA621" s="12">
        <v>15900964</v>
      </c>
      <c r="AB621" s="132"/>
      <c r="AC621" s="131"/>
      <c r="AD621" s="132"/>
      <c r="AE621" s="132"/>
      <c r="AF621" s="131"/>
      <c r="AG621" s="131"/>
      <c r="AI621" s="12"/>
      <c r="AL621" s="12"/>
      <c r="AM621" s="12"/>
      <c r="AO621" s="12"/>
      <c r="AR621" s="12"/>
      <c r="AS621" s="12"/>
      <c r="AU621" s="12"/>
      <c r="AX621" s="12"/>
      <c r="AY621" s="12"/>
      <c r="BA621" s="12"/>
      <c r="BD621" s="12"/>
      <c r="BE621" s="12"/>
      <c r="BG621" s="12"/>
      <c r="BJ621" s="12"/>
      <c r="BK621" s="12"/>
      <c r="BM621" s="131"/>
      <c r="BN621" s="132"/>
      <c r="BO621" s="132"/>
      <c r="BP621" s="12"/>
      <c r="BQ621" s="12"/>
      <c r="BS621" s="12"/>
      <c r="BV621" s="12"/>
      <c r="BW621" s="12"/>
      <c r="BY621" s="12"/>
      <c r="CB621" s="12"/>
      <c r="CC621" s="12"/>
      <c r="CE621" s="12"/>
      <c r="CH621" s="12"/>
      <c r="CI621" s="12"/>
    </row>
    <row r="622" spans="1:87">
      <c r="A622" s="9">
        <v>613</v>
      </c>
      <c r="B622" s="9">
        <v>123</v>
      </c>
      <c r="C622" s="9" t="s">
        <v>1622</v>
      </c>
      <c r="D622" s="9">
        <v>873</v>
      </c>
      <c r="E622" s="9" t="s">
        <v>1494</v>
      </c>
      <c r="F622" s="39">
        <v>1179337</v>
      </c>
      <c r="G622" s="128">
        <v>6.8308151308527076E-2</v>
      </c>
      <c r="H622" s="129">
        <f t="shared" si="90"/>
        <v>1186048</v>
      </c>
      <c r="I622" s="128">
        <f>IF(H624&gt;0, H622/H624, 0)</f>
        <v>6.8986844413140028E-2</v>
      </c>
      <c r="J622" s="76"/>
      <c r="K622" s="12" t="e">
        <f>ROUND(J624*I622,0)</f>
        <v>#REF!</v>
      </c>
      <c r="L622" s="75">
        <v>527749</v>
      </c>
      <c r="M622" s="12" t="e">
        <f>K622-L622</f>
        <v>#REF!</v>
      </c>
      <c r="N622" s="50" t="e">
        <f t="shared" si="89"/>
        <v>#REF!</v>
      </c>
      <c r="O622" s="12">
        <v>75</v>
      </c>
      <c r="P622" s="9">
        <f t="shared" si="82"/>
        <v>0</v>
      </c>
      <c r="Q622" s="130">
        <f t="shared" si="83"/>
        <v>123</v>
      </c>
      <c r="R622" s="130">
        <f t="shared" si="84"/>
        <v>873</v>
      </c>
      <c r="S622" s="130">
        <f t="shared" si="85"/>
        <v>613</v>
      </c>
      <c r="T622" s="130">
        <f t="shared" si="86"/>
        <v>75</v>
      </c>
      <c r="U622" s="130">
        <f t="shared" si="87"/>
        <v>1186048</v>
      </c>
      <c r="V622" s="185">
        <f t="shared" si="88"/>
        <v>613</v>
      </c>
      <c r="W622" s="12">
        <v>123</v>
      </c>
      <c r="X622" s="9">
        <v>873</v>
      </c>
      <c r="Y622" s="9">
        <v>613</v>
      </c>
      <c r="Z622" s="12">
        <v>75</v>
      </c>
      <c r="AA622" s="12">
        <v>1186048</v>
      </c>
      <c r="AB622" s="132"/>
      <c r="AC622" s="131"/>
      <c r="AD622" s="132"/>
      <c r="AE622" s="132"/>
      <c r="AF622" s="131"/>
      <c r="AG622" s="131"/>
      <c r="AI622" s="12"/>
      <c r="AL622" s="12"/>
      <c r="AM622" s="12"/>
      <c r="AO622" s="12"/>
      <c r="AR622" s="12"/>
      <c r="AS622" s="12"/>
      <c r="AU622" s="12"/>
      <c r="AX622" s="12"/>
      <c r="AY622" s="12"/>
      <c r="BA622" s="12"/>
      <c r="BD622" s="12"/>
      <c r="BE622" s="12"/>
      <c r="BG622" s="12"/>
      <c r="BJ622" s="12"/>
      <c r="BK622" s="12"/>
      <c r="BM622" s="131"/>
      <c r="BN622" s="132"/>
      <c r="BO622" s="132"/>
      <c r="BP622" s="12"/>
      <c r="BQ622" s="12"/>
      <c r="BS622" s="12"/>
      <c r="BV622" s="12"/>
      <c r="BW622" s="12"/>
      <c r="BY622" s="12"/>
      <c r="CB622" s="12"/>
      <c r="CC622" s="12"/>
      <c r="CE622" s="12"/>
      <c r="CH622" s="12"/>
      <c r="CI622" s="12"/>
    </row>
    <row r="623" spans="1:87">
      <c r="A623" s="9">
        <v>614</v>
      </c>
      <c r="B623" s="9">
        <v>123</v>
      </c>
      <c r="C623" s="9" t="s">
        <v>1928</v>
      </c>
      <c r="D623" s="9">
        <v>998</v>
      </c>
      <c r="E623" s="9" t="s">
        <v>1928</v>
      </c>
      <c r="F623" s="39">
        <v>0</v>
      </c>
      <c r="G623" s="128">
        <v>0</v>
      </c>
      <c r="H623" s="129">
        <f t="shared" si="90"/>
        <v>0</v>
      </c>
      <c r="I623" s="128">
        <f>IF(H624&gt;0, H623/H624, 0)</f>
        <v>0</v>
      </c>
      <c r="J623" s="76"/>
      <c r="K623" s="12" t="e">
        <f>ROUND(J624*I623,0)</f>
        <v>#REF!</v>
      </c>
      <c r="L623" s="75">
        <v>0</v>
      </c>
      <c r="M623" s="12" t="e">
        <f>K623-L623</f>
        <v>#REF!</v>
      </c>
      <c r="N623" s="50" t="e">
        <f t="shared" si="89"/>
        <v>#REF!</v>
      </c>
      <c r="O623" s="12">
        <v>0</v>
      </c>
      <c r="P623" s="9">
        <f t="shared" si="82"/>
        <v>0</v>
      </c>
      <c r="Q623" s="130">
        <f t="shared" si="83"/>
        <v>123</v>
      </c>
      <c r="R623" s="130">
        <f t="shared" si="84"/>
        <v>998</v>
      </c>
      <c r="S623" s="130">
        <f t="shared" si="85"/>
        <v>614</v>
      </c>
      <c r="T623" s="130">
        <f t="shared" si="86"/>
        <v>0</v>
      </c>
      <c r="U623" s="130">
        <f t="shared" si="87"/>
        <v>0</v>
      </c>
      <c r="V623" s="185">
        <f t="shared" si="88"/>
        <v>614</v>
      </c>
      <c r="W623" s="12">
        <v>123</v>
      </c>
      <c r="X623" s="9">
        <v>998</v>
      </c>
      <c r="Y623" s="9">
        <v>614</v>
      </c>
      <c r="Z623" s="12">
        <v>0</v>
      </c>
      <c r="AA623" s="12">
        <v>0</v>
      </c>
      <c r="AB623" s="132"/>
      <c r="AC623" s="131"/>
      <c r="AD623" s="132"/>
      <c r="AE623" s="132"/>
      <c r="AF623" s="131"/>
      <c r="AG623" s="131"/>
      <c r="AI623" s="12"/>
      <c r="AL623" s="12"/>
      <c r="AM623" s="12"/>
      <c r="AO623" s="12"/>
      <c r="AR623" s="12"/>
      <c r="AS623" s="12"/>
      <c r="AU623" s="12"/>
      <c r="AX623" s="12"/>
      <c r="AY623" s="12"/>
      <c r="BA623" s="12"/>
      <c r="BD623" s="12"/>
      <c r="BE623" s="12"/>
      <c r="BG623" s="12"/>
      <c r="BJ623" s="12"/>
      <c r="BK623" s="12"/>
      <c r="BM623" s="131"/>
      <c r="BN623" s="132"/>
      <c r="BO623" s="132"/>
      <c r="BP623" s="12"/>
      <c r="BQ623" s="12"/>
      <c r="BS623" s="12"/>
      <c r="BV623" s="12"/>
      <c r="BW623" s="12"/>
      <c r="BY623" s="12"/>
      <c r="CB623" s="12"/>
      <c r="CC623" s="12"/>
      <c r="CE623" s="12"/>
      <c r="CH623" s="12"/>
      <c r="CI623" s="12"/>
    </row>
    <row r="624" spans="1:87">
      <c r="A624" s="9">
        <v>615</v>
      </c>
      <c r="B624" s="13">
        <v>123</v>
      </c>
      <c r="C624" s="13" t="s">
        <v>1622</v>
      </c>
      <c r="D624" s="13">
        <v>999</v>
      </c>
      <c r="E624" s="13" t="s">
        <v>946</v>
      </c>
      <c r="F624" s="111">
        <v>17264952.68</v>
      </c>
      <c r="G624" s="133">
        <v>1</v>
      </c>
      <c r="H624" s="134">
        <f>SUM(H620:H623)</f>
        <v>17192379.359999999</v>
      </c>
      <c r="I624" s="133">
        <f>SUM(I620:I623)</f>
        <v>1</v>
      </c>
      <c r="J624" s="111" t="e">
        <f>VLOOKUP(B624,town351,22)</f>
        <v>#REF!</v>
      </c>
      <c r="K624" s="111" t="e">
        <f>SUM(K620:K623)</f>
        <v>#REF!</v>
      </c>
      <c r="L624" s="135">
        <v>7726003</v>
      </c>
      <c r="M624" s="111" t="e">
        <f>SUM(M620:M623)</f>
        <v>#REF!</v>
      </c>
      <c r="N624" s="49" t="e">
        <f t="shared" si="89"/>
        <v>#REF!</v>
      </c>
      <c r="O624" s="111">
        <v>1736</v>
      </c>
      <c r="P624" s="9">
        <f t="shared" si="82"/>
        <v>0</v>
      </c>
      <c r="Q624" s="130">
        <f t="shared" si="83"/>
        <v>123</v>
      </c>
      <c r="R624" s="130">
        <f t="shared" si="84"/>
        <v>999</v>
      </c>
      <c r="S624" s="130">
        <f t="shared" si="85"/>
        <v>615</v>
      </c>
      <c r="T624" s="130">
        <f t="shared" si="86"/>
        <v>1717</v>
      </c>
      <c r="U624" s="130">
        <f t="shared" si="87"/>
        <v>17192379.359999999</v>
      </c>
      <c r="V624" s="185">
        <f t="shared" si="88"/>
        <v>615</v>
      </c>
      <c r="W624" s="12">
        <v>123</v>
      </c>
      <c r="X624" s="9">
        <v>999</v>
      </c>
      <c r="Y624" s="9">
        <v>615</v>
      </c>
      <c r="Z624" s="12">
        <v>1717</v>
      </c>
      <c r="AA624" s="12">
        <v>17192379.359999999</v>
      </c>
      <c r="AB624" s="132"/>
      <c r="AC624" s="131"/>
      <c r="AD624" s="132"/>
      <c r="AE624" s="132"/>
      <c r="AF624" s="131"/>
      <c r="AG624" s="131"/>
      <c r="AI624" s="12"/>
      <c r="AL624" s="12"/>
      <c r="AM624" s="12"/>
      <c r="AO624" s="12"/>
      <c r="AR624" s="12"/>
      <c r="AS624" s="12"/>
      <c r="AU624" s="12"/>
      <c r="AX624" s="12"/>
      <c r="AY624" s="12"/>
      <c r="BA624" s="12"/>
      <c r="BD624" s="12"/>
      <c r="BE624" s="12"/>
      <c r="BG624" s="12"/>
      <c r="BJ624" s="12"/>
      <c r="BK624" s="12"/>
      <c r="BM624" s="131"/>
      <c r="BN624" s="132"/>
      <c r="BO624" s="132"/>
      <c r="BP624" s="12"/>
      <c r="BQ624" s="12"/>
      <c r="BS624" s="12"/>
      <c r="BV624" s="12"/>
      <c r="BW624" s="12"/>
      <c r="BY624" s="12"/>
      <c r="CB624" s="12"/>
      <c r="CC624" s="12"/>
      <c r="CE624" s="12"/>
      <c r="CH624" s="12"/>
      <c r="CI624" s="12"/>
    </row>
    <row r="625" spans="1:87">
      <c r="A625" s="9">
        <v>616</v>
      </c>
      <c r="B625" s="9">
        <v>124</v>
      </c>
      <c r="C625" s="9" t="s">
        <v>1623</v>
      </c>
      <c r="D625" s="9">
        <v>124</v>
      </c>
      <c r="E625" s="9" t="s">
        <v>1184</v>
      </c>
      <c r="F625" s="39">
        <v>13199.960000000001</v>
      </c>
      <c r="G625" s="128">
        <v>3.0799118496691595E-3</v>
      </c>
      <c r="H625" s="129">
        <f>U625</f>
        <v>13170.920000000002</v>
      </c>
      <c r="I625" s="128">
        <f>IF(H629&gt;0, H625/H629, 0)</f>
        <v>3.0155573666257656E-3</v>
      </c>
      <c r="J625" s="76"/>
      <c r="K625" s="12" t="e">
        <f>ROUND(J629*I625,0)</f>
        <v>#REF!</v>
      </c>
      <c r="L625" s="75">
        <v>4892</v>
      </c>
      <c r="M625" s="12" t="e">
        <f>K625-L625</f>
        <v>#REF!</v>
      </c>
      <c r="N625" s="50" t="e">
        <f t="shared" si="89"/>
        <v>#REF!</v>
      </c>
      <c r="O625" s="12">
        <v>1</v>
      </c>
      <c r="P625" s="9">
        <f t="shared" si="82"/>
        <v>0</v>
      </c>
      <c r="Q625" s="130">
        <f t="shared" si="83"/>
        <v>124</v>
      </c>
      <c r="R625" s="130">
        <f t="shared" si="84"/>
        <v>124</v>
      </c>
      <c r="S625" s="130">
        <f t="shared" si="85"/>
        <v>616</v>
      </c>
      <c r="T625" s="130">
        <f t="shared" si="86"/>
        <v>1</v>
      </c>
      <c r="U625" s="130">
        <f t="shared" si="87"/>
        <v>13170.920000000002</v>
      </c>
      <c r="V625" s="185">
        <f t="shared" si="88"/>
        <v>616</v>
      </c>
      <c r="W625" s="12">
        <v>124</v>
      </c>
      <c r="X625" s="9">
        <v>124</v>
      </c>
      <c r="Y625" s="9">
        <v>616</v>
      </c>
      <c r="Z625" s="12">
        <v>1</v>
      </c>
      <c r="AA625" s="12">
        <v>13170.920000000002</v>
      </c>
      <c r="AB625" s="132"/>
      <c r="AC625" s="131"/>
      <c r="AD625" s="132"/>
      <c r="AE625" s="132"/>
      <c r="AF625" s="131"/>
      <c r="AG625" s="131"/>
      <c r="AI625" s="12"/>
      <c r="AL625" s="12"/>
      <c r="AM625" s="12"/>
      <c r="AO625" s="12"/>
      <c r="AR625" s="12"/>
      <c r="AS625" s="12"/>
      <c r="AU625" s="12"/>
      <c r="AX625" s="12"/>
      <c r="AY625" s="12"/>
      <c r="BA625" s="12"/>
      <c r="BD625" s="12"/>
      <c r="BE625" s="12"/>
      <c r="BG625" s="12"/>
      <c r="BJ625" s="12"/>
      <c r="BK625" s="12"/>
      <c r="BM625" s="131"/>
      <c r="BN625" s="132"/>
      <c r="BO625" s="132"/>
      <c r="BP625" s="12"/>
      <c r="BQ625" s="12"/>
      <c r="BS625" s="12"/>
      <c r="BV625" s="12"/>
      <c r="BW625" s="12"/>
      <c r="BY625" s="12"/>
      <c r="CB625" s="12"/>
      <c r="CC625" s="12"/>
      <c r="CE625" s="12"/>
      <c r="CH625" s="12"/>
      <c r="CI625" s="12"/>
    </row>
    <row r="626" spans="1:87">
      <c r="A626" s="9">
        <v>617</v>
      </c>
      <c r="B626" s="9">
        <v>124</v>
      </c>
      <c r="C626" s="9" t="s">
        <v>1623</v>
      </c>
      <c r="D626" s="9">
        <v>753</v>
      </c>
      <c r="E626" s="9" t="s">
        <v>1460</v>
      </c>
      <c r="F626" s="39">
        <v>3875922</v>
      </c>
      <c r="G626" s="128">
        <v>0.90435865685906525</v>
      </c>
      <c r="H626" s="129">
        <f t="shared" si="90"/>
        <v>3967415</v>
      </c>
      <c r="I626" s="128">
        <f>IF(H629&gt;0, H626/H629, 0)</f>
        <v>0.90836232622410285</v>
      </c>
      <c r="J626" s="76"/>
      <c r="K626" s="12" t="e">
        <f>ROUND(J629*I626,0)</f>
        <v>#REF!</v>
      </c>
      <c r="L626" s="75">
        <v>1436561</v>
      </c>
      <c r="M626" s="12" t="e">
        <f>K626-L626</f>
        <v>#REF!</v>
      </c>
      <c r="N626" s="50" t="e">
        <f t="shared" si="89"/>
        <v>#REF!</v>
      </c>
      <c r="O626" s="12">
        <v>390</v>
      </c>
      <c r="P626" s="9">
        <f t="shared" si="82"/>
        <v>0</v>
      </c>
      <c r="Q626" s="130">
        <f t="shared" si="83"/>
        <v>124</v>
      </c>
      <c r="R626" s="130">
        <f t="shared" si="84"/>
        <v>753</v>
      </c>
      <c r="S626" s="130">
        <f t="shared" si="85"/>
        <v>617</v>
      </c>
      <c r="T626" s="130">
        <f t="shared" si="86"/>
        <v>397</v>
      </c>
      <c r="U626" s="130">
        <f t="shared" si="87"/>
        <v>3967415</v>
      </c>
      <c r="V626" s="185">
        <f t="shared" si="88"/>
        <v>617</v>
      </c>
      <c r="W626" s="12">
        <v>124</v>
      </c>
      <c r="X626" s="9">
        <v>753</v>
      </c>
      <c r="Y626" s="9">
        <v>617</v>
      </c>
      <c r="Z626" s="12">
        <v>397</v>
      </c>
      <c r="AA626" s="12">
        <v>3967415</v>
      </c>
      <c r="AB626" s="132"/>
      <c r="AC626" s="131"/>
      <c r="AD626" s="132"/>
      <c r="AE626" s="132"/>
      <c r="AF626" s="131"/>
      <c r="AG626" s="131"/>
      <c r="AI626" s="12"/>
      <c r="AL626" s="12"/>
      <c r="AM626" s="12"/>
      <c r="AO626" s="12"/>
      <c r="AR626" s="12"/>
      <c r="AS626" s="12"/>
      <c r="AU626" s="12"/>
      <c r="AX626" s="12"/>
      <c r="AY626" s="12"/>
      <c r="BA626" s="12"/>
      <c r="BD626" s="12"/>
      <c r="BE626" s="12"/>
      <c r="BG626" s="12"/>
      <c r="BJ626" s="12"/>
      <c r="BK626" s="12"/>
      <c r="BM626" s="131"/>
      <c r="BN626" s="132"/>
      <c r="BO626" s="132"/>
      <c r="BP626" s="12"/>
      <c r="BQ626" s="12"/>
      <c r="BS626" s="12"/>
      <c r="BV626" s="12"/>
      <c r="BW626" s="12"/>
      <c r="BY626" s="12"/>
      <c r="CB626" s="12"/>
      <c r="CC626" s="12"/>
      <c r="CE626" s="12"/>
      <c r="CH626" s="12"/>
      <c r="CI626" s="12"/>
    </row>
    <row r="627" spans="1:87">
      <c r="A627" s="9">
        <v>618</v>
      </c>
      <c r="B627" s="9">
        <v>124</v>
      </c>
      <c r="C627" s="9" t="s">
        <v>1623</v>
      </c>
      <c r="D627" s="9">
        <v>860</v>
      </c>
      <c r="E627" s="9" t="s">
        <v>1491</v>
      </c>
      <c r="F627" s="39">
        <v>396702</v>
      </c>
      <c r="G627" s="128">
        <v>9.2561431291265636E-2</v>
      </c>
      <c r="H627" s="129">
        <f t="shared" si="90"/>
        <v>387071</v>
      </c>
      <c r="I627" s="128">
        <f>IF(H629&gt;0, H627/H629, 0)</f>
        <v>8.8622116409271451E-2</v>
      </c>
      <c r="J627" s="76"/>
      <c r="K627" s="12" t="e">
        <f>ROUND(J629*I627,0)</f>
        <v>#REF!</v>
      </c>
      <c r="L627" s="75">
        <v>147033</v>
      </c>
      <c r="M627" s="12" t="e">
        <f>K627-L627</f>
        <v>#REF!</v>
      </c>
      <c r="N627" s="50" t="e">
        <f t="shared" si="89"/>
        <v>#REF!</v>
      </c>
      <c r="O627" s="12">
        <v>25</v>
      </c>
      <c r="P627" s="9">
        <f t="shared" si="82"/>
        <v>0</v>
      </c>
      <c r="Q627" s="130">
        <f t="shared" si="83"/>
        <v>124</v>
      </c>
      <c r="R627" s="130">
        <f t="shared" si="84"/>
        <v>860</v>
      </c>
      <c r="S627" s="130">
        <f t="shared" si="85"/>
        <v>618</v>
      </c>
      <c r="T627" s="130">
        <f t="shared" si="86"/>
        <v>24</v>
      </c>
      <c r="U627" s="130">
        <f t="shared" si="87"/>
        <v>387071</v>
      </c>
      <c r="V627" s="185">
        <f t="shared" si="88"/>
        <v>618</v>
      </c>
      <c r="W627" s="12">
        <v>124</v>
      </c>
      <c r="X627" s="9">
        <v>860</v>
      </c>
      <c r="Y627" s="9">
        <v>618</v>
      </c>
      <c r="Z627" s="12">
        <v>24</v>
      </c>
      <c r="AA627" s="12">
        <v>387071</v>
      </c>
      <c r="AB627" s="132"/>
      <c r="AC627" s="131"/>
      <c r="AD627" s="132"/>
      <c r="AE627" s="132"/>
      <c r="AF627" s="131"/>
      <c r="AG627" s="131"/>
      <c r="AI627" s="12"/>
      <c r="AL627" s="12"/>
      <c r="AM627" s="12"/>
      <c r="AO627" s="12"/>
      <c r="AR627" s="12"/>
      <c r="AS627" s="12"/>
      <c r="AU627" s="12"/>
      <c r="AX627" s="12"/>
      <c r="AY627" s="12"/>
      <c r="BA627" s="12"/>
      <c r="BD627" s="12"/>
      <c r="BE627" s="12"/>
      <c r="BG627" s="12"/>
      <c r="BJ627" s="12"/>
      <c r="BK627" s="12"/>
      <c r="BM627" s="131"/>
      <c r="BN627" s="132"/>
      <c r="BO627" s="132"/>
      <c r="BP627" s="12"/>
      <c r="BQ627" s="12"/>
      <c r="BS627" s="12"/>
      <c r="BV627" s="12"/>
      <c r="BW627" s="12"/>
      <c r="BY627" s="12"/>
      <c r="CB627" s="12"/>
      <c r="CC627" s="12"/>
      <c r="CE627" s="12"/>
      <c r="CH627" s="12"/>
      <c r="CI627" s="12"/>
    </row>
    <row r="628" spans="1:87">
      <c r="A628" s="9">
        <v>619</v>
      </c>
      <c r="B628" s="9">
        <v>124</v>
      </c>
      <c r="C628" s="9" t="s">
        <v>1928</v>
      </c>
      <c r="D628" s="9">
        <v>998</v>
      </c>
      <c r="E628" s="9" t="s">
        <v>1928</v>
      </c>
      <c r="F628" s="39">
        <v>0</v>
      </c>
      <c r="G628" s="128">
        <v>0</v>
      </c>
      <c r="H628" s="129">
        <f t="shared" si="90"/>
        <v>0</v>
      </c>
      <c r="I628" s="128">
        <f>IF(H629&gt;0, H628/H629, 0)</f>
        <v>0</v>
      </c>
      <c r="J628" s="76"/>
      <c r="K628" s="12" t="e">
        <f>ROUND(J629*I628,0)</f>
        <v>#REF!</v>
      </c>
      <c r="L628" s="75">
        <v>0</v>
      </c>
      <c r="M628" s="12" t="e">
        <f>K628-L628</f>
        <v>#REF!</v>
      </c>
      <c r="N628" s="50" t="e">
        <f t="shared" si="89"/>
        <v>#REF!</v>
      </c>
      <c r="O628" s="12">
        <v>0</v>
      </c>
      <c r="P628" s="9">
        <f t="shared" si="82"/>
        <v>0</v>
      </c>
      <c r="Q628" s="130">
        <f t="shared" si="83"/>
        <v>124</v>
      </c>
      <c r="R628" s="130">
        <f t="shared" si="84"/>
        <v>998</v>
      </c>
      <c r="S628" s="130">
        <f t="shared" si="85"/>
        <v>619</v>
      </c>
      <c r="T628" s="130">
        <f t="shared" si="86"/>
        <v>0</v>
      </c>
      <c r="U628" s="130">
        <f t="shared" si="87"/>
        <v>0</v>
      </c>
      <c r="V628" s="185">
        <f t="shared" si="88"/>
        <v>619</v>
      </c>
      <c r="W628" s="12">
        <v>124</v>
      </c>
      <c r="X628" s="9">
        <v>998</v>
      </c>
      <c r="Y628" s="9">
        <v>619</v>
      </c>
      <c r="Z628" s="12">
        <v>0</v>
      </c>
      <c r="AA628" s="12">
        <v>0</v>
      </c>
      <c r="AB628" s="132"/>
      <c r="AC628" s="131"/>
      <c r="AD628" s="132"/>
      <c r="AE628" s="132"/>
      <c r="AF628" s="131"/>
      <c r="AG628" s="131"/>
      <c r="AI628" s="12"/>
      <c r="AL628" s="12"/>
      <c r="AM628" s="12"/>
      <c r="AO628" s="12"/>
      <c r="AR628" s="12"/>
      <c r="AS628" s="12"/>
      <c r="AU628" s="12"/>
      <c r="AX628" s="12"/>
      <c r="AY628" s="12"/>
      <c r="BA628" s="12"/>
      <c r="BD628" s="12"/>
      <c r="BE628" s="12"/>
      <c r="BG628" s="12"/>
      <c r="BJ628" s="12"/>
      <c r="BK628" s="12"/>
      <c r="BM628" s="131"/>
      <c r="BN628" s="132"/>
      <c r="BO628" s="132"/>
      <c r="BP628" s="12"/>
      <c r="BQ628" s="12"/>
      <c r="BS628" s="12"/>
      <c r="BV628" s="12"/>
      <c r="BW628" s="12"/>
      <c r="BY628" s="12"/>
      <c r="CB628" s="12"/>
      <c r="CC628" s="12"/>
      <c r="CE628" s="12"/>
      <c r="CH628" s="12"/>
      <c r="CI628" s="12"/>
    </row>
    <row r="629" spans="1:87">
      <c r="A629" s="9">
        <v>620</v>
      </c>
      <c r="B629" s="13">
        <v>124</v>
      </c>
      <c r="C629" s="13" t="s">
        <v>1623</v>
      </c>
      <c r="D629" s="13">
        <v>999</v>
      </c>
      <c r="E629" s="13" t="s">
        <v>946</v>
      </c>
      <c r="F629" s="111">
        <v>4285823.96</v>
      </c>
      <c r="G629" s="133">
        <v>1</v>
      </c>
      <c r="H629" s="134">
        <f>SUM(H625:H628)</f>
        <v>4367656.92</v>
      </c>
      <c r="I629" s="133">
        <f>SUM(I625:I628)</f>
        <v>1</v>
      </c>
      <c r="J629" s="111" t="e">
        <f>VLOOKUP(B629,town351,22)</f>
        <v>#REF!</v>
      </c>
      <c r="K629" s="111" t="e">
        <f>SUM(K625:K628)</f>
        <v>#REF!</v>
      </c>
      <c r="L629" s="135">
        <v>1588486</v>
      </c>
      <c r="M629" s="111" t="e">
        <f>SUM(M625:M628)</f>
        <v>#REF!</v>
      </c>
      <c r="N629" s="49" t="e">
        <f t="shared" si="89"/>
        <v>#REF!</v>
      </c>
      <c r="O629" s="111">
        <v>416</v>
      </c>
      <c r="P629" s="9">
        <f t="shared" si="82"/>
        <v>0</v>
      </c>
      <c r="Q629" s="130">
        <f t="shared" si="83"/>
        <v>124</v>
      </c>
      <c r="R629" s="130">
        <f t="shared" si="84"/>
        <v>999</v>
      </c>
      <c r="S629" s="130">
        <f t="shared" si="85"/>
        <v>620</v>
      </c>
      <c r="T629" s="130">
        <f t="shared" si="86"/>
        <v>422</v>
      </c>
      <c r="U629" s="130">
        <f t="shared" si="87"/>
        <v>4367656.92</v>
      </c>
      <c r="V629" s="185">
        <f t="shared" si="88"/>
        <v>620</v>
      </c>
      <c r="W629" s="12">
        <v>124</v>
      </c>
      <c r="X629" s="9">
        <v>999</v>
      </c>
      <c r="Y629" s="9">
        <v>620</v>
      </c>
      <c r="Z629" s="12">
        <v>422</v>
      </c>
      <c r="AA629" s="12">
        <v>4367656.92</v>
      </c>
      <c r="AB629" s="132"/>
      <c r="AC629" s="131"/>
      <c r="AD629" s="132"/>
      <c r="AE629" s="132"/>
      <c r="AF629" s="131"/>
      <c r="AG629" s="131"/>
      <c r="AI629" s="12"/>
      <c r="AL629" s="12"/>
      <c r="AM629" s="12"/>
      <c r="AO629" s="12"/>
      <c r="AR629" s="12"/>
      <c r="AS629" s="12"/>
      <c r="AU629" s="12"/>
      <c r="AX629" s="12"/>
      <c r="AY629" s="12"/>
      <c r="BA629" s="12"/>
      <c r="BD629" s="12"/>
      <c r="BE629" s="12"/>
      <c r="BG629" s="12"/>
      <c r="BJ629" s="12"/>
      <c r="BK629" s="12"/>
      <c r="BM629" s="131"/>
      <c r="BN629" s="132"/>
      <c r="BO629" s="132"/>
      <c r="BP629" s="12"/>
      <c r="BQ629" s="12"/>
      <c r="BS629" s="12"/>
      <c r="BV629" s="12"/>
      <c r="BW629" s="12"/>
      <c r="BY629" s="12"/>
      <c r="CB629" s="12"/>
      <c r="CC629" s="12"/>
      <c r="CE629" s="12"/>
      <c r="CH629" s="12"/>
      <c r="CI629" s="12"/>
    </row>
    <row r="630" spans="1:87">
      <c r="A630" s="9">
        <v>621</v>
      </c>
      <c r="B630" s="9">
        <v>125</v>
      </c>
      <c r="C630" s="9" t="s">
        <v>1624</v>
      </c>
      <c r="D630" s="9">
        <v>125</v>
      </c>
      <c r="E630" s="9" t="s">
        <v>1185</v>
      </c>
      <c r="F630" s="39">
        <v>9693663.2637600005</v>
      </c>
      <c r="G630" s="128">
        <v>0.98754684014618788</v>
      </c>
      <c r="H630" s="129">
        <f>U630</f>
        <v>9175786.1101999991</v>
      </c>
      <c r="I630" s="128">
        <f>IF(H634&gt;0, H630/H634, 0)</f>
        <v>0.99008029927246943</v>
      </c>
      <c r="J630" s="76"/>
      <c r="K630" s="12" t="e">
        <f>ROUND(J634*I630,0)</f>
        <v>#REF!</v>
      </c>
      <c r="L630" s="75">
        <v>8402066</v>
      </c>
      <c r="M630" s="12" t="e">
        <f>K630-L630</f>
        <v>#REF!</v>
      </c>
      <c r="N630" s="50" t="e">
        <f t="shared" si="89"/>
        <v>#REF!</v>
      </c>
      <c r="O630" s="12">
        <v>1019</v>
      </c>
      <c r="P630" s="9">
        <f t="shared" si="82"/>
        <v>0</v>
      </c>
      <c r="Q630" s="130">
        <f t="shared" si="83"/>
        <v>125</v>
      </c>
      <c r="R630" s="130">
        <f t="shared" si="84"/>
        <v>125</v>
      </c>
      <c r="S630" s="130">
        <f t="shared" si="85"/>
        <v>621</v>
      </c>
      <c r="T630" s="130">
        <f t="shared" si="86"/>
        <v>996</v>
      </c>
      <c r="U630" s="130">
        <f t="shared" si="87"/>
        <v>9175786.1101999991</v>
      </c>
      <c r="V630" s="185">
        <f t="shared" si="88"/>
        <v>621</v>
      </c>
      <c r="W630" s="12">
        <v>125</v>
      </c>
      <c r="X630" s="9">
        <v>125</v>
      </c>
      <c r="Y630" s="9">
        <v>621</v>
      </c>
      <c r="Z630" s="12">
        <v>996</v>
      </c>
      <c r="AA630" s="12">
        <v>9175786.1101999991</v>
      </c>
      <c r="AB630" s="132"/>
      <c r="AC630" s="131"/>
      <c r="AD630" s="132"/>
      <c r="AE630" s="132"/>
      <c r="AF630" s="131"/>
      <c r="AG630" s="131"/>
      <c r="AI630" s="12"/>
      <c r="AL630" s="12"/>
      <c r="AM630" s="12"/>
      <c r="AO630" s="12"/>
      <c r="AR630" s="12"/>
      <c r="AS630" s="12"/>
      <c r="AU630" s="12"/>
      <c r="AX630" s="12"/>
      <c r="AY630" s="12"/>
      <c r="BA630" s="12"/>
      <c r="BD630" s="12"/>
      <c r="BE630" s="12"/>
      <c r="BG630" s="12"/>
      <c r="BJ630" s="12"/>
      <c r="BK630" s="12"/>
      <c r="BM630" s="131"/>
      <c r="BN630" s="132"/>
      <c r="BO630" s="132"/>
      <c r="BP630" s="12"/>
      <c r="BQ630" s="12"/>
      <c r="BS630" s="12"/>
      <c r="BV630" s="12"/>
      <c r="BW630" s="12"/>
      <c r="BY630" s="12"/>
      <c r="CB630" s="12"/>
      <c r="CC630" s="12"/>
      <c r="CE630" s="12"/>
      <c r="CH630" s="12"/>
      <c r="CI630" s="12"/>
    </row>
    <row r="631" spans="1:87">
      <c r="A631" s="9">
        <v>622</v>
      </c>
      <c r="B631" s="9">
        <v>125</v>
      </c>
      <c r="C631" s="9" t="s">
        <v>1624</v>
      </c>
      <c r="D631" s="9">
        <v>832</v>
      </c>
      <c r="E631" s="9" t="s">
        <v>1486</v>
      </c>
      <c r="F631" s="39">
        <v>122239</v>
      </c>
      <c r="G631" s="128">
        <v>1.2453159853812167E-2</v>
      </c>
      <c r="H631" s="129">
        <f t="shared" si="90"/>
        <v>91933</v>
      </c>
      <c r="I631" s="128">
        <f>IF(H634&gt;0, H631/H634, 0)</f>
        <v>9.919700727530581E-3</v>
      </c>
      <c r="J631" s="76"/>
      <c r="K631" s="12" t="e">
        <f>ROUND(J634*I631,0)</f>
        <v>#REF!</v>
      </c>
      <c r="L631" s="75">
        <v>105952</v>
      </c>
      <c r="M631" s="12" t="e">
        <f>K631-L631</f>
        <v>#REF!</v>
      </c>
      <c r="N631" s="50" t="e">
        <f t="shared" si="89"/>
        <v>#REF!</v>
      </c>
      <c r="O631" s="12">
        <v>8</v>
      </c>
      <c r="P631" s="9">
        <f t="shared" si="82"/>
        <v>0</v>
      </c>
      <c r="Q631" s="130">
        <f t="shared" si="83"/>
        <v>125</v>
      </c>
      <c r="R631" s="130">
        <f t="shared" si="84"/>
        <v>832</v>
      </c>
      <c r="S631" s="130">
        <f t="shared" si="85"/>
        <v>622</v>
      </c>
      <c r="T631" s="130">
        <f t="shared" si="86"/>
        <v>6</v>
      </c>
      <c r="U631" s="130">
        <f t="shared" si="87"/>
        <v>91933</v>
      </c>
      <c r="V631" s="185">
        <f t="shared" si="88"/>
        <v>622</v>
      </c>
      <c r="W631" s="12">
        <v>125</v>
      </c>
      <c r="X631" s="9">
        <v>832</v>
      </c>
      <c r="Y631" s="9">
        <v>622</v>
      </c>
      <c r="Z631" s="12">
        <v>6</v>
      </c>
      <c r="AA631" s="12">
        <v>91933</v>
      </c>
      <c r="AB631" s="132"/>
      <c r="AC631" s="131"/>
      <c r="AD631" s="132"/>
      <c r="AE631" s="132"/>
      <c r="AF631" s="131"/>
      <c r="AG631" s="131"/>
      <c r="AI631" s="12"/>
      <c r="AL631" s="12"/>
      <c r="AM631" s="12"/>
      <c r="AO631" s="12"/>
      <c r="AR631" s="12"/>
      <c r="AS631" s="12"/>
      <c r="AU631" s="12"/>
      <c r="AX631" s="12"/>
      <c r="AY631" s="12"/>
      <c r="BA631" s="12"/>
      <c r="BD631" s="12"/>
      <c r="BE631" s="12"/>
      <c r="BG631" s="12"/>
      <c r="BJ631" s="12"/>
      <c r="BK631" s="12"/>
      <c r="BM631" s="131"/>
      <c r="BN631" s="132"/>
      <c r="BO631" s="132"/>
      <c r="BP631" s="12"/>
      <c r="BQ631" s="12"/>
      <c r="BS631" s="12"/>
      <c r="BV631" s="12"/>
      <c r="BW631" s="12"/>
      <c r="BY631" s="12"/>
      <c r="CB631" s="12"/>
      <c r="CC631" s="12"/>
      <c r="CE631" s="12"/>
      <c r="CH631" s="12"/>
      <c r="CI631" s="12"/>
    </row>
    <row r="632" spans="1:87">
      <c r="A632" s="9">
        <v>623</v>
      </c>
      <c r="B632" s="9">
        <v>125</v>
      </c>
      <c r="C632" s="9" t="s">
        <v>1928</v>
      </c>
      <c r="D632" s="9">
        <v>998</v>
      </c>
      <c r="E632" s="9" t="s">
        <v>1928</v>
      </c>
      <c r="F632" s="39">
        <v>0</v>
      </c>
      <c r="G632" s="128">
        <v>0</v>
      </c>
      <c r="H632" s="129">
        <f t="shared" si="90"/>
        <v>0</v>
      </c>
      <c r="I632" s="128">
        <f>IF(H634&gt;0, H632/H634, 0)</f>
        <v>0</v>
      </c>
      <c r="J632" s="76"/>
      <c r="K632" s="12" t="e">
        <f>ROUND(J634*I632,0)</f>
        <v>#REF!</v>
      </c>
      <c r="L632" s="75">
        <v>0</v>
      </c>
      <c r="M632" s="12" t="e">
        <f>K632-L632</f>
        <v>#REF!</v>
      </c>
      <c r="N632" s="50" t="e">
        <f t="shared" si="89"/>
        <v>#REF!</v>
      </c>
      <c r="O632" s="12">
        <v>0</v>
      </c>
      <c r="P632" s="9">
        <f t="shared" si="82"/>
        <v>0</v>
      </c>
      <c r="Q632" s="130">
        <f t="shared" si="83"/>
        <v>125</v>
      </c>
      <c r="R632" s="130">
        <f t="shared" si="84"/>
        <v>998</v>
      </c>
      <c r="S632" s="130">
        <f t="shared" si="85"/>
        <v>623</v>
      </c>
      <c r="T632" s="130">
        <f t="shared" si="86"/>
        <v>0</v>
      </c>
      <c r="U632" s="130">
        <f t="shared" si="87"/>
        <v>0</v>
      </c>
      <c r="V632" s="185">
        <f t="shared" si="88"/>
        <v>623</v>
      </c>
      <c r="W632" s="12">
        <v>125</v>
      </c>
      <c r="X632" s="9">
        <v>998</v>
      </c>
      <c r="Y632" s="9">
        <v>623</v>
      </c>
      <c r="Z632" s="12">
        <v>0</v>
      </c>
      <c r="AA632" s="12">
        <v>0</v>
      </c>
      <c r="AB632" s="132"/>
      <c r="AC632" s="131"/>
      <c r="AD632" s="132"/>
      <c r="AE632" s="132"/>
      <c r="AF632" s="131"/>
      <c r="AG632" s="131"/>
      <c r="AI632" s="12"/>
      <c r="AL632" s="12"/>
      <c r="AM632" s="12"/>
      <c r="AO632" s="12"/>
      <c r="AR632" s="12"/>
      <c r="AS632" s="12"/>
      <c r="AU632" s="12"/>
      <c r="AX632" s="12"/>
      <c r="AY632" s="12"/>
      <c r="BA632" s="12"/>
      <c r="BD632" s="12"/>
      <c r="BE632" s="12"/>
      <c r="BG632" s="12"/>
      <c r="BJ632" s="12"/>
      <c r="BK632" s="12"/>
      <c r="BM632" s="131"/>
      <c r="BN632" s="132"/>
      <c r="BO632" s="132"/>
      <c r="BP632" s="12"/>
      <c r="BQ632" s="12"/>
      <c r="BS632" s="12"/>
      <c r="BV632" s="12"/>
      <c r="BW632" s="12"/>
      <c r="BY632" s="12"/>
      <c r="CB632" s="12"/>
      <c r="CC632" s="12"/>
      <c r="CE632" s="12"/>
      <c r="CH632" s="12"/>
      <c r="CI632" s="12"/>
    </row>
    <row r="633" spans="1:87">
      <c r="A633" s="9">
        <v>624</v>
      </c>
      <c r="B633" s="9">
        <v>125</v>
      </c>
      <c r="C633" s="9" t="s">
        <v>1928</v>
      </c>
      <c r="D633" s="9">
        <v>998</v>
      </c>
      <c r="E633" s="9" t="s">
        <v>1928</v>
      </c>
      <c r="F633" s="39">
        <v>0</v>
      </c>
      <c r="G633" s="128">
        <v>0</v>
      </c>
      <c r="H633" s="129">
        <f t="shared" si="90"/>
        <v>0</v>
      </c>
      <c r="I633" s="128">
        <f>IF(H634&gt;0, H633/H634, 0)</f>
        <v>0</v>
      </c>
      <c r="J633" s="76"/>
      <c r="K633" s="12" t="e">
        <f>ROUND(J634*I633,0)</f>
        <v>#REF!</v>
      </c>
      <c r="L633" s="75">
        <v>0</v>
      </c>
      <c r="M633" s="12" t="e">
        <f>K633-L633</f>
        <v>#REF!</v>
      </c>
      <c r="N633" s="50" t="e">
        <f t="shared" si="89"/>
        <v>#REF!</v>
      </c>
      <c r="O633" s="12">
        <v>0</v>
      </c>
      <c r="P633" s="9">
        <f t="shared" si="82"/>
        <v>0</v>
      </c>
      <c r="Q633" s="130">
        <f t="shared" si="83"/>
        <v>125</v>
      </c>
      <c r="R633" s="130">
        <f t="shared" si="84"/>
        <v>998</v>
      </c>
      <c r="S633" s="130">
        <f t="shared" si="85"/>
        <v>624</v>
      </c>
      <c r="T633" s="130">
        <f t="shared" si="86"/>
        <v>0</v>
      </c>
      <c r="U633" s="130">
        <f t="shared" si="87"/>
        <v>0</v>
      </c>
      <c r="V633" s="185">
        <f t="shared" si="88"/>
        <v>624</v>
      </c>
      <c r="W633" s="12">
        <v>125</v>
      </c>
      <c r="X633" s="9">
        <v>998</v>
      </c>
      <c r="Y633" s="9">
        <v>624</v>
      </c>
      <c r="Z633" s="12">
        <v>0</v>
      </c>
      <c r="AA633" s="12">
        <v>0</v>
      </c>
      <c r="AB633" s="132"/>
      <c r="AC633" s="131"/>
      <c r="AD633" s="132"/>
      <c r="AE633" s="132"/>
      <c r="AF633" s="131"/>
      <c r="AG633" s="131"/>
      <c r="AI633" s="12"/>
      <c r="AL633" s="12"/>
      <c r="AM633" s="12"/>
      <c r="AO633" s="12"/>
      <c r="AR633" s="12"/>
      <c r="AS633" s="12"/>
      <c r="AU633" s="12"/>
      <c r="AX633" s="12"/>
      <c r="AY633" s="12"/>
      <c r="BA633" s="12"/>
      <c r="BD633" s="12"/>
      <c r="BE633" s="12"/>
      <c r="BG633" s="12"/>
      <c r="BJ633" s="12"/>
      <c r="BK633" s="12"/>
      <c r="BM633" s="131"/>
      <c r="BN633" s="132"/>
      <c r="BO633" s="132"/>
      <c r="BP633" s="12"/>
      <c r="BQ633" s="12"/>
      <c r="BS633" s="12"/>
      <c r="BV633" s="12"/>
      <c r="BW633" s="12"/>
      <c r="BY633" s="12"/>
      <c r="CB633" s="12"/>
      <c r="CC633" s="12"/>
      <c r="CE633" s="12"/>
      <c r="CH633" s="12"/>
      <c r="CI633" s="12"/>
    </row>
    <row r="634" spans="1:87">
      <c r="A634" s="9">
        <v>625</v>
      </c>
      <c r="B634" s="13">
        <v>125</v>
      </c>
      <c r="C634" s="13" t="s">
        <v>1624</v>
      </c>
      <c r="D634" s="13">
        <v>999</v>
      </c>
      <c r="E634" s="13" t="s">
        <v>946</v>
      </c>
      <c r="F634" s="111">
        <v>9815902.2637600005</v>
      </c>
      <c r="G634" s="133">
        <v>1</v>
      </c>
      <c r="H634" s="134">
        <f>SUM(H630:H633)</f>
        <v>9267719.1101999991</v>
      </c>
      <c r="I634" s="133">
        <f>SUM(I630:I633)</f>
        <v>1</v>
      </c>
      <c r="J634" s="111" t="e">
        <f>VLOOKUP(B634,town351,22)</f>
        <v>#REF!</v>
      </c>
      <c r="K634" s="111" t="e">
        <f>SUM(K630:K633)</f>
        <v>#REF!</v>
      </c>
      <c r="L634" s="135">
        <v>8508018</v>
      </c>
      <c r="M634" s="111" t="e">
        <f>SUM(M630:M633)</f>
        <v>#REF!</v>
      </c>
      <c r="N634" s="49" t="e">
        <f t="shared" si="89"/>
        <v>#REF!</v>
      </c>
      <c r="O634" s="111">
        <v>1027</v>
      </c>
      <c r="P634" s="9">
        <f t="shared" si="82"/>
        <v>0</v>
      </c>
      <c r="Q634" s="130">
        <f t="shared" si="83"/>
        <v>125</v>
      </c>
      <c r="R634" s="130">
        <f t="shared" si="84"/>
        <v>999</v>
      </c>
      <c r="S634" s="130">
        <f t="shared" si="85"/>
        <v>625</v>
      </c>
      <c r="T634" s="130">
        <f t="shared" si="86"/>
        <v>1002</v>
      </c>
      <c r="U634" s="130">
        <f t="shared" si="87"/>
        <v>9267719.1101999991</v>
      </c>
      <c r="V634" s="185">
        <f t="shared" si="88"/>
        <v>625</v>
      </c>
      <c r="W634" s="12">
        <v>125</v>
      </c>
      <c r="X634" s="9">
        <v>999</v>
      </c>
      <c r="Y634" s="9">
        <v>625</v>
      </c>
      <c r="Z634" s="12">
        <v>1002</v>
      </c>
      <c r="AA634" s="12">
        <v>9267719.1101999991</v>
      </c>
      <c r="AB634" s="132"/>
      <c r="AC634" s="131"/>
      <c r="AD634" s="132"/>
      <c r="AE634" s="132"/>
      <c r="AF634" s="131"/>
      <c r="AG634" s="131"/>
      <c r="AI634" s="12"/>
      <c r="AL634" s="12"/>
      <c r="AM634" s="12"/>
      <c r="AO634" s="12"/>
      <c r="AR634" s="12"/>
      <c r="AS634" s="12"/>
      <c r="AU634" s="12"/>
      <c r="AX634" s="12"/>
      <c r="AY634" s="12"/>
      <c r="BA634" s="12"/>
      <c r="BD634" s="12"/>
      <c r="BE634" s="12"/>
      <c r="BG634" s="12"/>
      <c r="BJ634" s="12"/>
      <c r="BK634" s="12"/>
      <c r="BM634" s="131"/>
      <c r="BN634" s="132"/>
      <c r="BO634" s="132"/>
      <c r="BP634" s="12"/>
      <c r="BQ634" s="12"/>
      <c r="BS634" s="12"/>
      <c r="BV634" s="12"/>
      <c r="BW634" s="12"/>
      <c r="BY634" s="12"/>
      <c r="CB634" s="12"/>
      <c r="CC634" s="12"/>
      <c r="CE634" s="12"/>
      <c r="CH634" s="12"/>
      <c r="CI634" s="12"/>
    </row>
    <row r="635" spans="1:87">
      <c r="A635" s="9">
        <v>626</v>
      </c>
      <c r="B635" s="9">
        <v>126</v>
      </c>
      <c r="C635" s="9" t="s">
        <v>1625</v>
      </c>
      <c r="D635" s="9">
        <v>126</v>
      </c>
      <c r="E635" s="9" t="s">
        <v>1186</v>
      </c>
      <c r="F635" s="39">
        <v>0</v>
      </c>
      <c r="G635" s="128">
        <v>0</v>
      </c>
      <c r="H635" s="129">
        <f>U635</f>
        <v>0</v>
      </c>
      <c r="I635" s="128">
        <f>IF(H639&gt;0, H635/H639, 0)</f>
        <v>0</v>
      </c>
      <c r="J635" s="76"/>
      <c r="K635" s="12" t="e">
        <f>ROUND(J639*I635,0)</f>
        <v>#REF!</v>
      </c>
      <c r="L635" s="75">
        <v>0</v>
      </c>
      <c r="M635" s="12" t="e">
        <f>K635-L635</f>
        <v>#REF!</v>
      </c>
      <c r="N635" s="50" t="e">
        <f t="shared" si="89"/>
        <v>#REF!</v>
      </c>
      <c r="O635" s="12">
        <v>0</v>
      </c>
      <c r="P635" s="9">
        <f t="shared" si="82"/>
        <v>0</v>
      </c>
      <c r="Q635" s="130">
        <f t="shared" si="83"/>
        <v>126</v>
      </c>
      <c r="R635" s="130">
        <f t="shared" si="84"/>
        <v>126</v>
      </c>
      <c r="S635" s="130">
        <f t="shared" si="85"/>
        <v>626</v>
      </c>
      <c r="T635" s="130">
        <f t="shared" si="86"/>
        <v>0</v>
      </c>
      <c r="U635" s="130">
        <f t="shared" si="87"/>
        <v>0</v>
      </c>
      <c r="V635" s="185">
        <f t="shared" si="88"/>
        <v>626</v>
      </c>
      <c r="W635" s="12">
        <v>126</v>
      </c>
      <c r="X635" s="9">
        <v>126</v>
      </c>
      <c r="Y635" s="9">
        <v>626</v>
      </c>
      <c r="Z635" s="12">
        <v>0</v>
      </c>
      <c r="AA635" s="12">
        <v>0</v>
      </c>
      <c r="AB635" s="132"/>
      <c r="AC635" s="131"/>
      <c r="AD635" s="132"/>
      <c r="AE635" s="132"/>
      <c r="AF635" s="131"/>
      <c r="AG635" s="131"/>
      <c r="AI635" s="12"/>
      <c r="AL635" s="12"/>
      <c r="AM635" s="12"/>
      <c r="AO635" s="12"/>
      <c r="AR635" s="12"/>
      <c r="AS635" s="12"/>
      <c r="AU635" s="12"/>
      <c r="AX635" s="12"/>
      <c r="AY635" s="12"/>
      <c r="BA635" s="12"/>
      <c r="BD635" s="12"/>
      <c r="BE635" s="12"/>
      <c r="BG635" s="12"/>
      <c r="BJ635" s="12"/>
      <c r="BK635" s="12"/>
      <c r="BM635" s="131"/>
      <c r="BN635" s="132"/>
      <c r="BO635" s="132"/>
      <c r="BP635" s="12"/>
      <c r="BQ635" s="12"/>
      <c r="BS635" s="12"/>
      <c r="BV635" s="12"/>
      <c r="BW635" s="12"/>
      <c r="BY635" s="12"/>
      <c r="CB635" s="12"/>
      <c r="CC635" s="12"/>
      <c r="CE635" s="12"/>
      <c r="CH635" s="12"/>
      <c r="CI635" s="12"/>
    </row>
    <row r="636" spans="1:87">
      <c r="A636" s="9">
        <v>627</v>
      </c>
      <c r="B636" s="9">
        <v>126</v>
      </c>
      <c r="C636" s="9" t="s">
        <v>1625</v>
      </c>
      <c r="D636" s="9">
        <v>712</v>
      </c>
      <c r="E636" s="9" t="s">
        <v>1449</v>
      </c>
      <c r="F636" s="39">
        <v>13548758</v>
      </c>
      <c r="G636" s="128">
        <v>0.92239609412842771</v>
      </c>
      <c r="H636" s="129">
        <f t="shared" si="90"/>
        <v>13905588</v>
      </c>
      <c r="I636" s="128">
        <f>IF(H639&gt;0, H636/H639, 0)</f>
        <v>0.9207141393861874</v>
      </c>
      <c r="J636" s="76"/>
      <c r="K636" s="12" t="e">
        <f>ROUND(J639*I636,0)</f>
        <v>#REF!</v>
      </c>
      <c r="L636" s="75">
        <v>11544399</v>
      </c>
      <c r="M636" s="12" t="e">
        <f>K636-L636</f>
        <v>#REF!</v>
      </c>
      <c r="N636" s="50" t="e">
        <f t="shared" si="89"/>
        <v>#REF!</v>
      </c>
      <c r="O636" s="12">
        <v>1375</v>
      </c>
      <c r="P636" s="9">
        <f t="shared" si="82"/>
        <v>0</v>
      </c>
      <c r="Q636" s="130">
        <f t="shared" si="83"/>
        <v>126</v>
      </c>
      <c r="R636" s="130">
        <f t="shared" si="84"/>
        <v>712</v>
      </c>
      <c r="S636" s="130">
        <f t="shared" si="85"/>
        <v>627</v>
      </c>
      <c r="T636" s="130">
        <f t="shared" si="86"/>
        <v>1370</v>
      </c>
      <c r="U636" s="130">
        <f t="shared" si="87"/>
        <v>13905588</v>
      </c>
      <c r="V636" s="185">
        <f t="shared" si="88"/>
        <v>627</v>
      </c>
      <c r="W636" s="12">
        <v>126</v>
      </c>
      <c r="X636" s="9">
        <v>712</v>
      </c>
      <c r="Y636" s="9">
        <v>627</v>
      </c>
      <c r="Z636" s="12">
        <v>1370</v>
      </c>
      <c r="AA636" s="12">
        <v>13905588</v>
      </c>
      <c r="AB636" s="132"/>
      <c r="AC636" s="131"/>
      <c r="AD636" s="132"/>
      <c r="AE636" s="132"/>
      <c r="AF636" s="131"/>
      <c r="AG636" s="131"/>
      <c r="AI636" s="12"/>
      <c r="AL636" s="12"/>
      <c r="AM636" s="12"/>
      <c r="AO636" s="12"/>
      <c r="AR636" s="12"/>
      <c r="AS636" s="12"/>
      <c r="AU636" s="12"/>
      <c r="AX636" s="12"/>
      <c r="AY636" s="12"/>
      <c r="BA636" s="12"/>
      <c r="BD636" s="12"/>
      <c r="BE636" s="12"/>
      <c r="BG636" s="12"/>
      <c r="BJ636" s="12"/>
      <c r="BK636" s="12"/>
      <c r="BM636" s="131"/>
      <c r="BN636" s="132"/>
      <c r="BO636" s="132"/>
      <c r="BP636" s="12"/>
      <c r="BQ636" s="12"/>
      <c r="BS636" s="12"/>
      <c r="BV636" s="12"/>
      <c r="BW636" s="12"/>
      <c r="BY636" s="12"/>
      <c r="CB636" s="12"/>
      <c r="CC636" s="12"/>
      <c r="CE636" s="12"/>
      <c r="CH636" s="12"/>
      <c r="CI636" s="12"/>
    </row>
    <row r="637" spans="1:87">
      <c r="A637" s="9">
        <v>628</v>
      </c>
      <c r="B637" s="9">
        <v>126</v>
      </c>
      <c r="C637" s="9" t="s">
        <v>1625</v>
      </c>
      <c r="D637" s="9">
        <v>815</v>
      </c>
      <c r="E637" s="9" t="s">
        <v>1477</v>
      </c>
      <c r="F637" s="39">
        <v>1139897</v>
      </c>
      <c r="G637" s="128">
        <v>7.7603905871572315E-2</v>
      </c>
      <c r="H637" s="129">
        <f t="shared" si="90"/>
        <v>1197458</v>
      </c>
      <c r="I637" s="128">
        <f>IF(H639&gt;0, H637/H639, 0)</f>
        <v>7.9285860613812598E-2</v>
      </c>
      <c r="J637" s="76"/>
      <c r="K637" s="12" t="e">
        <f>ROUND(J639*I637,0)</f>
        <v>#REF!</v>
      </c>
      <c r="L637" s="75">
        <v>971264</v>
      </c>
      <c r="M637" s="12" t="e">
        <f>K637-L637</f>
        <v>#REF!</v>
      </c>
      <c r="N637" s="50" t="e">
        <f t="shared" si="89"/>
        <v>#REF!</v>
      </c>
      <c r="O637" s="12">
        <v>73</v>
      </c>
      <c r="P637" s="9">
        <f t="shared" si="82"/>
        <v>0</v>
      </c>
      <c r="Q637" s="130">
        <f t="shared" si="83"/>
        <v>126</v>
      </c>
      <c r="R637" s="130">
        <f t="shared" si="84"/>
        <v>815</v>
      </c>
      <c r="S637" s="130">
        <f t="shared" si="85"/>
        <v>628</v>
      </c>
      <c r="T637" s="130">
        <f t="shared" si="86"/>
        <v>75</v>
      </c>
      <c r="U637" s="130">
        <f t="shared" si="87"/>
        <v>1197458</v>
      </c>
      <c r="V637" s="185">
        <f t="shared" si="88"/>
        <v>628</v>
      </c>
      <c r="W637" s="12">
        <v>126</v>
      </c>
      <c r="X637" s="9">
        <v>815</v>
      </c>
      <c r="Y637" s="9">
        <v>628</v>
      </c>
      <c r="Z637" s="12">
        <v>75</v>
      </c>
      <c r="AA637" s="12">
        <v>1197458</v>
      </c>
      <c r="AB637" s="132"/>
      <c r="AC637" s="131"/>
      <c r="AD637" s="132"/>
      <c r="AE637" s="132"/>
      <c r="AF637" s="131"/>
      <c r="AG637" s="131"/>
      <c r="AI637" s="12"/>
      <c r="AL637" s="12"/>
      <c r="AM637" s="12"/>
      <c r="AO637" s="12"/>
      <c r="AR637" s="12"/>
      <c r="AS637" s="12"/>
      <c r="AU637" s="12"/>
      <c r="AX637" s="12"/>
      <c r="AY637" s="12"/>
      <c r="BA637" s="12"/>
      <c r="BD637" s="12"/>
      <c r="BE637" s="12"/>
      <c r="BG637" s="12"/>
      <c r="BJ637" s="12"/>
      <c r="BK637" s="12"/>
      <c r="BM637" s="131"/>
      <c r="BN637" s="132"/>
      <c r="BO637" s="132"/>
      <c r="BP637" s="12"/>
      <c r="BQ637" s="12"/>
      <c r="BS637" s="12"/>
      <c r="BV637" s="12"/>
      <c r="BW637" s="12"/>
      <c r="BY637" s="12"/>
      <c r="CB637" s="12"/>
      <c r="CC637" s="12"/>
      <c r="CE637" s="12"/>
      <c r="CH637" s="12"/>
      <c r="CI637" s="12"/>
    </row>
    <row r="638" spans="1:87">
      <c r="A638" s="9">
        <v>629</v>
      </c>
      <c r="B638" s="9">
        <v>126</v>
      </c>
      <c r="C638" s="9" t="s">
        <v>1928</v>
      </c>
      <c r="D638" s="9">
        <v>998</v>
      </c>
      <c r="E638" s="9" t="s">
        <v>1928</v>
      </c>
      <c r="F638" s="39">
        <v>0</v>
      </c>
      <c r="G638" s="128">
        <v>0</v>
      </c>
      <c r="H638" s="129">
        <f t="shared" si="90"/>
        <v>0</v>
      </c>
      <c r="I638" s="128">
        <f>IF(H639&gt;0, H638/H639, 0)</f>
        <v>0</v>
      </c>
      <c r="J638" s="76"/>
      <c r="K638" s="12" t="e">
        <f>ROUND(J639*I638,0)</f>
        <v>#REF!</v>
      </c>
      <c r="L638" s="75">
        <v>0</v>
      </c>
      <c r="M638" s="12" t="e">
        <f>K638-L638</f>
        <v>#REF!</v>
      </c>
      <c r="N638" s="50" t="e">
        <f t="shared" si="89"/>
        <v>#REF!</v>
      </c>
      <c r="O638" s="12">
        <v>0</v>
      </c>
      <c r="P638" s="9">
        <f t="shared" si="82"/>
        <v>0</v>
      </c>
      <c r="Q638" s="130">
        <f t="shared" si="83"/>
        <v>126</v>
      </c>
      <c r="R638" s="130">
        <f t="shared" si="84"/>
        <v>998</v>
      </c>
      <c r="S638" s="130">
        <f t="shared" si="85"/>
        <v>629</v>
      </c>
      <c r="T638" s="130">
        <f t="shared" si="86"/>
        <v>0</v>
      </c>
      <c r="U638" s="130">
        <f t="shared" si="87"/>
        <v>0</v>
      </c>
      <c r="V638" s="185">
        <f t="shared" si="88"/>
        <v>629</v>
      </c>
      <c r="W638" s="12">
        <v>126</v>
      </c>
      <c r="X638" s="9">
        <v>998</v>
      </c>
      <c r="Y638" s="9">
        <v>629</v>
      </c>
      <c r="Z638" s="12">
        <v>0</v>
      </c>
      <c r="AA638" s="12">
        <v>0</v>
      </c>
      <c r="AB638" s="132"/>
      <c r="AC638" s="131"/>
      <c r="AD638" s="132"/>
      <c r="AE638" s="132"/>
      <c r="AF638" s="131"/>
      <c r="AG638" s="131"/>
      <c r="AI638" s="12"/>
      <c r="AL638" s="12"/>
      <c r="AM638" s="12"/>
      <c r="AO638" s="12"/>
      <c r="AR638" s="12"/>
      <c r="AS638" s="12"/>
      <c r="AU638" s="12"/>
      <c r="AX638" s="12"/>
      <c r="AY638" s="12"/>
      <c r="BA638" s="12"/>
      <c r="BD638" s="12"/>
      <c r="BE638" s="12"/>
      <c r="BG638" s="12"/>
      <c r="BJ638" s="12"/>
      <c r="BK638" s="12"/>
      <c r="BM638" s="131"/>
      <c r="BN638" s="132"/>
      <c r="BO638" s="132"/>
      <c r="BP638" s="12"/>
      <c r="BQ638" s="12"/>
      <c r="BS638" s="12"/>
      <c r="BV638" s="12"/>
      <c r="BW638" s="12"/>
      <c r="BY638" s="12"/>
      <c r="CB638" s="12"/>
      <c r="CC638" s="12"/>
      <c r="CE638" s="12"/>
      <c r="CH638" s="12"/>
      <c r="CI638" s="12"/>
    </row>
    <row r="639" spans="1:87">
      <c r="A639" s="9">
        <v>630</v>
      </c>
      <c r="B639" s="13">
        <v>126</v>
      </c>
      <c r="C639" s="13" t="s">
        <v>1625</v>
      </c>
      <c r="D639" s="13">
        <v>999</v>
      </c>
      <c r="E639" s="13" t="s">
        <v>946</v>
      </c>
      <c r="F639" s="111">
        <v>14688655</v>
      </c>
      <c r="G639" s="133">
        <v>1</v>
      </c>
      <c r="H639" s="134">
        <f>SUM(H635:H638)</f>
        <v>15103046</v>
      </c>
      <c r="I639" s="133">
        <f>SUM(I635:I638)</f>
        <v>1</v>
      </c>
      <c r="J639" s="111" t="e">
        <f>VLOOKUP(B639,town351,22)</f>
        <v>#REF!</v>
      </c>
      <c r="K639" s="111" t="e">
        <f>SUM(K635:K638)</f>
        <v>#REF!</v>
      </c>
      <c r="L639" s="135">
        <v>12515663</v>
      </c>
      <c r="M639" s="111" t="e">
        <f>SUM(M635:M638)</f>
        <v>#REF!</v>
      </c>
      <c r="N639" s="49" t="e">
        <f t="shared" si="89"/>
        <v>#REF!</v>
      </c>
      <c r="O639" s="111">
        <v>1448</v>
      </c>
      <c r="P639" s="9">
        <f t="shared" si="82"/>
        <v>0</v>
      </c>
      <c r="Q639" s="130">
        <f t="shared" si="83"/>
        <v>126</v>
      </c>
      <c r="R639" s="130">
        <f t="shared" si="84"/>
        <v>999</v>
      </c>
      <c r="S639" s="130">
        <f t="shared" si="85"/>
        <v>630</v>
      </c>
      <c r="T639" s="130">
        <f t="shared" si="86"/>
        <v>1445</v>
      </c>
      <c r="U639" s="130">
        <f t="shared" si="87"/>
        <v>15103046</v>
      </c>
      <c r="V639" s="185">
        <f t="shared" si="88"/>
        <v>630</v>
      </c>
      <c r="W639" s="12">
        <v>126</v>
      </c>
      <c r="X639" s="9">
        <v>999</v>
      </c>
      <c r="Y639" s="9">
        <v>630</v>
      </c>
      <c r="Z639" s="12">
        <v>1445</v>
      </c>
      <c r="AA639" s="12">
        <v>15103046</v>
      </c>
      <c r="AB639" s="132"/>
      <c r="AC639" s="131"/>
      <c r="AD639" s="132"/>
      <c r="AE639" s="132"/>
      <c r="AF639" s="131"/>
      <c r="AG639" s="131"/>
      <c r="AI639" s="12"/>
      <c r="AL639" s="12"/>
      <c r="AM639" s="12"/>
      <c r="AO639" s="12"/>
      <c r="AR639" s="12"/>
      <c r="AS639" s="12"/>
      <c r="AU639" s="12"/>
      <c r="AX639" s="12"/>
      <c r="AY639" s="12"/>
      <c r="BA639" s="12"/>
      <c r="BD639" s="12"/>
      <c r="BE639" s="12"/>
      <c r="BG639" s="12"/>
      <c r="BJ639" s="12"/>
      <c r="BK639" s="12"/>
      <c r="BM639" s="131"/>
      <c r="BN639" s="132"/>
      <c r="BO639" s="132"/>
      <c r="BP639" s="12"/>
      <c r="BQ639" s="12"/>
      <c r="BS639" s="12"/>
      <c r="BV639" s="12"/>
      <c r="BW639" s="12"/>
      <c r="BY639" s="12"/>
      <c r="CB639" s="12"/>
      <c r="CC639" s="12"/>
      <c r="CE639" s="12"/>
      <c r="CH639" s="12"/>
      <c r="CI639" s="12"/>
    </row>
    <row r="640" spans="1:87">
      <c r="A640" s="9">
        <v>631</v>
      </c>
      <c r="B640" s="9">
        <v>127</v>
      </c>
      <c r="C640" s="9" t="s">
        <v>1626</v>
      </c>
      <c r="D640" s="9">
        <v>127</v>
      </c>
      <c r="E640" s="9" t="s">
        <v>1187</v>
      </c>
      <c r="F640" s="39">
        <v>3617908.4000000004</v>
      </c>
      <c r="G640" s="128">
        <v>1</v>
      </c>
      <c r="H640" s="129">
        <f>U640</f>
        <v>3350319.81</v>
      </c>
      <c r="I640" s="128">
        <f>IF(H644&gt;0, H640/H644, 0)</f>
        <v>1</v>
      </c>
      <c r="J640" s="76"/>
      <c r="K640" s="12" t="e">
        <f>ROUND(J644*I640,0)</f>
        <v>#REF!</v>
      </c>
      <c r="L640" s="75">
        <v>3106474</v>
      </c>
      <c r="M640" s="12" t="e">
        <f>K640-L640</f>
        <v>#REF!</v>
      </c>
      <c r="N640" s="50" t="e">
        <f t="shared" si="89"/>
        <v>#REF!</v>
      </c>
      <c r="O640" s="12">
        <v>381</v>
      </c>
      <c r="P640" s="9">
        <f t="shared" si="82"/>
        <v>0</v>
      </c>
      <c r="Q640" s="130">
        <f t="shared" si="83"/>
        <v>127</v>
      </c>
      <c r="R640" s="130">
        <f t="shared" si="84"/>
        <v>127</v>
      </c>
      <c r="S640" s="130">
        <f t="shared" si="85"/>
        <v>631</v>
      </c>
      <c r="T640" s="130">
        <f t="shared" si="86"/>
        <v>350</v>
      </c>
      <c r="U640" s="130">
        <f t="shared" si="87"/>
        <v>3350319.81</v>
      </c>
      <c r="V640" s="185">
        <f t="shared" si="88"/>
        <v>631</v>
      </c>
      <c r="W640" s="12">
        <v>127</v>
      </c>
      <c r="X640" s="9">
        <v>127</v>
      </c>
      <c r="Y640" s="9">
        <v>631</v>
      </c>
      <c r="Z640" s="12">
        <v>350</v>
      </c>
      <c r="AA640" s="12">
        <v>3350319.81</v>
      </c>
      <c r="AB640" s="132"/>
      <c r="AC640" s="131"/>
      <c r="AD640" s="132"/>
      <c r="AE640" s="132"/>
      <c r="AF640" s="131"/>
      <c r="AG640" s="131"/>
      <c r="AI640" s="12"/>
      <c r="AL640" s="12"/>
      <c r="AM640" s="12"/>
      <c r="AO640" s="12"/>
      <c r="AR640" s="12"/>
      <c r="AS640" s="12"/>
      <c r="AU640" s="12"/>
      <c r="AX640" s="12"/>
      <c r="AY640" s="12"/>
      <c r="BA640" s="12"/>
      <c r="BD640" s="12"/>
      <c r="BE640" s="12"/>
      <c r="BG640" s="12"/>
      <c r="BJ640" s="12"/>
      <c r="BK640" s="12"/>
      <c r="BM640" s="131"/>
      <c r="BN640" s="132"/>
      <c r="BO640" s="132"/>
      <c r="BP640" s="12"/>
      <c r="BQ640" s="12"/>
      <c r="BS640" s="12"/>
      <c r="BV640" s="12"/>
      <c r="BW640" s="12"/>
      <c r="BY640" s="12"/>
      <c r="CB640" s="12"/>
      <c r="CC640" s="12"/>
      <c r="CE640" s="12"/>
      <c r="CH640" s="12"/>
      <c r="CI640" s="12"/>
    </row>
    <row r="641" spans="1:87">
      <c r="A641" s="9">
        <v>632</v>
      </c>
      <c r="B641" s="9">
        <v>127</v>
      </c>
      <c r="C641" s="9" t="s">
        <v>1928</v>
      </c>
      <c r="D641" s="9">
        <v>998</v>
      </c>
      <c r="E641" s="9" t="s">
        <v>1928</v>
      </c>
      <c r="F641" s="39">
        <v>0</v>
      </c>
      <c r="G641" s="128">
        <v>0</v>
      </c>
      <c r="H641" s="129">
        <f t="shared" si="90"/>
        <v>0</v>
      </c>
      <c r="I641" s="128">
        <f>IF(H644&gt;0, H641/H644, 0)</f>
        <v>0</v>
      </c>
      <c r="J641" s="76"/>
      <c r="K641" s="12" t="e">
        <f>ROUND(J644*I641,0)</f>
        <v>#REF!</v>
      </c>
      <c r="L641" s="75">
        <v>0</v>
      </c>
      <c r="M641" s="12" t="e">
        <f>K641-L641</f>
        <v>#REF!</v>
      </c>
      <c r="N641" s="50" t="e">
        <f t="shared" si="89"/>
        <v>#REF!</v>
      </c>
      <c r="O641" s="12">
        <v>0</v>
      </c>
      <c r="P641" s="9">
        <f t="shared" si="82"/>
        <v>0</v>
      </c>
      <c r="Q641" s="130">
        <f t="shared" si="83"/>
        <v>127</v>
      </c>
      <c r="R641" s="130">
        <f t="shared" si="84"/>
        <v>998</v>
      </c>
      <c r="S641" s="130">
        <f t="shared" si="85"/>
        <v>632</v>
      </c>
      <c r="T641" s="130">
        <f t="shared" si="86"/>
        <v>0</v>
      </c>
      <c r="U641" s="130">
        <f t="shared" si="87"/>
        <v>0</v>
      </c>
      <c r="V641" s="185">
        <f t="shared" si="88"/>
        <v>632</v>
      </c>
      <c r="W641" s="12">
        <v>127</v>
      </c>
      <c r="X641" s="9">
        <v>998</v>
      </c>
      <c r="Y641" s="9">
        <v>632</v>
      </c>
      <c r="Z641" s="12">
        <v>0</v>
      </c>
      <c r="AA641" s="12">
        <v>0</v>
      </c>
      <c r="AB641" s="132"/>
      <c r="AC641" s="131"/>
      <c r="AD641" s="132"/>
      <c r="AE641" s="132"/>
      <c r="AF641" s="131"/>
      <c r="AG641" s="131"/>
      <c r="AI641" s="12"/>
      <c r="AL641" s="12"/>
      <c r="AM641" s="12"/>
      <c r="AO641" s="12"/>
      <c r="AR641" s="12"/>
      <c r="AS641" s="12"/>
      <c r="AU641" s="12"/>
      <c r="AX641" s="12"/>
      <c r="AY641" s="12"/>
      <c r="BA641" s="12"/>
      <c r="BD641" s="12"/>
      <c r="BE641" s="12"/>
      <c r="BG641" s="12"/>
      <c r="BJ641" s="12"/>
      <c r="BK641" s="12"/>
      <c r="BM641" s="131"/>
      <c r="BN641" s="132"/>
      <c r="BO641" s="132"/>
      <c r="BP641" s="12"/>
      <c r="BQ641" s="12"/>
      <c r="BS641" s="12"/>
      <c r="BV641" s="12"/>
      <c r="BW641" s="12"/>
      <c r="BY641" s="12"/>
      <c r="CB641" s="12"/>
      <c r="CC641" s="12"/>
      <c r="CE641" s="12"/>
      <c r="CH641" s="12"/>
      <c r="CI641" s="12"/>
    </row>
    <row r="642" spans="1:87">
      <c r="A642" s="9">
        <v>633</v>
      </c>
      <c r="B642" s="9">
        <v>127</v>
      </c>
      <c r="C642" s="9" t="s">
        <v>1928</v>
      </c>
      <c r="D642" s="9">
        <v>998</v>
      </c>
      <c r="E642" s="9" t="s">
        <v>1928</v>
      </c>
      <c r="F642" s="39">
        <v>0</v>
      </c>
      <c r="G642" s="128">
        <v>0</v>
      </c>
      <c r="H642" s="129">
        <f t="shared" si="90"/>
        <v>0</v>
      </c>
      <c r="I642" s="128">
        <f>IF(H644&gt;0, H642/H644, 0)</f>
        <v>0</v>
      </c>
      <c r="J642" s="76"/>
      <c r="K642" s="12" t="e">
        <f>ROUND(J644*I642,0)</f>
        <v>#REF!</v>
      </c>
      <c r="L642" s="75">
        <v>0</v>
      </c>
      <c r="M642" s="12" t="e">
        <f>K642-L642</f>
        <v>#REF!</v>
      </c>
      <c r="N642" s="50" t="e">
        <f t="shared" si="89"/>
        <v>#REF!</v>
      </c>
      <c r="O642" s="12">
        <v>0</v>
      </c>
      <c r="P642" s="9">
        <f t="shared" si="82"/>
        <v>0</v>
      </c>
      <c r="Q642" s="130">
        <f t="shared" si="83"/>
        <v>127</v>
      </c>
      <c r="R642" s="130">
        <f t="shared" si="84"/>
        <v>998</v>
      </c>
      <c r="S642" s="130">
        <f t="shared" si="85"/>
        <v>633</v>
      </c>
      <c r="T642" s="130">
        <f t="shared" si="86"/>
        <v>0</v>
      </c>
      <c r="U642" s="130">
        <f t="shared" si="87"/>
        <v>0</v>
      </c>
      <c r="V642" s="185">
        <f t="shared" si="88"/>
        <v>633</v>
      </c>
      <c r="W642" s="12">
        <v>127</v>
      </c>
      <c r="X642" s="9">
        <v>998</v>
      </c>
      <c r="Y642" s="9">
        <v>633</v>
      </c>
      <c r="Z642" s="12">
        <v>0</v>
      </c>
      <c r="AA642" s="12">
        <v>0</v>
      </c>
      <c r="AB642" s="132"/>
      <c r="AC642" s="131"/>
      <c r="AD642" s="132"/>
      <c r="AE642" s="132"/>
      <c r="AF642" s="131"/>
      <c r="AG642" s="131"/>
      <c r="AI642" s="12"/>
      <c r="AL642" s="12"/>
      <c r="AM642" s="12"/>
      <c r="AO642" s="12"/>
      <c r="AR642" s="12"/>
      <c r="AS642" s="12"/>
      <c r="AU642" s="12"/>
      <c r="AX642" s="12"/>
      <c r="AY642" s="12"/>
      <c r="BA642" s="12"/>
      <c r="BD642" s="12"/>
      <c r="BE642" s="12"/>
      <c r="BG642" s="12"/>
      <c r="BJ642" s="12"/>
      <c r="BK642" s="12"/>
      <c r="BM642" s="131"/>
      <c r="BN642" s="132"/>
      <c r="BO642" s="132"/>
      <c r="BP642" s="12"/>
      <c r="BQ642" s="12"/>
      <c r="BS642" s="12"/>
      <c r="BV642" s="12"/>
      <c r="BW642" s="12"/>
      <c r="BY642" s="12"/>
      <c r="CB642" s="12"/>
      <c r="CC642" s="12"/>
      <c r="CE642" s="12"/>
      <c r="CH642" s="12"/>
      <c r="CI642" s="12"/>
    </row>
    <row r="643" spans="1:87">
      <c r="A643" s="9">
        <v>634</v>
      </c>
      <c r="B643" s="9">
        <v>127</v>
      </c>
      <c r="C643" s="9" t="s">
        <v>1928</v>
      </c>
      <c r="D643" s="9">
        <v>998</v>
      </c>
      <c r="E643" s="9" t="s">
        <v>1928</v>
      </c>
      <c r="F643" s="39">
        <v>0</v>
      </c>
      <c r="G643" s="128">
        <v>0</v>
      </c>
      <c r="H643" s="129">
        <f t="shared" si="90"/>
        <v>0</v>
      </c>
      <c r="I643" s="128">
        <f>IF(H644&gt;0, H643/H644, 0)</f>
        <v>0</v>
      </c>
      <c r="J643" s="76"/>
      <c r="K643" s="12" t="e">
        <f>ROUND(J644*I643,0)</f>
        <v>#REF!</v>
      </c>
      <c r="L643" s="75">
        <v>0</v>
      </c>
      <c r="M643" s="12" t="e">
        <f>K643-L643</f>
        <v>#REF!</v>
      </c>
      <c r="N643" s="50" t="e">
        <f t="shared" si="89"/>
        <v>#REF!</v>
      </c>
      <c r="O643" s="12">
        <v>0</v>
      </c>
      <c r="P643" s="9">
        <f t="shared" si="82"/>
        <v>0</v>
      </c>
      <c r="Q643" s="130">
        <f t="shared" si="83"/>
        <v>127</v>
      </c>
      <c r="R643" s="130">
        <f t="shared" si="84"/>
        <v>998</v>
      </c>
      <c r="S643" s="130">
        <f t="shared" si="85"/>
        <v>634</v>
      </c>
      <c r="T643" s="130">
        <f t="shared" si="86"/>
        <v>0</v>
      </c>
      <c r="U643" s="130">
        <f t="shared" si="87"/>
        <v>0</v>
      </c>
      <c r="V643" s="185">
        <f t="shared" si="88"/>
        <v>634</v>
      </c>
      <c r="W643" s="12">
        <v>127</v>
      </c>
      <c r="X643" s="9">
        <v>998</v>
      </c>
      <c r="Y643" s="9">
        <v>634</v>
      </c>
      <c r="Z643" s="12">
        <v>0</v>
      </c>
      <c r="AA643" s="12">
        <v>0</v>
      </c>
      <c r="AB643" s="132"/>
      <c r="AC643" s="131"/>
      <c r="AD643" s="132"/>
      <c r="AE643" s="132"/>
      <c r="AF643" s="131"/>
      <c r="AG643" s="131"/>
      <c r="AI643" s="12"/>
      <c r="AL643" s="12"/>
      <c r="AM643" s="12"/>
      <c r="AO643" s="12"/>
      <c r="AR643" s="12"/>
      <c r="AS643" s="12"/>
      <c r="AU643" s="12"/>
      <c r="AX643" s="12"/>
      <c r="AY643" s="12"/>
      <c r="BA643" s="12"/>
      <c r="BD643" s="12"/>
      <c r="BE643" s="12"/>
      <c r="BG643" s="12"/>
      <c r="BJ643" s="12"/>
      <c r="BK643" s="12"/>
      <c r="BM643" s="131"/>
      <c r="BN643" s="132"/>
      <c r="BO643" s="132"/>
      <c r="BP643" s="12"/>
      <c r="BQ643" s="12"/>
      <c r="BS643" s="12"/>
      <c r="BV643" s="12"/>
      <c r="BW643" s="12"/>
      <c r="BY643" s="12"/>
      <c r="CB643" s="12"/>
      <c r="CC643" s="12"/>
      <c r="CE643" s="12"/>
      <c r="CH643" s="12"/>
      <c r="CI643" s="12"/>
    </row>
    <row r="644" spans="1:87">
      <c r="A644" s="9">
        <v>635</v>
      </c>
      <c r="B644" s="13">
        <v>127</v>
      </c>
      <c r="C644" s="13" t="s">
        <v>1626</v>
      </c>
      <c r="D644" s="13">
        <v>999</v>
      </c>
      <c r="E644" s="13" t="s">
        <v>946</v>
      </c>
      <c r="F644" s="111">
        <v>3617908.4000000004</v>
      </c>
      <c r="G644" s="133">
        <v>1</v>
      </c>
      <c r="H644" s="134">
        <f>SUM(H640:H643)</f>
        <v>3350319.81</v>
      </c>
      <c r="I644" s="133">
        <f>SUM(I640:I643)</f>
        <v>1</v>
      </c>
      <c r="J644" s="111" t="e">
        <f>VLOOKUP(B644,town351,22)</f>
        <v>#REF!</v>
      </c>
      <c r="K644" s="111" t="e">
        <f>SUM(K640:K643)</f>
        <v>#REF!</v>
      </c>
      <c r="L644" s="135">
        <v>3106474</v>
      </c>
      <c r="M644" s="111" t="e">
        <f>SUM(M640:M643)</f>
        <v>#REF!</v>
      </c>
      <c r="N644" s="49" t="e">
        <f t="shared" si="89"/>
        <v>#REF!</v>
      </c>
      <c r="O644" s="111">
        <v>381</v>
      </c>
      <c r="P644" s="9">
        <f t="shared" si="82"/>
        <v>0</v>
      </c>
      <c r="Q644" s="130">
        <f t="shared" si="83"/>
        <v>127</v>
      </c>
      <c r="R644" s="130">
        <f t="shared" si="84"/>
        <v>999</v>
      </c>
      <c r="S644" s="130">
        <f t="shared" si="85"/>
        <v>635</v>
      </c>
      <c r="T644" s="130">
        <f t="shared" si="86"/>
        <v>350</v>
      </c>
      <c r="U644" s="130">
        <f t="shared" si="87"/>
        <v>3350319.81</v>
      </c>
      <c r="V644" s="185">
        <f t="shared" si="88"/>
        <v>635</v>
      </c>
      <c r="W644" s="12">
        <v>127</v>
      </c>
      <c r="X644" s="9">
        <v>999</v>
      </c>
      <c r="Y644" s="9">
        <v>635</v>
      </c>
      <c r="Z644" s="12">
        <v>350</v>
      </c>
      <c r="AA644" s="12">
        <v>3350319.81</v>
      </c>
      <c r="AB644" s="132"/>
      <c r="AC644" s="131"/>
      <c r="AD644" s="132"/>
      <c r="AE644" s="132"/>
      <c r="AF644" s="131"/>
      <c r="AG644" s="131"/>
      <c r="AI644" s="12"/>
      <c r="AL644" s="12"/>
      <c r="AM644" s="12"/>
      <c r="AO644" s="12"/>
      <c r="AR644" s="12"/>
      <c r="AS644" s="12"/>
      <c r="AU644" s="12"/>
      <c r="AX644" s="12"/>
      <c r="AY644" s="12"/>
      <c r="BA644" s="12"/>
      <c r="BD644" s="12"/>
      <c r="BE644" s="12"/>
      <c r="BG644" s="12"/>
      <c r="BJ644" s="12"/>
      <c r="BK644" s="12"/>
      <c r="BM644" s="131"/>
      <c r="BN644" s="132"/>
      <c r="BO644" s="132"/>
      <c r="BP644" s="12"/>
      <c r="BQ644" s="12"/>
      <c r="BS644" s="12"/>
      <c r="BV644" s="12"/>
      <c r="BW644" s="12"/>
      <c r="BY644" s="12"/>
      <c r="CB644" s="12"/>
      <c r="CC644" s="12"/>
      <c r="CE644" s="12"/>
      <c r="CH644" s="12"/>
      <c r="CI644" s="12"/>
    </row>
    <row r="645" spans="1:87">
      <c r="A645" s="9">
        <v>636</v>
      </c>
      <c r="B645" s="9">
        <v>128</v>
      </c>
      <c r="C645" s="9" t="s">
        <v>1627</v>
      </c>
      <c r="D645" s="9">
        <v>128</v>
      </c>
      <c r="E645" s="9" t="s">
        <v>1188</v>
      </c>
      <c r="F645" s="39">
        <v>85387258.689999998</v>
      </c>
      <c r="G645" s="128">
        <v>0.87609546061163313</v>
      </c>
      <c r="H645" s="129">
        <f>U645</f>
        <v>87808524.019999996</v>
      </c>
      <c r="I645" s="128">
        <f>IF(H649&gt;0, H645/H649, 0)</f>
        <v>0.87494536733253303</v>
      </c>
      <c r="J645" s="76"/>
      <c r="K645" s="12" t="e">
        <f>ROUND(J649*I645,0)</f>
        <v>#REF!</v>
      </c>
      <c r="L645" s="75">
        <v>38924761</v>
      </c>
      <c r="M645" s="12" t="e">
        <f>K645-L645</f>
        <v>#REF!</v>
      </c>
      <c r="N645" s="50" t="e">
        <f t="shared" si="89"/>
        <v>#REF!</v>
      </c>
      <c r="O645" s="12">
        <v>8105</v>
      </c>
      <c r="P645" s="9">
        <f t="shared" si="82"/>
        <v>0</v>
      </c>
      <c r="Q645" s="130">
        <f t="shared" si="83"/>
        <v>128</v>
      </c>
      <c r="R645" s="130">
        <f t="shared" si="84"/>
        <v>128</v>
      </c>
      <c r="S645" s="130">
        <f t="shared" si="85"/>
        <v>636</v>
      </c>
      <c r="T645" s="130">
        <f t="shared" si="86"/>
        <v>8200</v>
      </c>
      <c r="U645" s="130">
        <f t="shared" si="87"/>
        <v>87808524.019999996</v>
      </c>
      <c r="V645" s="185">
        <f t="shared" si="88"/>
        <v>636</v>
      </c>
      <c r="W645" s="12">
        <v>128</v>
      </c>
      <c r="X645" s="9">
        <v>128</v>
      </c>
      <c r="Y645" s="9">
        <v>636</v>
      </c>
      <c r="Z645" s="12">
        <v>8200</v>
      </c>
      <c r="AA645" s="12">
        <v>87808524.019999996</v>
      </c>
      <c r="AB645" s="132"/>
      <c r="AC645" s="131"/>
      <c r="AD645" s="132"/>
      <c r="AE645" s="132"/>
      <c r="AF645" s="131"/>
      <c r="AG645" s="131"/>
      <c r="AI645" s="12"/>
      <c r="AL645" s="12"/>
      <c r="AM645" s="12"/>
      <c r="AO645" s="12"/>
      <c r="AR645" s="12"/>
      <c r="AS645" s="12"/>
      <c r="AU645" s="12"/>
      <c r="AX645" s="12"/>
      <c r="AY645" s="12"/>
      <c r="BA645" s="12"/>
      <c r="BD645" s="12"/>
      <c r="BE645" s="12"/>
      <c r="BG645" s="12"/>
      <c r="BJ645" s="12"/>
      <c r="BK645" s="12"/>
      <c r="BM645" s="131"/>
      <c r="BN645" s="132"/>
      <c r="BO645" s="132"/>
      <c r="BP645" s="12"/>
      <c r="BQ645" s="12"/>
      <c r="BS645" s="12"/>
      <c r="BV645" s="12"/>
      <c r="BW645" s="12"/>
      <c r="BY645" s="12"/>
      <c r="CB645" s="12"/>
      <c r="CC645" s="12"/>
      <c r="CE645" s="12"/>
      <c r="CH645" s="12"/>
      <c r="CI645" s="12"/>
    </row>
    <row r="646" spans="1:87">
      <c r="A646" s="9">
        <v>637</v>
      </c>
      <c r="B646" s="9">
        <v>128</v>
      </c>
      <c r="C646" s="9" t="s">
        <v>1627</v>
      </c>
      <c r="D646" s="9">
        <v>885</v>
      </c>
      <c r="E646" s="9" t="s">
        <v>1498</v>
      </c>
      <c r="F646" s="39">
        <v>12076160</v>
      </c>
      <c r="G646" s="128">
        <v>0.1239045393883669</v>
      </c>
      <c r="H646" s="129">
        <f t="shared" si="90"/>
        <v>12550341</v>
      </c>
      <c r="I646" s="128">
        <f>IF(H649&gt;0, H646/H649, 0)</f>
        <v>0.12505463266746697</v>
      </c>
      <c r="J646" s="76"/>
      <c r="K646" s="12" t="e">
        <f>ROUND(J649*I646,0)</f>
        <v>#REF!</v>
      </c>
      <c r="L646" s="75">
        <v>5505056</v>
      </c>
      <c r="M646" s="12" t="e">
        <f>K646-L646</f>
        <v>#REF!</v>
      </c>
      <c r="N646" s="50" t="e">
        <f t="shared" si="89"/>
        <v>#REF!</v>
      </c>
      <c r="O646" s="12">
        <v>771</v>
      </c>
      <c r="P646" s="9">
        <f t="shared" si="82"/>
        <v>0</v>
      </c>
      <c r="Q646" s="130">
        <f t="shared" si="83"/>
        <v>128</v>
      </c>
      <c r="R646" s="130">
        <f t="shared" si="84"/>
        <v>885</v>
      </c>
      <c r="S646" s="130">
        <f t="shared" si="85"/>
        <v>637</v>
      </c>
      <c r="T646" s="130">
        <f t="shared" si="86"/>
        <v>795</v>
      </c>
      <c r="U646" s="130">
        <f t="shared" si="87"/>
        <v>12550341</v>
      </c>
      <c r="V646" s="185">
        <f t="shared" si="88"/>
        <v>637</v>
      </c>
      <c r="W646" s="12">
        <v>128</v>
      </c>
      <c r="X646" s="9">
        <v>885</v>
      </c>
      <c r="Y646" s="9">
        <v>637</v>
      </c>
      <c r="Z646" s="12">
        <v>795</v>
      </c>
      <c r="AA646" s="12">
        <v>12550341</v>
      </c>
      <c r="AB646" s="132"/>
      <c r="AC646" s="131"/>
      <c r="AD646" s="132"/>
      <c r="AE646" s="132"/>
      <c r="AF646" s="131"/>
      <c r="AG646" s="131"/>
      <c r="AI646" s="12"/>
      <c r="AL646" s="12"/>
      <c r="AM646" s="12"/>
      <c r="AO646" s="12"/>
      <c r="AR646" s="12"/>
      <c r="AS646" s="12"/>
      <c r="AU646" s="12"/>
      <c r="AX646" s="12"/>
      <c r="AY646" s="12"/>
      <c r="BA646" s="12"/>
      <c r="BD646" s="12"/>
      <c r="BE646" s="12"/>
      <c r="BG646" s="12"/>
      <c r="BJ646" s="12"/>
      <c r="BK646" s="12"/>
      <c r="BM646" s="131"/>
      <c r="BN646" s="132"/>
      <c r="BO646" s="132"/>
      <c r="BP646" s="12"/>
      <c r="BQ646" s="12"/>
      <c r="BS646" s="12"/>
      <c r="BV646" s="12"/>
      <c r="BW646" s="12"/>
      <c r="BY646" s="12"/>
      <c r="CB646" s="12"/>
      <c r="CC646" s="12"/>
      <c r="CE646" s="12"/>
      <c r="CH646" s="12"/>
      <c r="CI646" s="12"/>
    </row>
    <row r="647" spans="1:87">
      <c r="A647" s="9">
        <v>638</v>
      </c>
      <c r="B647" s="9">
        <v>128</v>
      </c>
      <c r="C647" s="9" t="s">
        <v>1928</v>
      </c>
      <c r="D647" s="9">
        <v>998</v>
      </c>
      <c r="F647" s="136">
        <v>0</v>
      </c>
      <c r="G647" s="137">
        <v>0</v>
      </c>
      <c r="H647" s="129">
        <f t="shared" si="90"/>
        <v>0</v>
      </c>
      <c r="I647" s="128">
        <f>IF(H649&gt;0, H647/H649, 0)</f>
        <v>0</v>
      </c>
      <c r="J647" s="76"/>
      <c r="K647" s="12" t="e">
        <f>ROUND(J649*I647,0)</f>
        <v>#REF!</v>
      </c>
      <c r="L647" s="75">
        <v>0</v>
      </c>
      <c r="M647" s="12" t="e">
        <f>K647-L647</f>
        <v>#REF!</v>
      </c>
      <c r="N647" s="50" t="e">
        <f t="shared" si="89"/>
        <v>#REF!</v>
      </c>
      <c r="O647" s="12">
        <v>0</v>
      </c>
      <c r="P647" s="9">
        <f t="shared" si="82"/>
        <v>0</v>
      </c>
      <c r="Q647" s="130">
        <f t="shared" si="83"/>
        <v>128</v>
      </c>
      <c r="R647" s="130">
        <f t="shared" si="84"/>
        <v>998</v>
      </c>
      <c r="S647" s="130">
        <f t="shared" si="85"/>
        <v>638</v>
      </c>
      <c r="T647" s="130">
        <f t="shared" si="86"/>
        <v>0</v>
      </c>
      <c r="U647" s="130">
        <f t="shared" si="87"/>
        <v>0</v>
      </c>
      <c r="V647" s="185">
        <f t="shared" si="88"/>
        <v>638</v>
      </c>
      <c r="W647" s="12">
        <v>128</v>
      </c>
      <c r="X647" s="9">
        <v>998</v>
      </c>
      <c r="Y647" s="9">
        <v>638</v>
      </c>
      <c r="Z647" s="12">
        <v>0</v>
      </c>
      <c r="AA647" s="12">
        <v>0</v>
      </c>
      <c r="AB647" s="132"/>
      <c r="AC647" s="131"/>
      <c r="AD647" s="132"/>
      <c r="AE647" s="132"/>
      <c r="AF647" s="131"/>
      <c r="AG647" s="131"/>
      <c r="AI647" s="12"/>
      <c r="AL647" s="12"/>
      <c r="AM647" s="12"/>
      <c r="AO647" s="12"/>
      <c r="AR647" s="12"/>
      <c r="AS647" s="12"/>
      <c r="AU647" s="12"/>
      <c r="AX647" s="12"/>
      <c r="AY647" s="12"/>
      <c r="BA647" s="12"/>
      <c r="BD647" s="12"/>
      <c r="BE647" s="12"/>
      <c r="BG647" s="12"/>
      <c r="BJ647" s="12"/>
      <c r="BK647" s="12"/>
      <c r="BM647" s="131"/>
      <c r="BN647" s="132"/>
      <c r="BO647" s="132"/>
      <c r="BP647" s="12"/>
      <c r="BQ647" s="12"/>
      <c r="BS647" s="12"/>
      <c r="BV647" s="12"/>
      <c r="BW647" s="12"/>
      <c r="BY647" s="12"/>
      <c r="CB647" s="12"/>
      <c r="CC647" s="12"/>
      <c r="CE647" s="12"/>
      <c r="CH647" s="12"/>
      <c r="CI647" s="12"/>
    </row>
    <row r="648" spans="1:87">
      <c r="A648" s="9">
        <v>639</v>
      </c>
      <c r="B648" s="9">
        <v>128</v>
      </c>
      <c r="C648" s="9" t="s">
        <v>1928</v>
      </c>
      <c r="D648" s="9">
        <v>998</v>
      </c>
      <c r="E648" s="9" t="s">
        <v>1928</v>
      </c>
      <c r="F648" s="39">
        <v>0</v>
      </c>
      <c r="G648" s="128">
        <v>0</v>
      </c>
      <c r="H648" s="129">
        <f t="shared" si="90"/>
        <v>0</v>
      </c>
      <c r="I648" s="128">
        <f>IF(H649&gt;0, H648/H649, 0)</f>
        <v>0</v>
      </c>
      <c r="J648" s="76"/>
      <c r="K648" s="12" t="e">
        <f>ROUND(J649*I648,0)</f>
        <v>#REF!</v>
      </c>
      <c r="L648" s="75">
        <v>0</v>
      </c>
      <c r="M648" s="12" t="e">
        <f>K648-L648</f>
        <v>#REF!</v>
      </c>
      <c r="N648" s="50" t="e">
        <f t="shared" si="89"/>
        <v>#REF!</v>
      </c>
      <c r="O648" s="12">
        <v>0</v>
      </c>
      <c r="P648" s="9">
        <f t="shared" si="82"/>
        <v>0</v>
      </c>
      <c r="Q648" s="130">
        <f t="shared" si="83"/>
        <v>128</v>
      </c>
      <c r="R648" s="130">
        <f t="shared" si="84"/>
        <v>998</v>
      </c>
      <c r="S648" s="130">
        <f t="shared" si="85"/>
        <v>639</v>
      </c>
      <c r="T648" s="130">
        <f t="shared" si="86"/>
        <v>0</v>
      </c>
      <c r="U648" s="130">
        <f t="shared" si="87"/>
        <v>0</v>
      </c>
      <c r="V648" s="185">
        <f t="shared" si="88"/>
        <v>639</v>
      </c>
      <c r="W648" s="12">
        <v>128</v>
      </c>
      <c r="X648" s="9">
        <v>998</v>
      </c>
      <c r="Y648" s="9">
        <v>639</v>
      </c>
      <c r="Z648" s="12">
        <v>0</v>
      </c>
      <c r="AA648" s="12">
        <v>0</v>
      </c>
      <c r="AB648" s="132"/>
      <c r="AC648" s="131"/>
      <c r="AD648" s="132"/>
      <c r="AE648" s="132"/>
      <c r="AF648" s="131"/>
      <c r="AG648" s="131"/>
      <c r="AI648" s="12"/>
      <c r="AL648" s="12"/>
      <c r="AM648" s="12"/>
      <c r="AO648" s="12"/>
      <c r="AR648" s="12"/>
      <c r="AS648" s="12"/>
      <c r="AU648" s="12"/>
      <c r="AX648" s="12"/>
      <c r="AY648" s="12"/>
      <c r="BA648" s="12"/>
      <c r="BD648" s="12"/>
      <c r="BE648" s="12"/>
      <c r="BG648" s="12"/>
      <c r="BJ648" s="12"/>
      <c r="BK648" s="12"/>
      <c r="BM648" s="131"/>
      <c r="BN648" s="132"/>
      <c r="BO648" s="132"/>
      <c r="BP648" s="12"/>
      <c r="BQ648" s="12"/>
      <c r="BS648" s="12"/>
      <c r="BV648" s="12"/>
      <c r="BW648" s="12"/>
      <c r="BY648" s="12"/>
      <c r="CB648" s="12"/>
      <c r="CC648" s="12"/>
      <c r="CE648" s="12"/>
      <c r="CH648" s="12"/>
      <c r="CI648" s="12"/>
    </row>
    <row r="649" spans="1:87">
      <c r="A649" s="9">
        <v>640</v>
      </c>
      <c r="B649" s="13">
        <v>128</v>
      </c>
      <c r="C649" s="13" t="s">
        <v>1627</v>
      </c>
      <c r="D649" s="13">
        <v>999</v>
      </c>
      <c r="E649" s="13" t="s">
        <v>946</v>
      </c>
      <c r="F649" s="111">
        <v>97463418.689999998</v>
      </c>
      <c r="G649" s="133">
        <v>1</v>
      </c>
      <c r="H649" s="134">
        <f>SUM(H645:H648)</f>
        <v>100358865.02</v>
      </c>
      <c r="I649" s="133">
        <f>SUM(I645:I648)</f>
        <v>1</v>
      </c>
      <c r="J649" s="111" t="e">
        <f>VLOOKUP(B649,town351,22)</f>
        <v>#REF!</v>
      </c>
      <c r="K649" s="111" t="e">
        <f>SUM(K645:K648)</f>
        <v>#REF!</v>
      </c>
      <c r="L649" s="135">
        <v>44429817</v>
      </c>
      <c r="M649" s="111" t="e">
        <f>SUM(M645:M648)</f>
        <v>#REF!</v>
      </c>
      <c r="N649" s="49" t="e">
        <f t="shared" si="89"/>
        <v>#REF!</v>
      </c>
      <c r="O649" s="111">
        <v>8876</v>
      </c>
      <c r="P649" s="9">
        <f t="shared" si="82"/>
        <v>0</v>
      </c>
      <c r="Q649" s="130">
        <f t="shared" si="83"/>
        <v>128</v>
      </c>
      <c r="R649" s="130">
        <f t="shared" si="84"/>
        <v>999</v>
      </c>
      <c r="S649" s="130">
        <f t="shared" si="85"/>
        <v>640</v>
      </c>
      <c r="T649" s="130">
        <f t="shared" si="86"/>
        <v>8995</v>
      </c>
      <c r="U649" s="130">
        <f t="shared" si="87"/>
        <v>100358865.02</v>
      </c>
      <c r="V649" s="185">
        <f t="shared" si="88"/>
        <v>640</v>
      </c>
      <c r="W649" s="12">
        <v>128</v>
      </c>
      <c r="X649" s="9">
        <v>999</v>
      </c>
      <c r="Y649" s="9">
        <v>640</v>
      </c>
      <c r="Z649" s="12">
        <v>8995</v>
      </c>
      <c r="AA649" s="12">
        <v>100358865.02</v>
      </c>
      <c r="AB649" s="132"/>
      <c r="AC649" s="131"/>
      <c r="AD649" s="132"/>
      <c r="AE649" s="132"/>
      <c r="AF649" s="131"/>
      <c r="AG649" s="131"/>
      <c r="AI649" s="12"/>
      <c r="AL649" s="12"/>
      <c r="AM649" s="12"/>
      <c r="AO649" s="12"/>
      <c r="AR649" s="12"/>
      <c r="AS649" s="12"/>
      <c r="AU649" s="12"/>
      <c r="AX649" s="12"/>
      <c r="AY649" s="12"/>
      <c r="BA649" s="12"/>
      <c r="BD649" s="12"/>
      <c r="BE649" s="12"/>
      <c r="BG649" s="12"/>
      <c r="BJ649" s="12"/>
      <c r="BK649" s="12"/>
      <c r="BM649" s="131"/>
      <c r="BN649" s="132"/>
      <c r="BO649" s="132"/>
      <c r="BP649" s="12"/>
      <c r="BQ649" s="12"/>
      <c r="BS649" s="12"/>
      <c r="BV649" s="12"/>
      <c r="BW649" s="12"/>
      <c r="BY649" s="12"/>
      <c r="CB649" s="12"/>
      <c r="CC649" s="12"/>
      <c r="CE649" s="12"/>
      <c r="CH649" s="12"/>
      <c r="CI649" s="12"/>
    </row>
    <row r="650" spans="1:87">
      <c r="A650" s="9">
        <v>641</v>
      </c>
      <c r="B650" s="9">
        <v>129</v>
      </c>
      <c r="C650" s="9" t="s">
        <v>1628</v>
      </c>
      <c r="D650" s="9">
        <v>129</v>
      </c>
      <c r="E650" s="9" t="s">
        <v>1189</v>
      </c>
      <c r="F650" s="39">
        <v>65999.8</v>
      </c>
      <c r="G650" s="128">
        <v>0.14296662715576999</v>
      </c>
      <c r="H650" s="129">
        <f>U650</f>
        <v>39512.76</v>
      </c>
      <c r="I650" s="128">
        <f>IF(H654&gt;0, H650/H654, 0)</f>
        <v>0.10425564453034095</v>
      </c>
      <c r="J650" s="76"/>
      <c r="K650" s="12" t="e">
        <f>ROUND(J654*I650,0)</f>
        <v>#REF!</v>
      </c>
      <c r="L650" s="75">
        <v>34098</v>
      </c>
      <c r="M650" s="12" t="e">
        <f>K650-L650</f>
        <v>#REF!</v>
      </c>
      <c r="N650" s="50" t="e">
        <f t="shared" si="89"/>
        <v>#REF!</v>
      </c>
      <c r="O650" s="12">
        <v>5</v>
      </c>
      <c r="P650" s="9">
        <f t="shared" ref="P650:P713" si="91">ABS(Q650-B650)+ABS(R650-D650)</f>
        <v>0</v>
      </c>
      <c r="Q650" s="130">
        <f t="shared" ref="Q650:Q713" si="92">VLOOKUP($A650, foundoptions, VLOOKUP($Q$6, foundoptcell, 2, FALSE), FALSE)</f>
        <v>129</v>
      </c>
      <c r="R650" s="130">
        <f t="shared" ref="R650:R713" si="93">VLOOKUP($A650, foundoptions, VLOOKUP($Q$6, foundoptcell, 2, FALSE)+1, FALSE)</f>
        <v>129</v>
      </c>
      <c r="S650" s="130">
        <f t="shared" ref="S650:S713" si="94">VLOOKUP($A650, foundoptions, VLOOKUP($Q$6, foundoptcell, 2, FALSE)+2, FALSE)</f>
        <v>641</v>
      </c>
      <c r="T650" s="130">
        <f t="shared" ref="T650:T713" si="95">VLOOKUP($A650, foundoptions, VLOOKUP($Q$6, foundoptcell, 2, FALSE)+3, FALSE)</f>
        <v>3</v>
      </c>
      <c r="U650" s="130">
        <f t="shared" ref="U650:U713" si="96">VLOOKUP($A650, foundoptions, VLOOKUP($Q$6, foundoptcell, 2, FALSE)+4, FALSE)</f>
        <v>39512.76</v>
      </c>
      <c r="V650" s="185">
        <f t="shared" si="88"/>
        <v>641</v>
      </c>
      <c r="W650" s="12">
        <v>129</v>
      </c>
      <c r="X650" s="9">
        <v>129</v>
      </c>
      <c r="Y650" s="9">
        <v>641</v>
      </c>
      <c r="Z650" s="12">
        <v>3</v>
      </c>
      <c r="AA650" s="12">
        <v>39512.76</v>
      </c>
      <c r="AB650" s="132"/>
      <c r="AC650" s="131"/>
      <c r="AD650" s="132"/>
      <c r="AE650" s="132"/>
      <c r="AF650" s="131"/>
      <c r="AG650" s="131"/>
      <c r="AI650" s="12"/>
      <c r="AL650" s="12"/>
      <c r="AM650" s="12"/>
      <c r="AO650" s="12"/>
      <c r="AR650" s="12"/>
      <c r="AS650" s="12"/>
      <c r="AU650" s="12"/>
      <c r="AX650" s="12"/>
      <c r="AY650" s="12"/>
      <c r="BA650" s="12"/>
      <c r="BD650" s="12"/>
      <c r="BE650" s="12"/>
      <c r="BG650" s="12"/>
      <c r="BJ650" s="12"/>
      <c r="BK650" s="12"/>
      <c r="BM650" s="131"/>
      <c r="BN650" s="132"/>
      <c r="BO650" s="132"/>
      <c r="BP650" s="12"/>
      <c r="BQ650" s="12"/>
      <c r="BS650" s="12"/>
      <c r="BV650" s="12"/>
      <c r="BW650" s="12"/>
      <c r="BY650" s="12"/>
      <c r="CB650" s="12"/>
      <c r="CC650" s="12"/>
      <c r="CE650" s="12"/>
      <c r="CH650" s="12"/>
      <c r="CI650" s="12"/>
    </row>
    <row r="651" spans="1:87">
      <c r="A651" s="9">
        <v>642</v>
      </c>
      <c r="B651" s="9">
        <v>129</v>
      </c>
      <c r="C651" s="9" t="s">
        <v>1628</v>
      </c>
      <c r="D651" s="9">
        <v>685</v>
      </c>
      <c r="E651" s="9" t="s">
        <v>1442</v>
      </c>
      <c r="F651" s="39">
        <v>249253</v>
      </c>
      <c r="G651" s="128">
        <v>0.53992376823046639</v>
      </c>
      <c r="H651" s="129">
        <f t="shared" si="90"/>
        <v>211355</v>
      </c>
      <c r="I651" s="128">
        <f>IF(H654&gt;0, H651/H654, 0)</f>
        <v>0.55766673220777818</v>
      </c>
      <c r="J651" s="76"/>
      <c r="K651" s="12" t="e">
        <f>ROUND(J654*I651,0)</f>
        <v>#REF!</v>
      </c>
      <c r="L651" s="75">
        <v>128772</v>
      </c>
      <c r="M651" s="12" t="e">
        <f>K651-L651</f>
        <v>#REF!</v>
      </c>
      <c r="N651" s="50" t="e">
        <f t="shared" si="89"/>
        <v>#REF!</v>
      </c>
      <c r="O651" s="12">
        <v>24</v>
      </c>
      <c r="P651" s="9">
        <f t="shared" si="91"/>
        <v>0</v>
      </c>
      <c r="Q651" s="130">
        <f t="shared" si="92"/>
        <v>129</v>
      </c>
      <c r="R651" s="130">
        <f t="shared" si="93"/>
        <v>685</v>
      </c>
      <c r="S651" s="130">
        <f t="shared" si="94"/>
        <v>642</v>
      </c>
      <c r="T651" s="130">
        <f t="shared" si="95"/>
        <v>19</v>
      </c>
      <c r="U651" s="130">
        <f t="shared" si="96"/>
        <v>211355</v>
      </c>
      <c r="V651" s="185">
        <f t="shared" ref="V651:V714" si="97">A651</f>
        <v>642</v>
      </c>
      <c r="W651" s="12">
        <v>129</v>
      </c>
      <c r="X651" s="9">
        <v>685</v>
      </c>
      <c r="Y651" s="9">
        <v>642</v>
      </c>
      <c r="Z651" s="12">
        <v>19</v>
      </c>
      <c r="AA651" s="12">
        <v>211355</v>
      </c>
      <c r="AB651" s="132"/>
      <c r="AC651" s="131"/>
      <c r="AD651" s="132"/>
      <c r="AE651" s="132"/>
      <c r="AF651" s="131"/>
      <c r="AG651" s="131"/>
      <c r="AI651" s="12"/>
      <c r="AL651" s="12"/>
      <c r="AM651" s="12"/>
      <c r="AO651" s="12"/>
      <c r="AR651" s="12"/>
      <c r="AS651" s="12"/>
      <c r="AU651" s="12"/>
      <c r="AX651" s="12"/>
      <c r="AY651" s="12"/>
      <c r="BA651" s="12"/>
      <c r="BD651" s="12"/>
      <c r="BE651" s="12"/>
      <c r="BG651" s="12"/>
      <c r="BJ651" s="12"/>
      <c r="BK651" s="12"/>
      <c r="BM651" s="131"/>
      <c r="BN651" s="132"/>
      <c r="BO651" s="132"/>
      <c r="BP651" s="12"/>
      <c r="BQ651" s="12"/>
      <c r="BS651" s="12"/>
      <c r="BV651" s="12"/>
      <c r="BW651" s="12"/>
      <c r="BY651" s="12"/>
      <c r="CB651" s="12"/>
      <c r="CC651" s="12"/>
      <c r="CE651" s="12"/>
      <c r="CH651" s="12"/>
      <c r="CI651" s="12"/>
    </row>
    <row r="652" spans="1:87">
      <c r="A652" s="9">
        <v>643</v>
      </c>
      <c r="B652" s="9">
        <v>129</v>
      </c>
      <c r="C652" s="9" t="s">
        <v>1628</v>
      </c>
      <c r="D652" s="9">
        <v>717</v>
      </c>
      <c r="E652" s="9" t="s">
        <v>1451</v>
      </c>
      <c r="F652" s="39">
        <v>146392</v>
      </c>
      <c r="G652" s="128">
        <v>0.31710960461376364</v>
      </c>
      <c r="H652" s="129">
        <f t="shared" si="90"/>
        <v>128131</v>
      </c>
      <c r="I652" s="128">
        <f>IF(H654&gt;0, H652/H654, 0)</f>
        <v>0.33807762326188084</v>
      </c>
      <c r="J652" s="76"/>
      <c r="K652" s="12" t="e">
        <f>ROUND(J654*I652,0)</f>
        <v>#REF!</v>
      </c>
      <c r="L652" s="75">
        <v>75631</v>
      </c>
      <c r="M652" s="12" t="e">
        <f>K652-L652</f>
        <v>#REF!</v>
      </c>
      <c r="N652" s="50" t="e">
        <f t="shared" si="89"/>
        <v>#REF!</v>
      </c>
      <c r="O652" s="12">
        <v>15</v>
      </c>
      <c r="P652" s="9">
        <f t="shared" si="91"/>
        <v>0</v>
      </c>
      <c r="Q652" s="130">
        <f t="shared" si="92"/>
        <v>129</v>
      </c>
      <c r="R652" s="130">
        <f t="shared" si="93"/>
        <v>717</v>
      </c>
      <c r="S652" s="130">
        <f t="shared" si="94"/>
        <v>643</v>
      </c>
      <c r="T652" s="130">
        <f t="shared" si="95"/>
        <v>12</v>
      </c>
      <c r="U652" s="130">
        <f t="shared" si="96"/>
        <v>128131</v>
      </c>
      <c r="V652" s="185">
        <f t="shared" si="97"/>
        <v>643</v>
      </c>
      <c r="W652" s="12">
        <v>129</v>
      </c>
      <c r="X652" s="9">
        <v>717</v>
      </c>
      <c r="Y652" s="9">
        <v>643</v>
      </c>
      <c r="Z652" s="12">
        <v>12</v>
      </c>
      <c r="AA652" s="12">
        <v>128131</v>
      </c>
      <c r="AB652" s="132"/>
      <c r="AC652" s="131"/>
      <c r="AD652" s="132"/>
      <c r="AE652" s="132"/>
      <c r="AF652" s="131"/>
      <c r="AG652" s="131"/>
      <c r="AI652" s="12"/>
      <c r="AL652" s="12"/>
      <c r="AM652" s="12"/>
      <c r="AO652" s="12"/>
      <c r="AR652" s="12"/>
      <c r="AS652" s="12"/>
      <c r="AU652" s="12"/>
      <c r="AX652" s="12"/>
      <c r="AY652" s="12"/>
      <c r="BA652" s="12"/>
      <c r="BD652" s="12"/>
      <c r="BE652" s="12"/>
      <c r="BG652" s="12"/>
      <c r="BJ652" s="12"/>
      <c r="BK652" s="12"/>
      <c r="BM652" s="131"/>
      <c r="BN652" s="132"/>
      <c r="BO652" s="132"/>
      <c r="BP652" s="12"/>
      <c r="BQ652" s="12"/>
      <c r="BS652" s="12"/>
      <c r="BV652" s="12"/>
      <c r="BW652" s="12"/>
      <c r="BY652" s="12"/>
      <c r="CB652" s="12"/>
      <c r="CC652" s="12"/>
      <c r="CE652" s="12"/>
      <c r="CH652" s="12"/>
      <c r="CI652" s="12"/>
    </row>
    <row r="653" spans="1:87">
      <c r="A653" s="9">
        <v>644</v>
      </c>
      <c r="B653" s="9">
        <v>129</v>
      </c>
      <c r="C653" s="9" t="s">
        <v>1928</v>
      </c>
      <c r="D653" s="9">
        <v>998</v>
      </c>
      <c r="E653" s="9" t="s">
        <v>1928</v>
      </c>
      <c r="F653" s="39">
        <v>0</v>
      </c>
      <c r="G653" s="128">
        <v>0</v>
      </c>
      <c r="H653" s="129">
        <f t="shared" si="90"/>
        <v>0</v>
      </c>
      <c r="I653" s="128">
        <f>IF(H654&gt;0, H653/H654, 0)</f>
        <v>0</v>
      </c>
      <c r="J653" s="76"/>
      <c r="K653" s="12" t="e">
        <f>ROUND(J654*I653,0)</f>
        <v>#REF!</v>
      </c>
      <c r="L653" s="75">
        <v>0</v>
      </c>
      <c r="M653" s="12" t="e">
        <f>K653-L653</f>
        <v>#REF!</v>
      </c>
      <c r="N653" s="50" t="e">
        <f t="shared" si="89"/>
        <v>#REF!</v>
      </c>
      <c r="O653" s="12">
        <v>0</v>
      </c>
      <c r="P653" s="9">
        <f t="shared" si="91"/>
        <v>0</v>
      </c>
      <c r="Q653" s="130">
        <f t="shared" si="92"/>
        <v>129</v>
      </c>
      <c r="R653" s="130">
        <f t="shared" si="93"/>
        <v>998</v>
      </c>
      <c r="S653" s="130">
        <f t="shared" si="94"/>
        <v>644</v>
      </c>
      <c r="T653" s="130">
        <f t="shared" si="95"/>
        <v>0</v>
      </c>
      <c r="U653" s="130">
        <f t="shared" si="96"/>
        <v>0</v>
      </c>
      <c r="V653" s="185">
        <f t="shared" si="97"/>
        <v>644</v>
      </c>
      <c r="W653" s="12">
        <v>129</v>
      </c>
      <c r="X653" s="9">
        <v>998</v>
      </c>
      <c r="Y653" s="9">
        <v>644</v>
      </c>
      <c r="Z653" s="12">
        <v>0</v>
      </c>
      <c r="AA653" s="12">
        <v>0</v>
      </c>
      <c r="AB653" s="132"/>
      <c r="AC653" s="131"/>
      <c r="AD653" s="132"/>
      <c r="AE653" s="132"/>
      <c r="AF653" s="131"/>
      <c r="AG653" s="131"/>
      <c r="AI653" s="12"/>
      <c r="AL653" s="12"/>
      <c r="AM653" s="12"/>
      <c r="AO653" s="12"/>
      <c r="AR653" s="12"/>
      <c r="AS653" s="12"/>
      <c r="AU653" s="12"/>
      <c r="AX653" s="12"/>
      <c r="AY653" s="12"/>
      <c r="BA653" s="12"/>
      <c r="BD653" s="12"/>
      <c r="BE653" s="12"/>
      <c r="BG653" s="12"/>
      <c r="BJ653" s="12"/>
      <c r="BK653" s="12"/>
      <c r="BM653" s="131"/>
      <c r="BN653" s="132"/>
      <c r="BO653" s="132"/>
      <c r="BP653" s="12"/>
      <c r="BQ653" s="12"/>
      <c r="BS653" s="12"/>
      <c r="BV653" s="12"/>
      <c r="BW653" s="12"/>
      <c r="BY653" s="12"/>
      <c r="CB653" s="12"/>
      <c r="CC653" s="12"/>
      <c r="CE653" s="12"/>
      <c r="CH653" s="12"/>
      <c r="CI653" s="12"/>
    </row>
    <row r="654" spans="1:87">
      <c r="A654" s="9">
        <v>645</v>
      </c>
      <c r="B654" s="13">
        <v>129</v>
      </c>
      <c r="C654" s="13" t="s">
        <v>1628</v>
      </c>
      <c r="D654" s="13">
        <v>999</v>
      </c>
      <c r="E654" s="13" t="s">
        <v>946</v>
      </c>
      <c r="F654" s="111">
        <v>461644.79999999999</v>
      </c>
      <c r="G654" s="133">
        <v>1</v>
      </c>
      <c r="H654" s="134">
        <f>SUM(H650:H653)</f>
        <v>378998.76</v>
      </c>
      <c r="I654" s="133">
        <f>SUM(I650:I653)</f>
        <v>1</v>
      </c>
      <c r="J654" s="111" t="e">
        <f>VLOOKUP(B654,town351,22)</f>
        <v>#REF!</v>
      </c>
      <c r="K654" s="111" t="e">
        <f>SUM(K650:K653)</f>
        <v>#REF!</v>
      </c>
      <c r="L654" s="135">
        <v>238501</v>
      </c>
      <c r="M654" s="111" t="e">
        <f>SUM(M650:M653)</f>
        <v>#REF!</v>
      </c>
      <c r="N654" s="49" t="e">
        <f t="shared" si="89"/>
        <v>#REF!</v>
      </c>
      <c r="O654" s="111">
        <v>44</v>
      </c>
      <c r="P654" s="9">
        <f t="shared" si="91"/>
        <v>0</v>
      </c>
      <c r="Q654" s="130">
        <f t="shared" si="92"/>
        <v>129</v>
      </c>
      <c r="R654" s="130">
        <f t="shared" si="93"/>
        <v>999</v>
      </c>
      <c r="S654" s="130">
        <f t="shared" si="94"/>
        <v>645</v>
      </c>
      <c r="T654" s="130">
        <f t="shared" si="95"/>
        <v>34</v>
      </c>
      <c r="U654" s="130">
        <f t="shared" si="96"/>
        <v>378998.76</v>
      </c>
      <c r="V654" s="185">
        <f t="shared" si="97"/>
        <v>645</v>
      </c>
      <c r="W654" s="12">
        <v>129</v>
      </c>
      <c r="X654" s="9">
        <v>999</v>
      </c>
      <c r="Y654" s="9">
        <v>645</v>
      </c>
      <c r="Z654" s="12">
        <v>34</v>
      </c>
      <c r="AA654" s="12">
        <v>378998.76</v>
      </c>
      <c r="AB654" s="132"/>
      <c r="AC654" s="131"/>
      <c r="AD654" s="132"/>
      <c r="AE654" s="132"/>
      <c r="AF654" s="131"/>
      <c r="AG654" s="131"/>
      <c r="AI654" s="12"/>
      <c r="AL654" s="12"/>
      <c r="AM654" s="12"/>
      <c r="AO654" s="12"/>
      <c r="AR654" s="12"/>
      <c r="AS654" s="12"/>
      <c r="AU654" s="12"/>
      <c r="AX654" s="12"/>
      <c r="AY654" s="12"/>
      <c r="BA654" s="12"/>
      <c r="BD654" s="12"/>
      <c r="BE654" s="12"/>
      <c r="BG654" s="12"/>
      <c r="BJ654" s="12"/>
      <c r="BK654" s="12"/>
      <c r="BM654" s="131"/>
      <c r="BN654" s="132"/>
      <c r="BO654" s="132"/>
      <c r="BP654" s="12"/>
      <c r="BQ654" s="12"/>
      <c r="BS654" s="12"/>
      <c r="BV654" s="12"/>
      <c r="BW654" s="12"/>
      <c r="BY654" s="12"/>
      <c r="CB654" s="12"/>
      <c r="CC654" s="12"/>
      <c r="CE654" s="12"/>
      <c r="CH654" s="12"/>
      <c r="CI654" s="12"/>
    </row>
    <row r="655" spans="1:87">
      <c r="A655" s="9">
        <v>646</v>
      </c>
      <c r="B655" s="9">
        <v>130</v>
      </c>
      <c r="C655" s="9" t="s">
        <v>1629</v>
      </c>
      <c r="D655" s="9">
        <v>130</v>
      </c>
      <c r="E655" s="9" t="s">
        <v>1190</v>
      </c>
      <c r="F655" s="39">
        <v>0</v>
      </c>
      <c r="G655" s="128">
        <v>0</v>
      </c>
      <c r="H655" s="129">
        <f>U655</f>
        <v>0</v>
      </c>
      <c r="I655" s="128">
        <f>IF(H659&gt;0, H655/H659, 0)</f>
        <v>0</v>
      </c>
      <c r="J655" s="76"/>
      <c r="K655" s="12" t="e">
        <f>ROUND(J659*I655,0)</f>
        <v>#REF!</v>
      </c>
      <c r="L655" s="75">
        <v>0</v>
      </c>
      <c r="M655" s="12" t="e">
        <f>K655-L655</f>
        <v>#REF!</v>
      </c>
      <c r="N655" s="50" t="e">
        <f t="shared" si="89"/>
        <v>#REF!</v>
      </c>
      <c r="O655" s="12">
        <v>0</v>
      </c>
      <c r="P655" s="9">
        <f t="shared" si="91"/>
        <v>0</v>
      </c>
      <c r="Q655" s="130">
        <f t="shared" si="92"/>
        <v>130</v>
      </c>
      <c r="R655" s="130">
        <f t="shared" si="93"/>
        <v>130</v>
      </c>
      <c r="S655" s="130">
        <f t="shared" si="94"/>
        <v>646</v>
      </c>
      <c r="T655" s="130">
        <f t="shared" si="95"/>
        <v>0</v>
      </c>
      <c r="U655" s="130">
        <f t="shared" si="96"/>
        <v>0</v>
      </c>
      <c r="V655" s="185">
        <f t="shared" si="97"/>
        <v>646</v>
      </c>
      <c r="W655" s="12">
        <v>130</v>
      </c>
      <c r="X655" s="9">
        <v>130</v>
      </c>
      <c r="Y655" s="9">
        <v>646</v>
      </c>
      <c r="Z655" s="12">
        <v>0</v>
      </c>
      <c r="AA655" s="12">
        <v>0</v>
      </c>
      <c r="AB655" s="132"/>
      <c r="AC655" s="131"/>
      <c r="AD655" s="132"/>
      <c r="AE655" s="132"/>
      <c r="AF655" s="131"/>
      <c r="AG655" s="131"/>
      <c r="AI655" s="12"/>
      <c r="AL655" s="12"/>
      <c r="AM655" s="12"/>
      <c r="AO655" s="12"/>
      <c r="AR655" s="12"/>
      <c r="AS655" s="12"/>
      <c r="AU655" s="12"/>
      <c r="AX655" s="12"/>
      <c r="AY655" s="12"/>
      <c r="BA655" s="12"/>
      <c r="BD655" s="12"/>
      <c r="BE655" s="12"/>
      <c r="BG655" s="12"/>
      <c r="BJ655" s="12"/>
      <c r="BK655" s="12"/>
      <c r="BM655" s="131"/>
      <c r="BN655" s="132"/>
      <c r="BO655" s="132"/>
      <c r="BP655" s="12"/>
      <c r="BQ655" s="12"/>
      <c r="BS655" s="12"/>
      <c r="BV655" s="12"/>
      <c r="BW655" s="12"/>
      <c r="BY655" s="12"/>
      <c r="CB655" s="12"/>
      <c r="CC655" s="12"/>
      <c r="CE655" s="12"/>
      <c r="CH655" s="12"/>
      <c r="CI655" s="12"/>
    </row>
    <row r="656" spans="1:87">
      <c r="A656" s="9">
        <v>647</v>
      </c>
      <c r="B656" s="9">
        <v>130</v>
      </c>
      <c r="C656" s="9" t="s">
        <v>1629</v>
      </c>
      <c r="D656" s="9">
        <v>717</v>
      </c>
      <c r="E656" s="9" t="s">
        <v>1451</v>
      </c>
      <c r="F656" s="39">
        <v>936907</v>
      </c>
      <c r="G656" s="128">
        <v>0.89385535088020573</v>
      </c>
      <c r="H656" s="129">
        <f t="shared" si="90"/>
        <v>995478</v>
      </c>
      <c r="I656" s="128">
        <f>IF(H659&gt;0, H656/H659, 0)</f>
        <v>0.84800703294905966</v>
      </c>
      <c r="J656" s="76"/>
      <c r="K656" s="12" t="e">
        <f>ROUND(J659*I656,0)</f>
        <v>#REF!</v>
      </c>
      <c r="L656" s="75">
        <v>452390</v>
      </c>
      <c r="M656" s="12" t="e">
        <f>K656-L656</f>
        <v>#REF!</v>
      </c>
      <c r="N656" s="50" t="e">
        <f>IF(L656&gt;0,M656*100/L656,IF(M656&gt;0,100,0))</f>
        <v>#REF!</v>
      </c>
      <c r="O656" s="12">
        <v>94</v>
      </c>
      <c r="P656" s="9">
        <f t="shared" si="91"/>
        <v>0</v>
      </c>
      <c r="Q656" s="130">
        <f t="shared" si="92"/>
        <v>130</v>
      </c>
      <c r="R656" s="130">
        <f t="shared" si="93"/>
        <v>717</v>
      </c>
      <c r="S656" s="130">
        <f t="shared" si="94"/>
        <v>647</v>
      </c>
      <c r="T656" s="130">
        <f t="shared" si="95"/>
        <v>95</v>
      </c>
      <c r="U656" s="130">
        <f t="shared" si="96"/>
        <v>995478</v>
      </c>
      <c r="V656" s="185">
        <f t="shared" si="97"/>
        <v>647</v>
      </c>
      <c r="W656" s="12">
        <v>130</v>
      </c>
      <c r="X656" s="9">
        <v>717</v>
      </c>
      <c r="Y656" s="9">
        <v>647</v>
      </c>
      <c r="Z656" s="12">
        <v>95</v>
      </c>
      <c r="AA656" s="12">
        <v>995478</v>
      </c>
      <c r="AB656" s="132"/>
      <c r="AC656" s="131"/>
      <c r="AD656" s="132"/>
      <c r="AE656" s="132"/>
      <c r="AF656" s="131"/>
      <c r="AG656" s="131"/>
      <c r="AI656" s="12"/>
      <c r="AL656" s="12"/>
      <c r="AM656" s="12"/>
      <c r="AO656" s="12"/>
      <c r="AR656" s="12"/>
      <c r="AS656" s="12"/>
      <c r="AU656" s="12"/>
      <c r="AX656" s="12"/>
      <c r="AY656" s="12"/>
      <c r="BA656" s="12"/>
      <c r="BD656" s="12"/>
      <c r="BE656" s="12"/>
      <c r="BG656" s="12"/>
      <c r="BJ656" s="12"/>
      <c r="BK656" s="12"/>
      <c r="BM656" s="131"/>
      <c r="BN656" s="132"/>
      <c r="BO656" s="132"/>
      <c r="BP656" s="12"/>
      <c r="BQ656" s="12"/>
      <c r="BS656" s="12"/>
      <c r="BV656" s="12"/>
      <c r="BW656" s="12"/>
      <c r="BY656" s="12"/>
      <c r="CB656" s="12"/>
      <c r="CC656" s="12"/>
      <c r="CE656" s="12"/>
      <c r="CH656" s="12"/>
      <c r="CI656" s="12"/>
    </row>
    <row r="657" spans="1:87">
      <c r="A657" s="9">
        <v>648</v>
      </c>
      <c r="B657" s="9">
        <v>130</v>
      </c>
      <c r="C657" s="9" t="s">
        <v>1629</v>
      </c>
      <c r="D657" s="9">
        <v>818</v>
      </c>
      <c r="E657" s="9" t="s">
        <v>1479</v>
      </c>
      <c r="F657" s="39">
        <v>111257</v>
      </c>
      <c r="G657" s="128">
        <v>0.10614464911979422</v>
      </c>
      <c r="H657" s="129">
        <f t="shared" si="90"/>
        <v>178425</v>
      </c>
      <c r="I657" s="128">
        <f>IF(H659&gt;0, H657/H659, 0)</f>
        <v>0.15199296705094031</v>
      </c>
      <c r="J657" s="76"/>
      <c r="K657" s="12" t="e">
        <f>ROUND(J659*I657,0)</f>
        <v>#REF!</v>
      </c>
      <c r="L657" s="75">
        <v>53721</v>
      </c>
      <c r="M657" s="12" t="e">
        <f>K657-L657</f>
        <v>#REF!</v>
      </c>
      <c r="N657" s="50" t="e">
        <f>IF(L657&gt;0,M657*100/L657,IF(M657&gt;0,100,0))</f>
        <v>#REF!</v>
      </c>
      <c r="O657" s="12">
        <v>7</v>
      </c>
      <c r="P657" s="9">
        <f t="shared" si="91"/>
        <v>0</v>
      </c>
      <c r="Q657" s="130">
        <f t="shared" si="92"/>
        <v>130</v>
      </c>
      <c r="R657" s="130">
        <f t="shared" si="93"/>
        <v>818</v>
      </c>
      <c r="S657" s="130">
        <f t="shared" si="94"/>
        <v>648</v>
      </c>
      <c r="T657" s="130">
        <f t="shared" si="95"/>
        <v>11</v>
      </c>
      <c r="U657" s="130">
        <f t="shared" si="96"/>
        <v>178425</v>
      </c>
      <c r="V657" s="185">
        <f t="shared" si="97"/>
        <v>648</v>
      </c>
      <c r="W657" s="12">
        <v>130</v>
      </c>
      <c r="X657" s="9">
        <v>818</v>
      </c>
      <c r="Y657" s="9">
        <v>648</v>
      </c>
      <c r="Z657" s="12">
        <v>11</v>
      </c>
      <c r="AA657" s="12">
        <v>178425</v>
      </c>
      <c r="AB657" s="132"/>
      <c r="AC657" s="131"/>
      <c r="AD657" s="132"/>
      <c r="AE657" s="132"/>
      <c r="AF657" s="131"/>
      <c r="AG657" s="131"/>
      <c r="AI657" s="12"/>
      <c r="AL657" s="12"/>
      <c r="AM657" s="12"/>
      <c r="AO657" s="12"/>
      <c r="AR657" s="12"/>
      <c r="AS657" s="12"/>
      <c r="AU657" s="12"/>
      <c r="AX657" s="12"/>
      <c r="AY657" s="12"/>
      <c r="BA657" s="12"/>
      <c r="BD657" s="12"/>
      <c r="BE657" s="12"/>
      <c r="BG657" s="12"/>
      <c r="BJ657" s="12"/>
      <c r="BK657" s="12"/>
      <c r="BM657" s="131"/>
      <c r="BN657" s="132"/>
      <c r="BO657" s="132"/>
      <c r="BP657" s="12"/>
      <c r="BQ657" s="12"/>
      <c r="BS657" s="12"/>
      <c r="BV657" s="12"/>
      <c r="BW657" s="12"/>
      <c r="BY657" s="12"/>
      <c r="CB657" s="12"/>
      <c r="CC657" s="12"/>
      <c r="CE657" s="12"/>
      <c r="CH657" s="12"/>
      <c r="CI657" s="12"/>
    </row>
    <row r="658" spans="1:87">
      <c r="A658" s="9">
        <v>649</v>
      </c>
      <c r="B658" s="9">
        <v>130</v>
      </c>
      <c r="C658" s="9" t="s">
        <v>1928</v>
      </c>
      <c r="D658" s="9">
        <v>998</v>
      </c>
      <c r="E658" s="9" t="s">
        <v>1928</v>
      </c>
      <c r="F658" s="39">
        <v>0</v>
      </c>
      <c r="G658" s="128">
        <v>0</v>
      </c>
      <c r="H658" s="129">
        <f t="shared" si="90"/>
        <v>0</v>
      </c>
      <c r="I658" s="128">
        <f>IF(H659&gt;0, H658/H659, 0)</f>
        <v>0</v>
      </c>
      <c r="J658" s="76"/>
      <c r="K658" s="12" t="e">
        <f>ROUND(J659*I658,0)</f>
        <v>#REF!</v>
      </c>
      <c r="L658" s="75">
        <v>0</v>
      </c>
      <c r="M658" s="12" t="e">
        <f>K658-L658</f>
        <v>#REF!</v>
      </c>
      <c r="N658" s="50" t="e">
        <f>IF(L658&gt;0,M658*100/L658,IF(M658&gt;0,100,0))</f>
        <v>#REF!</v>
      </c>
      <c r="O658" s="12">
        <v>0</v>
      </c>
      <c r="P658" s="9">
        <f t="shared" si="91"/>
        <v>0</v>
      </c>
      <c r="Q658" s="130">
        <f t="shared" si="92"/>
        <v>130</v>
      </c>
      <c r="R658" s="130">
        <f t="shared" si="93"/>
        <v>998</v>
      </c>
      <c r="S658" s="130">
        <f t="shared" si="94"/>
        <v>649</v>
      </c>
      <c r="T658" s="130">
        <f t="shared" si="95"/>
        <v>0</v>
      </c>
      <c r="U658" s="130">
        <f t="shared" si="96"/>
        <v>0</v>
      </c>
      <c r="V658" s="185">
        <f t="shared" si="97"/>
        <v>649</v>
      </c>
      <c r="W658" s="12">
        <v>130</v>
      </c>
      <c r="X658" s="9">
        <v>998</v>
      </c>
      <c r="Y658" s="9">
        <v>649</v>
      </c>
      <c r="Z658" s="12">
        <v>0</v>
      </c>
      <c r="AA658" s="12">
        <v>0</v>
      </c>
      <c r="AB658" s="132"/>
      <c r="AC658" s="131"/>
      <c r="AD658" s="132"/>
      <c r="AE658" s="132"/>
      <c r="AF658" s="131"/>
      <c r="AG658" s="131"/>
      <c r="AI658" s="12"/>
      <c r="AL658" s="12"/>
      <c r="AM658" s="12"/>
      <c r="AO658" s="12"/>
      <c r="AR658" s="12"/>
      <c r="AS658" s="12"/>
      <c r="AU658" s="12"/>
      <c r="AX658" s="12"/>
      <c r="AY658" s="12"/>
      <c r="BA658" s="12"/>
      <c r="BD658" s="12"/>
      <c r="BE658" s="12"/>
      <c r="BG658" s="12"/>
      <c r="BJ658" s="12"/>
      <c r="BK658" s="12"/>
      <c r="BM658" s="131"/>
      <c r="BN658" s="132"/>
      <c r="BO658" s="132"/>
      <c r="BP658" s="12"/>
      <c r="BQ658" s="12"/>
      <c r="BS658" s="12"/>
      <c r="BV658" s="12"/>
      <c r="BW658" s="12"/>
      <c r="BY658" s="12"/>
      <c r="CB658" s="12"/>
      <c r="CC658" s="12"/>
      <c r="CE658" s="12"/>
      <c r="CH658" s="12"/>
      <c r="CI658" s="12"/>
    </row>
    <row r="659" spans="1:87">
      <c r="A659" s="9">
        <v>650</v>
      </c>
      <c r="B659" s="13">
        <v>130</v>
      </c>
      <c r="C659" s="13" t="s">
        <v>1629</v>
      </c>
      <c r="D659" s="13">
        <v>999</v>
      </c>
      <c r="E659" s="13" t="s">
        <v>946</v>
      </c>
      <c r="F659" s="111">
        <v>1048164</v>
      </c>
      <c r="G659" s="133">
        <v>1</v>
      </c>
      <c r="H659" s="134">
        <f>SUM(H655:H658)</f>
        <v>1173903</v>
      </c>
      <c r="I659" s="133">
        <f>SUM(I655:I658)</f>
        <v>1</v>
      </c>
      <c r="J659" s="111" t="e">
        <f>VLOOKUP(B659,town351,22)</f>
        <v>#REF!</v>
      </c>
      <c r="K659" s="111" t="e">
        <f>SUM(K655:K658)</f>
        <v>#REF!</v>
      </c>
      <c r="L659" s="135">
        <v>506111</v>
      </c>
      <c r="M659" s="111" t="e">
        <f>SUM(M655:M658)</f>
        <v>#REF!</v>
      </c>
      <c r="N659" s="49" t="e">
        <f t="shared" ref="N659:N719" si="98">IF(L659&gt;0,M659*100/L659,IF(M659&gt;0,100,0))</f>
        <v>#REF!</v>
      </c>
      <c r="O659" s="111">
        <v>101</v>
      </c>
      <c r="P659" s="9">
        <f t="shared" si="91"/>
        <v>0</v>
      </c>
      <c r="Q659" s="130">
        <f t="shared" si="92"/>
        <v>130</v>
      </c>
      <c r="R659" s="130">
        <f t="shared" si="93"/>
        <v>999</v>
      </c>
      <c r="S659" s="130">
        <f t="shared" si="94"/>
        <v>650</v>
      </c>
      <c r="T659" s="130">
        <f t="shared" si="95"/>
        <v>106</v>
      </c>
      <c r="U659" s="130">
        <f t="shared" si="96"/>
        <v>1173903</v>
      </c>
      <c r="V659" s="185">
        <f t="shared" si="97"/>
        <v>650</v>
      </c>
      <c r="W659" s="12">
        <v>130</v>
      </c>
      <c r="X659" s="9">
        <v>999</v>
      </c>
      <c r="Y659" s="9">
        <v>650</v>
      </c>
      <c r="Z659" s="12">
        <v>106</v>
      </c>
      <c r="AA659" s="12">
        <v>1173903</v>
      </c>
      <c r="AB659" s="132"/>
      <c r="AC659" s="131"/>
      <c r="AD659" s="132"/>
      <c r="AE659" s="132"/>
      <c r="AF659" s="131"/>
      <c r="AG659" s="131"/>
      <c r="AI659" s="12"/>
      <c r="AL659" s="12"/>
      <c r="AM659" s="12"/>
      <c r="AO659" s="12"/>
      <c r="AR659" s="12"/>
      <c r="AS659" s="12"/>
      <c r="AU659" s="12"/>
      <c r="AX659" s="12"/>
      <c r="AY659" s="12"/>
      <c r="BA659" s="12"/>
      <c r="BD659" s="12"/>
      <c r="BE659" s="12"/>
      <c r="BG659" s="12"/>
      <c r="BJ659" s="12"/>
      <c r="BK659" s="12"/>
      <c r="BM659" s="131"/>
      <c r="BN659" s="132"/>
      <c r="BO659" s="132"/>
      <c r="BP659" s="12"/>
      <c r="BQ659" s="12"/>
      <c r="BS659" s="12"/>
      <c r="BV659" s="12"/>
      <c r="BW659" s="12"/>
      <c r="BY659" s="12"/>
      <c r="CB659" s="12"/>
      <c r="CC659" s="12"/>
      <c r="CE659" s="12"/>
      <c r="CH659" s="12"/>
      <c r="CI659" s="12"/>
    </row>
    <row r="660" spans="1:87">
      <c r="A660" s="9">
        <v>651</v>
      </c>
      <c r="B660" s="9">
        <v>131</v>
      </c>
      <c r="C660" s="9" t="s">
        <v>1630</v>
      </c>
      <c r="D660" s="9">
        <v>131</v>
      </c>
      <c r="E660" s="9" t="s">
        <v>1191</v>
      </c>
      <c r="F660" s="39">
        <v>39001020.533249997</v>
      </c>
      <c r="G660" s="128">
        <v>1</v>
      </c>
      <c r="H660" s="129">
        <f>U660</f>
        <v>40329887.992679983</v>
      </c>
      <c r="I660" s="128">
        <f>IF(H664&gt;0, H660/H664, 0)</f>
        <v>1</v>
      </c>
      <c r="J660" s="76"/>
      <c r="K660" s="12" t="e">
        <f>ROUND(J664*I660,0)</f>
        <v>#REF!</v>
      </c>
      <c r="L660" s="75">
        <v>32512856</v>
      </c>
      <c r="M660" s="12" t="e">
        <f>K660-L660</f>
        <v>#REF!</v>
      </c>
      <c r="N660" s="50" t="e">
        <f t="shared" si="98"/>
        <v>#REF!</v>
      </c>
      <c r="O660" s="12">
        <v>4189</v>
      </c>
      <c r="P660" s="9">
        <f t="shared" si="91"/>
        <v>0</v>
      </c>
      <c r="Q660" s="130">
        <f t="shared" si="92"/>
        <v>131</v>
      </c>
      <c r="R660" s="130">
        <f t="shared" si="93"/>
        <v>131</v>
      </c>
      <c r="S660" s="130">
        <f t="shared" si="94"/>
        <v>651</v>
      </c>
      <c r="T660" s="130">
        <f t="shared" si="95"/>
        <v>4332</v>
      </c>
      <c r="U660" s="130">
        <f t="shared" si="96"/>
        <v>40329887.992679983</v>
      </c>
      <c r="V660" s="185">
        <f t="shared" si="97"/>
        <v>651</v>
      </c>
      <c r="W660" s="12">
        <v>131</v>
      </c>
      <c r="X660" s="9">
        <v>131</v>
      </c>
      <c r="Y660" s="9">
        <v>651</v>
      </c>
      <c r="Z660" s="12">
        <v>4332</v>
      </c>
      <c r="AA660" s="12">
        <v>40329887.992679983</v>
      </c>
      <c r="AB660" s="132"/>
      <c r="AC660" s="131"/>
      <c r="AD660" s="132"/>
      <c r="AE660" s="132"/>
      <c r="AF660" s="131"/>
      <c r="AG660" s="131"/>
      <c r="AI660" s="12"/>
      <c r="AL660" s="12"/>
      <c r="AM660" s="12"/>
      <c r="AO660" s="12"/>
      <c r="AR660" s="12"/>
      <c r="AS660" s="12"/>
      <c r="AU660" s="12"/>
      <c r="AX660" s="12"/>
      <c r="AY660" s="12"/>
      <c r="BA660" s="12"/>
      <c r="BD660" s="12"/>
      <c r="BE660" s="12"/>
      <c r="BG660" s="12"/>
      <c r="BJ660" s="12"/>
      <c r="BK660" s="12"/>
      <c r="BM660" s="131"/>
      <c r="BN660" s="132"/>
      <c r="BO660" s="132"/>
      <c r="BP660" s="12"/>
      <c r="BQ660" s="12"/>
      <c r="BS660" s="12"/>
      <c r="BV660" s="12"/>
      <c r="BW660" s="12"/>
      <c r="BY660" s="12"/>
      <c r="CB660" s="12"/>
      <c r="CC660" s="12"/>
      <c r="CE660" s="12"/>
      <c r="CH660" s="12"/>
      <c r="CI660" s="12"/>
    </row>
    <row r="661" spans="1:87">
      <c r="A661" s="9">
        <v>652</v>
      </c>
      <c r="B661" s="9">
        <v>131</v>
      </c>
      <c r="C661" s="9" t="s">
        <v>1928</v>
      </c>
      <c r="D661" s="9">
        <v>998</v>
      </c>
      <c r="E661" s="9" t="s">
        <v>1928</v>
      </c>
      <c r="F661" s="39">
        <v>0</v>
      </c>
      <c r="G661" s="128">
        <v>0</v>
      </c>
      <c r="H661" s="129">
        <f t="shared" si="90"/>
        <v>0</v>
      </c>
      <c r="I661" s="128">
        <f>IF(H664&gt;0, H661/H664, 0)</f>
        <v>0</v>
      </c>
      <c r="J661" s="76"/>
      <c r="K661" s="12" t="e">
        <f>ROUND(J664*I661,0)</f>
        <v>#REF!</v>
      </c>
      <c r="L661" s="75">
        <v>0</v>
      </c>
      <c r="M661" s="12" t="e">
        <f>K661-L661</f>
        <v>#REF!</v>
      </c>
      <c r="N661" s="50" t="e">
        <f t="shared" si="98"/>
        <v>#REF!</v>
      </c>
      <c r="O661" s="12">
        <v>0</v>
      </c>
      <c r="P661" s="9">
        <f t="shared" si="91"/>
        <v>0</v>
      </c>
      <c r="Q661" s="130">
        <f t="shared" si="92"/>
        <v>131</v>
      </c>
      <c r="R661" s="130">
        <f t="shared" si="93"/>
        <v>998</v>
      </c>
      <c r="S661" s="130">
        <f t="shared" si="94"/>
        <v>652</v>
      </c>
      <c r="T661" s="130">
        <f t="shared" si="95"/>
        <v>0</v>
      </c>
      <c r="U661" s="130">
        <f t="shared" si="96"/>
        <v>0</v>
      </c>
      <c r="V661" s="185">
        <f t="shared" si="97"/>
        <v>652</v>
      </c>
      <c r="W661" s="12">
        <v>131</v>
      </c>
      <c r="X661" s="9">
        <v>998</v>
      </c>
      <c r="Y661" s="9">
        <v>652</v>
      </c>
      <c r="Z661" s="12">
        <v>0</v>
      </c>
      <c r="AA661" s="12">
        <v>0</v>
      </c>
      <c r="AB661" s="132"/>
      <c r="AC661" s="131"/>
      <c r="AD661" s="132"/>
      <c r="AE661" s="132"/>
      <c r="AF661" s="131"/>
      <c r="AG661" s="131"/>
      <c r="AI661" s="12"/>
      <c r="AL661" s="12"/>
      <c r="AM661" s="12"/>
      <c r="AO661" s="12"/>
      <c r="AR661" s="12"/>
      <c r="AS661" s="12"/>
      <c r="AU661" s="12"/>
      <c r="AX661" s="12"/>
      <c r="AY661" s="12"/>
      <c r="BA661" s="12"/>
      <c r="BD661" s="12"/>
      <c r="BE661" s="12"/>
      <c r="BG661" s="12"/>
      <c r="BJ661" s="12"/>
      <c r="BK661" s="12"/>
      <c r="BM661" s="131"/>
      <c r="BN661" s="132"/>
      <c r="BO661" s="132"/>
      <c r="BP661" s="12"/>
      <c r="BQ661" s="12"/>
      <c r="BS661" s="12"/>
      <c r="BV661" s="12"/>
      <c r="BW661" s="12"/>
      <c r="BY661" s="12"/>
      <c r="CB661" s="12"/>
      <c r="CC661" s="12"/>
      <c r="CE661" s="12"/>
      <c r="CH661" s="12"/>
      <c r="CI661" s="12"/>
    </row>
    <row r="662" spans="1:87">
      <c r="A662" s="9">
        <v>653</v>
      </c>
      <c r="B662" s="9">
        <v>131</v>
      </c>
      <c r="C662" s="9" t="s">
        <v>1928</v>
      </c>
      <c r="D662" s="9">
        <v>998</v>
      </c>
      <c r="E662" s="9" t="s">
        <v>1928</v>
      </c>
      <c r="F662" s="39">
        <v>0</v>
      </c>
      <c r="G662" s="128">
        <v>0</v>
      </c>
      <c r="H662" s="129">
        <f t="shared" si="90"/>
        <v>0</v>
      </c>
      <c r="I662" s="128">
        <f>IF(H664&gt;0, H662/H664, 0)</f>
        <v>0</v>
      </c>
      <c r="J662" s="76"/>
      <c r="K662" s="12" t="e">
        <f>ROUND(J664*I662,0)</f>
        <v>#REF!</v>
      </c>
      <c r="L662" s="75">
        <v>0</v>
      </c>
      <c r="M662" s="12" t="e">
        <f>K662-L662</f>
        <v>#REF!</v>
      </c>
      <c r="N662" s="50" t="e">
        <f t="shared" si="98"/>
        <v>#REF!</v>
      </c>
      <c r="O662" s="12">
        <v>0</v>
      </c>
      <c r="P662" s="9">
        <f t="shared" si="91"/>
        <v>0</v>
      </c>
      <c r="Q662" s="130">
        <f t="shared" si="92"/>
        <v>131</v>
      </c>
      <c r="R662" s="130">
        <f t="shared" si="93"/>
        <v>998</v>
      </c>
      <c r="S662" s="130">
        <f t="shared" si="94"/>
        <v>653</v>
      </c>
      <c r="T662" s="130">
        <f t="shared" si="95"/>
        <v>0</v>
      </c>
      <c r="U662" s="130">
        <f t="shared" si="96"/>
        <v>0</v>
      </c>
      <c r="V662" s="185">
        <f t="shared" si="97"/>
        <v>653</v>
      </c>
      <c r="W662" s="12">
        <v>131</v>
      </c>
      <c r="X662" s="9">
        <v>998</v>
      </c>
      <c r="Y662" s="9">
        <v>653</v>
      </c>
      <c r="Z662" s="12">
        <v>0</v>
      </c>
      <c r="AA662" s="12">
        <v>0</v>
      </c>
      <c r="AB662" s="132"/>
      <c r="AC662" s="131"/>
      <c r="AD662" s="132"/>
      <c r="AE662" s="132"/>
      <c r="AF662" s="131"/>
      <c r="AG662" s="131"/>
      <c r="AI662" s="12"/>
      <c r="AL662" s="12"/>
      <c r="AM662" s="12"/>
      <c r="AO662" s="12"/>
      <c r="AR662" s="12"/>
      <c r="AS662" s="12"/>
      <c r="AU662" s="12"/>
      <c r="AX662" s="12"/>
      <c r="AY662" s="12"/>
      <c r="BA662" s="12"/>
      <c r="BD662" s="12"/>
      <c r="BE662" s="12"/>
      <c r="BG662" s="12"/>
      <c r="BJ662" s="12"/>
      <c r="BK662" s="12"/>
      <c r="BM662" s="131"/>
      <c r="BN662" s="132"/>
      <c r="BO662" s="132"/>
      <c r="BP662" s="12"/>
      <c r="BQ662" s="12"/>
      <c r="BS662" s="12"/>
      <c r="BV662" s="12"/>
      <c r="BW662" s="12"/>
      <c r="BY662" s="12"/>
      <c r="CB662" s="12"/>
      <c r="CC662" s="12"/>
      <c r="CE662" s="12"/>
      <c r="CH662" s="12"/>
      <c r="CI662" s="12"/>
    </row>
    <row r="663" spans="1:87">
      <c r="A663" s="9">
        <v>654</v>
      </c>
      <c r="B663" s="9">
        <v>131</v>
      </c>
      <c r="C663" s="9" t="s">
        <v>1928</v>
      </c>
      <c r="D663" s="9">
        <v>998</v>
      </c>
      <c r="E663" s="9" t="s">
        <v>1928</v>
      </c>
      <c r="F663" s="39">
        <v>0</v>
      </c>
      <c r="G663" s="128">
        <v>0</v>
      </c>
      <c r="H663" s="129">
        <f t="shared" si="90"/>
        <v>0</v>
      </c>
      <c r="I663" s="128">
        <f>IF(H664&gt;0, H663/H664, 0)</f>
        <v>0</v>
      </c>
      <c r="J663" s="76"/>
      <c r="K663" s="12" t="e">
        <f>ROUND(J664*I663,0)</f>
        <v>#REF!</v>
      </c>
      <c r="L663" s="75">
        <v>0</v>
      </c>
      <c r="M663" s="12" t="e">
        <f>K663-L663</f>
        <v>#REF!</v>
      </c>
      <c r="N663" s="50" t="e">
        <f t="shared" si="98"/>
        <v>#REF!</v>
      </c>
      <c r="O663" s="12">
        <v>0</v>
      </c>
      <c r="P663" s="9">
        <f t="shared" si="91"/>
        <v>0</v>
      </c>
      <c r="Q663" s="130">
        <f t="shared" si="92"/>
        <v>131</v>
      </c>
      <c r="R663" s="130">
        <f t="shared" si="93"/>
        <v>998</v>
      </c>
      <c r="S663" s="130">
        <f t="shared" si="94"/>
        <v>654</v>
      </c>
      <c r="T663" s="130">
        <f t="shared" si="95"/>
        <v>0</v>
      </c>
      <c r="U663" s="130">
        <f t="shared" si="96"/>
        <v>0</v>
      </c>
      <c r="V663" s="185">
        <f t="shared" si="97"/>
        <v>654</v>
      </c>
      <c r="W663" s="12">
        <v>131</v>
      </c>
      <c r="X663" s="9">
        <v>998</v>
      </c>
      <c r="Y663" s="9">
        <v>654</v>
      </c>
      <c r="Z663" s="12">
        <v>0</v>
      </c>
      <c r="AA663" s="12">
        <v>0</v>
      </c>
      <c r="AB663" s="132"/>
      <c r="AC663" s="131"/>
      <c r="AD663" s="132"/>
      <c r="AE663" s="132"/>
      <c r="AF663" s="131"/>
      <c r="AG663" s="131"/>
      <c r="AI663" s="12"/>
      <c r="AL663" s="12"/>
      <c r="AM663" s="12"/>
      <c r="AO663" s="12"/>
      <c r="AR663" s="12"/>
      <c r="AS663" s="12"/>
      <c r="AU663" s="12"/>
      <c r="AX663" s="12"/>
      <c r="AY663" s="12"/>
      <c r="BA663" s="12"/>
      <c r="BD663" s="12"/>
      <c r="BE663" s="12"/>
      <c r="BG663" s="12"/>
      <c r="BJ663" s="12"/>
      <c r="BK663" s="12"/>
      <c r="BM663" s="131"/>
      <c r="BN663" s="132"/>
      <c r="BO663" s="132"/>
      <c r="BP663" s="12"/>
      <c r="BQ663" s="12"/>
      <c r="BS663" s="12"/>
      <c r="BV663" s="12"/>
      <c r="BW663" s="12"/>
      <c r="BY663" s="12"/>
      <c r="CB663" s="12"/>
      <c r="CC663" s="12"/>
      <c r="CE663" s="12"/>
      <c r="CH663" s="12"/>
      <c r="CI663" s="12"/>
    </row>
    <row r="664" spans="1:87">
      <c r="A664" s="9">
        <v>655</v>
      </c>
      <c r="B664" s="13">
        <v>131</v>
      </c>
      <c r="C664" s="13" t="s">
        <v>1630</v>
      </c>
      <c r="D664" s="13">
        <v>999</v>
      </c>
      <c r="E664" s="13" t="s">
        <v>946</v>
      </c>
      <c r="F664" s="111">
        <v>39001020.533249997</v>
      </c>
      <c r="G664" s="133">
        <v>1</v>
      </c>
      <c r="H664" s="134">
        <f>SUM(H660:H663)</f>
        <v>40329887.992679983</v>
      </c>
      <c r="I664" s="133">
        <f>SUM(I660:I663)</f>
        <v>1</v>
      </c>
      <c r="J664" s="111" t="e">
        <f>VLOOKUP(B664,town351,22)</f>
        <v>#REF!</v>
      </c>
      <c r="K664" s="111" t="e">
        <f>SUM(K660:K663)</f>
        <v>#REF!</v>
      </c>
      <c r="L664" s="135">
        <v>32512856</v>
      </c>
      <c r="M664" s="111" t="e">
        <f>SUM(M660:M663)</f>
        <v>#REF!</v>
      </c>
      <c r="N664" s="49" t="e">
        <f t="shared" si="98"/>
        <v>#REF!</v>
      </c>
      <c r="O664" s="111">
        <v>4189</v>
      </c>
      <c r="P664" s="9">
        <f t="shared" si="91"/>
        <v>0</v>
      </c>
      <c r="Q664" s="130">
        <f t="shared" si="92"/>
        <v>131</v>
      </c>
      <c r="R664" s="130">
        <f t="shared" si="93"/>
        <v>999</v>
      </c>
      <c r="S664" s="130">
        <f t="shared" si="94"/>
        <v>655</v>
      </c>
      <c r="T664" s="130">
        <f t="shared" si="95"/>
        <v>4332</v>
      </c>
      <c r="U664" s="130">
        <f t="shared" si="96"/>
        <v>40329887.992679983</v>
      </c>
      <c r="V664" s="185">
        <f t="shared" si="97"/>
        <v>655</v>
      </c>
      <c r="W664" s="12">
        <v>131</v>
      </c>
      <c r="X664" s="9">
        <v>999</v>
      </c>
      <c r="Y664" s="9">
        <v>655</v>
      </c>
      <c r="Z664" s="12">
        <v>4332</v>
      </c>
      <c r="AA664" s="12">
        <v>40329887.992679983</v>
      </c>
      <c r="AB664" s="132"/>
      <c r="AC664" s="131"/>
      <c r="AD664" s="132"/>
      <c r="AE664" s="132"/>
      <c r="AF664" s="131"/>
      <c r="AG664" s="131"/>
      <c r="AI664" s="12"/>
      <c r="AL664" s="12"/>
      <c r="AM664" s="12"/>
      <c r="AO664" s="12"/>
      <c r="AR664" s="12"/>
      <c r="AS664" s="12"/>
      <c r="AU664" s="12"/>
      <c r="AX664" s="12"/>
      <c r="AY664" s="12"/>
      <c r="BA664" s="12"/>
      <c r="BD664" s="12"/>
      <c r="BE664" s="12"/>
      <c r="BG664" s="12"/>
      <c r="BJ664" s="12"/>
      <c r="BK664" s="12"/>
      <c r="BM664" s="131"/>
      <c r="BN664" s="132"/>
      <c r="BO664" s="132"/>
      <c r="BP664" s="12"/>
      <c r="BQ664" s="12"/>
      <c r="BS664" s="12"/>
      <c r="BV664" s="12"/>
      <c r="BW664" s="12"/>
      <c r="BY664" s="12"/>
      <c r="CB664" s="12"/>
      <c r="CC664" s="12"/>
      <c r="CE664" s="12"/>
      <c r="CH664" s="12"/>
      <c r="CI664" s="12"/>
    </row>
    <row r="665" spans="1:87">
      <c r="A665" s="9">
        <v>656</v>
      </c>
      <c r="B665" s="9">
        <v>132</v>
      </c>
      <c r="C665" s="9" t="s">
        <v>1631</v>
      </c>
      <c r="D665" s="9">
        <v>132</v>
      </c>
      <c r="E665" s="9" t="s">
        <v>1192</v>
      </c>
      <c r="F665" s="39">
        <v>210131.86</v>
      </c>
      <c r="G665" s="128">
        <v>8.3510863386267536E-2</v>
      </c>
      <c r="H665" s="129">
        <f t="shared" ref="H665:H728" si="99">U665</f>
        <v>222840.48</v>
      </c>
      <c r="I665" s="128">
        <f>IF(H669&gt;0, H665/H669, 0)</f>
        <v>9.4856716777557928E-2</v>
      </c>
      <c r="J665" s="76"/>
      <c r="K665" s="12" t="e">
        <f>ROUND(J669*I665,0)</f>
        <v>#REF!</v>
      </c>
      <c r="L665" s="75">
        <v>161349</v>
      </c>
      <c r="M665" s="12" t="e">
        <f>K665-L665</f>
        <v>#REF!</v>
      </c>
      <c r="N665" s="50" t="e">
        <f t="shared" si="98"/>
        <v>#REF!</v>
      </c>
      <c r="O665" s="12">
        <v>14</v>
      </c>
      <c r="P665" s="9">
        <f t="shared" si="91"/>
        <v>0</v>
      </c>
      <c r="Q665" s="130">
        <f t="shared" si="92"/>
        <v>132</v>
      </c>
      <c r="R665" s="130">
        <f t="shared" si="93"/>
        <v>132</v>
      </c>
      <c r="S665" s="130">
        <f t="shared" si="94"/>
        <v>656</v>
      </c>
      <c r="T665" s="130">
        <f t="shared" si="95"/>
        <v>15</v>
      </c>
      <c r="U665" s="130">
        <f t="shared" si="96"/>
        <v>222840.48</v>
      </c>
      <c r="V665" s="185">
        <f t="shared" si="97"/>
        <v>656</v>
      </c>
      <c r="W665" s="12">
        <v>132</v>
      </c>
      <c r="X665" s="9">
        <v>132</v>
      </c>
      <c r="Y665" s="9">
        <v>656</v>
      </c>
      <c r="Z665" s="12">
        <v>15</v>
      </c>
      <c r="AA665" s="12">
        <v>222840.48</v>
      </c>
      <c r="AB665" s="132"/>
      <c r="AC665" s="131"/>
      <c r="AD665" s="132"/>
      <c r="AE665" s="132"/>
      <c r="AF665" s="131"/>
      <c r="AG665" s="131"/>
      <c r="AI665" s="12"/>
      <c r="AL665" s="12"/>
      <c r="AM665" s="12"/>
      <c r="AO665" s="12"/>
      <c r="AR665" s="12"/>
      <c r="AS665" s="12"/>
      <c r="AU665" s="12"/>
      <c r="AX665" s="12"/>
      <c r="AY665" s="12"/>
      <c r="BA665" s="12"/>
      <c r="BD665" s="12"/>
      <c r="BE665" s="12"/>
      <c r="BG665" s="12"/>
      <c r="BJ665" s="12"/>
      <c r="BK665" s="12"/>
      <c r="BM665" s="131"/>
      <c r="BN665" s="132"/>
      <c r="BO665" s="132"/>
      <c r="BP665" s="12"/>
      <c r="BQ665" s="12"/>
      <c r="BS665" s="12"/>
      <c r="BV665" s="12"/>
      <c r="BW665" s="12"/>
      <c r="BY665" s="12"/>
      <c r="CB665" s="12"/>
      <c r="CC665" s="12"/>
      <c r="CE665" s="12"/>
      <c r="CH665" s="12"/>
      <c r="CI665" s="12"/>
    </row>
    <row r="666" spans="1:87">
      <c r="A666" s="9">
        <v>657</v>
      </c>
      <c r="B666" s="9">
        <v>132</v>
      </c>
      <c r="C666" s="9" t="s">
        <v>1631</v>
      </c>
      <c r="D666" s="9">
        <v>635</v>
      </c>
      <c r="E666" s="9" t="s">
        <v>1426</v>
      </c>
      <c r="F666" s="39">
        <v>2306090</v>
      </c>
      <c r="G666" s="128">
        <v>0.91648913661373255</v>
      </c>
      <c r="H666" s="129">
        <f t="shared" si="99"/>
        <v>2126392</v>
      </c>
      <c r="I666" s="128">
        <f>IF(H669&gt;0, H666/H669, 0)</f>
        <v>0.90514328322244209</v>
      </c>
      <c r="J666" s="76"/>
      <c r="K666" s="12" t="e">
        <f>ROUND(J669*I666,0)</f>
        <v>#REF!</v>
      </c>
      <c r="L666" s="75">
        <v>1770725</v>
      </c>
      <c r="M666" s="12" t="e">
        <f>K666-L666</f>
        <v>#REF!</v>
      </c>
      <c r="N666" s="50" t="e">
        <f t="shared" si="98"/>
        <v>#REF!</v>
      </c>
      <c r="O666" s="12">
        <v>232</v>
      </c>
      <c r="P666" s="9">
        <f t="shared" si="91"/>
        <v>0</v>
      </c>
      <c r="Q666" s="130">
        <f t="shared" si="92"/>
        <v>132</v>
      </c>
      <c r="R666" s="130">
        <f t="shared" si="93"/>
        <v>635</v>
      </c>
      <c r="S666" s="130">
        <f t="shared" si="94"/>
        <v>657</v>
      </c>
      <c r="T666" s="130">
        <f t="shared" si="95"/>
        <v>209</v>
      </c>
      <c r="U666" s="130">
        <f t="shared" si="96"/>
        <v>2126392</v>
      </c>
      <c r="V666" s="185">
        <f t="shared" si="97"/>
        <v>657</v>
      </c>
      <c r="W666" s="12">
        <v>132</v>
      </c>
      <c r="X666" s="9">
        <v>635</v>
      </c>
      <c r="Y666" s="9">
        <v>657</v>
      </c>
      <c r="Z666" s="12">
        <v>209</v>
      </c>
      <c r="AA666" s="12">
        <v>2126392</v>
      </c>
      <c r="AB666" s="132"/>
      <c r="AC666" s="131"/>
      <c r="AD666" s="132"/>
      <c r="AE666" s="132"/>
      <c r="AF666" s="131"/>
      <c r="AG666" s="131"/>
      <c r="AI666" s="12"/>
      <c r="AL666" s="12"/>
      <c r="AM666" s="12"/>
      <c r="AO666" s="12"/>
      <c r="AR666" s="12"/>
      <c r="AS666" s="12"/>
      <c r="AU666" s="12"/>
      <c r="AX666" s="12"/>
      <c r="AY666" s="12"/>
      <c r="BA666" s="12"/>
      <c r="BD666" s="12"/>
      <c r="BE666" s="12"/>
      <c r="BG666" s="12"/>
      <c r="BJ666" s="12"/>
      <c r="BK666" s="12"/>
      <c r="BM666" s="131"/>
      <c r="BN666" s="132"/>
      <c r="BO666" s="132"/>
      <c r="BP666" s="12"/>
      <c r="BQ666" s="12"/>
      <c r="BS666" s="12"/>
      <c r="BV666" s="12"/>
      <c r="BW666" s="12"/>
      <c r="BY666" s="12"/>
      <c r="CB666" s="12"/>
      <c r="CC666" s="12"/>
      <c r="CE666" s="12"/>
      <c r="CH666" s="12"/>
      <c r="CI666" s="12"/>
    </row>
    <row r="667" spans="1:87">
      <c r="A667" s="9">
        <v>658</v>
      </c>
      <c r="B667" s="9">
        <v>132</v>
      </c>
      <c r="C667" s="9" t="s">
        <v>1928</v>
      </c>
      <c r="D667" s="9">
        <v>998</v>
      </c>
      <c r="E667" s="9" t="s">
        <v>1928</v>
      </c>
      <c r="F667" s="39">
        <v>0</v>
      </c>
      <c r="G667" s="128">
        <v>0</v>
      </c>
      <c r="H667" s="129">
        <f t="shared" si="99"/>
        <v>0</v>
      </c>
      <c r="I667" s="128">
        <f>IF(H669&gt;0, H667/H669, 0)</f>
        <v>0</v>
      </c>
      <c r="J667" s="76"/>
      <c r="K667" s="12" t="e">
        <f>ROUND(J669*I667,0)</f>
        <v>#REF!</v>
      </c>
      <c r="L667" s="75">
        <v>0</v>
      </c>
      <c r="M667" s="12" t="e">
        <f>K667-L667</f>
        <v>#REF!</v>
      </c>
      <c r="N667" s="50" t="e">
        <f t="shared" si="98"/>
        <v>#REF!</v>
      </c>
      <c r="O667" s="12">
        <v>0</v>
      </c>
      <c r="P667" s="9">
        <f t="shared" si="91"/>
        <v>0</v>
      </c>
      <c r="Q667" s="130">
        <f t="shared" si="92"/>
        <v>132</v>
      </c>
      <c r="R667" s="130">
        <f t="shared" si="93"/>
        <v>998</v>
      </c>
      <c r="S667" s="130">
        <f t="shared" si="94"/>
        <v>658</v>
      </c>
      <c r="T667" s="130">
        <f t="shared" si="95"/>
        <v>0</v>
      </c>
      <c r="U667" s="130">
        <f t="shared" si="96"/>
        <v>0</v>
      </c>
      <c r="V667" s="185">
        <f t="shared" si="97"/>
        <v>658</v>
      </c>
      <c r="W667" s="12">
        <v>132</v>
      </c>
      <c r="X667" s="9">
        <v>998</v>
      </c>
      <c r="Y667" s="9">
        <v>658</v>
      </c>
      <c r="Z667" s="12">
        <v>0</v>
      </c>
      <c r="AA667" s="12">
        <v>0</v>
      </c>
      <c r="AB667" s="132"/>
      <c r="AC667" s="131"/>
      <c r="AD667" s="132"/>
      <c r="AE667" s="132"/>
      <c r="AF667" s="131"/>
      <c r="AG667" s="131"/>
      <c r="AI667" s="12"/>
      <c r="AL667" s="12"/>
      <c r="AM667" s="12"/>
      <c r="AO667" s="12"/>
      <c r="AR667" s="12"/>
      <c r="AS667" s="12"/>
      <c r="AU667" s="12"/>
      <c r="AX667" s="12"/>
      <c r="AY667" s="12"/>
      <c r="BA667" s="12"/>
      <c r="BD667" s="12"/>
      <c r="BE667" s="12"/>
      <c r="BG667" s="12"/>
      <c r="BJ667" s="12"/>
      <c r="BK667" s="12"/>
      <c r="BM667" s="131"/>
      <c r="BN667" s="132"/>
      <c r="BO667" s="132"/>
      <c r="BP667" s="12"/>
      <c r="BQ667" s="12"/>
      <c r="BS667" s="12"/>
      <c r="BV667" s="12"/>
      <c r="BW667" s="12"/>
      <c r="BY667" s="12"/>
      <c r="CB667" s="12"/>
      <c r="CC667" s="12"/>
      <c r="CE667" s="12"/>
      <c r="CH667" s="12"/>
      <c r="CI667" s="12"/>
    </row>
    <row r="668" spans="1:87">
      <c r="A668" s="9">
        <v>659</v>
      </c>
      <c r="B668" s="9">
        <v>132</v>
      </c>
      <c r="C668" s="9" t="s">
        <v>1928</v>
      </c>
      <c r="D668" s="9">
        <v>998</v>
      </c>
      <c r="E668" s="9" t="s">
        <v>1928</v>
      </c>
      <c r="F668" s="39">
        <v>0</v>
      </c>
      <c r="G668" s="128">
        <v>0</v>
      </c>
      <c r="H668" s="129">
        <f t="shared" si="99"/>
        <v>0</v>
      </c>
      <c r="I668" s="128">
        <f>IF(H669&gt;0, H668/H669, 0)</f>
        <v>0</v>
      </c>
      <c r="J668" s="76"/>
      <c r="K668" s="12" t="e">
        <f>ROUND(J669*I668,0)</f>
        <v>#REF!</v>
      </c>
      <c r="L668" s="75">
        <v>0</v>
      </c>
      <c r="M668" s="12" t="e">
        <f>K668-L668</f>
        <v>#REF!</v>
      </c>
      <c r="N668" s="50" t="e">
        <f t="shared" si="98"/>
        <v>#REF!</v>
      </c>
      <c r="O668" s="12">
        <v>0</v>
      </c>
      <c r="P668" s="9">
        <f t="shared" si="91"/>
        <v>0</v>
      </c>
      <c r="Q668" s="130">
        <f t="shared" si="92"/>
        <v>132</v>
      </c>
      <c r="R668" s="130">
        <f t="shared" si="93"/>
        <v>998</v>
      </c>
      <c r="S668" s="130">
        <f t="shared" si="94"/>
        <v>659</v>
      </c>
      <c r="T668" s="130">
        <f t="shared" si="95"/>
        <v>0</v>
      </c>
      <c r="U668" s="130">
        <f t="shared" si="96"/>
        <v>0</v>
      </c>
      <c r="V668" s="185">
        <f t="shared" si="97"/>
        <v>659</v>
      </c>
      <c r="W668" s="12">
        <v>132</v>
      </c>
      <c r="X668" s="9">
        <v>998</v>
      </c>
      <c r="Y668" s="9">
        <v>659</v>
      </c>
      <c r="Z668" s="12">
        <v>0</v>
      </c>
      <c r="AA668" s="12">
        <v>0</v>
      </c>
      <c r="AB668" s="132"/>
      <c r="AC668" s="131"/>
      <c r="AD668" s="132"/>
      <c r="AE668" s="132"/>
      <c r="AF668" s="131"/>
      <c r="AG668" s="131"/>
      <c r="AI668" s="12"/>
      <c r="AL668" s="12"/>
      <c r="AM668" s="12"/>
      <c r="AO668" s="12"/>
      <c r="AR668" s="12"/>
      <c r="AS668" s="12"/>
      <c r="AU668" s="12"/>
      <c r="AX668" s="12"/>
      <c r="AY668" s="12"/>
      <c r="BA668" s="12"/>
      <c r="BD668" s="12"/>
      <c r="BE668" s="12"/>
      <c r="BG668" s="12"/>
      <c r="BJ668" s="12"/>
      <c r="BK668" s="12"/>
      <c r="BM668" s="131"/>
      <c r="BN668" s="132"/>
      <c r="BO668" s="132"/>
      <c r="BP668" s="12"/>
      <c r="BQ668" s="12"/>
      <c r="BS668" s="12"/>
      <c r="BV668" s="12"/>
      <c r="BW668" s="12"/>
      <c r="BY668" s="12"/>
      <c r="CB668" s="12"/>
      <c r="CC668" s="12"/>
      <c r="CE668" s="12"/>
      <c r="CH668" s="12"/>
      <c r="CI668" s="12"/>
    </row>
    <row r="669" spans="1:87">
      <c r="A669" s="9">
        <v>660</v>
      </c>
      <c r="B669" s="13">
        <v>132</v>
      </c>
      <c r="C669" s="13" t="s">
        <v>1631</v>
      </c>
      <c r="D669" s="13">
        <v>999</v>
      </c>
      <c r="E669" s="13" t="s">
        <v>946</v>
      </c>
      <c r="F669" s="111">
        <v>2516221.86</v>
      </c>
      <c r="G669" s="133">
        <v>1</v>
      </c>
      <c r="H669" s="134">
        <f>SUM(H665:H668)</f>
        <v>2349232.48</v>
      </c>
      <c r="I669" s="133">
        <f>SUM(I665:I668)</f>
        <v>1</v>
      </c>
      <c r="J669" s="111" t="e">
        <f>VLOOKUP(B669,town351,22)</f>
        <v>#REF!</v>
      </c>
      <c r="K669" s="111" t="e">
        <f>SUM(K665:K668)</f>
        <v>#REF!</v>
      </c>
      <c r="L669" s="135">
        <v>1932074</v>
      </c>
      <c r="M669" s="111" t="e">
        <f>SUM(M665:M668)</f>
        <v>#REF!</v>
      </c>
      <c r="N669" s="49" t="e">
        <f t="shared" si="98"/>
        <v>#REF!</v>
      </c>
      <c r="O669" s="111">
        <v>246</v>
      </c>
      <c r="P669" s="9">
        <f t="shared" si="91"/>
        <v>0</v>
      </c>
      <c r="Q669" s="130">
        <f t="shared" si="92"/>
        <v>132</v>
      </c>
      <c r="R669" s="130">
        <f t="shared" si="93"/>
        <v>999</v>
      </c>
      <c r="S669" s="130">
        <f t="shared" si="94"/>
        <v>660</v>
      </c>
      <c r="T669" s="130">
        <f t="shared" si="95"/>
        <v>224</v>
      </c>
      <c r="U669" s="130">
        <f t="shared" si="96"/>
        <v>2349232.48</v>
      </c>
      <c r="V669" s="185">
        <f t="shared" si="97"/>
        <v>660</v>
      </c>
      <c r="W669" s="12">
        <v>132</v>
      </c>
      <c r="X669" s="9">
        <v>999</v>
      </c>
      <c r="Y669" s="9">
        <v>660</v>
      </c>
      <c r="Z669" s="12">
        <v>224</v>
      </c>
      <c r="AA669" s="12">
        <v>2349232.48</v>
      </c>
      <c r="AB669" s="132"/>
      <c r="AC669" s="131"/>
      <c r="AD669" s="132"/>
      <c r="AE669" s="132"/>
      <c r="AF669" s="131"/>
      <c r="AG669" s="131"/>
      <c r="AI669" s="12"/>
      <c r="AL669" s="12"/>
      <c r="AM669" s="12"/>
      <c r="AO669" s="12"/>
      <c r="AR669" s="12"/>
      <c r="AS669" s="12"/>
      <c r="AU669" s="12"/>
      <c r="AX669" s="12"/>
      <c r="AY669" s="12"/>
      <c r="BA669" s="12"/>
      <c r="BD669" s="12"/>
      <c r="BE669" s="12"/>
      <c r="BG669" s="12"/>
      <c r="BJ669" s="12"/>
      <c r="BK669" s="12"/>
      <c r="BM669" s="131"/>
      <c r="BN669" s="132"/>
      <c r="BO669" s="132"/>
      <c r="BP669" s="12"/>
      <c r="BQ669" s="12"/>
      <c r="BS669" s="12"/>
      <c r="BV669" s="12"/>
      <c r="BW669" s="12"/>
      <c r="BY669" s="12"/>
      <c r="CB669" s="12"/>
      <c r="CC669" s="12"/>
      <c r="CE669" s="12"/>
      <c r="CH669" s="12"/>
      <c r="CI669" s="12"/>
    </row>
    <row r="670" spans="1:87">
      <c r="A670" s="9">
        <v>661</v>
      </c>
      <c r="B670" s="9">
        <v>133</v>
      </c>
      <c r="C670" s="9" t="s">
        <v>1632</v>
      </c>
      <c r="D670" s="9">
        <v>133</v>
      </c>
      <c r="E670" s="9" t="s">
        <v>1193</v>
      </c>
      <c r="F670" s="39">
        <v>12443297.537840001</v>
      </c>
      <c r="G670" s="128">
        <v>0.81969100020647534</v>
      </c>
      <c r="H670" s="129">
        <f>U670</f>
        <v>12499752.025560001</v>
      </c>
      <c r="I670" s="128">
        <f>IF(H674&gt;0, H670/H674, 0)</f>
        <v>0.82225635597322733</v>
      </c>
      <c r="J670" s="76"/>
      <c r="K670" s="12" t="e">
        <f>ROUND(J674*I670,0)</f>
        <v>#REF!</v>
      </c>
      <c r="L670" s="75">
        <v>7047648</v>
      </c>
      <c r="M670" s="12" t="e">
        <f>K670-L670</f>
        <v>#REF!</v>
      </c>
      <c r="N670" s="50" t="e">
        <f t="shared" si="98"/>
        <v>#REF!</v>
      </c>
      <c r="O670" s="12">
        <v>1168</v>
      </c>
      <c r="P670" s="9">
        <f t="shared" si="91"/>
        <v>0</v>
      </c>
      <c r="Q670" s="130">
        <f t="shared" si="92"/>
        <v>133</v>
      </c>
      <c r="R670" s="130">
        <f t="shared" si="93"/>
        <v>133</v>
      </c>
      <c r="S670" s="130">
        <f t="shared" si="94"/>
        <v>661</v>
      </c>
      <c r="T670" s="130">
        <f t="shared" si="95"/>
        <v>1171</v>
      </c>
      <c r="U670" s="130">
        <f t="shared" si="96"/>
        <v>12499752.025560001</v>
      </c>
      <c r="V670" s="185">
        <f t="shared" si="97"/>
        <v>661</v>
      </c>
      <c r="W670" s="12">
        <v>133</v>
      </c>
      <c r="X670" s="9">
        <v>133</v>
      </c>
      <c r="Y670" s="9">
        <v>661</v>
      </c>
      <c r="Z670" s="12">
        <v>1171</v>
      </c>
      <c r="AA670" s="12">
        <v>12499752.025560001</v>
      </c>
      <c r="AB670" s="132"/>
      <c r="AC670" s="131"/>
      <c r="AD670" s="132"/>
      <c r="AE670" s="132"/>
      <c r="AF670" s="131"/>
      <c r="AG670" s="131"/>
      <c r="AI670" s="12"/>
      <c r="AL670" s="12"/>
      <c r="AM670" s="12"/>
      <c r="AO670" s="12"/>
      <c r="AR670" s="12"/>
      <c r="AS670" s="12"/>
      <c r="AU670" s="12"/>
      <c r="AX670" s="12"/>
      <c r="AY670" s="12"/>
      <c r="BA670" s="12"/>
      <c r="BD670" s="12"/>
      <c r="BE670" s="12"/>
      <c r="BG670" s="12"/>
      <c r="BJ670" s="12"/>
      <c r="BK670" s="12"/>
      <c r="BM670" s="131"/>
      <c r="BN670" s="132"/>
      <c r="BO670" s="132"/>
      <c r="BP670" s="12"/>
      <c r="BQ670" s="12"/>
      <c r="BS670" s="12"/>
      <c r="BV670" s="12"/>
      <c r="BW670" s="12"/>
      <c r="BY670" s="12"/>
      <c r="CB670" s="12"/>
      <c r="CC670" s="12"/>
      <c r="CE670" s="12"/>
      <c r="CH670" s="12"/>
      <c r="CI670" s="12"/>
    </row>
    <row r="671" spans="1:87">
      <c r="A671" s="9">
        <v>662</v>
      </c>
      <c r="B671" s="9">
        <v>133</v>
      </c>
      <c r="C671" s="9" t="s">
        <v>1632</v>
      </c>
      <c r="D671" s="9">
        <v>806</v>
      </c>
      <c r="E671" s="9" t="s">
        <v>1475</v>
      </c>
      <c r="F671" s="39">
        <v>2424215</v>
      </c>
      <c r="G671" s="128">
        <v>0.15969297624064346</v>
      </c>
      <c r="H671" s="129">
        <f t="shared" si="99"/>
        <v>2411546</v>
      </c>
      <c r="I671" s="128">
        <f>IF(H674&gt;0, H671/H674, 0)</f>
        <v>0.15863586910900948</v>
      </c>
      <c r="J671" s="76"/>
      <c r="K671" s="12" t="e">
        <f>ROUND(J674*I671,0)</f>
        <v>#REF!</v>
      </c>
      <c r="L671" s="75">
        <v>1373030</v>
      </c>
      <c r="M671" s="12" t="e">
        <f>K671-L671</f>
        <v>#REF!</v>
      </c>
      <c r="N671" s="50" t="e">
        <f t="shared" si="98"/>
        <v>#REF!</v>
      </c>
      <c r="O671" s="12">
        <v>150</v>
      </c>
      <c r="P671" s="9">
        <f t="shared" si="91"/>
        <v>0</v>
      </c>
      <c r="Q671" s="130">
        <f t="shared" si="92"/>
        <v>133</v>
      </c>
      <c r="R671" s="130">
        <f t="shared" si="93"/>
        <v>806</v>
      </c>
      <c r="S671" s="130">
        <f t="shared" si="94"/>
        <v>662</v>
      </c>
      <c r="T671" s="130">
        <f t="shared" si="95"/>
        <v>149</v>
      </c>
      <c r="U671" s="130">
        <f t="shared" si="96"/>
        <v>2411546</v>
      </c>
      <c r="V671" s="185">
        <f t="shared" si="97"/>
        <v>662</v>
      </c>
      <c r="W671" s="12">
        <v>133</v>
      </c>
      <c r="X671" s="9">
        <v>806</v>
      </c>
      <c r="Y671" s="9">
        <v>662</v>
      </c>
      <c r="Z671" s="12">
        <v>149</v>
      </c>
      <c r="AA671" s="12">
        <v>2411546</v>
      </c>
      <c r="AB671" s="132"/>
      <c r="AC671" s="131"/>
      <c r="AD671" s="132"/>
      <c r="AE671" s="132"/>
      <c r="AF671" s="131"/>
      <c r="AG671" s="131"/>
      <c r="AI671" s="12"/>
      <c r="AL671" s="12"/>
      <c r="AM671" s="12"/>
      <c r="AO671" s="12"/>
      <c r="AR671" s="12"/>
      <c r="AS671" s="12"/>
      <c r="AU671" s="12"/>
      <c r="AX671" s="12"/>
      <c r="AY671" s="12"/>
      <c r="BA671" s="12"/>
      <c r="BD671" s="12"/>
      <c r="BE671" s="12"/>
      <c r="BG671" s="12"/>
      <c r="BJ671" s="12"/>
      <c r="BK671" s="12"/>
      <c r="BM671" s="131"/>
      <c r="BN671" s="132"/>
      <c r="BO671" s="132"/>
      <c r="BP671" s="12"/>
      <c r="BQ671" s="12"/>
      <c r="BS671" s="12"/>
      <c r="BV671" s="12"/>
      <c r="BW671" s="12"/>
      <c r="BY671" s="12"/>
      <c r="CB671" s="12"/>
      <c r="CC671" s="12"/>
      <c r="CE671" s="12"/>
      <c r="CH671" s="12"/>
      <c r="CI671" s="12"/>
    </row>
    <row r="672" spans="1:87">
      <c r="A672" s="9">
        <v>663</v>
      </c>
      <c r="B672" s="9">
        <v>133</v>
      </c>
      <c r="C672" s="9" t="s">
        <v>1632</v>
      </c>
      <c r="D672" s="9">
        <v>915</v>
      </c>
      <c r="E672" s="9" t="s">
        <v>1500</v>
      </c>
      <c r="F672" s="39">
        <v>312961</v>
      </c>
      <c r="G672" s="128">
        <v>2.0616023552881248E-2</v>
      </c>
      <c r="H672" s="129">
        <f t="shared" si="99"/>
        <v>290472</v>
      </c>
      <c r="I672" s="128">
        <f>IF(H674&gt;0, H672/H674, 0)</f>
        <v>1.910777491776321E-2</v>
      </c>
      <c r="J672" s="76"/>
      <c r="K672" s="12" t="e">
        <f>ROUND(J674*I672,0)</f>
        <v>#REF!</v>
      </c>
      <c r="L672" s="75">
        <v>177255</v>
      </c>
      <c r="M672" s="12" t="e">
        <f>K672-L672</f>
        <v>#REF!</v>
      </c>
      <c r="N672" s="50" t="e">
        <f t="shared" si="98"/>
        <v>#REF!</v>
      </c>
      <c r="O672" s="12">
        <v>20</v>
      </c>
      <c r="P672" s="9">
        <f t="shared" si="91"/>
        <v>0</v>
      </c>
      <c r="Q672" s="130">
        <f t="shared" si="92"/>
        <v>133</v>
      </c>
      <c r="R672" s="130">
        <f t="shared" si="93"/>
        <v>915</v>
      </c>
      <c r="S672" s="130">
        <f t="shared" si="94"/>
        <v>663</v>
      </c>
      <c r="T672" s="130">
        <f t="shared" si="95"/>
        <v>18</v>
      </c>
      <c r="U672" s="130">
        <f t="shared" si="96"/>
        <v>290472</v>
      </c>
      <c r="V672" s="185">
        <f t="shared" si="97"/>
        <v>663</v>
      </c>
      <c r="W672" s="12">
        <v>133</v>
      </c>
      <c r="X672" s="9">
        <v>915</v>
      </c>
      <c r="Y672" s="9">
        <v>663</v>
      </c>
      <c r="Z672" s="12">
        <v>18</v>
      </c>
      <c r="AA672" s="12">
        <v>290472</v>
      </c>
      <c r="AB672" s="132"/>
      <c r="AC672" s="131"/>
      <c r="AD672" s="132"/>
      <c r="AE672" s="132"/>
      <c r="AF672" s="131"/>
      <c r="AG672" s="131"/>
      <c r="AI672" s="12"/>
      <c r="AL672" s="12"/>
      <c r="AM672" s="12"/>
      <c r="AO672" s="12"/>
      <c r="AR672" s="12"/>
      <c r="AS672" s="12"/>
      <c r="AU672" s="12"/>
      <c r="AX672" s="12"/>
      <c r="AY672" s="12"/>
      <c r="BA672" s="12"/>
      <c r="BD672" s="12"/>
      <c r="BE672" s="12"/>
      <c r="BG672" s="12"/>
      <c r="BJ672" s="12"/>
      <c r="BK672" s="12"/>
      <c r="BM672" s="131"/>
      <c r="BN672" s="132"/>
      <c r="BO672" s="132"/>
      <c r="BP672" s="12"/>
      <c r="BQ672" s="12"/>
      <c r="BS672" s="12"/>
      <c r="BV672" s="12"/>
      <c r="BW672" s="12"/>
      <c r="BY672" s="12"/>
      <c r="CB672" s="12"/>
      <c r="CC672" s="12"/>
      <c r="CE672" s="12"/>
      <c r="CH672" s="12"/>
      <c r="CI672" s="12"/>
    </row>
    <row r="673" spans="1:87">
      <c r="A673" s="9">
        <v>664</v>
      </c>
      <c r="B673" s="9">
        <v>133</v>
      </c>
      <c r="C673" s="9" t="s">
        <v>1928</v>
      </c>
      <c r="D673" s="9">
        <v>998</v>
      </c>
      <c r="E673" s="9" t="s">
        <v>1928</v>
      </c>
      <c r="F673" s="39">
        <v>0</v>
      </c>
      <c r="G673" s="128">
        <v>0</v>
      </c>
      <c r="H673" s="129">
        <f t="shared" si="99"/>
        <v>0</v>
      </c>
      <c r="I673" s="128">
        <f>IF(H674&gt;0, H673/H674, 0)</f>
        <v>0</v>
      </c>
      <c r="J673" s="76"/>
      <c r="K673" s="12" t="e">
        <f>ROUND(J674*I673,0)</f>
        <v>#REF!</v>
      </c>
      <c r="L673" s="75">
        <v>0</v>
      </c>
      <c r="M673" s="12" t="e">
        <f>K673-L673</f>
        <v>#REF!</v>
      </c>
      <c r="N673" s="50" t="e">
        <f t="shared" si="98"/>
        <v>#REF!</v>
      </c>
      <c r="O673" s="12">
        <v>0</v>
      </c>
      <c r="P673" s="9">
        <f t="shared" si="91"/>
        <v>0</v>
      </c>
      <c r="Q673" s="130">
        <f t="shared" si="92"/>
        <v>133</v>
      </c>
      <c r="R673" s="130">
        <f t="shared" si="93"/>
        <v>998</v>
      </c>
      <c r="S673" s="130">
        <f t="shared" si="94"/>
        <v>664</v>
      </c>
      <c r="T673" s="130">
        <f t="shared" si="95"/>
        <v>0</v>
      </c>
      <c r="U673" s="130">
        <f t="shared" si="96"/>
        <v>0</v>
      </c>
      <c r="V673" s="185">
        <f t="shared" si="97"/>
        <v>664</v>
      </c>
      <c r="W673" s="12">
        <v>133</v>
      </c>
      <c r="X673" s="9">
        <v>998</v>
      </c>
      <c r="Y673" s="9">
        <v>664</v>
      </c>
      <c r="Z673" s="12">
        <v>0</v>
      </c>
      <c r="AA673" s="12">
        <v>0</v>
      </c>
      <c r="AB673" s="132"/>
      <c r="AC673" s="131"/>
      <c r="AD673" s="132"/>
      <c r="AE673" s="132"/>
      <c r="AF673" s="131"/>
      <c r="AG673" s="131"/>
      <c r="AI673" s="12"/>
      <c r="AL673" s="12"/>
      <c r="AM673" s="12"/>
      <c r="AO673" s="12"/>
      <c r="AR673" s="12"/>
      <c r="AS673" s="12"/>
      <c r="AU673" s="12"/>
      <c r="AX673" s="12"/>
      <c r="AY673" s="12"/>
      <c r="BA673" s="12"/>
      <c r="BD673" s="12"/>
      <c r="BE673" s="12"/>
      <c r="BG673" s="12"/>
      <c r="BJ673" s="12"/>
      <c r="BK673" s="12"/>
      <c r="BM673" s="131"/>
      <c r="BN673" s="132"/>
      <c r="BO673" s="132"/>
      <c r="BP673" s="12"/>
      <c r="BQ673" s="12"/>
      <c r="BS673" s="12"/>
      <c r="BV673" s="12"/>
      <c r="BW673" s="12"/>
      <c r="BY673" s="12"/>
      <c r="CB673" s="12"/>
      <c r="CC673" s="12"/>
      <c r="CE673" s="12"/>
      <c r="CH673" s="12"/>
      <c r="CI673" s="12"/>
    </row>
    <row r="674" spans="1:87">
      <c r="A674" s="9">
        <v>665</v>
      </c>
      <c r="B674" s="13">
        <v>133</v>
      </c>
      <c r="C674" s="13" t="s">
        <v>1632</v>
      </c>
      <c r="D674" s="13">
        <v>999</v>
      </c>
      <c r="E674" s="13" t="s">
        <v>946</v>
      </c>
      <c r="F674" s="111">
        <v>15180473.537840001</v>
      </c>
      <c r="G674" s="133">
        <v>1</v>
      </c>
      <c r="H674" s="134">
        <f>SUM(H670:H673)</f>
        <v>15201770.025560001</v>
      </c>
      <c r="I674" s="133">
        <f>SUM(I670:I673)</f>
        <v>1</v>
      </c>
      <c r="J674" s="111" t="e">
        <f>VLOOKUP(B674,town351,22)</f>
        <v>#REF!</v>
      </c>
      <c r="K674" s="111" t="e">
        <f>SUM(K670:K673)</f>
        <v>#REF!</v>
      </c>
      <c r="L674" s="135">
        <v>8597933</v>
      </c>
      <c r="M674" s="111" t="e">
        <f>SUM(M670:M673)</f>
        <v>#REF!</v>
      </c>
      <c r="N674" s="49" t="e">
        <f t="shared" si="98"/>
        <v>#REF!</v>
      </c>
      <c r="O674" s="111">
        <v>1338</v>
      </c>
      <c r="P674" s="9">
        <f t="shared" si="91"/>
        <v>0</v>
      </c>
      <c r="Q674" s="130">
        <f t="shared" si="92"/>
        <v>133</v>
      </c>
      <c r="R674" s="130">
        <f t="shared" si="93"/>
        <v>999</v>
      </c>
      <c r="S674" s="130">
        <f t="shared" si="94"/>
        <v>665</v>
      </c>
      <c r="T674" s="130">
        <f t="shared" si="95"/>
        <v>1338</v>
      </c>
      <c r="U674" s="130">
        <f t="shared" si="96"/>
        <v>15201770.025560001</v>
      </c>
      <c r="V674" s="185">
        <f t="shared" si="97"/>
        <v>665</v>
      </c>
      <c r="W674" s="12">
        <v>133</v>
      </c>
      <c r="X674" s="9">
        <v>999</v>
      </c>
      <c r="Y674" s="9">
        <v>665</v>
      </c>
      <c r="Z674" s="12">
        <v>1338</v>
      </c>
      <c r="AA674" s="12">
        <v>15201770.025560001</v>
      </c>
      <c r="AB674" s="132"/>
      <c r="AC674" s="131"/>
      <c r="AD674" s="132"/>
      <c r="AE674" s="132"/>
      <c r="AF674" s="131"/>
      <c r="AG674" s="131"/>
      <c r="AI674" s="12"/>
      <c r="AL674" s="12"/>
      <c r="AM674" s="12"/>
      <c r="AO674" s="12"/>
      <c r="AR674" s="12"/>
      <c r="AS674" s="12"/>
      <c r="AU674" s="12"/>
      <c r="AX674" s="12"/>
      <c r="AY674" s="12"/>
      <c r="BA674" s="12"/>
      <c r="BD674" s="12"/>
      <c r="BE674" s="12"/>
      <c r="BG674" s="12"/>
      <c r="BJ674" s="12"/>
      <c r="BK674" s="12"/>
      <c r="BM674" s="131"/>
      <c r="BN674" s="132"/>
      <c r="BO674" s="132"/>
      <c r="BP674" s="12"/>
      <c r="BQ674" s="12"/>
      <c r="BS674" s="12"/>
      <c r="BV674" s="12"/>
      <c r="BW674" s="12"/>
      <c r="BY674" s="12"/>
      <c r="CB674" s="12"/>
      <c r="CC674" s="12"/>
      <c r="CE674" s="12"/>
      <c r="CH674" s="12"/>
      <c r="CI674" s="12"/>
    </row>
    <row r="675" spans="1:87">
      <c r="A675" s="9">
        <v>666</v>
      </c>
      <c r="B675" s="9">
        <v>134</v>
      </c>
      <c r="C675" s="9" t="s">
        <v>1633</v>
      </c>
      <c r="D675" s="9">
        <v>134</v>
      </c>
      <c r="E675" s="9" t="s">
        <v>1194</v>
      </c>
      <c r="F675" s="39">
        <v>13199.960000000001</v>
      </c>
      <c r="G675" s="128">
        <v>4.3962857326557738E-4</v>
      </c>
      <c r="H675" s="129">
        <f>U675</f>
        <v>13170.920000000002</v>
      </c>
      <c r="I675" s="128">
        <f>IF(H679&gt;0, H675/H679, 0)</f>
        <v>4.3813702894622574E-4</v>
      </c>
      <c r="J675" s="76"/>
      <c r="K675" s="12" t="e">
        <f>ROUND(J679*I675,0)</f>
        <v>#REF!</v>
      </c>
      <c r="L675" s="75">
        <v>7925</v>
      </c>
      <c r="M675" s="12" t="e">
        <f>K675-L675</f>
        <v>#REF!</v>
      </c>
      <c r="N675" s="50" t="e">
        <f t="shared" si="98"/>
        <v>#REF!</v>
      </c>
      <c r="O675" s="12">
        <v>1</v>
      </c>
      <c r="P675" s="9">
        <f t="shared" si="91"/>
        <v>0</v>
      </c>
      <c r="Q675" s="130">
        <f t="shared" si="92"/>
        <v>134</v>
      </c>
      <c r="R675" s="130">
        <f t="shared" si="93"/>
        <v>134</v>
      </c>
      <c r="S675" s="130">
        <f t="shared" si="94"/>
        <v>666</v>
      </c>
      <c r="T675" s="130">
        <f t="shared" si="95"/>
        <v>1</v>
      </c>
      <c r="U675" s="130">
        <f t="shared" si="96"/>
        <v>13170.920000000002</v>
      </c>
      <c r="V675" s="185">
        <f t="shared" si="97"/>
        <v>666</v>
      </c>
      <c r="W675" s="12">
        <v>134</v>
      </c>
      <c r="X675" s="9">
        <v>134</v>
      </c>
      <c r="Y675" s="9">
        <v>666</v>
      </c>
      <c r="Z675" s="12">
        <v>1</v>
      </c>
      <c r="AA675" s="12">
        <v>13170.920000000002</v>
      </c>
      <c r="AB675" s="132"/>
      <c r="AC675" s="131"/>
      <c r="AD675" s="132"/>
      <c r="AE675" s="132"/>
      <c r="AF675" s="131"/>
      <c r="AG675" s="131"/>
      <c r="AI675" s="12"/>
      <c r="AL675" s="12"/>
      <c r="AM675" s="12"/>
      <c r="AO675" s="12"/>
      <c r="AR675" s="12"/>
      <c r="AS675" s="12"/>
      <c r="AU675" s="12"/>
      <c r="AX675" s="12"/>
      <c r="AY675" s="12"/>
      <c r="BA675" s="12"/>
      <c r="BD675" s="12"/>
      <c r="BE675" s="12"/>
      <c r="BG675" s="12"/>
      <c r="BJ675" s="12"/>
      <c r="BK675" s="12"/>
      <c r="BM675" s="131"/>
      <c r="BN675" s="132"/>
      <c r="BO675" s="132"/>
      <c r="BP675" s="12"/>
      <c r="BQ675" s="12"/>
      <c r="BS675" s="12"/>
      <c r="BV675" s="12"/>
      <c r="BW675" s="12"/>
      <c r="BY675" s="12"/>
      <c r="CB675" s="12"/>
      <c r="CC675" s="12"/>
      <c r="CE675" s="12"/>
      <c r="CH675" s="12"/>
      <c r="CI675" s="12"/>
    </row>
    <row r="676" spans="1:87">
      <c r="A676" s="9">
        <v>667</v>
      </c>
      <c r="B676" s="9">
        <v>134</v>
      </c>
      <c r="C676" s="9" t="s">
        <v>1633</v>
      </c>
      <c r="D676" s="9">
        <v>775</v>
      </c>
      <c r="E676" s="9" t="s">
        <v>1470</v>
      </c>
      <c r="F676" s="39">
        <v>28835506</v>
      </c>
      <c r="G676" s="128">
        <v>0.96037505887676899</v>
      </c>
      <c r="H676" s="129">
        <f t="shared" si="99"/>
        <v>29052072</v>
      </c>
      <c r="I676" s="128">
        <f>IF(H679&gt;0, H676/H679, 0)</f>
        <v>0.96643123721135904</v>
      </c>
      <c r="J676" s="76"/>
      <c r="K676" s="12" t="e">
        <f>ROUND(J679*I676,0)</f>
        <v>#REF!</v>
      </c>
      <c r="L676" s="75">
        <v>17312246</v>
      </c>
      <c r="M676" s="12" t="e">
        <f>K676-L676</f>
        <v>#REF!</v>
      </c>
      <c r="N676" s="50" t="e">
        <f t="shared" si="98"/>
        <v>#REF!</v>
      </c>
      <c r="O676" s="12">
        <v>3097</v>
      </c>
      <c r="P676" s="9">
        <f t="shared" si="91"/>
        <v>0</v>
      </c>
      <c r="Q676" s="130">
        <f t="shared" si="92"/>
        <v>134</v>
      </c>
      <c r="R676" s="130">
        <f t="shared" si="93"/>
        <v>775</v>
      </c>
      <c r="S676" s="130">
        <f t="shared" si="94"/>
        <v>667</v>
      </c>
      <c r="T676" s="130">
        <f t="shared" si="95"/>
        <v>3127</v>
      </c>
      <c r="U676" s="130">
        <f t="shared" si="96"/>
        <v>29052072</v>
      </c>
      <c r="V676" s="185">
        <f t="shared" si="97"/>
        <v>667</v>
      </c>
      <c r="W676" s="12">
        <v>134</v>
      </c>
      <c r="X676" s="9">
        <v>775</v>
      </c>
      <c r="Y676" s="9">
        <v>667</v>
      </c>
      <c r="Z676" s="12">
        <v>3127</v>
      </c>
      <c r="AA676" s="12">
        <v>29052072</v>
      </c>
      <c r="AB676" s="132"/>
      <c r="AC676" s="131"/>
      <c r="AD676" s="132"/>
      <c r="AE676" s="132"/>
      <c r="AF676" s="131"/>
      <c r="AG676" s="131"/>
      <c r="AI676" s="12"/>
      <c r="AL676" s="12"/>
      <c r="AM676" s="12"/>
      <c r="AO676" s="12"/>
      <c r="AR676" s="12"/>
      <c r="AS676" s="12"/>
      <c r="AU676" s="12"/>
      <c r="AX676" s="12"/>
      <c r="AY676" s="12"/>
      <c r="BA676" s="12"/>
      <c r="BD676" s="12"/>
      <c r="BE676" s="12"/>
      <c r="BG676" s="12"/>
      <c r="BJ676" s="12"/>
      <c r="BK676" s="12"/>
      <c r="BM676" s="131"/>
      <c r="BN676" s="132"/>
      <c r="BO676" s="132"/>
      <c r="BP676" s="12"/>
      <c r="BQ676" s="12"/>
      <c r="BS676" s="12"/>
      <c r="BV676" s="12"/>
      <c r="BW676" s="12"/>
      <c r="BY676" s="12"/>
      <c r="CB676" s="12"/>
      <c r="CC676" s="12"/>
      <c r="CE676" s="12"/>
      <c r="CH676" s="12"/>
      <c r="CI676" s="12"/>
    </row>
    <row r="677" spans="1:87">
      <c r="A677" s="9">
        <v>668</v>
      </c>
      <c r="B677" s="9">
        <v>134</v>
      </c>
      <c r="C677" s="9" t="s">
        <v>1633</v>
      </c>
      <c r="D677" s="9">
        <v>832</v>
      </c>
      <c r="E677" s="9" t="s">
        <v>1486</v>
      </c>
      <c r="F677" s="39">
        <v>1176549</v>
      </c>
      <c r="G677" s="128">
        <v>3.9185312549965434E-2</v>
      </c>
      <c r="H677" s="129">
        <f t="shared" si="99"/>
        <v>995946</v>
      </c>
      <c r="I677" s="128">
        <f>IF(H679&gt;0, H677/H679, 0)</f>
        <v>3.3130625759694665E-2</v>
      </c>
      <c r="J677" s="76"/>
      <c r="K677" s="12" t="e">
        <f>ROUND(J679*I677,0)</f>
        <v>#REF!</v>
      </c>
      <c r="L677" s="75">
        <v>706376</v>
      </c>
      <c r="M677" s="12" t="e">
        <f>K677-L677</f>
        <v>#REF!</v>
      </c>
      <c r="N677" s="50" t="e">
        <f t="shared" si="98"/>
        <v>#REF!</v>
      </c>
      <c r="O677" s="12">
        <v>77</v>
      </c>
      <c r="P677" s="9">
        <f t="shared" si="91"/>
        <v>0</v>
      </c>
      <c r="Q677" s="130">
        <f t="shared" si="92"/>
        <v>134</v>
      </c>
      <c r="R677" s="130">
        <f t="shared" si="93"/>
        <v>832</v>
      </c>
      <c r="S677" s="130">
        <f t="shared" si="94"/>
        <v>668</v>
      </c>
      <c r="T677" s="130">
        <f t="shared" si="95"/>
        <v>65</v>
      </c>
      <c r="U677" s="130">
        <f t="shared" si="96"/>
        <v>995946</v>
      </c>
      <c r="V677" s="185">
        <f t="shared" si="97"/>
        <v>668</v>
      </c>
      <c r="W677" s="12">
        <v>134</v>
      </c>
      <c r="X677" s="9">
        <v>832</v>
      </c>
      <c r="Y677" s="9">
        <v>668</v>
      </c>
      <c r="Z677" s="12">
        <v>65</v>
      </c>
      <c r="AA677" s="12">
        <v>995946</v>
      </c>
      <c r="AB677" s="132"/>
      <c r="AC677" s="131"/>
      <c r="AD677" s="132"/>
      <c r="AE677" s="132"/>
      <c r="AF677" s="131"/>
      <c r="AG677" s="131"/>
      <c r="AI677" s="12"/>
      <c r="AL677" s="12"/>
      <c r="AM677" s="12"/>
      <c r="AO677" s="12"/>
      <c r="AR677" s="12"/>
      <c r="AS677" s="12"/>
      <c r="AU677" s="12"/>
      <c r="AX677" s="12"/>
      <c r="AY677" s="12"/>
      <c r="BA677" s="12"/>
      <c r="BD677" s="12"/>
      <c r="BE677" s="12"/>
      <c r="BG677" s="12"/>
      <c r="BJ677" s="12"/>
      <c r="BK677" s="12"/>
      <c r="BM677" s="131"/>
      <c r="BN677" s="132"/>
      <c r="BO677" s="132"/>
      <c r="BP677" s="12"/>
      <c r="BQ677" s="12"/>
      <c r="BS677" s="12"/>
      <c r="BV677" s="12"/>
      <c r="BW677" s="12"/>
      <c r="BY677" s="12"/>
      <c r="CB677" s="12"/>
      <c r="CC677" s="12"/>
      <c r="CE677" s="12"/>
      <c r="CH677" s="12"/>
      <c r="CI677" s="12"/>
    </row>
    <row r="678" spans="1:87">
      <c r="A678" s="9">
        <v>669</v>
      </c>
      <c r="B678" s="9">
        <v>134</v>
      </c>
      <c r="C678" s="9" t="s">
        <v>1928</v>
      </c>
      <c r="D678" s="9">
        <v>998</v>
      </c>
      <c r="E678" s="9" t="s">
        <v>1928</v>
      </c>
      <c r="F678" s="39">
        <v>0</v>
      </c>
      <c r="G678" s="128">
        <v>0</v>
      </c>
      <c r="H678" s="129">
        <f t="shared" si="99"/>
        <v>0</v>
      </c>
      <c r="I678" s="128">
        <f>IF(H679&gt;0, H678/H679, 0)</f>
        <v>0</v>
      </c>
      <c r="J678" s="76"/>
      <c r="K678" s="12" t="e">
        <f>ROUND(J679*I678,0)</f>
        <v>#REF!</v>
      </c>
      <c r="L678" s="75">
        <v>0</v>
      </c>
      <c r="M678" s="12" t="e">
        <f>K678-L678</f>
        <v>#REF!</v>
      </c>
      <c r="N678" s="50" t="e">
        <f t="shared" si="98"/>
        <v>#REF!</v>
      </c>
      <c r="O678" s="12">
        <v>0</v>
      </c>
      <c r="P678" s="9">
        <f t="shared" si="91"/>
        <v>0</v>
      </c>
      <c r="Q678" s="130">
        <f t="shared" si="92"/>
        <v>134</v>
      </c>
      <c r="R678" s="130">
        <f t="shared" si="93"/>
        <v>998</v>
      </c>
      <c r="S678" s="130">
        <f t="shared" si="94"/>
        <v>669</v>
      </c>
      <c r="T678" s="130">
        <f t="shared" si="95"/>
        <v>0</v>
      </c>
      <c r="U678" s="130">
        <f t="shared" si="96"/>
        <v>0</v>
      </c>
      <c r="V678" s="185">
        <f t="shared" si="97"/>
        <v>669</v>
      </c>
      <c r="W678" s="12">
        <v>134</v>
      </c>
      <c r="X678" s="9">
        <v>998</v>
      </c>
      <c r="Y678" s="9">
        <v>669</v>
      </c>
      <c r="Z678" s="12">
        <v>0</v>
      </c>
      <c r="AA678" s="12">
        <v>0</v>
      </c>
      <c r="AB678" s="132"/>
      <c r="AC678" s="131"/>
      <c r="AD678" s="132"/>
      <c r="AE678" s="132"/>
      <c r="AF678" s="131"/>
      <c r="AG678" s="131"/>
      <c r="AI678" s="12"/>
      <c r="AL678" s="12"/>
      <c r="AM678" s="12"/>
      <c r="AO678" s="12"/>
      <c r="AR678" s="12"/>
      <c r="AS678" s="12"/>
      <c r="AU678" s="12"/>
      <c r="AX678" s="12"/>
      <c r="AY678" s="12"/>
      <c r="BA678" s="12"/>
      <c r="BD678" s="12"/>
      <c r="BE678" s="12"/>
      <c r="BG678" s="12"/>
      <c r="BJ678" s="12"/>
      <c r="BK678" s="12"/>
      <c r="BM678" s="131"/>
      <c r="BN678" s="132"/>
      <c r="BO678" s="132"/>
      <c r="BP678" s="12"/>
      <c r="BQ678" s="12"/>
      <c r="BS678" s="12"/>
      <c r="BV678" s="12"/>
      <c r="BW678" s="12"/>
      <c r="BY678" s="12"/>
      <c r="CB678" s="12"/>
      <c r="CC678" s="12"/>
      <c r="CE678" s="12"/>
      <c r="CH678" s="12"/>
      <c r="CI678" s="12"/>
    </row>
    <row r="679" spans="1:87">
      <c r="A679" s="9">
        <v>670</v>
      </c>
      <c r="B679" s="13">
        <v>134</v>
      </c>
      <c r="C679" s="13" t="s">
        <v>1633</v>
      </c>
      <c r="D679" s="13">
        <v>999</v>
      </c>
      <c r="E679" s="13" t="s">
        <v>946</v>
      </c>
      <c r="F679" s="111">
        <v>30025254.960000001</v>
      </c>
      <c r="G679" s="133">
        <v>1</v>
      </c>
      <c r="H679" s="134">
        <f>SUM(H675:H678)</f>
        <v>30061188.920000002</v>
      </c>
      <c r="I679" s="133">
        <f>SUM(I675:I678)</f>
        <v>1</v>
      </c>
      <c r="J679" s="111" t="e">
        <f>VLOOKUP(B679,town351,22)</f>
        <v>#REF!</v>
      </c>
      <c r="K679" s="111" t="e">
        <f>SUM(K675:K678)</f>
        <v>#REF!</v>
      </c>
      <c r="L679" s="135">
        <v>18026547</v>
      </c>
      <c r="M679" s="111" t="e">
        <f>SUM(M675:M678)</f>
        <v>#REF!</v>
      </c>
      <c r="N679" s="49" t="e">
        <f t="shared" si="98"/>
        <v>#REF!</v>
      </c>
      <c r="O679" s="111">
        <v>3175</v>
      </c>
      <c r="P679" s="9">
        <f t="shared" si="91"/>
        <v>0</v>
      </c>
      <c r="Q679" s="130">
        <f t="shared" si="92"/>
        <v>134</v>
      </c>
      <c r="R679" s="130">
        <f t="shared" si="93"/>
        <v>999</v>
      </c>
      <c r="S679" s="130">
        <f t="shared" si="94"/>
        <v>670</v>
      </c>
      <c r="T679" s="130">
        <f t="shared" si="95"/>
        <v>3193</v>
      </c>
      <c r="U679" s="130">
        <f t="shared" si="96"/>
        <v>30061188.920000002</v>
      </c>
      <c r="V679" s="185">
        <f t="shared" si="97"/>
        <v>670</v>
      </c>
      <c r="W679" s="12">
        <v>134</v>
      </c>
      <c r="X679" s="9">
        <v>999</v>
      </c>
      <c r="Y679" s="9">
        <v>670</v>
      </c>
      <c r="Z679" s="12">
        <v>3193</v>
      </c>
      <c r="AA679" s="12">
        <v>30061188.920000002</v>
      </c>
      <c r="AB679" s="132"/>
      <c r="AC679" s="131"/>
      <c r="AD679" s="132"/>
      <c r="AE679" s="132"/>
      <c r="AF679" s="131"/>
      <c r="AG679" s="131"/>
      <c r="AI679" s="12"/>
      <c r="AL679" s="12"/>
      <c r="AM679" s="12"/>
      <c r="AO679" s="12"/>
      <c r="AR679" s="12"/>
      <c r="AS679" s="12"/>
      <c r="AU679" s="12"/>
      <c r="AX679" s="12"/>
      <c r="AY679" s="12"/>
      <c r="BA679" s="12"/>
      <c r="BD679" s="12"/>
      <c r="BE679" s="12"/>
      <c r="BG679" s="12"/>
      <c r="BJ679" s="12"/>
      <c r="BK679" s="12"/>
      <c r="BM679" s="131"/>
      <c r="BN679" s="132"/>
      <c r="BO679" s="132"/>
      <c r="BP679" s="12"/>
      <c r="BQ679" s="12"/>
      <c r="BS679" s="12"/>
      <c r="BV679" s="12"/>
      <c r="BW679" s="12"/>
      <c r="BY679" s="12"/>
      <c r="CB679" s="12"/>
      <c r="CC679" s="12"/>
      <c r="CE679" s="12"/>
      <c r="CH679" s="12"/>
      <c r="CI679" s="12"/>
    </row>
    <row r="680" spans="1:87">
      <c r="A680" s="9">
        <v>671</v>
      </c>
      <c r="B680" s="9">
        <v>135</v>
      </c>
      <c r="C680" s="9" t="s">
        <v>1634</v>
      </c>
      <c r="D680" s="9">
        <v>135</v>
      </c>
      <c r="E680" s="9" t="s">
        <v>1195</v>
      </c>
      <c r="F680" s="39">
        <v>1599126.75</v>
      </c>
      <c r="G680" s="128">
        <v>0.4270072707646369</v>
      </c>
      <c r="H680" s="129">
        <f>U680</f>
        <v>1464807.0700000003</v>
      </c>
      <c r="I680" s="128">
        <f>IF(H684&gt;0, H680/H684, 0)</f>
        <v>0.38752103679726502</v>
      </c>
      <c r="J680" s="76"/>
      <c r="K680" s="12" t="e">
        <f>ROUND(J684*I680,0)</f>
        <v>#REF!</v>
      </c>
      <c r="L680" s="75">
        <v>961437</v>
      </c>
      <c r="M680" s="12" t="e">
        <f>K680-L680</f>
        <v>#REF!</v>
      </c>
      <c r="N680" s="50" t="e">
        <f t="shared" si="98"/>
        <v>#REF!</v>
      </c>
      <c r="O680" s="12">
        <v>163</v>
      </c>
      <c r="P680" s="9">
        <f t="shared" si="91"/>
        <v>0</v>
      </c>
      <c r="Q680" s="130">
        <f t="shared" si="92"/>
        <v>135</v>
      </c>
      <c r="R680" s="130">
        <f t="shared" si="93"/>
        <v>135</v>
      </c>
      <c r="S680" s="130">
        <f t="shared" si="94"/>
        <v>671</v>
      </c>
      <c r="T680" s="130">
        <f t="shared" si="95"/>
        <v>145</v>
      </c>
      <c r="U680" s="130">
        <f t="shared" si="96"/>
        <v>1464807.0700000003</v>
      </c>
      <c r="V680" s="185">
        <f t="shared" si="97"/>
        <v>671</v>
      </c>
      <c r="W680" s="12">
        <v>135</v>
      </c>
      <c r="X680" s="9">
        <v>135</v>
      </c>
      <c r="Y680" s="9">
        <v>671</v>
      </c>
      <c r="Z680" s="12">
        <v>145</v>
      </c>
      <c r="AA680" s="12">
        <v>1464807.0700000003</v>
      </c>
      <c r="AB680" s="132"/>
      <c r="AC680" s="131"/>
      <c r="AD680" s="132"/>
      <c r="AE680" s="132"/>
      <c r="AF680" s="131"/>
      <c r="AG680" s="131"/>
      <c r="AI680" s="12"/>
      <c r="AL680" s="12"/>
      <c r="AM680" s="12"/>
      <c r="AO680" s="12"/>
      <c r="AR680" s="12"/>
      <c r="AS680" s="12"/>
      <c r="AU680" s="12"/>
      <c r="AX680" s="12"/>
      <c r="AY680" s="12"/>
      <c r="BA680" s="12"/>
      <c r="BD680" s="12"/>
      <c r="BE680" s="12"/>
      <c r="BG680" s="12"/>
      <c r="BJ680" s="12"/>
      <c r="BK680" s="12"/>
      <c r="BM680" s="131"/>
      <c r="BN680" s="132"/>
      <c r="BO680" s="132"/>
      <c r="BP680" s="12"/>
      <c r="BQ680" s="12"/>
      <c r="BS680" s="12"/>
      <c r="BV680" s="12"/>
      <c r="BW680" s="12"/>
      <c r="BY680" s="12"/>
      <c r="CB680" s="12"/>
      <c r="CC680" s="12"/>
      <c r="CE680" s="12"/>
      <c r="CH680" s="12"/>
      <c r="CI680" s="12"/>
    </row>
    <row r="681" spans="1:87">
      <c r="A681" s="9">
        <v>672</v>
      </c>
      <c r="B681" s="9">
        <v>135</v>
      </c>
      <c r="C681" s="9" t="s">
        <v>1634</v>
      </c>
      <c r="D681" s="9">
        <v>770</v>
      </c>
      <c r="E681" s="9" t="s">
        <v>1467</v>
      </c>
      <c r="F681" s="39">
        <v>2145837</v>
      </c>
      <c r="G681" s="128">
        <v>0.57299272923536304</v>
      </c>
      <c r="H681" s="129">
        <f t="shared" si="99"/>
        <v>2315135</v>
      </c>
      <c r="I681" s="128">
        <f>IF(H684&gt;0, H681/H684, 0)</f>
        <v>0.61247896320273498</v>
      </c>
      <c r="J681" s="76"/>
      <c r="K681" s="12" t="e">
        <f>ROUND(J684*I681,0)</f>
        <v>#REF!</v>
      </c>
      <c r="L681" s="75">
        <v>1290133</v>
      </c>
      <c r="M681" s="12" t="e">
        <f>K681-L681</f>
        <v>#REF!</v>
      </c>
      <c r="N681" s="50" t="e">
        <f t="shared" si="98"/>
        <v>#REF!</v>
      </c>
      <c r="O681" s="12">
        <v>190</v>
      </c>
      <c r="P681" s="9">
        <f t="shared" si="91"/>
        <v>0</v>
      </c>
      <c r="Q681" s="130">
        <f t="shared" si="92"/>
        <v>135</v>
      </c>
      <c r="R681" s="130">
        <f t="shared" si="93"/>
        <v>770</v>
      </c>
      <c r="S681" s="130">
        <f t="shared" si="94"/>
        <v>672</v>
      </c>
      <c r="T681" s="130">
        <f t="shared" si="95"/>
        <v>203</v>
      </c>
      <c r="U681" s="130">
        <f t="shared" si="96"/>
        <v>2315135</v>
      </c>
      <c r="V681" s="185">
        <f t="shared" si="97"/>
        <v>672</v>
      </c>
      <c r="W681" s="12">
        <v>135</v>
      </c>
      <c r="X681" s="9">
        <v>770</v>
      </c>
      <c r="Y681" s="9">
        <v>672</v>
      </c>
      <c r="Z681" s="12">
        <v>203</v>
      </c>
      <c r="AA681" s="12">
        <v>2315135</v>
      </c>
      <c r="AB681" s="132"/>
      <c r="AC681" s="131"/>
      <c r="AD681" s="132"/>
      <c r="AE681" s="132"/>
      <c r="AF681" s="131"/>
      <c r="AG681" s="131"/>
      <c r="AI681" s="12"/>
      <c r="AL681" s="12"/>
      <c r="AM681" s="12"/>
      <c r="AO681" s="12"/>
      <c r="AR681" s="12"/>
      <c r="AS681" s="12"/>
      <c r="AU681" s="12"/>
      <c r="AX681" s="12"/>
      <c r="AY681" s="12"/>
      <c r="BA681" s="12"/>
      <c r="BD681" s="12"/>
      <c r="BE681" s="12"/>
      <c r="BG681" s="12"/>
      <c r="BJ681" s="12"/>
      <c r="BK681" s="12"/>
      <c r="BM681" s="131"/>
      <c r="BN681" s="132"/>
      <c r="BO681" s="132"/>
      <c r="BP681" s="12"/>
      <c r="BQ681" s="12"/>
      <c r="BS681" s="12"/>
      <c r="BV681" s="12"/>
      <c r="BW681" s="12"/>
      <c r="BY681" s="12"/>
      <c r="CB681" s="12"/>
      <c r="CC681" s="12"/>
      <c r="CE681" s="12"/>
      <c r="CH681" s="12"/>
      <c r="CI681" s="12"/>
    </row>
    <row r="682" spans="1:87">
      <c r="A682" s="9">
        <v>673</v>
      </c>
      <c r="B682" s="9">
        <v>135</v>
      </c>
      <c r="C682" s="9" t="s">
        <v>1928</v>
      </c>
      <c r="D682" s="9">
        <v>998</v>
      </c>
      <c r="E682" s="9" t="s">
        <v>1928</v>
      </c>
      <c r="F682" s="39">
        <v>0</v>
      </c>
      <c r="G682" s="128">
        <v>0</v>
      </c>
      <c r="H682" s="129">
        <f t="shared" si="99"/>
        <v>0</v>
      </c>
      <c r="I682" s="128">
        <f>IF(H684&gt;0, H682/H684, 0)</f>
        <v>0</v>
      </c>
      <c r="J682" s="76"/>
      <c r="K682" s="12" t="e">
        <f>ROUND(J684*I682,0)</f>
        <v>#REF!</v>
      </c>
      <c r="L682" s="75">
        <v>0</v>
      </c>
      <c r="M682" s="12" t="e">
        <f>K682-L682</f>
        <v>#REF!</v>
      </c>
      <c r="N682" s="50" t="e">
        <f t="shared" si="98"/>
        <v>#REF!</v>
      </c>
      <c r="O682" s="12">
        <v>0</v>
      </c>
      <c r="P682" s="9">
        <f t="shared" si="91"/>
        <v>0</v>
      </c>
      <c r="Q682" s="130">
        <f t="shared" si="92"/>
        <v>135</v>
      </c>
      <c r="R682" s="130">
        <f t="shared" si="93"/>
        <v>998</v>
      </c>
      <c r="S682" s="130">
        <f t="shared" si="94"/>
        <v>673</v>
      </c>
      <c r="T682" s="130">
        <f t="shared" si="95"/>
        <v>0</v>
      </c>
      <c r="U682" s="130">
        <f t="shared" si="96"/>
        <v>0</v>
      </c>
      <c r="V682" s="185">
        <f t="shared" si="97"/>
        <v>673</v>
      </c>
      <c r="W682" s="12">
        <v>135</v>
      </c>
      <c r="X682" s="9">
        <v>998</v>
      </c>
      <c r="Y682" s="9">
        <v>673</v>
      </c>
      <c r="Z682" s="12">
        <v>0</v>
      </c>
      <c r="AA682" s="12">
        <v>0</v>
      </c>
      <c r="AB682" s="132"/>
      <c r="AC682" s="131"/>
      <c r="AD682" s="132"/>
      <c r="AE682" s="132"/>
      <c r="AF682" s="131"/>
      <c r="AG682" s="131"/>
      <c r="AI682" s="12"/>
      <c r="AL682" s="12"/>
      <c r="AM682" s="12"/>
      <c r="AO682" s="12"/>
      <c r="AR682" s="12"/>
      <c r="AS682" s="12"/>
      <c r="AU682" s="12"/>
      <c r="AX682" s="12"/>
      <c r="AY682" s="12"/>
      <c r="BA682" s="12"/>
      <c r="BD682" s="12"/>
      <c r="BE682" s="12"/>
      <c r="BG682" s="12"/>
      <c r="BJ682" s="12"/>
      <c r="BK682" s="12"/>
      <c r="BM682" s="131"/>
      <c r="BN682" s="132"/>
      <c r="BO682" s="132"/>
      <c r="BP682" s="12"/>
      <c r="BQ682" s="12"/>
      <c r="BS682" s="12"/>
      <c r="BV682" s="12"/>
      <c r="BW682" s="12"/>
      <c r="BY682" s="12"/>
      <c r="CB682" s="12"/>
      <c r="CC682" s="12"/>
      <c r="CE682" s="12"/>
      <c r="CH682" s="12"/>
      <c r="CI682" s="12"/>
    </row>
    <row r="683" spans="1:87">
      <c r="A683" s="9">
        <v>674</v>
      </c>
      <c r="B683" s="9">
        <v>135</v>
      </c>
      <c r="C683" s="9" t="s">
        <v>1928</v>
      </c>
      <c r="D683" s="9">
        <v>998</v>
      </c>
      <c r="E683" s="9" t="s">
        <v>1928</v>
      </c>
      <c r="F683" s="39">
        <v>0</v>
      </c>
      <c r="G683" s="128">
        <v>0</v>
      </c>
      <c r="H683" s="129">
        <f t="shared" si="99"/>
        <v>0</v>
      </c>
      <c r="I683" s="128">
        <f>IF(H684&gt;0, H683/H684, 0)</f>
        <v>0</v>
      </c>
      <c r="J683" s="76"/>
      <c r="K683" s="12" t="e">
        <f>ROUND(J684*I683,0)</f>
        <v>#REF!</v>
      </c>
      <c r="L683" s="75">
        <v>0</v>
      </c>
      <c r="M683" s="12" t="e">
        <f>K683-L683</f>
        <v>#REF!</v>
      </c>
      <c r="N683" s="50" t="e">
        <f t="shared" si="98"/>
        <v>#REF!</v>
      </c>
      <c r="O683" s="12">
        <v>0</v>
      </c>
      <c r="P683" s="9">
        <f t="shared" si="91"/>
        <v>0</v>
      </c>
      <c r="Q683" s="130">
        <f t="shared" si="92"/>
        <v>135</v>
      </c>
      <c r="R683" s="130">
        <f t="shared" si="93"/>
        <v>998</v>
      </c>
      <c r="S683" s="130">
        <f t="shared" si="94"/>
        <v>674</v>
      </c>
      <c r="T683" s="130">
        <f t="shared" si="95"/>
        <v>0</v>
      </c>
      <c r="U683" s="130">
        <f t="shared" si="96"/>
        <v>0</v>
      </c>
      <c r="V683" s="185">
        <f t="shared" si="97"/>
        <v>674</v>
      </c>
      <c r="W683" s="12">
        <v>135</v>
      </c>
      <c r="X683" s="9">
        <v>998</v>
      </c>
      <c r="Y683" s="9">
        <v>674</v>
      </c>
      <c r="Z683" s="12">
        <v>0</v>
      </c>
      <c r="AA683" s="12">
        <v>0</v>
      </c>
      <c r="AB683" s="132"/>
      <c r="AC683" s="131"/>
      <c r="AD683" s="132"/>
      <c r="AE683" s="132"/>
      <c r="AF683" s="131"/>
      <c r="AG683" s="131"/>
      <c r="AI683" s="12"/>
      <c r="AL683" s="12"/>
      <c r="AM683" s="12"/>
      <c r="AO683" s="12"/>
      <c r="AR683" s="12"/>
      <c r="AS683" s="12"/>
      <c r="AU683" s="12"/>
      <c r="AX683" s="12"/>
      <c r="AY683" s="12"/>
      <c r="BA683" s="12"/>
      <c r="BD683" s="12"/>
      <c r="BE683" s="12"/>
      <c r="BG683" s="12"/>
      <c r="BJ683" s="12"/>
      <c r="BK683" s="12"/>
      <c r="BM683" s="131"/>
      <c r="BN683" s="132"/>
      <c r="BO683" s="132"/>
      <c r="BP683" s="12"/>
      <c r="BQ683" s="12"/>
      <c r="BS683" s="12"/>
      <c r="BV683" s="12"/>
      <c r="BW683" s="12"/>
      <c r="BY683" s="12"/>
      <c r="CB683" s="12"/>
      <c r="CC683" s="12"/>
      <c r="CE683" s="12"/>
      <c r="CH683" s="12"/>
      <c r="CI683" s="12"/>
    </row>
    <row r="684" spans="1:87">
      <c r="A684" s="9">
        <v>675</v>
      </c>
      <c r="B684" s="13">
        <v>135</v>
      </c>
      <c r="C684" s="13" t="s">
        <v>1634</v>
      </c>
      <c r="D684" s="13">
        <v>999</v>
      </c>
      <c r="E684" s="13" t="s">
        <v>946</v>
      </c>
      <c r="F684" s="111">
        <v>3744963.75</v>
      </c>
      <c r="G684" s="133">
        <v>1</v>
      </c>
      <c r="H684" s="134">
        <f>SUM(H680:H683)</f>
        <v>3779942.0700000003</v>
      </c>
      <c r="I684" s="133">
        <f>SUM(I680:I683)</f>
        <v>1</v>
      </c>
      <c r="J684" s="111" t="e">
        <f>VLOOKUP(B684,town351,22)</f>
        <v>#REF!</v>
      </c>
      <c r="K684" s="111" t="e">
        <f>SUM(K680:K683)</f>
        <v>#REF!</v>
      </c>
      <c r="L684" s="135">
        <v>2251570</v>
      </c>
      <c r="M684" s="111" t="e">
        <f>SUM(M680:M683)</f>
        <v>#REF!</v>
      </c>
      <c r="N684" s="49" t="e">
        <f t="shared" si="98"/>
        <v>#REF!</v>
      </c>
      <c r="O684" s="111">
        <v>353</v>
      </c>
      <c r="P684" s="9">
        <f t="shared" si="91"/>
        <v>0</v>
      </c>
      <c r="Q684" s="130">
        <f t="shared" si="92"/>
        <v>135</v>
      </c>
      <c r="R684" s="130">
        <f t="shared" si="93"/>
        <v>999</v>
      </c>
      <c r="S684" s="130">
        <f t="shared" si="94"/>
        <v>675</v>
      </c>
      <c r="T684" s="130">
        <f t="shared" si="95"/>
        <v>348</v>
      </c>
      <c r="U684" s="130">
        <f t="shared" si="96"/>
        <v>3779942.0700000003</v>
      </c>
      <c r="V684" s="185">
        <f t="shared" si="97"/>
        <v>675</v>
      </c>
      <c r="W684" s="12">
        <v>135</v>
      </c>
      <c r="X684" s="9">
        <v>999</v>
      </c>
      <c r="Y684" s="9">
        <v>675</v>
      </c>
      <c r="Z684" s="12">
        <v>348</v>
      </c>
      <c r="AA684" s="12">
        <v>3779942.0700000003</v>
      </c>
      <c r="AB684" s="132"/>
      <c r="AC684" s="131"/>
      <c r="AD684" s="132"/>
      <c r="AE684" s="132"/>
      <c r="AF684" s="131"/>
      <c r="AG684" s="131"/>
      <c r="AI684" s="12"/>
      <c r="AL684" s="12"/>
      <c r="AM684" s="12"/>
      <c r="AO684" s="12"/>
      <c r="AR684" s="12"/>
      <c r="AS684" s="12"/>
      <c r="AU684" s="12"/>
      <c r="AX684" s="12"/>
      <c r="AY684" s="12"/>
      <c r="BA684" s="12"/>
      <c r="BD684" s="12"/>
      <c r="BE684" s="12"/>
      <c r="BG684" s="12"/>
      <c r="BJ684" s="12"/>
      <c r="BK684" s="12"/>
      <c r="BM684" s="131"/>
      <c r="BN684" s="132"/>
      <c r="BO684" s="132"/>
      <c r="BP684" s="12"/>
      <c r="BQ684" s="12"/>
      <c r="BS684" s="12"/>
      <c r="BV684" s="12"/>
      <c r="BW684" s="12"/>
      <c r="BY684" s="12"/>
      <c r="CB684" s="12"/>
      <c r="CC684" s="12"/>
      <c r="CE684" s="12"/>
      <c r="CH684" s="12"/>
      <c r="CI684" s="12"/>
    </row>
    <row r="685" spans="1:87">
      <c r="A685" s="9">
        <v>676</v>
      </c>
      <c r="B685" s="9">
        <v>136</v>
      </c>
      <c r="C685" s="9" t="s">
        <v>1635</v>
      </c>
      <c r="D685" s="9">
        <v>136</v>
      </c>
      <c r="E685" s="9" t="s">
        <v>1196</v>
      </c>
      <c r="F685" s="39">
        <v>24361946.347450003</v>
      </c>
      <c r="G685" s="128">
        <v>0.97300179664970343</v>
      </c>
      <c r="H685" s="129">
        <f>U685</f>
        <v>24902897.913260002</v>
      </c>
      <c r="I685" s="128">
        <f>IF(H689&gt;0, H685/H689, 0)</f>
        <v>0.97230001443042746</v>
      </c>
      <c r="J685" s="76"/>
      <c r="K685" s="12" t="e">
        <f>ROUND(J689*I685,0)</f>
        <v>#REF!</v>
      </c>
      <c r="L685" s="75">
        <v>17968840</v>
      </c>
      <c r="M685" s="12" t="e">
        <f>K685-L685</f>
        <v>#REF!</v>
      </c>
      <c r="N685" s="50" t="e">
        <f t="shared" si="98"/>
        <v>#REF!</v>
      </c>
      <c r="O685" s="12">
        <v>2565</v>
      </c>
      <c r="P685" s="9">
        <f t="shared" si="91"/>
        <v>0</v>
      </c>
      <c r="Q685" s="130">
        <f t="shared" si="92"/>
        <v>136</v>
      </c>
      <c r="R685" s="130">
        <f t="shared" si="93"/>
        <v>136</v>
      </c>
      <c r="S685" s="130">
        <f t="shared" si="94"/>
        <v>676</v>
      </c>
      <c r="T685" s="130">
        <f t="shared" si="95"/>
        <v>2614</v>
      </c>
      <c r="U685" s="130">
        <f t="shared" si="96"/>
        <v>24902897.913260002</v>
      </c>
      <c r="V685" s="185">
        <f t="shared" si="97"/>
        <v>676</v>
      </c>
      <c r="W685" s="12">
        <v>136</v>
      </c>
      <c r="X685" s="9">
        <v>136</v>
      </c>
      <c r="Y685" s="9">
        <v>676</v>
      </c>
      <c r="Z685" s="12">
        <v>2614</v>
      </c>
      <c r="AA685" s="12">
        <v>24902897.913260002</v>
      </c>
      <c r="AB685" s="132"/>
      <c r="AC685" s="131"/>
      <c r="AD685" s="132"/>
      <c r="AE685" s="132"/>
      <c r="AF685" s="131"/>
      <c r="AG685" s="131"/>
      <c r="AI685" s="12"/>
      <c r="AL685" s="12"/>
      <c r="AM685" s="12"/>
      <c r="AO685" s="12"/>
      <c r="AR685" s="12"/>
      <c r="AS685" s="12"/>
      <c r="AU685" s="12"/>
      <c r="AX685" s="12"/>
      <c r="AY685" s="12"/>
      <c r="BA685" s="12"/>
      <c r="BD685" s="12"/>
      <c r="BE685" s="12"/>
      <c r="BG685" s="12"/>
      <c r="BJ685" s="12"/>
      <c r="BK685" s="12"/>
      <c r="BM685" s="131"/>
      <c r="BN685" s="132"/>
      <c r="BO685" s="132"/>
      <c r="BP685" s="12"/>
      <c r="BQ685" s="12"/>
      <c r="BS685" s="12"/>
      <c r="BV685" s="12"/>
      <c r="BW685" s="12"/>
      <c r="BY685" s="12"/>
      <c r="CB685" s="12"/>
      <c r="CC685" s="12"/>
      <c r="CE685" s="12"/>
      <c r="CH685" s="12"/>
      <c r="CI685" s="12"/>
    </row>
    <row r="686" spans="1:87">
      <c r="A686" s="9">
        <v>677</v>
      </c>
      <c r="B686" s="9">
        <v>136</v>
      </c>
      <c r="C686" s="9" t="s">
        <v>1635</v>
      </c>
      <c r="D686" s="9">
        <v>829</v>
      </c>
      <c r="E686" s="9" t="s">
        <v>1484</v>
      </c>
      <c r="F686" s="39">
        <v>675979</v>
      </c>
      <c r="G686" s="128">
        <v>2.6998203350296568E-2</v>
      </c>
      <c r="H686" s="129">
        <f t="shared" si="99"/>
        <v>709462</v>
      </c>
      <c r="I686" s="128">
        <f>IF(H689&gt;0, H686/H689, 0)</f>
        <v>2.7699985569572531E-2</v>
      </c>
      <c r="J686" s="76"/>
      <c r="K686" s="12" t="e">
        <f>ROUND(J689*I686,0)</f>
        <v>#REF!</v>
      </c>
      <c r="L686" s="75">
        <v>498587</v>
      </c>
      <c r="M686" s="12" t="e">
        <f>K686-L686</f>
        <v>#REF!</v>
      </c>
      <c r="N686" s="50" t="e">
        <f t="shared" si="98"/>
        <v>#REF!</v>
      </c>
      <c r="O686" s="12">
        <v>40</v>
      </c>
      <c r="P686" s="9">
        <f t="shared" si="91"/>
        <v>0</v>
      </c>
      <c r="Q686" s="130">
        <f t="shared" si="92"/>
        <v>136</v>
      </c>
      <c r="R686" s="130">
        <f t="shared" si="93"/>
        <v>829</v>
      </c>
      <c r="S686" s="130">
        <f t="shared" si="94"/>
        <v>677</v>
      </c>
      <c r="T686" s="130">
        <f t="shared" si="95"/>
        <v>42</v>
      </c>
      <c r="U686" s="130">
        <f t="shared" si="96"/>
        <v>709462</v>
      </c>
      <c r="V686" s="185">
        <f t="shared" si="97"/>
        <v>677</v>
      </c>
      <c r="W686" s="12">
        <v>136</v>
      </c>
      <c r="X686" s="9">
        <v>829</v>
      </c>
      <c r="Y686" s="9">
        <v>677</v>
      </c>
      <c r="Z686" s="12">
        <v>42</v>
      </c>
      <c r="AA686" s="12">
        <v>709462</v>
      </c>
      <c r="AB686" s="132"/>
      <c r="AC686" s="131"/>
      <c r="AD686" s="132"/>
      <c r="AE686" s="132"/>
      <c r="AF686" s="131"/>
      <c r="AG686" s="131"/>
      <c r="AI686" s="12"/>
      <c r="AL686" s="12"/>
      <c r="AM686" s="12"/>
      <c r="AO686" s="12"/>
      <c r="AR686" s="12"/>
      <c r="AS686" s="12"/>
      <c r="AU686" s="12"/>
      <c r="AX686" s="12"/>
      <c r="AY686" s="12"/>
      <c r="BA686" s="12"/>
      <c r="BD686" s="12"/>
      <c r="BE686" s="12"/>
      <c r="BG686" s="12"/>
      <c r="BJ686" s="12"/>
      <c r="BK686" s="12"/>
      <c r="BM686" s="131"/>
      <c r="BN686" s="132"/>
      <c r="BO686" s="132"/>
      <c r="BP686" s="12"/>
      <c r="BQ686" s="12"/>
      <c r="BS686" s="12"/>
      <c r="BV686" s="12"/>
      <c r="BW686" s="12"/>
      <c r="BY686" s="12"/>
      <c r="CB686" s="12"/>
      <c r="CC686" s="12"/>
      <c r="CE686" s="12"/>
      <c r="CH686" s="12"/>
      <c r="CI686" s="12"/>
    </row>
    <row r="687" spans="1:87">
      <c r="A687" s="9">
        <v>678</v>
      </c>
      <c r="B687" s="9">
        <v>136</v>
      </c>
      <c r="C687" s="9" t="s">
        <v>1928</v>
      </c>
      <c r="D687" s="9">
        <v>998</v>
      </c>
      <c r="E687" s="9" t="s">
        <v>1928</v>
      </c>
      <c r="F687" s="39">
        <v>0</v>
      </c>
      <c r="G687" s="128">
        <v>0</v>
      </c>
      <c r="H687" s="129">
        <f t="shared" si="99"/>
        <v>0</v>
      </c>
      <c r="I687" s="128">
        <f>IF(H689&gt;0, H687/H689, 0)</f>
        <v>0</v>
      </c>
      <c r="J687" s="76"/>
      <c r="K687" s="12" t="e">
        <f>ROUND(J689*I687,0)</f>
        <v>#REF!</v>
      </c>
      <c r="L687" s="75">
        <v>0</v>
      </c>
      <c r="M687" s="12" t="e">
        <f>K687-L687</f>
        <v>#REF!</v>
      </c>
      <c r="N687" s="50" t="e">
        <f t="shared" si="98"/>
        <v>#REF!</v>
      </c>
      <c r="O687" s="12">
        <v>0</v>
      </c>
      <c r="P687" s="9">
        <f t="shared" si="91"/>
        <v>0</v>
      </c>
      <c r="Q687" s="130">
        <f t="shared" si="92"/>
        <v>136</v>
      </c>
      <c r="R687" s="130">
        <f t="shared" si="93"/>
        <v>998</v>
      </c>
      <c r="S687" s="130">
        <f t="shared" si="94"/>
        <v>678</v>
      </c>
      <c r="T687" s="130">
        <f t="shared" si="95"/>
        <v>0</v>
      </c>
      <c r="U687" s="130">
        <f t="shared" si="96"/>
        <v>0</v>
      </c>
      <c r="V687" s="185">
        <f t="shared" si="97"/>
        <v>678</v>
      </c>
      <c r="W687" s="12">
        <v>136</v>
      </c>
      <c r="X687" s="9">
        <v>998</v>
      </c>
      <c r="Y687" s="9">
        <v>678</v>
      </c>
      <c r="Z687" s="12">
        <v>0</v>
      </c>
      <c r="AA687" s="12">
        <v>0</v>
      </c>
      <c r="AB687" s="132"/>
      <c r="AC687" s="131"/>
      <c r="AD687" s="132"/>
      <c r="AE687" s="132"/>
      <c r="AF687" s="131"/>
      <c r="AG687" s="131"/>
      <c r="AI687" s="12"/>
      <c r="AL687" s="12"/>
      <c r="AM687" s="12"/>
      <c r="AO687" s="12"/>
      <c r="AR687" s="12"/>
      <c r="AS687" s="12"/>
      <c r="AU687" s="12"/>
      <c r="AX687" s="12"/>
      <c r="AY687" s="12"/>
      <c r="BA687" s="12"/>
      <c r="BD687" s="12"/>
      <c r="BE687" s="12"/>
      <c r="BG687" s="12"/>
      <c r="BJ687" s="12"/>
      <c r="BK687" s="12"/>
      <c r="BM687" s="131"/>
      <c r="BN687" s="132"/>
      <c r="BO687" s="132"/>
      <c r="BP687" s="12"/>
      <c r="BQ687" s="12"/>
      <c r="BS687" s="12"/>
      <c r="BV687" s="12"/>
      <c r="BW687" s="12"/>
      <c r="BY687" s="12"/>
      <c r="CB687" s="12"/>
      <c r="CC687" s="12"/>
      <c r="CE687" s="12"/>
      <c r="CH687" s="12"/>
      <c r="CI687" s="12"/>
    </row>
    <row r="688" spans="1:87">
      <c r="A688" s="9">
        <v>679</v>
      </c>
      <c r="B688" s="9">
        <v>136</v>
      </c>
      <c r="C688" s="9" t="s">
        <v>1928</v>
      </c>
      <c r="D688" s="9">
        <v>998</v>
      </c>
      <c r="E688" s="9" t="s">
        <v>1928</v>
      </c>
      <c r="F688" s="39">
        <v>0</v>
      </c>
      <c r="G688" s="128">
        <v>0</v>
      </c>
      <c r="H688" s="129">
        <f t="shared" si="99"/>
        <v>0</v>
      </c>
      <c r="I688" s="128">
        <f>IF(H689&gt;0, H688/H689, 0)</f>
        <v>0</v>
      </c>
      <c r="J688" s="76"/>
      <c r="K688" s="12" t="e">
        <f>ROUND(J689*I688,0)</f>
        <v>#REF!</v>
      </c>
      <c r="L688" s="75">
        <v>0</v>
      </c>
      <c r="M688" s="12" t="e">
        <f>K688-L688</f>
        <v>#REF!</v>
      </c>
      <c r="N688" s="50" t="e">
        <f t="shared" si="98"/>
        <v>#REF!</v>
      </c>
      <c r="O688" s="12">
        <v>0</v>
      </c>
      <c r="P688" s="9">
        <f t="shared" si="91"/>
        <v>0</v>
      </c>
      <c r="Q688" s="130">
        <f t="shared" si="92"/>
        <v>136</v>
      </c>
      <c r="R688" s="130">
        <f t="shared" si="93"/>
        <v>998</v>
      </c>
      <c r="S688" s="130">
        <f t="shared" si="94"/>
        <v>679</v>
      </c>
      <c r="T688" s="130">
        <f t="shared" si="95"/>
        <v>0</v>
      </c>
      <c r="U688" s="130">
        <f t="shared" si="96"/>
        <v>0</v>
      </c>
      <c r="V688" s="185">
        <f t="shared" si="97"/>
        <v>679</v>
      </c>
      <c r="W688" s="12">
        <v>136</v>
      </c>
      <c r="X688" s="9">
        <v>998</v>
      </c>
      <c r="Y688" s="9">
        <v>679</v>
      </c>
      <c r="Z688" s="12">
        <v>0</v>
      </c>
      <c r="AA688" s="12">
        <v>0</v>
      </c>
      <c r="AB688" s="132"/>
      <c r="AC688" s="131"/>
      <c r="AD688" s="132"/>
      <c r="AE688" s="132"/>
      <c r="AF688" s="131"/>
      <c r="AG688" s="131"/>
      <c r="AI688" s="12"/>
      <c r="AL688" s="12"/>
      <c r="AM688" s="12"/>
      <c r="AO688" s="12"/>
      <c r="AR688" s="12"/>
      <c r="AS688" s="12"/>
      <c r="AU688" s="12"/>
      <c r="AX688" s="12"/>
      <c r="AY688" s="12"/>
      <c r="BA688" s="12"/>
      <c r="BD688" s="12"/>
      <c r="BE688" s="12"/>
      <c r="BG688" s="12"/>
      <c r="BJ688" s="12"/>
      <c r="BK688" s="12"/>
      <c r="BM688" s="131"/>
      <c r="BN688" s="132"/>
      <c r="BO688" s="132"/>
      <c r="BP688" s="12"/>
      <c r="BQ688" s="12"/>
      <c r="BS688" s="12"/>
      <c r="BV688" s="12"/>
      <c r="BW688" s="12"/>
      <c r="BY688" s="12"/>
      <c r="CB688" s="12"/>
      <c r="CC688" s="12"/>
      <c r="CE688" s="12"/>
      <c r="CH688" s="12"/>
      <c r="CI688" s="12"/>
    </row>
    <row r="689" spans="1:87">
      <c r="A689" s="9">
        <v>680</v>
      </c>
      <c r="B689" s="13">
        <v>136</v>
      </c>
      <c r="C689" s="13" t="s">
        <v>1635</v>
      </c>
      <c r="D689" s="13">
        <v>999</v>
      </c>
      <c r="E689" s="13" t="s">
        <v>946</v>
      </c>
      <c r="F689" s="111">
        <v>25037925.347450003</v>
      </c>
      <c r="G689" s="133">
        <v>1</v>
      </c>
      <c r="H689" s="134">
        <f>SUM(H685:H688)</f>
        <v>25612359.913260002</v>
      </c>
      <c r="I689" s="133">
        <f>SUM(I685:I688)</f>
        <v>1</v>
      </c>
      <c r="J689" s="111" t="e">
        <f>VLOOKUP(B689,town351,22)</f>
        <v>#REF!</v>
      </c>
      <c r="K689" s="111" t="e">
        <f>SUM(K685:K688)</f>
        <v>#REF!</v>
      </c>
      <c r="L689" s="135">
        <v>18467427</v>
      </c>
      <c r="M689" s="111" t="e">
        <f>SUM(M685:M688)</f>
        <v>#REF!</v>
      </c>
      <c r="N689" s="49" t="e">
        <f t="shared" si="98"/>
        <v>#REF!</v>
      </c>
      <c r="O689" s="111">
        <v>2605</v>
      </c>
      <c r="P689" s="9">
        <f t="shared" si="91"/>
        <v>0</v>
      </c>
      <c r="Q689" s="130">
        <f t="shared" si="92"/>
        <v>136</v>
      </c>
      <c r="R689" s="130">
        <f t="shared" si="93"/>
        <v>999</v>
      </c>
      <c r="S689" s="130">
        <f t="shared" si="94"/>
        <v>680</v>
      </c>
      <c r="T689" s="130">
        <f t="shared" si="95"/>
        <v>2656</v>
      </c>
      <c r="U689" s="130">
        <f t="shared" si="96"/>
        <v>25612359.913260002</v>
      </c>
      <c r="V689" s="185">
        <f t="shared" si="97"/>
        <v>680</v>
      </c>
      <c r="W689" s="12">
        <v>136</v>
      </c>
      <c r="X689" s="9">
        <v>999</v>
      </c>
      <c r="Y689" s="9">
        <v>680</v>
      </c>
      <c r="Z689" s="12">
        <v>2656</v>
      </c>
      <c r="AA689" s="12">
        <v>25612359.913260002</v>
      </c>
      <c r="AB689" s="132"/>
      <c r="AC689" s="131"/>
      <c r="AD689" s="132"/>
      <c r="AE689" s="132"/>
      <c r="AF689" s="131"/>
      <c r="AG689" s="131"/>
      <c r="AI689" s="12"/>
      <c r="AL689" s="12"/>
      <c r="AM689" s="12"/>
      <c r="AO689" s="12"/>
      <c r="AR689" s="12"/>
      <c r="AS689" s="12"/>
      <c r="AU689" s="12"/>
      <c r="AX689" s="12"/>
      <c r="AY689" s="12"/>
      <c r="BA689" s="12"/>
      <c r="BD689" s="12"/>
      <c r="BE689" s="12"/>
      <c r="BG689" s="12"/>
      <c r="BJ689" s="12"/>
      <c r="BK689" s="12"/>
      <c r="BM689" s="131"/>
      <c r="BN689" s="132"/>
      <c r="BO689" s="132"/>
      <c r="BP689" s="12"/>
      <c r="BQ689" s="12"/>
      <c r="BS689" s="12"/>
      <c r="BV689" s="12"/>
      <c r="BW689" s="12"/>
      <c r="BY689" s="12"/>
      <c r="CB689" s="12"/>
      <c r="CC689" s="12"/>
      <c r="CE689" s="12"/>
      <c r="CH689" s="12"/>
      <c r="CI689" s="12"/>
    </row>
    <row r="690" spans="1:87">
      <c r="A690" s="9">
        <v>681</v>
      </c>
      <c r="B690" s="9">
        <v>137</v>
      </c>
      <c r="C690" s="9" t="s">
        <v>1636</v>
      </c>
      <c r="D690" s="9">
        <v>137</v>
      </c>
      <c r="E690" s="9" t="s">
        <v>1197</v>
      </c>
      <c r="F690" s="39">
        <v>80596955.480000004</v>
      </c>
      <c r="G690" s="128">
        <v>1</v>
      </c>
      <c r="H690" s="129">
        <f>U690</f>
        <v>80344375.670000002</v>
      </c>
      <c r="I690" s="128">
        <f>IF(H694&gt;0, H690/H694, 0)</f>
        <v>1</v>
      </c>
      <c r="J690" s="76"/>
      <c r="K690" s="12" t="e">
        <f>ROUND(J694*I690,0)</f>
        <v>#REF!</v>
      </c>
      <c r="L690" s="75">
        <v>10055521</v>
      </c>
      <c r="M690" s="12" t="e">
        <f>K690-L690</f>
        <v>#REF!</v>
      </c>
      <c r="N690" s="50" t="e">
        <f t="shared" si="98"/>
        <v>#REF!</v>
      </c>
      <c r="O690" s="12">
        <v>6639</v>
      </c>
      <c r="P690" s="9">
        <f t="shared" si="91"/>
        <v>0</v>
      </c>
      <c r="Q690" s="130">
        <f t="shared" si="92"/>
        <v>137</v>
      </c>
      <c r="R690" s="130">
        <f t="shared" si="93"/>
        <v>137</v>
      </c>
      <c r="S690" s="130">
        <f t="shared" si="94"/>
        <v>681</v>
      </c>
      <c r="T690" s="130">
        <f t="shared" si="95"/>
        <v>6479</v>
      </c>
      <c r="U690" s="130">
        <f t="shared" si="96"/>
        <v>80344375.670000002</v>
      </c>
      <c r="V690" s="185">
        <f t="shared" si="97"/>
        <v>681</v>
      </c>
      <c r="W690" s="12">
        <v>137</v>
      </c>
      <c r="X690" s="9">
        <v>137</v>
      </c>
      <c r="Y690" s="9">
        <v>681</v>
      </c>
      <c r="Z690" s="12">
        <v>6479</v>
      </c>
      <c r="AA690" s="12">
        <v>80344375.670000002</v>
      </c>
      <c r="AB690" s="132"/>
      <c r="AC690" s="131"/>
      <c r="AD690" s="132"/>
      <c r="AE690" s="132"/>
      <c r="AF690" s="131"/>
      <c r="AG690" s="131"/>
      <c r="AI690" s="12"/>
      <c r="AL690" s="12"/>
      <c r="AM690" s="12"/>
      <c r="AO690" s="12"/>
      <c r="AR690" s="12"/>
      <c r="AS690" s="12"/>
      <c r="AU690" s="12"/>
      <c r="AX690" s="12"/>
      <c r="AY690" s="12"/>
      <c r="BA690" s="12"/>
      <c r="BD690" s="12"/>
      <c r="BE690" s="12"/>
      <c r="BG690" s="12"/>
      <c r="BJ690" s="12"/>
      <c r="BK690" s="12"/>
      <c r="BM690" s="131"/>
      <c r="BN690" s="132"/>
      <c r="BO690" s="132"/>
      <c r="BP690" s="12"/>
      <c r="BQ690" s="12"/>
      <c r="BS690" s="12"/>
      <c r="BV690" s="12"/>
      <c r="BW690" s="12"/>
      <c r="BY690" s="12"/>
      <c r="CB690" s="12"/>
      <c r="CC690" s="12"/>
      <c r="CE690" s="12"/>
      <c r="CH690" s="12"/>
      <c r="CI690" s="12"/>
    </row>
    <row r="691" spans="1:87">
      <c r="A691" s="9">
        <v>682</v>
      </c>
      <c r="B691" s="9">
        <v>137</v>
      </c>
      <c r="C691" s="9" t="s">
        <v>1928</v>
      </c>
      <c r="D691" s="9">
        <v>998</v>
      </c>
      <c r="E691" s="9" t="s">
        <v>1928</v>
      </c>
      <c r="F691" s="39">
        <v>0</v>
      </c>
      <c r="G691" s="128">
        <v>0</v>
      </c>
      <c r="H691" s="129">
        <f t="shared" si="99"/>
        <v>0</v>
      </c>
      <c r="I691" s="128">
        <f>IF(H694&gt;0, H691/H694, 0)</f>
        <v>0</v>
      </c>
      <c r="J691" s="76"/>
      <c r="K691" s="12" t="e">
        <f>ROUND(J694*I691,0)</f>
        <v>#REF!</v>
      </c>
      <c r="L691" s="75">
        <v>0</v>
      </c>
      <c r="M691" s="12" t="e">
        <f>K691-L691</f>
        <v>#REF!</v>
      </c>
      <c r="N691" s="50" t="e">
        <f t="shared" si="98"/>
        <v>#REF!</v>
      </c>
      <c r="O691" s="12">
        <v>0</v>
      </c>
      <c r="P691" s="9">
        <f t="shared" si="91"/>
        <v>0</v>
      </c>
      <c r="Q691" s="130">
        <f t="shared" si="92"/>
        <v>137</v>
      </c>
      <c r="R691" s="130">
        <f t="shared" si="93"/>
        <v>998</v>
      </c>
      <c r="S691" s="130">
        <f t="shared" si="94"/>
        <v>682</v>
      </c>
      <c r="T691" s="130">
        <f t="shared" si="95"/>
        <v>0</v>
      </c>
      <c r="U691" s="130">
        <f t="shared" si="96"/>
        <v>0</v>
      </c>
      <c r="V691" s="185">
        <f t="shared" si="97"/>
        <v>682</v>
      </c>
      <c r="W691" s="12">
        <v>137</v>
      </c>
      <c r="X691" s="9">
        <v>998</v>
      </c>
      <c r="Y691" s="9">
        <v>682</v>
      </c>
      <c r="Z691" s="12">
        <v>0</v>
      </c>
      <c r="AA691" s="12">
        <v>0</v>
      </c>
      <c r="AB691" s="132"/>
      <c r="AC691" s="131"/>
      <c r="AD691" s="132"/>
      <c r="AE691" s="132"/>
      <c r="AF691" s="131"/>
      <c r="AG691" s="131"/>
      <c r="AI691" s="12"/>
      <c r="AL691" s="12"/>
      <c r="AM691" s="12"/>
      <c r="AO691" s="12"/>
      <c r="AR691" s="12"/>
      <c r="AS691" s="12"/>
      <c r="AU691" s="12"/>
      <c r="AX691" s="12"/>
      <c r="AY691" s="12"/>
      <c r="BA691" s="12"/>
      <c r="BD691" s="12"/>
      <c r="BE691" s="12"/>
      <c r="BG691" s="12"/>
      <c r="BJ691" s="12"/>
      <c r="BK691" s="12"/>
      <c r="BM691" s="131"/>
      <c r="BN691" s="132"/>
      <c r="BO691" s="132"/>
      <c r="BP691" s="12"/>
      <c r="BQ691" s="12"/>
      <c r="BS691" s="12"/>
      <c r="BV691" s="12"/>
      <c r="BW691" s="12"/>
      <c r="BY691" s="12"/>
      <c r="CB691" s="12"/>
      <c r="CC691" s="12"/>
      <c r="CE691" s="12"/>
      <c r="CH691" s="12"/>
      <c r="CI691" s="12"/>
    </row>
    <row r="692" spans="1:87">
      <c r="A692" s="9">
        <v>683</v>
      </c>
      <c r="B692" s="9">
        <v>137</v>
      </c>
      <c r="C692" s="9" t="s">
        <v>1928</v>
      </c>
      <c r="D692" s="9">
        <v>998</v>
      </c>
      <c r="E692" s="9" t="s">
        <v>1928</v>
      </c>
      <c r="F692" s="39">
        <v>0</v>
      </c>
      <c r="G692" s="128">
        <v>0</v>
      </c>
      <c r="H692" s="129">
        <f t="shared" si="99"/>
        <v>0</v>
      </c>
      <c r="I692" s="128">
        <f>IF(H694&gt;0, H692/H694, 0)</f>
        <v>0</v>
      </c>
      <c r="J692" s="76"/>
      <c r="K692" s="12" t="e">
        <f>ROUND(J694*I692,0)</f>
        <v>#REF!</v>
      </c>
      <c r="L692" s="75">
        <v>0</v>
      </c>
      <c r="M692" s="12" t="e">
        <f>K692-L692</f>
        <v>#REF!</v>
      </c>
      <c r="N692" s="50" t="e">
        <f t="shared" si="98"/>
        <v>#REF!</v>
      </c>
      <c r="O692" s="12">
        <v>0</v>
      </c>
      <c r="P692" s="9">
        <f t="shared" si="91"/>
        <v>0</v>
      </c>
      <c r="Q692" s="130">
        <f t="shared" si="92"/>
        <v>137</v>
      </c>
      <c r="R692" s="130">
        <f t="shared" si="93"/>
        <v>998</v>
      </c>
      <c r="S692" s="130">
        <f t="shared" si="94"/>
        <v>683</v>
      </c>
      <c r="T692" s="130">
        <f t="shared" si="95"/>
        <v>0</v>
      </c>
      <c r="U692" s="130">
        <f t="shared" si="96"/>
        <v>0</v>
      </c>
      <c r="V692" s="185">
        <f t="shared" si="97"/>
        <v>683</v>
      </c>
      <c r="W692" s="12">
        <v>137</v>
      </c>
      <c r="X692" s="9">
        <v>998</v>
      </c>
      <c r="Y692" s="9">
        <v>683</v>
      </c>
      <c r="Z692" s="12">
        <v>0</v>
      </c>
      <c r="AA692" s="12">
        <v>0</v>
      </c>
      <c r="AB692" s="132"/>
      <c r="AC692" s="131"/>
      <c r="AD692" s="132"/>
      <c r="AE692" s="132"/>
      <c r="AF692" s="131"/>
      <c r="AG692" s="131"/>
      <c r="AI692" s="12"/>
      <c r="AL692" s="12"/>
      <c r="AM692" s="12"/>
      <c r="AO692" s="12"/>
      <c r="AR692" s="12"/>
      <c r="AS692" s="12"/>
      <c r="AU692" s="12"/>
      <c r="AX692" s="12"/>
      <c r="AY692" s="12"/>
      <c r="BA692" s="12"/>
      <c r="BD692" s="12"/>
      <c r="BE692" s="12"/>
      <c r="BG692" s="12"/>
      <c r="BJ692" s="12"/>
      <c r="BK692" s="12"/>
      <c r="BM692" s="131"/>
      <c r="BN692" s="132"/>
      <c r="BO692" s="132"/>
      <c r="BP692" s="12"/>
      <c r="BQ692" s="12"/>
      <c r="BS692" s="12"/>
      <c r="BV692" s="12"/>
      <c r="BW692" s="12"/>
      <c r="BY692" s="12"/>
      <c r="CB692" s="12"/>
      <c r="CC692" s="12"/>
      <c r="CE692" s="12"/>
      <c r="CH692" s="12"/>
      <c r="CI692" s="12"/>
    </row>
    <row r="693" spans="1:87">
      <c r="A693" s="9">
        <v>684</v>
      </c>
      <c r="B693" s="9">
        <v>137</v>
      </c>
      <c r="C693" s="9" t="s">
        <v>1928</v>
      </c>
      <c r="D693" s="9">
        <v>998</v>
      </c>
      <c r="E693" s="9" t="s">
        <v>1928</v>
      </c>
      <c r="F693" s="39">
        <v>0</v>
      </c>
      <c r="G693" s="128">
        <v>0</v>
      </c>
      <c r="H693" s="129">
        <f t="shared" si="99"/>
        <v>0</v>
      </c>
      <c r="I693" s="128">
        <f>IF(H694&gt;0, H693/H694, 0)</f>
        <v>0</v>
      </c>
      <c r="J693" s="76"/>
      <c r="K693" s="12" t="e">
        <f>ROUND(J694*I693,0)</f>
        <v>#REF!</v>
      </c>
      <c r="L693" s="75">
        <v>0</v>
      </c>
      <c r="M693" s="12" t="e">
        <f>K693-L693</f>
        <v>#REF!</v>
      </c>
      <c r="N693" s="50" t="e">
        <f t="shared" si="98"/>
        <v>#REF!</v>
      </c>
      <c r="O693" s="12">
        <v>0</v>
      </c>
      <c r="P693" s="9">
        <f t="shared" si="91"/>
        <v>0</v>
      </c>
      <c r="Q693" s="130">
        <f t="shared" si="92"/>
        <v>137</v>
      </c>
      <c r="R693" s="130">
        <f t="shared" si="93"/>
        <v>998</v>
      </c>
      <c r="S693" s="130">
        <f t="shared" si="94"/>
        <v>684</v>
      </c>
      <c r="T693" s="130">
        <f t="shared" si="95"/>
        <v>0</v>
      </c>
      <c r="U693" s="130">
        <f t="shared" si="96"/>
        <v>0</v>
      </c>
      <c r="V693" s="185">
        <f t="shared" si="97"/>
        <v>684</v>
      </c>
      <c r="W693" s="12">
        <v>137</v>
      </c>
      <c r="X693" s="9">
        <v>998</v>
      </c>
      <c r="Y693" s="9">
        <v>684</v>
      </c>
      <c r="Z693" s="12">
        <v>0</v>
      </c>
      <c r="AA693" s="12">
        <v>0</v>
      </c>
      <c r="AB693" s="132"/>
      <c r="AC693" s="131"/>
      <c r="AD693" s="132"/>
      <c r="AE693" s="132"/>
      <c r="AF693" s="131"/>
      <c r="AG693" s="131"/>
      <c r="AI693" s="12"/>
      <c r="AL693" s="12"/>
      <c r="AM693" s="12"/>
      <c r="AO693" s="12"/>
      <c r="AR693" s="12"/>
      <c r="AS693" s="12"/>
      <c r="AU693" s="12"/>
      <c r="AX693" s="12"/>
      <c r="AY693" s="12"/>
      <c r="BA693" s="12"/>
      <c r="BD693" s="12"/>
      <c r="BE693" s="12"/>
      <c r="BG693" s="12"/>
      <c r="BJ693" s="12"/>
      <c r="BK693" s="12"/>
      <c r="BM693" s="131"/>
      <c r="BN693" s="132"/>
      <c r="BO693" s="132"/>
      <c r="BP693" s="12"/>
      <c r="BQ693" s="12"/>
      <c r="BS693" s="12"/>
      <c r="BV693" s="12"/>
      <c r="BW693" s="12"/>
      <c r="BY693" s="12"/>
      <c r="CB693" s="12"/>
      <c r="CC693" s="12"/>
      <c r="CE693" s="12"/>
      <c r="CH693" s="12"/>
      <c r="CI693" s="12"/>
    </row>
    <row r="694" spans="1:87">
      <c r="A694" s="9">
        <v>685</v>
      </c>
      <c r="B694" s="13">
        <v>137</v>
      </c>
      <c r="C694" s="13" t="s">
        <v>1636</v>
      </c>
      <c r="D694" s="13">
        <v>999</v>
      </c>
      <c r="E694" s="13" t="s">
        <v>946</v>
      </c>
      <c r="F694" s="111">
        <v>80596955.480000004</v>
      </c>
      <c r="G694" s="133">
        <v>1</v>
      </c>
      <c r="H694" s="134">
        <f>SUM(H690:H693)</f>
        <v>80344375.670000002</v>
      </c>
      <c r="I694" s="133">
        <f>SUM(I690:I693)</f>
        <v>1</v>
      </c>
      <c r="J694" s="111" t="e">
        <f>VLOOKUP(B694,town351,22)</f>
        <v>#REF!</v>
      </c>
      <c r="K694" s="111" t="e">
        <f>SUM(K690:K693)</f>
        <v>#REF!</v>
      </c>
      <c r="L694" s="135">
        <v>10055521</v>
      </c>
      <c r="M694" s="111" t="e">
        <f>SUM(M690:M693)</f>
        <v>#REF!</v>
      </c>
      <c r="N694" s="49" t="e">
        <f t="shared" si="98"/>
        <v>#REF!</v>
      </c>
      <c r="O694" s="111">
        <v>6639</v>
      </c>
      <c r="P694" s="9">
        <f t="shared" si="91"/>
        <v>0</v>
      </c>
      <c r="Q694" s="130">
        <f t="shared" si="92"/>
        <v>137</v>
      </c>
      <c r="R694" s="130">
        <f t="shared" si="93"/>
        <v>999</v>
      </c>
      <c r="S694" s="130">
        <f t="shared" si="94"/>
        <v>685</v>
      </c>
      <c r="T694" s="130">
        <f t="shared" si="95"/>
        <v>6479</v>
      </c>
      <c r="U694" s="130">
        <f t="shared" si="96"/>
        <v>80344375.670000002</v>
      </c>
      <c r="V694" s="185">
        <f t="shared" si="97"/>
        <v>685</v>
      </c>
      <c r="W694" s="12">
        <v>137</v>
      </c>
      <c r="X694" s="9">
        <v>999</v>
      </c>
      <c r="Y694" s="9">
        <v>685</v>
      </c>
      <c r="Z694" s="12">
        <v>6479</v>
      </c>
      <c r="AA694" s="12">
        <v>80344375.670000002</v>
      </c>
      <c r="AB694" s="132"/>
      <c r="AC694" s="131"/>
      <c r="AD694" s="132"/>
      <c r="AE694" s="132"/>
      <c r="AF694" s="131"/>
      <c r="AG694" s="131"/>
      <c r="AI694" s="12"/>
      <c r="AL694" s="12"/>
      <c r="AM694" s="12"/>
      <c r="AO694" s="12"/>
      <c r="AR694" s="12"/>
      <c r="AS694" s="12"/>
      <c r="AU694" s="12"/>
      <c r="AX694" s="12"/>
      <c r="AY694" s="12"/>
      <c r="BA694" s="12"/>
      <c r="BD694" s="12"/>
      <c r="BE694" s="12"/>
      <c r="BG694" s="12"/>
      <c r="BJ694" s="12"/>
      <c r="BK694" s="12"/>
      <c r="BM694" s="131"/>
      <c r="BN694" s="132"/>
      <c r="BO694" s="132"/>
      <c r="BP694" s="12"/>
      <c r="BQ694" s="12"/>
      <c r="BS694" s="12"/>
      <c r="BV694" s="12"/>
      <c r="BW694" s="12"/>
      <c r="BY694" s="12"/>
      <c r="CB694" s="12"/>
      <c r="CC694" s="12"/>
      <c r="CE694" s="12"/>
      <c r="CH694" s="12"/>
      <c r="CI694" s="12"/>
    </row>
    <row r="695" spans="1:87">
      <c r="A695" s="9">
        <v>686</v>
      </c>
      <c r="B695" s="9">
        <v>138</v>
      </c>
      <c r="C695" s="9" t="s">
        <v>1637</v>
      </c>
      <c r="D695" s="9">
        <v>138</v>
      </c>
      <c r="E695" s="9" t="s">
        <v>1198</v>
      </c>
      <c r="F695" s="39">
        <v>10396781.262500001</v>
      </c>
      <c r="G695" s="128">
        <v>0.96760993251087013</v>
      </c>
      <c r="H695" s="129">
        <f>U695</f>
        <v>10041924.281359999</v>
      </c>
      <c r="I695" s="128">
        <f>IF(H699&gt;0, H695/H699, 0)</f>
        <v>0.96294078803587169</v>
      </c>
      <c r="J695" s="76"/>
      <c r="K695" s="12" t="e">
        <f>ROUND(J699*I695,0)</f>
        <v>#REF!</v>
      </c>
      <c r="L695" s="75">
        <v>5558390</v>
      </c>
      <c r="M695" s="12" t="e">
        <f>K695-L695</f>
        <v>#REF!</v>
      </c>
      <c r="N695" s="50" t="e">
        <f t="shared" si="98"/>
        <v>#REF!</v>
      </c>
      <c r="O695" s="12">
        <v>1077</v>
      </c>
      <c r="P695" s="9">
        <f t="shared" si="91"/>
        <v>0</v>
      </c>
      <c r="Q695" s="130">
        <f t="shared" si="92"/>
        <v>138</v>
      </c>
      <c r="R695" s="130">
        <f t="shared" si="93"/>
        <v>138</v>
      </c>
      <c r="S695" s="130">
        <f t="shared" si="94"/>
        <v>686</v>
      </c>
      <c r="T695" s="130">
        <f t="shared" si="95"/>
        <v>1041</v>
      </c>
      <c r="U695" s="130">
        <f t="shared" si="96"/>
        <v>10041924.281359999</v>
      </c>
      <c r="V695" s="185">
        <f t="shared" si="97"/>
        <v>686</v>
      </c>
      <c r="W695" s="12">
        <v>138</v>
      </c>
      <c r="X695" s="9">
        <v>138</v>
      </c>
      <c r="Y695" s="9">
        <v>686</v>
      </c>
      <c r="Z695" s="12">
        <v>1041</v>
      </c>
      <c r="AA695" s="12">
        <v>10041924.281359999</v>
      </c>
      <c r="AB695" s="132"/>
      <c r="AC695" s="131"/>
      <c r="AD695" s="132"/>
      <c r="AE695" s="132"/>
      <c r="AF695" s="131"/>
      <c r="AG695" s="131"/>
      <c r="AI695" s="12"/>
      <c r="AL695" s="12"/>
      <c r="AM695" s="12"/>
      <c r="AO695" s="12"/>
      <c r="AR695" s="12"/>
      <c r="AS695" s="12"/>
      <c r="AU695" s="12"/>
      <c r="AX695" s="12"/>
      <c r="AY695" s="12"/>
      <c r="BA695" s="12"/>
      <c r="BD695" s="12"/>
      <c r="BE695" s="12"/>
      <c r="BG695" s="12"/>
      <c r="BJ695" s="12"/>
      <c r="BK695" s="12"/>
      <c r="BM695" s="131"/>
      <c r="BN695" s="132"/>
      <c r="BO695" s="132"/>
      <c r="BP695" s="12"/>
      <c r="BQ695" s="12"/>
      <c r="BS695" s="12"/>
      <c r="BV695" s="12"/>
      <c r="BW695" s="12"/>
      <c r="BY695" s="12"/>
      <c r="CB695" s="12"/>
      <c r="CC695" s="12"/>
      <c r="CE695" s="12"/>
      <c r="CH695" s="12"/>
      <c r="CI695" s="12"/>
    </row>
    <row r="696" spans="1:87">
      <c r="A696" s="9">
        <v>687</v>
      </c>
      <c r="B696" s="9">
        <v>138</v>
      </c>
      <c r="C696" s="9" t="s">
        <v>1637</v>
      </c>
      <c r="D696" s="9">
        <v>805</v>
      </c>
      <c r="E696" s="9" t="s">
        <v>1474</v>
      </c>
      <c r="F696" s="39">
        <v>348025</v>
      </c>
      <c r="G696" s="128">
        <v>3.2390067489129842E-2</v>
      </c>
      <c r="H696" s="129">
        <f t="shared" si="99"/>
        <v>386468</v>
      </c>
      <c r="I696" s="128">
        <f>IF(H699&gt;0, H696/H699, 0)</f>
        <v>3.7059211964128334E-2</v>
      </c>
      <c r="J696" s="76"/>
      <c r="K696" s="12" t="e">
        <f>ROUND(J699*I696,0)</f>
        <v>#REF!</v>
      </c>
      <c r="L696" s="75">
        <v>186063</v>
      </c>
      <c r="M696" s="12" t="e">
        <f>K696-L696</f>
        <v>#REF!</v>
      </c>
      <c r="N696" s="50" t="e">
        <f t="shared" si="98"/>
        <v>#REF!</v>
      </c>
      <c r="O696" s="12">
        <v>23</v>
      </c>
      <c r="P696" s="9">
        <f t="shared" si="91"/>
        <v>0</v>
      </c>
      <c r="Q696" s="130">
        <f t="shared" si="92"/>
        <v>138</v>
      </c>
      <c r="R696" s="130">
        <f t="shared" si="93"/>
        <v>805</v>
      </c>
      <c r="S696" s="130">
        <f t="shared" si="94"/>
        <v>687</v>
      </c>
      <c r="T696" s="130">
        <f t="shared" si="95"/>
        <v>26</v>
      </c>
      <c r="U696" s="130">
        <f t="shared" si="96"/>
        <v>386468</v>
      </c>
      <c r="V696" s="185">
        <f t="shared" si="97"/>
        <v>687</v>
      </c>
      <c r="W696" s="12">
        <v>138</v>
      </c>
      <c r="X696" s="9">
        <v>805</v>
      </c>
      <c r="Y696" s="9">
        <v>687</v>
      </c>
      <c r="Z696" s="12">
        <v>26</v>
      </c>
      <c r="AA696" s="12">
        <v>386468</v>
      </c>
      <c r="AB696" s="132"/>
      <c r="AC696" s="131"/>
      <c r="AD696" s="132"/>
      <c r="AE696" s="132"/>
      <c r="AF696" s="131"/>
      <c r="AG696" s="131"/>
      <c r="AI696" s="12"/>
      <c r="AL696" s="12"/>
      <c r="AM696" s="12"/>
      <c r="AO696" s="12"/>
      <c r="AR696" s="12"/>
      <c r="AS696" s="12"/>
      <c r="AU696" s="12"/>
      <c r="AX696" s="12"/>
      <c r="AY696" s="12"/>
      <c r="BA696" s="12"/>
      <c r="BD696" s="12"/>
      <c r="BE696" s="12"/>
      <c r="BG696" s="12"/>
      <c r="BJ696" s="12"/>
      <c r="BK696" s="12"/>
      <c r="BM696" s="131"/>
      <c r="BN696" s="132"/>
      <c r="BO696" s="132"/>
      <c r="BP696" s="12"/>
      <c r="BQ696" s="12"/>
      <c r="BS696" s="12"/>
      <c r="BV696" s="12"/>
      <c r="BW696" s="12"/>
      <c r="BY696" s="12"/>
      <c r="CB696" s="12"/>
      <c r="CC696" s="12"/>
      <c r="CE696" s="12"/>
      <c r="CH696" s="12"/>
      <c r="CI696" s="12"/>
    </row>
    <row r="697" spans="1:87">
      <c r="A697" s="9">
        <v>688</v>
      </c>
      <c r="B697" s="9">
        <v>138</v>
      </c>
      <c r="C697" s="9" t="s">
        <v>1928</v>
      </c>
      <c r="D697" s="9">
        <v>998</v>
      </c>
      <c r="E697" s="9" t="s">
        <v>1928</v>
      </c>
      <c r="F697" s="39">
        <v>0</v>
      </c>
      <c r="G697" s="128">
        <v>0</v>
      </c>
      <c r="H697" s="129">
        <f t="shared" si="99"/>
        <v>0</v>
      </c>
      <c r="I697" s="128">
        <f>IF(H699&gt;0, H697/H699, 0)</f>
        <v>0</v>
      </c>
      <c r="J697" s="76"/>
      <c r="K697" s="12" t="e">
        <f>ROUND(J699*I697,0)</f>
        <v>#REF!</v>
      </c>
      <c r="L697" s="75">
        <v>0</v>
      </c>
      <c r="M697" s="12" t="e">
        <f>K697-L697</f>
        <v>#REF!</v>
      </c>
      <c r="N697" s="50" t="e">
        <f t="shared" si="98"/>
        <v>#REF!</v>
      </c>
      <c r="O697" s="12">
        <v>0</v>
      </c>
      <c r="P697" s="9">
        <f t="shared" si="91"/>
        <v>0</v>
      </c>
      <c r="Q697" s="130">
        <f t="shared" si="92"/>
        <v>138</v>
      </c>
      <c r="R697" s="130">
        <f t="shared" si="93"/>
        <v>998</v>
      </c>
      <c r="S697" s="130">
        <f t="shared" si="94"/>
        <v>688</v>
      </c>
      <c r="T697" s="130">
        <f t="shared" si="95"/>
        <v>0</v>
      </c>
      <c r="U697" s="130">
        <f t="shared" si="96"/>
        <v>0</v>
      </c>
      <c r="V697" s="185">
        <f t="shared" si="97"/>
        <v>688</v>
      </c>
      <c r="W697" s="12">
        <v>138</v>
      </c>
      <c r="X697" s="9">
        <v>998</v>
      </c>
      <c r="Y697" s="9">
        <v>688</v>
      </c>
      <c r="Z697" s="12">
        <v>0</v>
      </c>
      <c r="AA697" s="12">
        <v>0</v>
      </c>
      <c r="AB697" s="132"/>
      <c r="AC697" s="131"/>
      <c r="AD697" s="132"/>
      <c r="AE697" s="132"/>
      <c r="AF697" s="131"/>
      <c r="AG697" s="131"/>
      <c r="AI697" s="12"/>
      <c r="AL697" s="12"/>
      <c r="AM697" s="12"/>
      <c r="AO697" s="12"/>
      <c r="AR697" s="12"/>
      <c r="AS697" s="12"/>
      <c r="AU697" s="12"/>
      <c r="AX697" s="12"/>
      <c r="AY697" s="12"/>
      <c r="BA697" s="12"/>
      <c r="BD697" s="12"/>
      <c r="BE697" s="12"/>
      <c r="BG697" s="12"/>
      <c r="BJ697" s="12"/>
      <c r="BK697" s="12"/>
      <c r="BM697" s="131"/>
      <c r="BN697" s="132"/>
      <c r="BO697" s="132"/>
      <c r="BP697" s="12"/>
      <c r="BQ697" s="12"/>
      <c r="BS697" s="12"/>
      <c r="BV697" s="12"/>
      <c r="BW697" s="12"/>
      <c r="BY697" s="12"/>
      <c r="CB697" s="12"/>
      <c r="CC697" s="12"/>
      <c r="CE697" s="12"/>
      <c r="CH697" s="12"/>
      <c r="CI697" s="12"/>
    </row>
    <row r="698" spans="1:87">
      <c r="A698" s="9">
        <v>689</v>
      </c>
      <c r="B698" s="9">
        <v>138</v>
      </c>
      <c r="C698" s="9" t="s">
        <v>1928</v>
      </c>
      <c r="D698" s="9">
        <v>998</v>
      </c>
      <c r="E698" s="9" t="s">
        <v>1928</v>
      </c>
      <c r="F698" s="39">
        <v>0</v>
      </c>
      <c r="G698" s="128">
        <v>0</v>
      </c>
      <c r="H698" s="129">
        <f t="shared" si="99"/>
        <v>0</v>
      </c>
      <c r="I698" s="128">
        <f>IF(H699&gt;0, H698/H699, 0)</f>
        <v>0</v>
      </c>
      <c r="J698" s="76"/>
      <c r="K698" s="12" t="e">
        <f>ROUND(J699*I698,0)</f>
        <v>#REF!</v>
      </c>
      <c r="L698" s="75">
        <v>0</v>
      </c>
      <c r="M698" s="12" t="e">
        <f>K698-L698</f>
        <v>#REF!</v>
      </c>
      <c r="N698" s="50" t="e">
        <f t="shared" si="98"/>
        <v>#REF!</v>
      </c>
      <c r="O698" s="12">
        <v>0</v>
      </c>
      <c r="P698" s="9">
        <f t="shared" si="91"/>
        <v>0</v>
      </c>
      <c r="Q698" s="130">
        <f t="shared" si="92"/>
        <v>138</v>
      </c>
      <c r="R698" s="130">
        <f t="shared" si="93"/>
        <v>998</v>
      </c>
      <c r="S698" s="130">
        <f t="shared" si="94"/>
        <v>689</v>
      </c>
      <c r="T698" s="130">
        <f t="shared" si="95"/>
        <v>0</v>
      </c>
      <c r="U698" s="130">
        <f t="shared" si="96"/>
        <v>0</v>
      </c>
      <c r="V698" s="185">
        <f t="shared" si="97"/>
        <v>689</v>
      </c>
      <c r="W698" s="12">
        <v>138</v>
      </c>
      <c r="X698" s="9">
        <v>998</v>
      </c>
      <c r="Y698" s="9">
        <v>689</v>
      </c>
      <c r="Z698" s="12">
        <v>0</v>
      </c>
      <c r="AA698" s="12">
        <v>0</v>
      </c>
      <c r="AB698" s="132"/>
      <c r="AC698" s="131"/>
      <c r="AD698" s="132"/>
      <c r="AE698" s="132"/>
      <c r="AF698" s="131"/>
      <c r="AG698" s="131"/>
      <c r="AI698" s="12"/>
      <c r="AL698" s="12"/>
      <c r="AM698" s="12"/>
      <c r="AO698" s="12"/>
      <c r="AR698" s="12"/>
      <c r="AS698" s="12"/>
      <c r="AU698" s="12"/>
      <c r="AX698" s="12"/>
      <c r="AY698" s="12"/>
      <c r="BA698" s="12"/>
      <c r="BD698" s="12"/>
      <c r="BE698" s="12"/>
      <c r="BG698" s="12"/>
      <c r="BJ698" s="12"/>
      <c r="BK698" s="12"/>
      <c r="BM698" s="131"/>
      <c r="BN698" s="132"/>
      <c r="BO698" s="132"/>
      <c r="BP698" s="12"/>
      <c r="BQ698" s="12"/>
      <c r="BS698" s="12"/>
      <c r="BV698" s="12"/>
      <c r="BW698" s="12"/>
      <c r="BY698" s="12"/>
      <c r="CB698" s="12"/>
      <c r="CC698" s="12"/>
      <c r="CE698" s="12"/>
      <c r="CH698" s="12"/>
      <c r="CI698" s="12"/>
    </row>
    <row r="699" spans="1:87">
      <c r="A699" s="9">
        <v>690</v>
      </c>
      <c r="B699" s="13">
        <v>138</v>
      </c>
      <c r="C699" s="13" t="s">
        <v>1637</v>
      </c>
      <c r="D699" s="13">
        <v>999</v>
      </c>
      <c r="E699" s="13" t="s">
        <v>946</v>
      </c>
      <c r="F699" s="111">
        <v>10744806.262500001</v>
      </c>
      <c r="G699" s="133">
        <v>1</v>
      </c>
      <c r="H699" s="134">
        <f>SUM(H695:H698)</f>
        <v>10428392.281359999</v>
      </c>
      <c r="I699" s="133">
        <f>SUM(I695:I698)</f>
        <v>1</v>
      </c>
      <c r="J699" s="111" t="e">
        <f>VLOOKUP(B699,town351,22)</f>
        <v>#REF!</v>
      </c>
      <c r="K699" s="111" t="e">
        <f>SUM(K695:K698)</f>
        <v>#REF!</v>
      </c>
      <c r="L699" s="135">
        <v>5744453</v>
      </c>
      <c r="M699" s="111" t="e">
        <f>SUM(M695:M698)</f>
        <v>#REF!</v>
      </c>
      <c r="N699" s="49" t="e">
        <f t="shared" si="98"/>
        <v>#REF!</v>
      </c>
      <c r="O699" s="111">
        <v>1100</v>
      </c>
      <c r="P699" s="9">
        <f t="shared" si="91"/>
        <v>0</v>
      </c>
      <c r="Q699" s="130">
        <f t="shared" si="92"/>
        <v>138</v>
      </c>
      <c r="R699" s="130">
        <f t="shared" si="93"/>
        <v>999</v>
      </c>
      <c r="S699" s="130">
        <f t="shared" si="94"/>
        <v>690</v>
      </c>
      <c r="T699" s="130">
        <f t="shared" si="95"/>
        <v>1067</v>
      </c>
      <c r="U699" s="130">
        <f t="shared" si="96"/>
        <v>10428392.281359999</v>
      </c>
      <c r="V699" s="185">
        <f t="shared" si="97"/>
        <v>690</v>
      </c>
      <c r="W699" s="12">
        <v>138</v>
      </c>
      <c r="X699" s="9">
        <v>999</v>
      </c>
      <c r="Y699" s="9">
        <v>690</v>
      </c>
      <c r="Z699" s="12">
        <v>1067</v>
      </c>
      <c r="AA699" s="12">
        <v>10428392.281359999</v>
      </c>
      <c r="AB699" s="132"/>
      <c r="AC699" s="131"/>
      <c r="AD699" s="132"/>
      <c r="AE699" s="132"/>
      <c r="AF699" s="131"/>
      <c r="AG699" s="131"/>
      <c r="AI699" s="12"/>
      <c r="AL699" s="12"/>
      <c r="AM699" s="12"/>
      <c r="AO699" s="12"/>
      <c r="AR699" s="12"/>
      <c r="AS699" s="12"/>
      <c r="AU699" s="12"/>
      <c r="AX699" s="12"/>
      <c r="AY699" s="12"/>
      <c r="BA699" s="12"/>
      <c r="BD699" s="12"/>
      <c r="BE699" s="12"/>
      <c r="BG699" s="12"/>
      <c r="BJ699" s="12"/>
      <c r="BK699" s="12"/>
      <c r="BM699" s="131"/>
      <c r="BN699" s="132"/>
      <c r="BO699" s="132"/>
      <c r="BP699" s="12"/>
      <c r="BQ699" s="12"/>
      <c r="BS699" s="12"/>
      <c r="BV699" s="12"/>
      <c r="BW699" s="12"/>
      <c r="BY699" s="12"/>
      <c r="CB699" s="12"/>
      <c r="CC699" s="12"/>
      <c r="CE699" s="12"/>
      <c r="CH699" s="12"/>
      <c r="CI699" s="12"/>
    </row>
    <row r="700" spans="1:87">
      <c r="A700" s="9">
        <v>691</v>
      </c>
      <c r="B700" s="9">
        <v>139</v>
      </c>
      <c r="C700" s="9" t="s">
        <v>1638</v>
      </c>
      <c r="D700" s="9">
        <v>139</v>
      </c>
      <c r="E700" s="9" t="s">
        <v>1199</v>
      </c>
      <c r="F700" s="39">
        <v>33687637.267440006</v>
      </c>
      <c r="G700" s="128">
        <v>0.99105105504750457</v>
      </c>
      <c r="H700" s="129">
        <f>U700</f>
        <v>33817637.171700001</v>
      </c>
      <c r="I700" s="128">
        <f>IF(H704&gt;0, H700/H704, 0)</f>
        <v>0.99207135273192326</v>
      </c>
      <c r="J700" s="76"/>
      <c r="K700" s="12" t="e">
        <f>ROUND(J704*I700,0)</f>
        <v>#REF!</v>
      </c>
      <c r="L700" s="75">
        <v>28536777</v>
      </c>
      <c r="M700" s="12" t="e">
        <f>K700-L700</f>
        <v>#REF!</v>
      </c>
      <c r="N700" s="50" t="e">
        <f t="shared" si="98"/>
        <v>#REF!</v>
      </c>
      <c r="O700" s="12">
        <v>3489</v>
      </c>
      <c r="P700" s="9">
        <f t="shared" si="91"/>
        <v>0</v>
      </c>
      <c r="Q700" s="130">
        <f t="shared" si="92"/>
        <v>139</v>
      </c>
      <c r="R700" s="130">
        <f t="shared" si="93"/>
        <v>139</v>
      </c>
      <c r="S700" s="130">
        <f t="shared" si="94"/>
        <v>691</v>
      </c>
      <c r="T700" s="130">
        <f t="shared" si="95"/>
        <v>3486</v>
      </c>
      <c r="U700" s="130">
        <f t="shared" si="96"/>
        <v>33817637.171700001</v>
      </c>
      <c r="V700" s="185">
        <f t="shared" si="97"/>
        <v>691</v>
      </c>
      <c r="W700" s="12">
        <v>139</v>
      </c>
      <c r="X700" s="9">
        <v>139</v>
      </c>
      <c r="Y700" s="9">
        <v>691</v>
      </c>
      <c r="Z700" s="12">
        <v>3486</v>
      </c>
      <c r="AA700" s="12">
        <v>33817637.171700001</v>
      </c>
      <c r="AB700" s="132"/>
      <c r="AC700" s="131"/>
      <c r="AD700" s="132"/>
      <c r="AE700" s="132"/>
      <c r="AF700" s="131"/>
      <c r="AG700" s="131"/>
      <c r="AI700" s="12"/>
      <c r="AL700" s="12"/>
      <c r="AM700" s="12"/>
      <c r="AO700" s="12"/>
      <c r="AR700" s="12"/>
      <c r="AS700" s="12"/>
      <c r="AU700" s="12"/>
      <c r="AX700" s="12"/>
      <c r="AY700" s="12"/>
      <c r="BA700" s="12"/>
      <c r="BD700" s="12"/>
      <c r="BE700" s="12"/>
      <c r="BG700" s="12"/>
      <c r="BJ700" s="12"/>
      <c r="BK700" s="12"/>
      <c r="BM700" s="131"/>
      <c r="BN700" s="132"/>
      <c r="BO700" s="132"/>
      <c r="BP700" s="12"/>
      <c r="BQ700" s="12"/>
      <c r="BS700" s="12"/>
      <c r="BV700" s="12"/>
      <c r="BW700" s="12"/>
      <c r="BY700" s="12"/>
      <c r="CB700" s="12"/>
      <c r="CC700" s="12"/>
      <c r="CE700" s="12"/>
      <c r="CH700" s="12"/>
      <c r="CI700" s="12"/>
    </row>
    <row r="701" spans="1:87">
      <c r="A701" s="9">
        <v>692</v>
      </c>
      <c r="B701" s="9">
        <v>139</v>
      </c>
      <c r="C701" s="9" t="s">
        <v>1638</v>
      </c>
      <c r="D701" s="9">
        <v>829</v>
      </c>
      <c r="E701" s="9" t="s">
        <v>1484</v>
      </c>
      <c r="F701" s="39">
        <v>304191</v>
      </c>
      <c r="G701" s="128">
        <v>8.9489449524954683E-3</v>
      </c>
      <c r="H701" s="129">
        <f t="shared" si="99"/>
        <v>270271</v>
      </c>
      <c r="I701" s="128">
        <f>IF(H704&gt;0, H701/H704, 0)</f>
        <v>7.9286472680767401E-3</v>
      </c>
      <c r="J701" s="76"/>
      <c r="K701" s="12" t="e">
        <f>ROUND(J704*I701,0)</f>
        <v>#REF!</v>
      </c>
      <c r="L701" s="75">
        <v>257680</v>
      </c>
      <c r="M701" s="12" t="e">
        <f>K701-L701</f>
        <v>#REF!</v>
      </c>
      <c r="N701" s="50" t="e">
        <f t="shared" si="98"/>
        <v>#REF!</v>
      </c>
      <c r="O701" s="12">
        <v>18</v>
      </c>
      <c r="P701" s="9">
        <f t="shared" si="91"/>
        <v>0</v>
      </c>
      <c r="Q701" s="130">
        <f t="shared" si="92"/>
        <v>139</v>
      </c>
      <c r="R701" s="130">
        <f t="shared" si="93"/>
        <v>829</v>
      </c>
      <c r="S701" s="130">
        <f t="shared" si="94"/>
        <v>692</v>
      </c>
      <c r="T701" s="130">
        <f t="shared" si="95"/>
        <v>16</v>
      </c>
      <c r="U701" s="130">
        <f t="shared" si="96"/>
        <v>270271</v>
      </c>
      <c r="V701" s="185">
        <f t="shared" si="97"/>
        <v>692</v>
      </c>
      <c r="W701" s="12">
        <v>139</v>
      </c>
      <c r="X701" s="9">
        <v>829</v>
      </c>
      <c r="Y701" s="9">
        <v>692</v>
      </c>
      <c r="Z701" s="12">
        <v>16</v>
      </c>
      <c r="AA701" s="12">
        <v>270271</v>
      </c>
      <c r="AB701" s="132"/>
      <c r="AC701" s="131"/>
      <c r="AD701" s="132"/>
      <c r="AE701" s="132"/>
      <c r="AF701" s="131"/>
      <c r="AG701" s="131"/>
      <c r="AI701" s="12"/>
      <c r="AL701" s="12"/>
      <c r="AM701" s="12"/>
      <c r="AO701" s="12"/>
      <c r="AR701" s="12"/>
      <c r="AS701" s="12"/>
      <c r="AU701" s="12"/>
      <c r="AX701" s="12"/>
      <c r="AY701" s="12"/>
      <c r="BA701" s="12"/>
      <c r="BD701" s="12"/>
      <c r="BE701" s="12"/>
      <c r="BG701" s="12"/>
      <c r="BJ701" s="12"/>
      <c r="BK701" s="12"/>
      <c r="BM701" s="131"/>
      <c r="BN701" s="132"/>
      <c r="BO701" s="132"/>
      <c r="BP701" s="12"/>
      <c r="BQ701" s="12"/>
      <c r="BS701" s="12"/>
      <c r="BV701" s="12"/>
      <c r="BW701" s="12"/>
      <c r="BY701" s="12"/>
      <c r="CB701" s="12"/>
      <c r="CC701" s="12"/>
      <c r="CE701" s="12"/>
      <c r="CH701" s="12"/>
      <c r="CI701" s="12"/>
    </row>
    <row r="702" spans="1:87">
      <c r="A702" s="9">
        <v>693</v>
      </c>
      <c r="B702" s="9">
        <v>139</v>
      </c>
      <c r="C702" s="9" t="s">
        <v>1928</v>
      </c>
      <c r="D702" s="9">
        <v>998</v>
      </c>
      <c r="E702" s="9" t="s">
        <v>1928</v>
      </c>
      <c r="F702" s="39">
        <v>0</v>
      </c>
      <c r="G702" s="128">
        <v>0</v>
      </c>
      <c r="H702" s="129">
        <f t="shared" si="99"/>
        <v>0</v>
      </c>
      <c r="I702" s="128">
        <f>IF(H704&gt;0, H702/H704, 0)</f>
        <v>0</v>
      </c>
      <c r="J702" s="76"/>
      <c r="K702" s="12" t="e">
        <f>ROUND(J704*I702,0)</f>
        <v>#REF!</v>
      </c>
      <c r="L702" s="75">
        <v>0</v>
      </c>
      <c r="M702" s="12" t="e">
        <f>K702-L702</f>
        <v>#REF!</v>
      </c>
      <c r="N702" s="50" t="e">
        <f t="shared" si="98"/>
        <v>#REF!</v>
      </c>
      <c r="O702" s="12">
        <v>0</v>
      </c>
      <c r="P702" s="9">
        <f t="shared" si="91"/>
        <v>0</v>
      </c>
      <c r="Q702" s="130">
        <f t="shared" si="92"/>
        <v>139</v>
      </c>
      <c r="R702" s="130">
        <f t="shared" si="93"/>
        <v>998</v>
      </c>
      <c r="S702" s="130">
        <f t="shared" si="94"/>
        <v>693</v>
      </c>
      <c r="T702" s="130">
        <f t="shared" si="95"/>
        <v>0</v>
      </c>
      <c r="U702" s="130">
        <f t="shared" si="96"/>
        <v>0</v>
      </c>
      <c r="V702" s="185">
        <f t="shared" si="97"/>
        <v>693</v>
      </c>
      <c r="W702" s="12">
        <v>139</v>
      </c>
      <c r="X702" s="9">
        <v>998</v>
      </c>
      <c r="Y702" s="9">
        <v>693</v>
      </c>
      <c r="Z702" s="12">
        <v>0</v>
      </c>
      <c r="AA702" s="12">
        <v>0</v>
      </c>
      <c r="AB702" s="132"/>
      <c r="AC702" s="131"/>
      <c r="AD702" s="132"/>
      <c r="AE702" s="132"/>
      <c r="AF702" s="131"/>
      <c r="AG702" s="131"/>
      <c r="AI702" s="12"/>
      <c r="AL702" s="12"/>
      <c r="AM702" s="12"/>
      <c r="AO702" s="12"/>
      <c r="AR702" s="12"/>
      <c r="AS702" s="12"/>
      <c r="AU702" s="12"/>
      <c r="AX702" s="12"/>
      <c r="AY702" s="12"/>
      <c r="BA702" s="12"/>
      <c r="BD702" s="12"/>
      <c r="BE702" s="12"/>
      <c r="BG702" s="12"/>
      <c r="BJ702" s="12"/>
      <c r="BK702" s="12"/>
      <c r="BM702" s="131"/>
      <c r="BN702" s="132"/>
      <c r="BO702" s="132"/>
      <c r="BP702" s="12"/>
      <c r="BQ702" s="12"/>
      <c r="BS702" s="12"/>
      <c r="BV702" s="12"/>
      <c r="BW702" s="12"/>
      <c r="BY702" s="12"/>
      <c r="CB702" s="12"/>
      <c r="CC702" s="12"/>
      <c r="CE702" s="12"/>
      <c r="CH702" s="12"/>
      <c r="CI702" s="12"/>
    </row>
    <row r="703" spans="1:87">
      <c r="A703" s="9">
        <v>694</v>
      </c>
      <c r="B703" s="9">
        <v>139</v>
      </c>
      <c r="C703" s="9" t="s">
        <v>1928</v>
      </c>
      <c r="D703" s="9">
        <v>998</v>
      </c>
      <c r="E703" s="9" t="s">
        <v>1928</v>
      </c>
      <c r="F703" s="39">
        <v>0</v>
      </c>
      <c r="G703" s="128">
        <v>0</v>
      </c>
      <c r="H703" s="129">
        <f t="shared" si="99"/>
        <v>0</v>
      </c>
      <c r="I703" s="128">
        <f>IF(H704&gt;0, H703/H704, 0)</f>
        <v>0</v>
      </c>
      <c r="J703" s="76"/>
      <c r="K703" s="12" t="e">
        <f>ROUND(J704*I703,0)</f>
        <v>#REF!</v>
      </c>
      <c r="L703" s="75">
        <v>0</v>
      </c>
      <c r="M703" s="12" t="e">
        <f>K703-L703</f>
        <v>#REF!</v>
      </c>
      <c r="N703" s="50" t="e">
        <f t="shared" si="98"/>
        <v>#REF!</v>
      </c>
      <c r="O703" s="12">
        <v>0</v>
      </c>
      <c r="P703" s="9">
        <f t="shared" si="91"/>
        <v>0</v>
      </c>
      <c r="Q703" s="130">
        <f t="shared" si="92"/>
        <v>139</v>
      </c>
      <c r="R703" s="130">
        <f t="shared" si="93"/>
        <v>998</v>
      </c>
      <c r="S703" s="130">
        <f t="shared" si="94"/>
        <v>694</v>
      </c>
      <c r="T703" s="130">
        <f t="shared" si="95"/>
        <v>0</v>
      </c>
      <c r="U703" s="130">
        <f t="shared" si="96"/>
        <v>0</v>
      </c>
      <c r="V703" s="185">
        <f t="shared" si="97"/>
        <v>694</v>
      </c>
      <c r="W703" s="12">
        <v>139</v>
      </c>
      <c r="X703" s="9">
        <v>998</v>
      </c>
      <c r="Y703" s="9">
        <v>694</v>
      </c>
      <c r="Z703" s="12">
        <v>0</v>
      </c>
      <c r="AA703" s="12">
        <v>0</v>
      </c>
      <c r="AB703" s="132"/>
      <c r="AC703" s="131"/>
      <c r="AD703" s="132"/>
      <c r="AE703" s="132"/>
      <c r="AF703" s="131"/>
      <c r="AG703" s="131"/>
      <c r="AI703" s="12"/>
      <c r="AL703" s="12"/>
      <c r="AM703" s="12"/>
      <c r="AO703" s="12"/>
      <c r="AR703" s="12"/>
      <c r="AS703" s="12"/>
      <c r="AU703" s="12"/>
      <c r="AX703" s="12"/>
      <c r="AY703" s="12"/>
      <c r="BA703" s="12"/>
      <c r="BD703" s="12"/>
      <c r="BE703" s="12"/>
      <c r="BG703" s="12"/>
      <c r="BJ703" s="12"/>
      <c r="BK703" s="12"/>
      <c r="BM703" s="131"/>
      <c r="BN703" s="132"/>
      <c r="BO703" s="132"/>
      <c r="BP703" s="12"/>
      <c r="BQ703" s="12"/>
      <c r="BS703" s="12"/>
      <c r="BV703" s="12"/>
      <c r="BW703" s="12"/>
      <c r="BY703" s="12"/>
      <c r="CB703" s="12"/>
      <c r="CC703" s="12"/>
      <c r="CE703" s="12"/>
      <c r="CH703" s="12"/>
      <c r="CI703" s="12"/>
    </row>
    <row r="704" spans="1:87">
      <c r="A704" s="9">
        <v>695</v>
      </c>
      <c r="B704" s="13">
        <v>139</v>
      </c>
      <c r="C704" s="13" t="s">
        <v>1638</v>
      </c>
      <c r="D704" s="13">
        <v>999</v>
      </c>
      <c r="E704" s="13" t="s">
        <v>946</v>
      </c>
      <c r="F704" s="111">
        <v>33991828.267440006</v>
      </c>
      <c r="G704" s="133">
        <v>1</v>
      </c>
      <c r="H704" s="134">
        <f>SUM(H700:H703)</f>
        <v>34087908.171700001</v>
      </c>
      <c r="I704" s="133">
        <f>SUM(I700:I703)</f>
        <v>1</v>
      </c>
      <c r="J704" s="111" t="e">
        <f>VLOOKUP(B704,town351,22)</f>
        <v>#REF!</v>
      </c>
      <c r="K704" s="111" t="e">
        <f>SUM(K700:K703)</f>
        <v>#REF!</v>
      </c>
      <c r="L704" s="135">
        <v>28794457</v>
      </c>
      <c r="M704" s="111" t="e">
        <f>SUM(M700:M703)</f>
        <v>#REF!</v>
      </c>
      <c r="N704" s="49" t="e">
        <f t="shared" si="98"/>
        <v>#REF!</v>
      </c>
      <c r="O704" s="111">
        <v>3507</v>
      </c>
      <c r="P704" s="9">
        <f t="shared" si="91"/>
        <v>0</v>
      </c>
      <c r="Q704" s="130">
        <f t="shared" si="92"/>
        <v>139</v>
      </c>
      <c r="R704" s="130">
        <f t="shared" si="93"/>
        <v>999</v>
      </c>
      <c r="S704" s="130">
        <f t="shared" si="94"/>
        <v>695</v>
      </c>
      <c r="T704" s="130">
        <f t="shared" si="95"/>
        <v>3502</v>
      </c>
      <c r="U704" s="130">
        <f t="shared" si="96"/>
        <v>34087908.171700001</v>
      </c>
      <c r="V704" s="185">
        <f t="shared" si="97"/>
        <v>695</v>
      </c>
      <c r="W704" s="12">
        <v>139</v>
      </c>
      <c r="X704" s="9">
        <v>999</v>
      </c>
      <c r="Y704" s="9">
        <v>695</v>
      </c>
      <c r="Z704" s="12">
        <v>3502</v>
      </c>
      <c r="AA704" s="12">
        <v>34087908.171700001</v>
      </c>
      <c r="AB704" s="132"/>
      <c r="AC704" s="131"/>
      <c r="AD704" s="132"/>
      <c r="AE704" s="132"/>
      <c r="AF704" s="131"/>
      <c r="AG704" s="131"/>
      <c r="AI704" s="12"/>
      <c r="AL704" s="12"/>
      <c r="AM704" s="12"/>
      <c r="AO704" s="12"/>
      <c r="AR704" s="12"/>
      <c r="AS704" s="12"/>
      <c r="AU704" s="12"/>
      <c r="AX704" s="12"/>
      <c r="AY704" s="12"/>
      <c r="BA704" s="12"/>
      <c r="BD704" s="12"/>
      <c r="BE704" s="12"/>
      <c r="BG704" s="12"/>
      <c r="BJ704" s="12"/>
      <c r="BK704" s="12"/>
      <c r="BM704" s="131"/>
      <c r="BN704" s="132"/>
      <c r="BO704" s="132"/>
      <c r="BP704" s="12"/>
      <c r="BQ704" s="12"/>
      <c r="BS704" s="12"/>
      <c r="BV704" s="12"/>
      <c r="BW704" s="12"/>
      <c r="BY704" s="12"/>
      <c r="CB704" s="12"/>
      <c r="CC704" s="12"/>
      <c r="CE704" s="12"/>
      <c r="CH704" s="12"/>
      <c r="CI704" s="12"/>
    </row>
    <row r="705" spans="1:87">
      <c r="A705" s="9">
        <v>696</v>
      </c>
      <c r="B705" s="9">
        <v>140</v>
      </c>
      <c r="C705" s="9" t="s">
        <v>1639</v>
      </c>
      <c r="D705" s="9">
        <v>140</v>
      </c>
      <c r="E705" s="9" t="s">
        <v>1200</v>
      </c>
      <c r="F705" s="39">
        <v>0</v>
      </c>
      <c r="G705" s="128">
        <v>0</v>
      </c>
      <c r="H705" s="129">
        <f>U705</f>
        <v>0</v>
      </c>
      <c r="I705" s="128">
        <f>IF(H709&gt;0, H705/H709, 0)</f>
        <v>0</v>
      </c>
      <c r="J705" s="76"/>
      <c r="K705" s="12" t="e">
        <f>ROUND(J709*I705,0)</f>
        <v>#REF!</v>
      </c>
      <c r="L705" s="75">
        <v>0</v>
      </c>
      <c r="M705" s="12" t="e">
        <f>K705-L705</f>
        <v>#REF!</v>
      </c>
      <c r="N705" s="50" t="e">
        <f t="shared" si="98"/>
        <v>#REF!</v>
      </c>
      <c r="O705" s="12">
        <v>0</v>
      </c>
      <c r="P705" s="9">
        <f t="shared" si="91"/>
        <v>0</v>
      </c>
      <c r="Q705" s="130">
        <f t="shared" si="92"/>
        <v>140</v>
      </c>
      <c r="R705" s="130">
        <f t="shared" si="93"/>
        <v>140</v>
      </c>
      <c r="S705" s="130">
        <f t="shared" si="94"/>
        <v>696</v>
      </c>
      <c r="T705" s="130">
        <f t="shared" si="95"/>
        <v>0</v>
      </c>
      <c r="U705" s="130">
        <f t="shared" si="96"/>
        <v>0</v>
      </c>
      <c r="V705" s="185">
        <f t="shared" si="97"/>
        <v>696</v>
      </c>
      <c r="W705" s="12">
        <v>140</v>
      </c>
      <c r="X705" s="9">
        <v>140</v>
      </c>
      <c r="Y705" s="9">
        <v>696</v>
      </c>
      <c r="Z705" s="12">
        <v>0</v>
      </c>
      <c r="AA705" s="12">
        <v>0</v>
      </c>
      <c r="AB705" s="132"/>
      <c r="AC705" s="131"/>
      <c r="AD705" s="132"/>
      <c r="AE705" s="132"/>
      <c r="AF705" s="131"/>
      <c r="AG705" s="131"/>
      <c r="AI705" s="12"/>
      <c r="AL705" s="12"/>
      <c r="AM705" s="12"/>
      <c r="AO705" s="12"/>
      <c r="AR705" s="12"/>
      <c r="AS705" s="12"/>
      <c r="AU705" s="12"/>
      <c r="AX705" s="12"/>
      <c r="AY705" s="12"/>
      <c r="BA705" s="12"/>
      <c r="BD705" s="12"/>
      <c r="BE705" s="12"/>
      <c r="BG705" s="12"/>
      <c r="BJ705" s="12"/>
      <c r="BK705" s="12"/>
      <c r="BM705" s="131"/>
      <c r="BN705" s="132"/>
      <c r="BO705" s="132"/>
      <c r="BP705" s="12"/>
      <c r="BQ705" s="12"/>
      <c r="BS705" s="12"/>
      <c r="BV705" s="12"/>
      <c r="BW705" s="12"/>
      <c r="BY705" s="12"/>
      <c r="CB705" s="12"/>
      <c r="CC705" s="12"/>
      <c r="CE705" s="12"/>
      <c r="CH705" s="12"/>
      <c r="CI705" s="12"/>
    </row>
    <row r="706" spans="1:87">
      <c r="A706" s="9">
        <v>697</v>
      </c>
      <c r="B706" s="9">
        <v>140</v>
      </c>
      <c r="C706" s="9" t="s">
        <v>1639</v>
      </c>
      <c r="D706" s="9">
        <v>753</v>
      </c>
      <c r="E706" s="9" t="s">
        <v>1460</v>
      </c>
      <c r="F706" s="39">
        <v>5970486</v>
      </c>
      <c r="G706" s="128">
        <v>0.86496728676054391</v>
      </c>
      <c r="H706" s="129">
        <f t="shared" si="99"/>
        <v>5857598</v>
      </c>
      <c r="I706" s="128">
        <f>IF(H709&gt;0, H706/H709, 0)</f>
        <v>0.84336871319277285</v>
      </c>
      <c r="J706" s="76"/>
      <c r="K706" s="12" t="e">
        <f>ROUND(J709*I706,0)</f>
        <v>#REF!</v>
      </c>
      <c r="L706" s="75">
        <v>3031818</v>
      </c>
      <c r="M706" s="12" t="e">
        <f>K706-L706</f>
        <v>#REF!</v>
      </c>
      <c r="N706" s="50" t="e">
        <f t="shared" si="98"/>
        <v>#REF!</v>
      </c>
      <c r="O706" s="12">
        <v>601</v>
      </c>
      <c r="P706" s="9">
        <f t="shared" si="91"/>
        <v>0</v>
      </c>
      <c r="Q706" s="130">
        <f t="shared" si="92"/>
        <v>140</v>
      </c>
      <c r="R706" s="130">
        <f t="shared" si="93"/>
        <v>753</v>
      </c>
      <c r="S706" s="130">
        <f t="shared" si="94"/>
        <v>697</v>
      </c>
      <c r="T706" s="130">
        <f t="shared" si="95"/>
        <v>585</v>
      </c>
      <c r="U706" s="130">
        <f t="shared" si="96"/>
        <v>5857598</v>
      </c>
      <c r="V706" s="185">
        <f t="shared" si="97"/>
        <v>697</v>
      </c>
      <c r="W706" s="12">
        <v>140</v>
      </c>
      <c r="X706" s="9">
        <v>753</v>
      </c>
      <c r="Y706" s="9">
        <v>697</v>
      </c>
      <c r="Z706" s="12">
        <v>585</v>
      </c>
      <c r="AA706" s="12">
        <v>5857598</v>
      </c>
      <c r="AB706" s="132"/>
      <c r="AC706" s="131"/>
      <c r="AD706" s="132"/>
      <c r="AE706" s="132"/>
      <c r="AF706" s="131"/>
      <c r="AG706" s="131"/>
      <c r="AI706" s="12"/>
      <c r="AL706" s="12"/>
      <c r="AM706" s="12"/>
      <c r="AO706" s="12"/>
      <c r="AR706" s="12"/>
      <c r="AS706" s="12"/>
      <c r="AU706" s="12"/>
      <c r="AX706" s="12"/>
      <c r="AY706" s="12"/>
      <c r="BA706" s="12"/>
      <c r="BD706" s="12"/>
      <c r="BE706" s="12"/>
      <c r="BG706" s="12"/>
      <c r="BJ706" s="12"/>
      <c r="BK706" s="12"/>
      <c r="BM706" s="131"/>
      <c r="BN706" s="132"/>
      <c r="BO706" s="132"/>
      <c r="BP706" s="12"/>
      <c r="BQ706" s="12"/>
      <c r="BS706" s="12"/>
      <c r="BV706" s="12"/>
      <c r="BW706" s="12"/>
      <c r="BY706" s="12"/>
      <c r="CB706" s="12"/>
      <c r="CC706" s="12"/>
      <c r="CE706" s="12"/>
      <c r="CH706" s="12"/>
      <c r="CI706" s="12"/>
    </row>
    <row r="707" spans="1:87">
      <c r="A707" s="9">
        <v>698</v>
      </c>
      <c r="B707" s="9">
        <v>140</v>
      </c>
      <c r="C707" s="9" t="s">
        <v>1639</v>
      </c>
      <c r="D707" s="9">
        <v>832</v>
      </c>
      <c r="E707" s="9" t="s">
        <v>1486</v>
      </c>
      <c r="F707" s="39">
        <v>932071</v>
      </c>
      <c r="G707" s="128">
        <v>0.13503271323945604</v>
      </c>
      <c r="H707" s="129">
        <f t="shared" si="99"/>
        <v>1087879</v>
      </c>
      <c r="I707" s="128">
        <f>IF(H709&gt;0, H707/H709, 0)</f>
        <v>0.15663128680722721</v>
      </c>
      <c r="J707" s="76"/>
      <c r="K707" s="12" t="e">
        <f>ROUND(J709*I707,0)</f>
        <v>#REF!</v>
      </c>
      <c r="L707" s="75">
        <v>473306</v>
      </c>
      <c r="M707" s="12" t="e">
        <f>K707-L707</f>
        <v>#REF!</v>
      </c>
      <c r="N707" s="50" t="e">
        <f t="shared" si="98"/>
        <v>#REF!</v>
      </c>
      <c r="O707" s="12">
        <v>61</v>
      </c>
      <c r="P707" s="9">
        <f t="shared" si="91"/>
        <v>0</v>
      </c>
      <c r="Q707" s="130">
        <f t="shared" si="92"/>
        <v>140</v>
      </c>
      <c r="R707" s="130">
        <f t="shared" si="93"/>
        <v>832</v>
      </c>
      <c r="S707" s="130">
        <f t="shared" si="94"/>
        <v>698</v>
      </c>
      <c r="T707" s="130">
        <f t="shared" si="95"/>
        <v>71</v>
      </c>
      <c r="U707" s="130">
        <f t="shared" si="96"/>
        <v>1087879</v>
      </c>
      <c r="V707" s="185">
        <f t="shared" si="97"/>
        <v>698</v>
      </c>
      <c r="W707" s="12">
        <v>140</v>
      </c>
      <c r="X707" s="9">
        <v>832</v>
      </c>
      <c r="Y707" s="9">
        <v>698</v>
      </c>
      <c r="Z707" s="12">
        <v>71</v>
      </c>
      <c r="AA707" s="12">
        <v>1087879</v>
      </c>
      <c r="AB707" s="132"/>
      <c r="AC707" s="131"/>
      <c r="AD707" s="132"/>
      <c r="AE707" s="132"/>
      <c r="AF707" s="131"/>
      <c r="AG707" s="131"/>
      <c r="AI707" s="12"/>
      <c r="AL707" s="12"/>
      <c r="AM707" s="12"/>
      <c r="AO707" s="12"/>
      <c r="AR707" s="12"/>
      <c r="AS707" s="12"/>
      <c r="AU707" s="12"/>
      <c r="AX707" s="12"/>
      <c r="AY707" s="12"/>
      <c r="BA707" s="12"/>
      <c r="BD707" s="12"/>
      <c r="BE707" s="12"/>
      <c r="BG707" s="12"/>
      <c r="BJ707" s="12"/>
      <c r="BK707" s="12"/>
      <c r="BM707" s="131"/>
      <c r="BN707" s="132"/>
      <c r="BO707" s="132"/>
      <c r="BP707" s="12"/>
      <c r="BQ707" s="12"/>
      <c r="BS707" s="12"/>
      <c r="BV707" s="12"/>
      <c r="BW707" s="12"/>
      <c r="BY707" s="12"/>
      <c r="CB707" s="12"/>
      <c r="CC707" s="12"/>
      <c r="CE707" s="12"/>
      <c r="CH707" s="12"/>
      <c r="CI707" s="12"/>
    </row>
    <row r="708" spans="1:87">
      <c r="A708" s="9">
        <v>699</v>
      </c>
      <c r="B708" s="9">
        <v>140</v>
      </c>
      <c r="C708" s="9" t="s">
        <v>1928</v>
      </c>
      <c r="D708" s="9">
        <v>998</v>
      </c>
      <c r="E708" s="9" t="s">
        <v>1928</v>
      </c>
      <c r="F708" s="39">
        <v>0</v>
      </c>
      <c r="G708" s="128">
        <v>0</v>
      </c>
      <c r="H708" s="129">
        <f t="shared" si="99"/>
        <v>0</v>
      </c>
      <c r="I708" s="128">
        <f>IF(H709&gt;0, H708/H709, 0)</f>
        <v>0</v>
      </c>
      <c r="J708" s="76"/>
      <c r="K708" s="12" t="e">
        <f>ROUND(J709*I708,0)</f>
        <v>#REF!</v>
      </c>
      <c r="L708" s="75">
        <v>0</v>
      </c>
      <c r="M708" s="12" t="e">
        <f>K708-L708</f>
        <v>#REF!</v>
      </c>
      <c r="N708" s="50" t="e">
        <f t="shared" si="98"/>
        <v>#REF!</v>
      </c>
      <c r="O708" s="12">
        <v>0</v>
      </c>
      <c r="P708" s="9">
        <f t="shared" si="91"/>
        <v>0</v>
      </c>
      <c r="Q708" s="130">
        <f t="shared" si="92"/>
        <v>140</v>
      </c>
      <c r="R708" s="130">
        <f t="shared" si="93"/>
        <v>998</v>
      </c>
      <c r="S708" s="130">
        <f t="shared" si="94"/>
        <v>699</v>
      </c>
      <c r="T708" s="130">
        <f t="shared" si="95"/>
        <v>0</v>
      </c>
      <c r="U708" s="130">
        <f t="shared" si="96"/>
        <v>0</v>
      </c>
      <c r="V708" s="185">
        <f t="shared" si="97"/>
        <v>699</v>
      </c>
      <c r="W708" s="12">
        <v>140</v>
      </c>
      <c r="X708" s="9">
        <v>998</v>
      </c>
      <c r="Y708" s="9">
        <v>699</v>
      </c>
      <c r="Z708" s="12">
        <v>0</v>
      </c>
      <c r="AA708" s="12">
        <v>0</v>
      </c>
      <c r="AB708" s="132"/>
      <c r="AC708" s="131"/>
      <c r="AD708" s="132"/>
      <c r="AE708" s="132"/>
      <c r="AF708" s="131"/>
      <c r="AG708" s="131"/>
      <c r="AI708" s="12"/>
      <c r="AL708" s="12"/>
      <c r="AM708" s="12"/>
      <c r="AO708" s="12"/>
      <c r="AR708" s="12"/>
      <c r="AS708" s="12"/>
      <c r="AU708" s="12"/>
      <c r="AX708" s="12"/>
      <c r="AY708" s="12"/>
      <c r="BA708" s="12"/>
      <c r="BD708" s="12"/>
      <c r="BE708" s="12"/>
      <c r="BG708" s="12"/>
      <c r="BJ708" s="12"/>
      <c r="BK708" s="12"/>
      <c r="BM708" s="131"/>
      <c r="BN708" s="132"/>
      <c r="BO708" s="132"/>
      <c r="BP708" s="12"/>
      <c r="BQ708" s="12"/>
      <c r="BS708" s="12"/>
      <c r="BV708" s="12"/>
      <c r="BW708" s="12"/>
      <c r="BY708" s="12"/>
      <c r="CB708" s="12"/>
      <c r="CC708" s="12"/>
      <c r="CE708" s="12"/>
      <c r="CH708" s="12"/>
      <c r="CI708" s="12"/>
    </row>
    <row r="709" spans="1:87">
      <c r="A709" s="9">
        <v>700</v>
      </c>
      <c r="B709" s="13">
        <v>140</v>
      </c>
      <c r="C709" s="13" t="s">
        <v>1639</v>
      </c>
      <c r="D709" s="13">
        <v>999</v>
      </c>
      <c r="E709" s="13" t="s">
        <v>946</v>
      </c>
      <c r="F709" s="111">
        <v>6902557</v>
      </c>
      <c r="G709" s="133">
        <v>1</v>
      </c>
      <c r="H709" s="134">
        <f>SUM(H705:H708)</f>
        <v>6945477</v>
      </c>
      <c r="I709" s="133">
        <f>SUM(I705:I708)</f>
        <v>1</v>
      </c>
      <c r="J709" s="111" t="e">
        <f>VLOOKUP(B709,town351,22)</f>
        <v>#REF!</v>
      </c>
      <c r="K709" s="111" t="e">
        <f>SUM(K705:K708)</f>
        <v>#REF!</v>
      </c>
      <c r="L709" s="135">
        <v>3505124</v>
      </c>
      <c r="M709" s="111" t="e">
        <f>SUM(M705:M708)</f>
        <v>#REF!</v>
      </c>
      <c r="N709" s="49" t="e">
        <f t="shared" si="98"/>
        <v>#REF!</v>
      </c>
      <c r="O709" s="111">
        <v>662</v>
      </c>
      <c r="P709" s="9">
        <f t="shared" si="91"/>
        <v>0</v>
      </c>
      <c r="Q709" s="130">
        <f t="shared" si="92"/>
        <v>140</v>
      </c>
      <c r="R709" s="130">
        <f t="shared" si="93"/>
        <v>999</v>
      </c>
      <c r="S709" s="130">
        <f t="shared" si="94"/>
        <v>700</v>
      </c>
      <c r="T709" s="130">
        <f t="shared" si="95"/>
        <v>656</v>
      </c>
      <c r="U709" s="130">
        <f t="shared" si="96"/>
        <v>6945477</v>
      </c>
      <c r="V709" s="185">
        <f t="shared" si="97"/>
        <v>700</v>
      </c>
      <c r="W709" s="12">
        <v>140</v>
      </c>
      <c r="X709" s="9">
        <v>999</v>
      </c>
      <c r="Y709" s="9">
        <v>700</v>
      </c>
      <c r="Z709" s="12">
        <v>656</v>
      </c>
      <c r="AA709" s="12">
        <v>6945477</v>
      </c>
      <c r="AB709" s="132"/>
      <c r="AC709" s="131"/>
      <c r="AD709" s="132"/>
      <c r="AE709" s="132"/>
      <c r="AF709" s="131"/>
      <c r="AG709" s="131"/>
      <c r="AI709" s="12"/>
      <c r="AL709" s="12"/>
      <c r="AM709" s="12"/>
      <c r="AO709" s="12"/>
      <c r="AR709" s="12"/>
      <c r="AS709" s="12"/>
      <c r="AU709" s="12"/>
      <c r="AX709" s="12"/>
      <c r="AY709" s="12"/>
      <c r="BA709" s="12"/>
      <c r="BD709" s="12"/>
      <c r="BE709" s="12"/>
      <c r="BG709" s="12"/>
      <c r="BJ709" s="12"/>
      <c r="BK709" s="12"/>
      <c r="BM709" s="131"/>
      <c r="BN709" s="132"/>
      <c r="BO709" s="132"/>
      <c r="BP709" s="12"/>
      <c r="BQ709" s="12"/>
      <c r="BS709" s="12"/>
      <c r="BV709" s="12"/>
      <c r="BW709" s="12"/>
      <c r="BY709" s="12"/>
      <c r="CB709" s="12"/>
      <c r="CC709" s="12"/>
      <c r="CE709" s="12"/>
      <c r="CH709" s="12"/>
      <c r="CI709" s="12"/>
    </row>
    <row r="710" spans="1:87">
      <c r="A710" s="9">
        <v>701</v>
      </c>
      <c r="B710" s="9">
        <v>141</v>
      </c>
      <c r="C710" s="9" t="s">
        <v>1640</v>
      </c>
      <c r="D710" s="9">
        <v>141</v>
      </c>
      <c r="E710" s="9" t="s">
        <v>1201</v>
      </c>
      <c r="F710" s="39">
        <v>28189612.605080001</v>
      </c>
      <c r="G710" s="128">
        <v>0.903183631824786</v>
      </c>
      <c r="H710" s="129">
        <f>U710</f>
        <v>27512651.906879999</v>
      </c>
      <c r="I710" s="128">
        <f>IF(H714&gt;0, H710/H714, 0)</f>
        <v>0.90260575933373344</v>
      </c>
      <c r="J710" s="76"/>
      <c r="K710" s="12" t="e">
        <f>ROUND(J714*I710,0)</f>
        <v>#REF!</v>
      </c>
      <c r="L710" s="75">
        <v>16846912</v>
      </c>
      <c r="M710" s="12" t="e">
        <f>K710-L710</f>
        <v>#REF!</v>
      </c>
      <c r="N710" s="50" t="e">
        <f t="shared" si="98"/>
        <v>#REF!</v>
      </c>
      <c r="O710" s="12">
        <v>2759</v>
      </c>
      <c r="P710" s="9">
        <f t="shared" si="91"/>
        <v>0</v>
      </c>
      <c r="Q710" s="130">
        <f t="shared" si="92"/>
        <v>141</v>
      </c>
      <c r="R710" s="130">
        <f t="shared" si="93"/>
        <v>141</v>
      </c>
      <c r="S710" s="130">
        <f t="shared" si="94"/>
        <v>701</v>
      </c>
      <c r="T710" s="130">
        <f t="shared" si="95"/>
        <v>2688</v>
      </c>
      <c r="U710" s="130">
        <f t="shared" si="96"/>
        <v>27512651.906879999</v>
      </c>
      <c r="V710" s="185">
        <f t="shared" si="97"/>
        <v>701</v>
      </c>
      <c r="W710" s="12">
        <v>141</v>
      </c>
      <c r="X710" s="9">
        <v>141</v>
      </c>
      <c r="Y710" s="9">
        <v>701</v>
      </c>
      <c r="Z710" s="12">
        <v>2688</v>
      </c>
      <c r="AA710" s="12">
        <v>27512651.906879999</v>
      </c>
      <c r="AB710" s="132"/>
      <c r="AC710" s="131"/>
      <c r="AD710" s="132"/>
      <c r="AE710" s="132"/>
      <c r="AF710" s="131"/>
      <c r="AG710" s="131"/>
      <c r="AI710" s="12"/>
      <c r="AL710" s="12"/>
      <c r="AM710" s="12"/>
      <c r="AO710" s="12"/>
      <c r="AR710" s="12"/>
      <c r="AS710" s="12"/>
      <c r="AU710" s="12"/>
      <c r="AX710" s="12"/>
      <c r="AY710" s="12"/>
      <c r="BA710" s="12"/>
      <c r="BD710" s="12"/>
      <c r="BE710" s="12"/>
      <c r="BG710" s="12"/>
      <c r="BJ710" s="12"/>
      <c r="BK710" s="12"/>
      <c r="BM710" s="131"/>
      <c r="BN710" s="132"/>
      <c r="BO710" s="132"/>
      <c r="BP710" s="12"/>
      <c r="BQ710" s="12"/>
      <c r="BS710" s="12"/>
      <c r="BV710" s="12"/>
      <c r="BW710" s="12"/>
      <c r="BY710" s="12"/>
      <c r="CB710" s="12"/>
      <c r="CC710" s="12"/>
      <c r="CE710" s="12"/>
      <c r="CH710" s="12"/>
      <c r="CI710" s="12"/>
    </row>
    <row r="711" spans="1:87">
      <c r="A711" s="9">
        <v>702</v>
      </c>
      <c r="B711" s="9">
        <v>141</v>
      </c>
      <c r="C711" s="9" t="s">
        <v>1640</v>
      </c>
      <c r="D711" s="9">
        <v>801</v>
      </c>
      <c r="E711" s="9" t="s">
        <v>1473</v>
      </c>
      <c r="F711" s="39">
        <v>3021773</v>
      </c>
      <c r="G711" s="128">
        <v>9.681636817521401E-2</v>
      </c>
      <c r="H711" s="129">
        <f t="shared" si="99"/>
        <v>2968709</v>
      </c>
      <c r="I711" s="128">
        <f>IF(H714&gt;0, H711/H714, 0)</f>
        <v>9.7394240666266563E-2</v>
      </c>
      <c r="J711" s="76"/>
      <c r="K711" s="12" t="e">
        <f>ROUND(J714*I711,0)</f>
        <v>#REF!</v>
      </c>
      <c r="L711" s="75">
        <v>1805897</v>
      </c>
      <c r="M711" s="12" t="e">
        <f>K711-L711</f>
        <v>#REF!</v>
      </c>
      <c r="N711" s="50" t="e">
        <f t="shared" si="98"/>
        <v>#REF!</v>
      </c>
      <c r="O711" s="12">
        <v>180</v>
      </c>
      <c r="P711" s="9">
        <f t="shared" si="91"/>
        <v>0</v>
      </c>
      <c r="Q711" s="130">
        <f t="shared" si="92"/>
        <v>141</v>
      </c>
      <c r="R711" s="130">
        <f t="shared" si="93"/>
        <v>801</v>
      </c>
      <c r="S711" s="130">
        <f t="shared" si="94"/>
        <v>702</v>
      </c>
      <c r="T711" s="130">
        <f t="shared" si="95"/>
        <v>176</v>
      </c>
      <c r="U711" s="130">
        <f t="shared" si="96"/>
        <v>2968709</v>
      </c>
      <c r="V711" s="185">
        <f t="shared" si="97"/>
        <v>702</v>
      </c>
      <c r="W711" s="12">
        <v>141</v>
      </c>
      <c r="X711" s="9">
        <v>801</v>
      </c>
      <c r="Y711" s="9">
        <v>702</v>
      </c>
      <c r="Z711" s="12">
        <v>176</v>
      </c>
      <c r="AA711" s="12">
        <v>2968709</v>
      </c>
      <c r="AB711" s="132"/>
      <c r="AC711" s="131"/>
      <c r="AD711" s="132"/>
      <c r="AE711" s="132"/>
      <c r="AF711" s="131"/>
      <c r="AG711" s="131"/>
      <c r="AI711" s="12"/>
      <c r="AL711" s="12"/>
      <c r="AM711" s="12"/>
      <c r="AO711" s="12"/>
      <c r="AR711" s="12"/>
      <c r="AS711" s="12"/>
      <c r="AU711" s="12"/>
      <c r="AX711" s="12"/>
      <c r="AY711" s="12"/>
      <c r="BA711" s="12"/>
      <c r="BD711" s="12"/>
      <c r="BE711" s="12"/>
      <c r="BG711" s="12"/>
      <c r="BJ711" s="12"/>
      <c r="BK711" s="12"/>
      <c r="BM711" s="131"/>
      <c r="BN711" s="132"/>
      <c r="BO711" s="132"/>
      <c r="BP711" s="12"/>
      <c r="BQ711" s="12"/>
      <c r="BS711" s="12"/>
      <c r="BV711" s="12"/>
      <c r="BW711" s="12"/>
      <c r="BY711" s="12"/>
      <c r="CB711" s="12"/>
      <c r="CC711" s="12"/>
      <c r="CE711" s="12"/>
      <c r="CH711" s="12"/>
      <c r="CI711" s="12"/>
    </row>
    <row r="712" spans="1:87">
      <c r="A712" s="9">
        <v>703</v>
      </c>
      <c r="B712" s="9">
        <v>141</v>
      </c>
      <c r="C712" s="9" t="s">
        <v>1928</v>
      </c>
      <c r="D712" s="9">
        <v>998</v>
      </c>
      <c r="E712" s="9" t="s">
        <v>1928</v>
      </c>
      <c r="F712" s="39">
        <v>0</v>
      </c>
      <c r="G712" s="128">
        <v>0</v>
      </c>
      <c r="H712" s="129">
        <f t="shared" si="99"/>
        <v>0</v>
      </c>
      <c r="I712" s="128">
        <f>IF(H714&gt;0, H712/H714, 0)</f>
        <v>0</v>
      </c>
      <c r="J712" s="76"/>
      <c r="K712" s="12" t="e">
        <f>ROUND(J714*I712,0)</f>
        <v>#REF!</v>
      </c>
      <c r="L712" s="75">
        <v>0</v>
      </c>
      <c r="M712" s="12" t="e">
        <f>K712-L712</f>
        <v>#REF!</v>
      </c>
      <c r="N712" s="50" t="e">
        <f t="shared" si="98"/>
        <v>#REF!</v>
      </c>
      <c r="O712" s="12">
        <v>0</v>
      </c>
      <c r="P712" s="9">
        <f t="shared" si="91"/>
        <v>0</v>
      </c>
      <c r="Q712" s="130">
        <f t="shared" si="92"/>
        <v>141</v>
      </c>
      <c r="R712" s="130">
        <f t="shared" si="93"/>
        <v>998</v>
      </c>
      <c r="S712" s="130">
        <f t="shared" si="94"/>
        <v>703</v>
      </c>
      <c r="T712" s="130">
        <f t="shared" si="95"/>
        <v>0</v>
      </c>
      <c r="U712" s="130">
        <f t="shared" si="96"/>
        <v>0</v>
      </c>
      <c r="V712" s="185">
        <f t="shared" si="97"/>
        <v>703</v>
      </c>
      <c r="W712" s="12">
        <v>141</v>
      </c>
      <c r="X712" s="9">
        <v>998</v>
      </c>
      <c r="Y712" s="9">
        <v>703</v>
      </c>
      <c r="Z712" s="12">
        <v>0</v>
      </c>
      <c r="AA712" s="12">
        <v>0</v>
      </c>
      <c r="AB712" s="132"/>
      <c r="AC712" s="131"/>
      <c r="AD712" s="132"/>
      <c r="AE712" s="132"/>
      <c r="AF712" s="131"/>
      <c r="AG712" s="131"/>
      <c r="AI712" s="12"/>
      <c r="AL712" s="12"/>
      <c r="AM712" s="12"/>
      <c r="AO712" s="12"/>
      <c r="AR712" s="12"/>
      <c r="AS712" s="12"/>
      <c r="AU712" s="12"/>
      <c r="AX712" s="12"/>
      <c r="AY712" s="12"/>
      <c r="BA712" s="12"/>
      <c r="BD712" s="12"/>
      <c r="BE712" s="12"/>
      <c r="BG712" s="12"/>
      <c r="BJ712" s="12"/>
      <c r="BK712" s="12"/>
      <c r="BM712" s="131"/>
      <c r="BN712" s="132"/>
      <c r="BO712" s="132"/>
      <c r="BP712" s="12"/>
      <c r="BQ712" s="12"/>
      <c r="BS712" s="12"/>
      <c r="BV712" s="12"/>
      <c r="BW712" s="12"/>
      <c r="BY712" s="12"/>
      <c r="CB712" s="12"/>
      <c r="CC712" s="12"/>
      <c r="CE712" s="12"/>
      <c r="CH712" s="12"/>
      <c r="CI712" s="12"/>
    </row>
    <row r="713" spans="1:87">
      <c r="A713" s="9">
        <v>704</v>
      </c>
      <c r="B713" s="9">
        <v>141</v>
      </c>
      <c r="C713" s="9" t="s">
        <v>1928</v>
      </c>
      <c r="D713" s="9">
        <v>998</v>
      </c>
      <c r="E713" s="9" t="s">
        <v>1928</v>
      </c>
      <c r="F713" s="39">
        <v>0</v>
      </c>
      <c r="G713" s="128">
        <v>0</v>
      </c>
      <c r="H713" s="129">
        <f t="shared" si="99"/>
        <v>0</v>
      </c>
      <c r="I713" s="128">
        <f>IF(H714&gt;0, H713/H714, 0)</f>
        <v>0</v>
      </c>
      <c r="J713" s="76"/>
      <c r="K713" s="12" t="e">
        <f>ROUND(J714*I713,0)</f>
        <v>#REF!</v>
      </c>
      <c r="L713" s="75">
        <v>0</v>
      </c>
      <c r="M713" s="12" t="e">
        <f>K713-L713</f>
        <v>#REF!</v>
      </c>
      <c r="N713" s="50" t="e">
        <f t="shared" si="98"/>
        <v>#REF!</v>
      </c>
      <c r="O713" s="12">
        <v>0</v>
      </c>
      <c r="P713" s="9">
        <f t="shared" si="91"/>
        <v>0</v>
      </c>
      <c r="Q713" s="130">
        <f t="shared" si="92"/>
        <v>141</v>
      </c>
      <c r="R713" s="130">
        <f t="shared" si="93"/>
        <v>998</v>
      </c>
      <c r="S713" s="130">
        <f t="shared" si="94"/>
        <v>704</v>
      </c>
      <c r="T713" s="130">
        <f t="shared" si="95"/>
        <v>0</v>
      </c>
      <c r="U713" s="130">
        <f t="shared" si="96"/>
        <v>0</v>
      </c>
      <c r="V713" s="185">
        <f t="shared" si="97"/>
        <v>704</v>
      </c>
      <c r="W713" s="12">
        <v>141</v>
      </c>
      <c r="X713" s="9">
        <v>998</v>
      </c>
      <c r="Y713" s="9">
        <v>704</v>
      </c>
      <c r="Z713" s="12">
        <v>0</v>
      </c>
      <c r="AA713" s="12">
        <v>0</v>
      </c>
      <c r="AB713" s="132"/>
      <c r="AC713" s="131"/>
      <c r="AD713" s="132"/>
      <c r="AE713" s="132"/>
      <c r="AF713" s="131"/>
      <c r="AG713" s="131"/>
      <c r="AI713" s="12"/>
      <c r="AL713" s="12"/>
      <c r="AM713" s="12"/>
      <c r="AO713" s="12"/>
      <c r="AR713" s="12"/>
      <c r="AS713" s="12"/>
      <c r="AU713" s="12"/>
      <c r="AX713" s="12"/>
      <c r="AY713" s="12"/>
      <c r="BA713" s="12"/>
      <c r="BD713" s="12"/>
      <c r="BE713" s="12"/>
      <c r="BG713" s="12"/>
      <c r="BJ713" s="12"/>
      <c r="BK713" s="12"/>
      <c r="BM713" s="131"/>
      <c r="BN713" s="132"/>
      <c r="BO713" s="132"/>
      <c r="BP713" s="12"/>
      <c r="BQ713" s="12"/>
      <c r="BS713" s="12"/>
      <c r="BV713" s="12"/>
      <c r="BW713" s="12"/>
      <c r="BY713" s="12"/>
      <c r="CB713" s="12"/>
      <c r="CC713" s="12"/>
      <c r="CE713" s="12"/>
      <c r="CH713" s="12"/>
      <c r="CI713" s="12"/>
    </row>
    <row r="714" spans="1:87">
      <c r="A714" s="9">
        <v>705</v>
      </c>
      <c r="B714" s="13">
        <v>141</v>
      </c>
      <c r="C714" s="13" t="s">
        <v>1640</v>
      </c>
      <c r="D714" s="13">
        <v>999</v>
      </c>
      <c r="E714" s="13" t="s">
        <v>946</v>
      </c>
      <c r="F714" s="111">
        <v>31211385.605080001</v>
      </c>
      <c r="G714" s="133">
        <v>1</v>
      </c>
      <c r="H714" s="134">
        <f>SUM(H710:H713)</f>
        <v>30481360.906879999</v>
      </c>
      <c r="I714" s="133">
        <f>SUM(I710:I713)</f>
        <v>1</v>
      </c>
      <c r="J714" s="111" t="e">
        <f>VLOOKUP(B714,town351,22)</f>
        <v>#REF!</v>
      </c>
      <c r="K714" s="111" t="e">
        <f>SUM(K710:K713)</f>
        <v>#REF!</v>
      </c>
      <c r="L714" s="135">
        <v>18652809</v>
      </c>
      <c r="M714" s="111" t="e">
        <f>SUM(M710:M713)</f>
        <v>#REF!</v>
      </c>
      <c r="N714" s="49" t="e">
        <f t="shared" si="98"/>
        <v>#REF!</v>
      </c>
      <c r="O714" s="111">
        <v>2939</v>
      </c>
      <c r="P714" s="9">
        <f t="shared" ref="P714:P777" si="100">ABS(Q714-B714)+ABS(R714-D714)</f>
        <v>0</v>
      </c>
      <c r="Q714" s="130">
        <f t="shared" ref="Q714:Q777" si="101">VLOOKUP($A714, foundoptions, VLOOKUP($Q$6, foundoptcell, 2, FALSE), FALSE)</f>
        <v>141</v>
      </c>
      <c r="R714" s="130">
        <f t="shared" ref="R714:R777" si="102">VLOOKUP($A714, foundoptions, VLOOKUP($Q$6, foundoptcell, 2, FALSE)+1, FALSE)</f>
        <v>999</v>
      </c>
      <c r="S714" s="130">
        <f t="shared" ref="S714:S777" si="103">VLOOKUP($A714, foundoptions, VLOOKUP($Q$6, foundoptcell, 2, FALSE)+2, FALSE)</f>
        <v>705</v>
      </c>
      <c r="T714" s="130">
        <f t="shared" ref="T714:T777" si="104">VLOOKUP($A714, foundoptions, VLOOKUP($Q$6, foundoptcell, 2, FALSE)+3, FALSE)</f>
        <v>2864</v>
      </c>
      <c r="U714" s="130">
        <f t="shared" ref="U714:U777" si="105">VLOOKUP($A714, foundoptions, VLOOKUP($Q$6, foundoptcell, 2, FALSE)+4, FALSE)</f>
        <v>30481360.906879999</v>
      </c>
      <c r="V714" s="185">
        <f t="shared" si="97"/>
        <v>705</v>
      </c>
      <c r="W714" s="12">
        <v>141</v>
      </c>
      <c r="X714" s="9">
        <v>999</v>
      </c>
      <c r="Y714" s="9">
        <v>705</v>
      </c>
      <c r="Z714" s="12">
        <v>2864</v>
      </c>
      <c r="AA714" s="12">
        <v>30481360.906879999</v>
      </c>
      <c r="AB714" s="132"/>
      <c r="AC714" s="131"/>
      <c r="AD714" s="132"/>
      <c r="AE714" s="132"/>
      <c r="AF714" s="131"/>
      <c r="AG714" s="131"/>
      <c r="AI714" s="12"/>
      <c r="AL714" s="12"/>
      <c r="AM714" s="12"/>
      <c r="AO714" s="12"/>
      <c r="AR714" s="12"/>
      <c r="AS714" s="12"/>
      <c r="AU714" s="12"/>
      <c r="AX714" s="12"/>
      <c r="AY714" s="12"/>
      <c r="BA714" s="12"/>
      <c r="BD714" s="12"/>
      <c r="BE714" s="12"/>
      <c r="BG714" s="12"/>
      <c r="BJ714" s="12"/>
      <c r="BK714" s="12"/>
      <c r="BM714" s="131"/>
      <c r="BN714" s="132"/>
      <c r="BO714" s="132"/>
      <c r="BP714" s="12"/>
      <c r="BQ714" s="12"/>
      <c r="BS714" s="12"/>
      <c r="BV714" s="12"/>
      <c r="BW714" s="12"/>
      <c r="BY714" s="12"/>
      <c r="CB714" s="12"/>
      <c r="CC714" s="12"/>
      <c r="CE714" s="12"/>
      <c r="CH714" s="12"/>
      <c r="CI714" s="12"/>
    </row>
    <row r="715" spans="1:87">
      <c r="A715" s="9">
        <v>706</v>
      </c>
      <c r="B715" s="9">
        <v>142</v>
      </c>
      <c r="C715" s="9" t="s">
        <v>1641</v>
      </c>
      <c r="D715" s="9">
        <v>142</v>
      </c>
      <c r="E715" s="9" t="s">
        <v>1202</v>
      </c>
      <c r="F715" s="39">
        <v>10627740.812809998</v>
      </c>
      <c r="G715" s="128">
        <v>1</v>
      </c>
      <c r="H715" s="129">
        <f>U715</f>
        <v>10359200.878399998</v>
      </c>
      <c r="I715" s="128">
        <f>IF(H719&gt;0, H715/H719, 0)</f>
        <v>1</v>
      </c>
      <c r="J715" s="76"/>
      <c r="K715" s="12" t="e">
        <f>ROUND(J719*I715,0)</f>
        <v>#REF!</v>
      </c>
      <c r="L715" s="75">
        <v>9322055</v>
      </c>
      <c r="M715" s="12" t="e">
        <f>K715-L715</f>
        <v>#REF!</v>
      </c>
      <c r="N715" s="50" t="e">
        <f t="shared" si="98"/>
        <v>#REF!</v>
      </c>
      <c r="O715" s="12">
        <v>1042</v>
      </c>
      <c r="P715" s="9">
        <f t="shared" si="100"/>
        <v>0</v>
      </c>
      <c r="Q715" s="130">
        <f t="shared" si="101"/>
        <v>142</v>
      </c>
      <c r="R715" s="130">
        <f t="shared" si="102"/>
        <v>142</v>
      </c>
      <c r="S715" s="130">
        <f t="shared" si="103"/>
        <v>706</v>
      </c>
      <c r="T715" s="130">
        <f t="shared" si="104"/>
        <v>1002</v>
      </c>
      <c r="U715" s="130">
        <f t="shared" si="105"/>
        <v>10359200.878399998</v>
      </c>
      <c r="V715" s="185">
        <f t="shared" ref="V715:V778" si="106">A715</f>
        <v>706</v>
      </c>
      <c r="W715" s="12">
        <v>142</v>
      </c>
      <c r="X715" s="9">
        <v>142</v>
      </c>
      <c r="Y715" s="9">
        <v>706</v>
      </c>
      <c r="Z715" s="12">
        <v>1002</v>
      </c>
      <c r="AA715" s="12">
        <v>10359200.878399998</v>
      </c>
      <c r="AB715" s="132"/>
      <c r="AC715" s="131"/>
      <c r="AD715" s="132"/>
      <c r="AE715" s="132"/>
      <c r="AF715" s="131"/>
      <c r="AG715" s="131"/>
      <c r="AI715" s="12"/>
      <c r="AL715" s="12"/>
      <c r="AM715" s="12"/>
      <c r="AO715" s="12"/>
      <c r="AR715" s="12"/>
      <c r="AS715" s="12"/>
      <c r="AU715" s="12"/>
      <c r="AX715" s="12"/>
      <c r="AY715" s="12"/>
      <c r="BA715" s="12"/>
      <c r="BD715" s="12"/>
      <c r="BE715" s="12"/>
      <c r="BG715" s="12"/>
      <c r="BJ715" s="12"/>
      <c r="BK715" s="12"/>
      <c r="BM715" s="131"/>
      <c r="BN715" s="132"/>
      <c r="BO715" s="132"/>
      <c r="BP715" s="12"/>
      <c r="BQ715" s="12"/>
      <c r="BS715" s="12"/>
      <c r="BV715" s="12"/>
      <c r="BW715" s="12"/>
      <c r="BY715" s="12"/>
      <c r="CB715" s="12"/>
      <c r="CC715" s="12"/>
      <c r="CE715" s="12"/>
      <c r="CH715" s="12"/>
      <c r="CI715" s="12"/>
    </row>
    <row r="716" spans="1:87">
      <c r="A716" s="9">
        <v>707</v>
      </c>
      <c r="B716" s="9">
        <v>142</v>
      </c>
      <c r="C716" s="9" t="s">
        <v>1928</v>
      </c>
      <c r="D716" s="9">
        <v>998</v>
      </c>
      <c r="E716" s="9" t="s">
        <v>1928</v>
      </c>
      <c r="F716" s="39">
        <v>0</v>
      </c>
      <c r="G716" s="128">
        <v>0</v>
      </c>
      <c r="H716" s="129">
        <f t="shared" si="99"/>
        <v>0</v>
      </c>
      <c r="I716" s="128">
        <f>IF(H719&gt;0, H716/H719, 0)</f>
        <v>0</v>
      </c>
      <c r="J716" s="76"/>
      <c r="K716" s="12" t="e">
        <f>ROUND(J719*I716,0)</f>
        <v>#REF!</v>
      </c>
      <c r="L716" s="75">
        <v>0</v>
      </c>
      <c r="M716" s="12" t="e">
        <f>K716-L716</f>
        <v>#REF!</v>
      </c>
      <c r="N716" s="50" t="e">
        <f t="shared" si="98"/>
        <v>#REF!</v>
      </c>
      <c r="O716" s="12">
        <v>0</v>
      </c>
      <c r="P716" s="9">
        <f t="shared" si="100"/>
        <v>0</v>
      </c>
      <c r="Q716" s="130">
        <f t="shared" si="101"/>
        <v>142</v>
      </c>
      <c r="R716" s="130">
        <f t="shared" si="102"/>
        <v>998</v>
      </c>
      <c r="S716" s="130">
        <f t="shared" si="103"/>
        <v>707</v>
      </c>
      <c r="T716" s="130">
        <f t="shared" si="104"/>
        <v>0</v>
      </c>
      <c r="U716" s="130">
        <f t="shared" si="105"/>
        <v>0</v>
      </c>
      <c r="V716" s="185">
        <f t="shared" si="106"/>
        <v>707</v>
      </c>
      <c r="W716" s="12">
        <v>142</v>
      </c>
      <c r="X716" s="9">
        <v>998</v>
      </c>
      <c r="Y716" s="9">
        <v>707</v>
      </c>
      <c r="Z716" s="12">
        <v>0</v>
      </c>
      <c r="AA716" s="12">
        <v>0</v>
      </c>
      <c r="AB716" s="132"/>
      <c r="AC716" s="131"/>
      <c r="AD716" s="132"/>
      <c r="AE716" s="132"/>
      <c r="AF716" s="131"/>
      <c r="AG716" s="131"/>
      <c r="AI716" s="12"/>
      <c r="AL716" s="12"/>
      <c r="AM716" s="12"/>
      <c r="AO716" s="12"/>
      <c r="AR716" s="12"/>
      <c r="AS716" s="12"/>
      <c r="AU716" s="12"/>
      <c r="AX716" s="12"/>
      <c r="AY716" s="12"/>
      <c r="BA716" s="12"/>
      <c r="BD716" s="12"/>
      <c r="BE716" s="12"/>
      <c r="BG716" s="12"/>
      <c r="BJ716" s="12"/>
      <c r="BK716" s="12"/>
      <c r="BM716" s="131"/>
      <c r="BN716" s="132"/>
      <c r="BO716" s="132"/>
      <c r="BP716" s="12"/>
      <c r="BQ716" s="12"/>
      <c r="BS716" s="12"/>
      <c r="BV716" s="12"/>
      <c r="BW716" s="12"/>
      <c r="BY716" s="12"/>
      <c r="CB716" s="12"/>
      <c r="CC716" s="12"/>
      <c r="CE716" s="12"/>
      <c r="CH716" s="12"/>
      <c r="CI716" s="12"/>
    </row>
    <row r="717" spans="1:87">
      <c r="A717" s="9">
        <v>708</v>
      </c>
      <c r="B717" s="9">
        <v>142</v>
      </c>
      <c r="C717" s="9" t="s">
        <v>1928</v>
      </c>
      <c r="D717" s="9">
        <v>998</v>
      </c>
      <c r="E717" s="9" t="s">
        <v>1928</v>
      </c>
      <c r="F717" s="39">
        <v>0</v>
      </c>
      <c r="G717" s="128">
        <v>0</v>
      </c>
      <c r="H717" s="129">
        <f t="shared" si="99"/>
        <v>0</v>
      </c>
      <c r="I717" s="128">
        <f>IF(H719&gt;0, H717/H719, 0)</f>
        <v>0</v>
      </c>
      <c r="J717" s="76"/>
      <c r="K717" s="12" t="e">
        <f>ROUND(J719*I717,0)</f>
        <v>#REF!</v>
      </c>
      <c r="L717" s="75">
        <v>0</v>
      </c>
      <c r="M717" s="12" t="e">
        <f>K717-L717</f>
        <v>#REF!</v>
      </c>
      <c r="N717" s="50" t="e">
        <f t="shared" si="98"/>
        <v>#REF!</v>
      </c>
      <c r="O717" s="12">
        <v>0</v>
      </c>
      <c r="P717" s="9">
        <f t="shared" si="100"/>
        <v>0</v>
      </c>
      <c r="Q717" s="130">
        <f t="shared" si="101"/>
        <v>142</v>
      </c>
      <c r="R717" s="130">
        <f t="shared" si="102"/>
        <v>998</v>
      </c>
      <c r="S717" s="130">
        <f t="shared" si="103"/>
        <v>708</v>
      </c>
      <c r="T717" s="130">
        <f t="shared" si="104"/>
        <v>0</v>
      </c>
      <c r="U717" s="130">
        <f t="shared" si="105"/>
        <v>0</v>
      </c>
      <c r="V717" s="185">
        <f t="shared" si="106"/>
        <v>708</v>
      </c>
      <c r="W717" s="12">
        <v>142</v>
      </c>
      <c r="X717" s="9">
        <v>998</v>
      </c>
      <c r="Y717" s="9">
        <v>708</v>
      </c>
      <c r="Z717" s="12">
        <v>0</v>
      </c>
      <c r="AA717" s="12">
        <v>0</v>
      </c>
      <c r="AB717" s="132"/>
      <c r="AC717" s="131"/>
      <c r="AD717" s="132"/>
      <c r="AE717" s="132"/>
      <c r="AF717" s="131"/>
      <c r="AG717" s="131"/>
      <c r="AI717" s="12"/>
      <c r="AL717" s="12"/>
      <c r="AM717" s="12"/>
      <c r="AO717" s="12"/>
      <c r="AR717" s="12"/>
      <c r="AS717" s="12"/>
      <c r="AU717" s="12"/>
      <c r="AX717" s="12"/>
      <c r="AY717" s="12"/>
      <c r="BA717" s="12"/>
      <c r="BD717" s="12"/>
      <c r="BE717" s="12"/>
      <c r="BG717" s="12"/>
      <c r="BJ717" s="12"/>
      <c r="BK717" s="12"/>
      <c r="BM717" s="131"/>
      <c r="BN717" s="132"/>
      <c r="BO717" s="132"/>
      <c r="BP717" s="12"/>
      <c r="BQ717" s="12"/>
      <c r="BS717" s="12"/>
      <c r="BV717" s="12"/>
      <c r="BW717" s="12"/>
      <c r="BY717" s="12"/>
      <c r="CB717" s="12"/>
      <c r="CC717" s="12"/>
      <c r="CE717" s="12"/>
      <c r="CH717" s="12"/>
      <c r="CI717" s="12"/>
    </row>
    <row r="718" spans="1:87">
      <c r="A718" s="9">
        <v>709</v>
      </c>
      <c r="B718" s="9">
        <v>142</v>
      </c>
      <c r="C718" s="9" t="s">
        <v>1928</v>
      </c>
      <c r="D718" s="9">
        <v>998</v>
      </c>
      <c r="E718" s="9" t="s">
        <v>1928</v>
      </c>
      <c r="F718" s="39">
        <v>0</v>
      </c>
      <c r="G718" s="128">
        <v>0</v>
      </c>
      <c r="H718" s="129">
        <f t="shared" si="99"/>
        <v>0</v>
      </c>
      <c r="I718" s="128">
        <f>IF(H719&gt;0, H718/H719, 0)</f>
        <v>0</v>
      </c>
      <c r="J718" s="76"/>
      <c r="K718" s="12" t="e">
        <f>ROUND(J719*I718,0)</f>
        <v>#REF!</v>
      </c>
      <c r="L718" s="75">
        <v>0</v>
      </c>
      <c r="M718" s="12" t="e">
        <f>K718-L718</f>
        <v>#REF!</v>
      </c>
      <c r="N718" s="50" t="e">
        <f t="shared" si="98"/>
        <v>#REF!</v>
      </c>
      <c r="O718" s="12">
        <v>0</v>
      </c>
      <c r="P718" s="9">
        <f t="shared" si="100"/>
        <v>0</v>
      </c>
      <c r="Q718" s="130">
        <f t="shared" si="101"/>
        <v>142</v>
      </c>
      <c r="R718" s="130">
        <f t="shared" si="102"/>
        <v>998</v>
      </c>
      <c r="S718" s="130">
        <f t="shared" si="103"/>
        <v>709</v>
      </c>
      <c r="T718" s="130">
        <f t="shared" si="104"/>
        <v>0</v>
      </c>
      <c r="U718" s="130">
        <f t="shared" si="105"/>
        <v>0</v>
      </c>
      <c r="V718" s="185">
        <f t="shared" si="106"/>
        <v>709</v>
      </c>
      <c r="W718" s="12">
        <v>142</v>
      </c>
      <c r="X718" s="9">
        <v>998</v>
      </c>
      <c r="Y718" s="9">
        <v>709</v>
      </c>
      <c r="Z718" s="12">
        <v>0</v>
      </c>
      <c r="AA718" s="12">
        <v>0</v>
      </c>
      <c r="AB718" s="132"/>
      <c r="AC718" s="131"/>
      <c r="AD718" s="132"/>
      <c r="AE718" s="132"/>
      <c r="AF718" s="131"/>
      <c r="AG718" s="131"/>
      <c r="AI718" s="12"/>
      <c r="AL718" s="12"/>
      <c r="AM718" s="12"/>
      <c r="AO718" s="12"/>
      <c r="AR718" s="12"/>
      <c r="AS718" s="12"/>
      <c r="AU718" s="12"/>
      <c r="AX718" s="12"/>
      <c r="AY718" s="12"/>
      <c r="BA718" s="12"/>
      <c r="BD718" s="12"/>
      <c r="BE718" s="12"/>
      <c r="BG718" s="12"/>
      <c r="BJ718" s="12"/>
      <c r="BK718" s="12"/>
      <c r="BM718" s="131"/>
      <c r="BN718" s="132"/>
      <c r="BO718" s="132"/>
      <c r="BP718" s="12"/>
      <c r="BQ718" s="12"/>
      <c r="BS718" s="12"/>
      <c r="BV718" s="12"/>
      <c r="BW718" s="12"/>
      <c r="BY718" s="12"/>
      <c r="CB718" s="12"/>
      <c r="CC718" s="12"/>
      <c r="CE718" s="12"/>
      <c r="CH718" s="12"/>
      <c r="CI718" s="12"/>
    </row>
    <row r="719" spans="1:87">
      <c r="A719" s="9">
        <v>710</v>
      </c>
      <c r="B719" s="13">
        <v>142</v>
      </c>
      <c r="C719" s="13" t="s">
        <v>1641</v>
      </c>
      <c r="D719" s="13">
        <v>999</v>
      </c>
      <c r="E719" s="13" t="s">
        <v>946</v>
      </c>
      <c r="F719" s="111">
        <v>10627740.812809998</v>
      </c>
      <c r="G719" s="133">
        <v>1</v>
      </c>
      <c r="H719" s="134">
        <f>SUM(H715:H718)</f>
        <v>10359200.878399998</v>
      </c>
      <c r="I719" s="133">
        <f>SUM(I715:I718)</f>
        <v>1</v>
      </c>
      <c r="J719" s="111" t="e">
        <f>VLOOKUP(B719,town351,22)</f>
        <v>#REF!</v>
      </c>
      <c r="K719" s="111" t="e">
        <f>SUM(K715:K718)</f>
        <v>#REF!</v>
      </c>
      <c r="L719" s="135">
        <v>9322055</v>
      </c>
      <c r="M719" s="111" t="e">
        <f>SUM(M715:M718)</f>
        <v>#REF!</v>
      </c>
      <c r="N719" s="49" t="e">
        <f t="shared" si="98"/>
        <v>#REF!</v>
      </c>
      <c r="O719" s="111">
        <v>1042</v>
      </c>
      <c r="P719" s="9">
        <f t="shared" si="100"/>
        <v>0</v>
      </c>
      <c r="Q719" s="130">
        <f t="shared" si="101"/>
        <v>142</v>
      </c>
      <c r="R719" s="130">
        <f t="shared" si="102"/>
        <v>999</v>
      </c>
      <c r="S719" s="130">
        <f t="shared" si="103"/>
        <v>710</v>
      </c>
      <c r="T719" s="130">
        <f t="shared" si="104"/>
        <v>1002</v>
      </c>
      <c r="U719" s="130">
        <f t="shared" si="105"/>
        <v>10359200.878399998</v>
      </c>
      <c r="V719" s="185">
        <f t="shared" si="106"/>
        <v>710</v>
      </c>
      <c r="W719" s="12">
        <v>142</v>
      </c>
      <c r="X719" s="9">
        <v>999</v>
      </c>
      <c r="Y719" s="9">
        <v>710</v>
      </c>
      <c r="Z719" s="12">
        <v>1002</v>
      </c>
      <c r="AA719" s="12">
        <v>10359200.878399998</v>
      </c>
      <c r="AB719" s="132"/>
      <c r="AC719" s="131"/>
      <c r="AD719" s="132"/>
      <c r="AE719" s="132"/>
      <c r="AF719" s="131"/>
      <c r="AG719" s="131"/>
      <c r="AI719" s="12"/>
      <c r="AL719" s="12"/>
      <c r="AM719" s="12"/>
      <c r="AO719" s="12"/>
      <c r="AR719" s="12"/>
      <c r="AS719" s="12"/>
      <c r="AU719" s="12"/>
      <c r="AX719" s="12"/>
      <c r="AY719" s="12"/>
      <c r="BA719" s="12"/>
      <c r="BD719" s="12"/>
      <c r="BE719" s="12"/>
      <c r="BG719" s="12"/>
      <c r="BJ719" s="12"/>
      <c r="BK719" s="12"/>
      <c r="BM719" s="131"/>
      <c r="BN719" s="132"/>
      <c r="BO719" s="132"/>
      <c r="BP719" s="12"/>
      <c r="BQ719" s="12"/>
      <c r="BS719" s="12"/>
      <c r="BV719" s="12"/>
      <c r="BW719" s="12"/>
      <c r="BY719" s="12"/>
      <c r="CB719" s="12"/>
      <c r="CC719" s="12"/>
      <c r="CE719" s="12"/>
      <c r="CH719" s="12"/>
      <c r="CI719" s="12"/>
    </row>
    <row r="720" spans="1:87">
      <c r="A720" s="9">
        <v>711</v>
      </c>
      <c r="B720" s="9">
        <v>143</v>
      </c>
      <c r="C720" s="9" t="s">
        <v>1642</v>
      </c>
      <c r="D720" s="9">
        <v>143</v>
      </c>
      <c r="E720" s="9" t="s">
        <v>1203</v>
      </c>
      <c r="F720" s="39">
        <v>328931.5</v>
      </c>
      <c r="G720" s="128">
        <v>0.11200335194712749</v>
      </c>
      <c r="H720" s="129">
        <f>U720</f>
        <v>328207.83999999997</v>
      </c>
      <c r="I720" s="128">
        <f>IF(H724&gt;0, H720/H724, 0)</f>
        <v>0.1135789161372419</v>
      </c>
      <c r="J720" s="76"/>
      <c r="K720" s="12" t="e">
        <f>ROUND(J724*I720,0)</f>
        <v>#REF!</v>
      </c>
      <c r="L720" s="75">
        <v>187234</v>
      </c>
      <c r="M720" s="12" t="e">
        <f>K720-L720</f>
        <v>#REF!</v>
      </c>
      <c r="N720" s="50" t="e">
        <f>IF(L720&gt;0,M720*100/L720,IF(M720&gt;0,100,0))</f>
        <v>#REF!</v>
      </c>
      <c r="O720" s="12">
        <v>23</v>
      </c>
      <c r="P720" s="9">
        <f t="shared" si="100"/>
        <v>0</v>
      </c>
      <c r="Q720" s="130">
        <f t="shared" si="101"/>
        <v>143</v>
      </c>
      <c r="R720" s="130">
        <f t="shared" si="102"/>
        <v>143</v>
      </c>
      <c r="S720" s="130">
        <f t="shared" si="103"/>
        <v>711</v>
      </c>
      <c r="T720" s="130">
        <f t="shared" si="104"/>
        <v>23</v>
      </c>
      <c r="U720" s="130">
        <f t="shared" si="105"/>
        <v>328207.83999999997</v>
      </c>
      <c r="V720" s="185">
        <f t="shared" si="106"/>
        <v>711</v>
      </c>
      <c r="W720" s="12">
        <v>143</v>
      </c>
      <c r="X720" s="9">
        <v>143</v>
      </c>
      <c r="Y720" s="9">
        <v>711</v>
      </c>
      <c r="Z720" s="12">
        <v>23</v>
      </c>
      <c r="AA720" s="12">
        <v>328207.83999999997</v>
      </c>
      <c r="AB720" s="132"/>
      <c r="AC720" s="131"/>
      <c r="AD720" s="132"/>
      <c r="AE720" s="132"/>
      <c r="AF720" s="131"/>
      <c r="AG720" s="131"/>
      <c r="AI720" s="12"/>
      <c r="AL720" s="12"/>
      <c r="AM720" s="12"/>
      <c r="AO720" s="12"/>
      <c r="AR720" s="12"/>
      <c r="AS720" s="12"/>
      <c r="AU720" s="12"/>
      <c r="AX720" s="12"/>
      <c r="AY720" s="12"/>
      <c r="BA720" s="12"/>
      <c r="BD720" s="12"/>
      <c r="BE720" s="12"/>
      <c r="BG720" s="12"/>
      <c r="BJ720" s="12"/>
      <c r="BK720" s="12"/>
      <c r="BM720" s="131"/>
      <c r="BN720" s="132"/>
      <c r="BO720" s="132"/>
      <c r="BP720" s="12"/>
      <c r="BQ720" s="12"/>
      <c r="BS720" s="12"/>
      <c r="BV720" s="12"/>
      <c r="BW720" s="12"/>
      <c r="BY720" s="12"/>
      <c r="CB720" s="12"/>
      <c r="CC720" s="12"/>
      <c r="CE720" s="12"/>
      <c r="CH720" s="12"/>
      <c r="CI720" s="12"/>
    </row>
    <row r="721" spans="1:87">
      <c r="A721" s="9">
        <v>712</v>
      </c>
      <c r="B721" s="9">
        <v>143</v>
      </c>
      <c r="C721" s="9" t="s">
        <v>1642</v>
      </c>
      <c r="D721" s="9">
        <v>672</v>
      </c>
      <c r="E721" s="9" t="s">
        <v>1436</v>
      </c>
      <c r="F721" s="39">
        <v>2607869</v>
      </c>
      <c r="G721" s="128">
        <v>0.88799664805287248</v>
      </c>
      <c r="H721" s="129">
        <f t="shared" si="99"/>
        <v>2561482</v>
      </c>
      <c r="I721" s="128">
        <f>IF(H724&gt;0, H721/H724, 0)</f>
        <v>0.88642108386275809</v>
      </c>
      <c r="J721" s="76"/>
      <c r="K721" s="12" t="e">
        <f>ROUND(J724*I721,0)</f>
        <v>#REF!</v>
      </c>
      <c r="L721" s="75">
        <v>1484445</v>
      </c>
      <c r="M721" s="12" t="e">
        <f>K721-L721</f>
        <v>#REF!</v>
      </c>
      <c r="N721" s="50" t="e">
        <f>IF(L721&gt;0,M721*100/L721,IF(M721&gt;0,100,0))</f>
        <v>#REF!</v>
      </c>
      <c r="O721" s="12">
        <v>259</v>
      </c>
      <c r="P721" s="9">
        <f t="shared" si="100"/>
        <v>0</v>
      </c>
      <c r="Q721" s="130">
        <f t="shared" si="101"/>
        <v>143</v>
      </c>
      <c r="R721" s="130">
        <f t="shared" si="102"/>
        <v>672</v>
      </c>
      <c r="S721" s="130">
        <f t="shared" si="103"/>
        <v>712</v>
      </c>
      <c r="T721" s="130">
        <f t="shared" si="104"/>
        <v>250</v>
      </c>
      <c r="U721" s="130">
        <f t="shared" si="105"/>
        <v>2561482</v>
      </c>
      <c r="V721" s="185">
        <f t="shared" si="106"/>
        <v>712</v>
      </c>
      <c r="W721" s="12">
        <v>143</v>
      </c>
      <c r="X721" s="9">
        <v>672</v>
      </c>
      <c r="Y721" s="9">
        <v>712</v>
      </c>
      <c r="Z721" s="12">
        <v>250</v>
      </c>
      <c r="AA721" s="12">
        <v>2561482</v>
      </c>
      <c r="AB721" s="132"/>
      <c r="AC721" s="131"/>
      <c r="AD721" s="132"/>
      <c r="AE721" s="132"/>
      <c r="AF721" s="131"/>
      <c r="AG721" s="131"/>
      <c r="AI721" s="12"/>
      <c r="AL721" s="12"/>
      <c r="AM721" s="12"/>
      <c r="AO721" s="12"/>
      <c r="AR721" s="12"/>
      <c r="AS721" s="12"/>
      <c r="AU721" s="12"/>
      <c r="AX721" s="12"/>
      <c r="AY721" s="12"/>
      <c r="BA721" s="12"/>
      <c r="BD721" s="12"/>
      <c r="BE721" s="12"/>
      <c r="BG721" s="12"/>
      <c r="BJ721" s="12"/>
      <c r="BK721" s="12"/>
      <c r="BM721" s="131"/>
      <c r="BN721" s="132"/>
      <c r="BO721" s="132"/>
      <c r="BP721" s="12"/>
      <c r="BQ721" s="12"/>
      <c r="BS721" s="12"/>
      <c r="BV721" s="12"/>
      <c r="BW721" s="12"/>
      <c r="BY721" s="12"/>
      <c r="CB721" s="12"/>
      <c r="CC721" s="12"/>
      <c r="CE721" s="12"/>
      <c r="CH721" s="12"/>
      <c r="CI721" s="12"/>
    </row>
    <row r="722" spans="1:87">
      <c r="A722" s="9">
        <v>713</v>
      </c>
      <c r="B722" s="9">
        <v>143</v>
      </c>
      <c r="C722" s="9" t="s">
        <v>1928</v>
      </c>
      <c r="D722" s="9">
        <v>998</v>
      </c>
      <c r="E722" s="9" t="s">
        <v>1928</v>
      </c>
      <c r="F722" s="39">
        <v>0</v>
      </c>
      <c r="G722" s="128">
        <v>0</v>
      </c>
      <c r="H722" s="129">
        <f t="shared" si="99"/>
        <v>0</v>
      </c>
      <c r="I722" s="128">
        <f>IF(H724&gt;0, H722/H724, 0)</f>
        <v>0</v>
      </c>
      <c r="J722" s="76"/>
      <c r="K722" s="12" t="e">
        <f>ROUND(J724*I722,0)</f>
        <v>#REF!</v>
      </c>
      <c r="L722" s="75">
        <v>0</v>
      </c>
      <c r="M722" s="12" t="e">
        <f>K722-L722</f>
        <v>#REF!</v>
      </c>
      <c r="N722" s="50" t="e">
        <f>IF(L722&gt;0,M722*100/L722,IF(M722&gt;0,100,0))</f>
        <v>#REF!</v>
      </c>
      <c r="O722" s="12">
        <v>0</v>
      </c>
      <c r="P722" s="9">
        <f t="shared" si="100"/>
        <v>0</v>
      </c>
      <c r="Q722" s="130">
        <f t="shared" si="101"/>
        <v>143</v>
      </c>
      <c r="R722" s="130">
        <f t="shared" si="102"/>
        <v>998</v>
      </c>
      <c r="S722" s="130">
        <f t="shared" si="103"/>
        <v>713</v>
      </c>
      <c r="T722" s="130">
        <f t="shared" si="104"/>
        <v>0</v>
      </c>
      <c r="U722" s="130">
        <f t="shared" si="105"/>
        <v>0</v>
      </c>
      <c r="V722" s="185">
        <f t="shared" si="106"/>
        <v>713</v>
      </c>
      <c r="W722" s="12">
        <v>143</v>
      </c>
      <c r="X722" s="9">
        <v>998</v>
      </c>
      <c r="Y722" s="9">
        <v>713</v>
      </c>
      <c r="Z722" s="12">
        <v>0</v>
      </c>
      <c r="AA722" s="12">
        <v>0</v>
      </c>
      <c r="AB722" s="132"/>
      <c r="AC722" s="131"/>
      <c r="AD722" s="132"/>
      <c r="AE722" s="132"/>
      <c r="AF722" s="131"/>
      <c r="AG722" s="131"/>
      <c r="AI722" s="12"/>
      <c r="AL722" s="12"/>
      <c r="AM722" s="12"/>
      <c r="AO722" s="12"/>
      <c r="AR722" s="12"/>
      <c r="AS722" s="12"/>
      <c r="AU722" s="12"/>
      <c r="AX722" s="12"/>
      <c r="AY722" s="12"/>
      <c r="BA722" s="12"/>
      <c r="BD722" s="12"/>
      <c r="BE722" s="12"/>
      <c r="BG722" s="12"/>
      <c r="BJ722" s="12"/>
      <c r="BK722" s="12"/>
      <c r="BM722" s="131"/>
      <c r="BN722" s="132"/>
      <c r="BO722" s="132"/>
      <c r="BP722" s="12"/>
      <c r="BQ722" s="12"/>
      <c r="BS722" s="12"/>
      <c r="BV722" s="12"/>
      <c r="BW722" s="12"/>
      <c r="BY722" s="12"/>
      <c r="CB722" s="12"/>
      <c r="CC722" s="12"/>
      <c r="CE722" s="12"/>
      <c r="CH722" s="12"/>
      <c r="CI722" s="12"/>
    </row>
    <row r="723" spans="1:87">
      <c r="A723" s="9">
        <v>714</v>
      </c>
      <c r="B723" s="9">
        <v>143</v>
      </c>
      <c r="C723" s="9" t="s">
        <v>1928</v>
      </c>
      <c r="D723" s="9">
        <v>998</v>
      </c>
      <c r="E723" s="9" t="s">
        <v>1928</v>
      </c>
      <c r="F723" s="39">
        <v>0</v>
      </c>
      <c r="G723" s="128">
        <v>0</v>
      </c>
      <c r="H723" s="129">
        <f t="shared" si="99"/>
        <v>0</v>
      </c>
      <c r="I723" s="128">
        <f>IF(H724&gt;0, H723/H724, 0)</f>
        <v>0</v>
      </c>
      <c r="J723" s="76"/>
      <c r="K723" s="12" t="e">
        <f>ROUND(J724*I723,0)</f>
        <v>#REF!</v>
      </c>
      <c r="L723" s="75">
        <v>0</v>
      </c>
      <c r="M723" s="12" t="e">
        <f>K723-L723</f>
        <v>#REF!</v>
      </c>
      <c r="N723" s="50" t="e">
        <f>IF(L723&gt;0,M723*100/L723,IF(M723&gt;0,100,0))</f>
        <v>#REF!</v>
      </c>
      <c r="O723" s="12">
        <v>0</v>
      </c>
      <c r="P723" s="9">
        <f t="shared" si="100"/>
        <v>0</v>
      </c>
      <c r="Q723" s="130">
        <f t="shared" si="101"/>
        <v>143</v>
      </c>
      <c r="R723" s="130">
        <f t="shared" si="102"/>
        <v>998</v>
      </c>
      <c r="S723" s="130">
        <f t="shared" si="103"/>
        <v>714</v>
      </c>
      <c r="T723" s="130">
        <f t="shared" si="104"/>
        <v>0</v>
      </c>
      <c r="U723" s="130">
        <f t="shared" si="105"/>
        <v>0</v>
      </c>
      <c r="V723" s="185">
        <f t="shared" si="106"/>
        <v>714</v>
      </c>
      <c r="W723" s="12">
        <v>143</v>
      </c>
      <c r="X723" s="9">
        <v>998</v>
      </c>
      <c r="Y723" s="9">
        <v>714</v>
      </c>
      <c r="Z723" s="12">
        <v>0</v>
      </c>
      <c r="AA723" s="12">
        <v>0</v>
      </c>
      <c r="AB723" s="132"/>
      <c r="AC723" s="131"/>
      <c r="AD723" s="132"/>
      <c r="AE723" s="132"/>
      <c r="AF723" s="131"/>
      <c r="AG723" s="131"/>
      <c r="AI723" s="12"/>
      <c r="AL723" s="12"/>
      <c r="AM723" s="12"/>
      <c r="AO723" s="12"/>
      <c r="AR723" s="12"/>
      <c r="AS723" s="12"/>
      <c r="AU723" s="12"/>
      <c r="AX723" s="12"/>
      <c r="AY723" s="12"/>
      <c r="BA723" s="12"/>
      <c r="BD723" s="12"/>
      <c r="BE723" s="12"/>
      <c r="BG723" s="12"/>
      <c r="BJ723" s="12"/>
      <c r="BK723" s="12"/>
      <c r="BM723" s="131"/>
      <c r="BN723" s="132"/>
      <c r="BO723" s="132"/>
      <c r="BP723" s="12"/>
      <c r="BQ723" s="12"/>
      <c r="BS723" s="12"/>
      <c r="BV723" s="12"/>
      <c r="BW723" s="12"/>
      <c r="BY723" s="12"/>
      <c r="CB723" s="12"/>
      <c r="CC723" s="12"/>
      <c r="CE723" s="12"/>
      <c r="CH723" s="12"/>
      <c r="CI723" s="12"/>
    </row>
    <row r="724" spans="1:87">
      <c r="A724" s="9">
        <v>715</v>
      </c>
      <c r="B724" s="13">
        <v>143</v>
      </c>
      <c r="C724" s="13" t="s">
        <v>1642</v>
      </c>
      <c r="D724" s="13">
        <v>999</v>
      </c>
      <c r="E724" s="13" t="s">
        <v>946</v>
      </c>
      <c r="F724" s="111">
        <v>2936800.5</v>
      </c>
      <c r="G724" s="133">
        <v>1</v>
      </c>
      <c r="H724" s="134">
        <f>SUM(H720:H723)</f>
        <v>2889689.84</v>
      </c>
      <c r="I724" s="133">
        <f>SUM(I720:I723)</f>
        <v>1</v>
      </c>
      <c r="J724" s="111" t="e">
        <f>VLOOKUP(B724,town351,22)</f>
        <v>#REF!</v>
      </c>
      <c r="K724" s="111" t="e">
        <f>SUM(K720:K723)</f>
        <v>#REF!</v>
      </c>
      <c r="L724" s="135">
        <v>1671679</v>
      </c>
      <c r="M724" s="111" t="e">
        <f>SUM(M720:M723)</f>
        <v>#REF!</v>
      </c>
      <c r="N724" s="49" t="e">
        <f t="shared" ref="N724:N783" si="107">IF(L724&gt;0,M724*100/L724,IF(M724&gt;0,100,0))</f>
        <v>#REF!</v>
      </c>
      <c r="O724" s="111">
        <v>282</v>
      </c>
      <c r="P724" s="9">
        <f t="shared" si="100"/>
        <v>0</v>
      </c>
      <c r="Q724" s="130">
        <f t="shared" si="101"/>
        <v>143</v>
      </c>
      <c r="R724" s="130">
        <f t="shared" si="102"/>
        <v>999</v>
      </c>
      <c r="S724" s="130">
        <f t="shared" si="103"/>
        <v>715</v>
      </c>
      <c r="T724" s="130">
        <f t="shared" si="104"/>
        <v>273</v>
      </c>
      <c r="U724" s="130">
        <f t="shared" si="105"/>
        <v>2889689.84</v>
      </c>
      <c r="V724" s="185">
        <f t="shared" si="106"/>
        <v>715</v>
      </c>
      <c r="W724" s="12">
        <v>143</v>
      </c>
      <c r="X724" s="9">
        <v>999</v>
      </c>
      <c r="Y724" s="9">
        <v>715</v>
      </c>
      <c r="Z724" s="12">
        <v>273</v>
      </c>
      <c r="AA724" s="12">
        <v>2889689.84</v>
      </c>
      <c r="AB724" s="132"/>
      <c r="AC724" s="131"/>
      <c r="AD724" s="132"/>
      <c r="AE724" s="132"/>
      <c r="AF724" s="131"/>
      <c r="AG724" s="131"/>
      <c r="AI724" s="12"/>
      <c r="AL724" s="12"/>
      <c r="AM724" s="12"/>
      <c r="AO724" s="12"/>
      <c r="AR724" s="12"/>
      <c r="AS724" s="12"/>
      <c r="AU724" s="12"/>
      <c r="AX724" s="12"/>
      <c r="AY724" s="12"/>
      <c r="BA724" s="12"/>
      <c r="BD724" s="12"/>
      <c r="BE724" s="12"/>
      <c r="BG724" s="12"/>
      <c r="BJ724" s="12"/>
      <c r="BK724" s="12"/>
      <c r="BM724" s="131"/>
      <c r="BN724" s="132"/>
      <c r="BO724" s="132"/>
      <c r="BP724" s="12"/>
      <c r="BQ724" s="12"/>
      <c r="BS724" s="12"/>
      <c r="BV724" s="12"/>
      <c r="BW724" s="12"/>
      <c r="BY724" s="12"/>
      <c r="CB724" s="12"/>
      <c r="CC724" s="12"/>
      <c r="CE724" s="12"/>
      <c r="CH724" s="12"/>
      <c r="CI724" s="12"/>
    </row>
    <row r="725" spans="1:87">
      <c r="A725" s="9">
        <v>716</v>
      </c>
      <c r="B725" s="9">
        <v>144</v>
      </c>
      <c r="C725" s="9" t="s">
        <v>1643</v>
      </c>
      <c r="D725" s="9">
        <v>144</v>
      </c>
      <c r="E725" s="9" t="s">
        <v>1204</v>
      </c>
      <c r="F725" s="39">
        <v>18118176.856480002</v>
      </c>
      <c r="G725" s="128">
        <v>0.97226313504409867</v>
      </c>
      <c r="H725" s="129">
        <f>U725</f>
        <v>17848954.323200006</v>
      </c>
      <c r="I725" s="128">
        <f>IF(H729&gt;0, H725/H729, 0)</f>
        <v>0.97667668867928137</v>
      </c>
      <c r="J725" s="76"/>
      <c r="K725" s="12" t="e">
        <f>ROUND(J729*I725,0)</f>
        <v>#REF!</v>
      </c>
      <c r="L725" s="75">
        <v>15505476</v>
      </c>
      <c r="M725" s="12" t="e">
        <f>K725-L725</f>
        <v>#REF!</v>
      </c>
      <c r="N725" s="50" t="e">
        <f t="shared" si="107"/>
        <v>#REF!</v>
      </c>
      <c r="O725" s="12">
        <v>1865</v>
      </c>
      <c r="P725" s="9">
        <f t="shared" si="100"/>
        <v>0</v>
      </c>
      <c r="Q725" s="130">
        <f t="shared" si="101"/>
        <v>144</v>
      </c>
      <c r="R725" s="130">
        <f t="shared" si="102"/>
        <v>144</v>
      </c>
      <c r="S725" s="130">
        <f t="shared" si="103"/>
        <v>716</v>
      </c>
      <c r="T725" s="130">
        <f t="shared" si="104"/>
        <v>1802</v>
      </c>
      <c r="U725" s="130">
        <f t="shared" si="105"/>
        <v>17848954.323200006</v>
      </c>
      <c r="V725" s="185">
        <f t="shared" si="106"/>
        <v>716</v>
      </c>
      <c r="W725" s="12">
        <v>144</v>
      </c>
      <c r="X725" s="9">
        <v>144</v>
      </c>
      <c r="Y725" s="9">
        <v>716</v>
      </c>
      <c r="Z725" s="12">
        <v>1802</v>
      </c>
      <c r="AA725" s="12">
        <v>17848954.323200006</v>
      </c>
      <c r="AB725" s="132"/>
      <c r="AC725" s="131"/>
      <c r="AD725" s="132"/>
      <c r="AE725" s="132"/>
      <c r="AF725" s="131"/>
      <c r="AG725" s="131"/>
      <c r="AI725" s="12"/>
      <c r="AL725" s="12"/>
      <c r="AM725" s="12"/>
      <c r="AO725" s="12"/>
      <c r="AR725" s="12"/>
      <c r="AS725" s="12"/>
      <c r="AU725" s="12"/>
      <c r="AX725" s="12"/>
      <c r="AY725" s="12"/>
      <c r="BA725" s="12"/>
      <c r="BD725" s="12"/>
      <c r="BE725" s="12"/>
      <c r="BG725" s="12"/>
      <c r="BJ725" s="12"/>
      <c r="BK725" s="12"/>
      <c r="BM725" s="131"/>
      <c r="BN725" s="132"/>
      <c r="BO725" s="132"/>
      <c r="BP725" s="12"/>
      <c r="BQ725" s="12"/>
      <c r="BS725" s="12"/>
      <c r="BV725" s="12"/>
      <c r="BW725" s="12"/>
      <c r="BY725" s="12"/>
      <c r="CB725" s="12"/>
      <c r="CC725" s="12"/>
      <c r="CE725" s="12"/>
      <c r="CH725" s="12"/>
      <c r="CI725" s="12"/>
    </row>
    <row r="726" spans="1:87">
      <c r="A726" s="9">
        <v>717</v>
      </c>
      <c r="B726" s="9">
        <v>144</v>
      </c>
      <c r="C726" s="9" t="s">
        <v>1643</v>
      </c>
      <c r="D726" s="9">
        <v>885</v>
      </c>
      <c r="E726" s="9" t="s">
        <v>1498</v>
      </c>
      <c r="F726" s="39">
        <v>516878</v>
      </c>
      <c r="G726" s="128">
        <v>2.7736864955901379E-2</v>
      </c>
      <c r="H726" s="129">
        <f t="shared" si="99"/>
        <v>426238</v>
      </c>
      <c r="I726" s="128">
        <f>IF(H729&gt;0, H726/H729, 0)</f>
        <v>2.332331132071858E-2</v>
      </c>
      <c r="J726" s="76"/>
      <c r="K726" s="12" t="e">
        <f>ROUND(J729*I726,0)</f>
        <v>#REF!</v>
      </c>
      <c r="L726" s="75">
        <v>442343</v>
      </c>
      <c r="M726" s="12" t="e">
        <f>K726-L726</f>
        <v>#REF!</v>
      </c>
      <c r="N726" s="50" t="e">
        <f t="shared" si="107"/>
        <v>#REF!</v>
      </c>
      <c r="O726" s="12">
        <v>33</v>
      </c>
      <c r="P726" s="9">
        <f t="shared" si="100"/>
        <v>0</v>
      </c>
      <c r="Q726" s="130">
        <f t="shared" si="101"/>
        <v>144</v>
      </c>
      <c r="R726" s="130">
        <f t="shared" si="102"/>
        <v>885</v>
      </c>
      <c r="S726" s="130">
        <f t="shared" si="103"/>
        <v>717</v>
      </c>
      <c r="T726" s="130">
        <f t="shared" si="104"/>
        <v>27</v>
      </c>
      <c r="U726" s="130">
        <f t="shared" si="105"/>
        <v>426238</v>
      </c>
      <c r="V726" s="185">
        <f t="shared" si="106"/>
        <v>717</v>
      </c>
      <c r="W726" s="12">
        <v>144</v>
      </c>
      <c r="X726" s="9">
        <v>885</v>
      </c>
      <c r="Y726" s="9">
        <v>717</v>
      </c>
      <c r="Z726" s="12">
        <v>27</v>
      </c>
      <c r="AA726" s="12">
        <v>426238</v>
      </c>
      <c r="AB726" s="132"/>
      <c r="AC726" s="131"/>
      <c r="AD726" s="132"/>
      <c r="AE726" s="132"/>
      <c r="AF726" s="131"/>
      <c r="AG726" s="131"/>
      <c r="AI726" s="12"/>
      <c r="AL726" s="12"/>
      <c r="AM726" s="12"/>
      <c r="AO726" s="12"/>
      <c r="AR726" s="12"/>
      <c r="AS726" s="12"/>
      <c r="AU726" s="12"/>
      <c r="AX726" s="12"/>
      <c r="AY726" s="12"/>
      <c r="BA726" s="12"/>
      <c r="BD726" s="12"/>
      <c r="BE726" s="12"/>
      <c r="BG726" s="12"/>
      <c r="BJ726" s="12"/>
      <c r="BK726" s="12"/>
      <c r="BM726" s="131"/>
      <c r="BN726" s="132"/>
      <c r="BO726" s="132"/>
      <c r="BP726" s="12"/>
      <c r="BQ726" s="12"/>
      <c r="BS726" s="12"/>
      <c r="BV726" s="12"/>
      <c r="BW726" s="12"/>
      <c r="BY726" s="12"/>
      <c r="CB726" s="12"/>
      <c r="CC726" s="12"/>
      <c r="CE726" s="12"/>
      <c r="CH726" s="12"/>
      <c r="CI726" s="12"/>
    </row>
    <row r="727" spans="1:87">
      <c r="A727" s="9">
        <v>718</v>
      </c>
      <c r="B727" s="9">
        <v>144</v>
      </c>
      <c r="C727" s="9" t="s">
        <v>1928</v>
      </c>
      <c r="D727" s="9">
        <v>998</v>
      </c>
      <c r="F727" s="136">
        <v>0</v>
      </c>
      <c r="G727" s="137">
        <v>0</v>
      </c>
      <c r="H727" s="129">
        <f t="shared" si="99"/>
        <v>0</v>
      </c>
      <c r="I727" s="128">
        <f>IF(H729&gt;0, H727/H729, 0)</f>
        <v>0</v>
      </c>
      <c r="J727" s="76"/>
      <c r="K727" s="12" t="e">
        <f>ROUND(J729*I727,0)</f>
        <v>#REF!</v>
      </c>
      <c r="L727" s="75">
        <v>0</v>
      </c>
      <c r="M727" s="12" t="e">
        <f>K727-L727</f>
        <v>#REF!</v>
      </c>
      <c r="N727" s="50" t="e">
        <f t="shared" si="107"/>
        <v>#REF!</v>
      </c>
      <c r="O727" s="12">
        <v>0</v>
      </c>
      <c r="P727" s="9">
        <f t="shared" si="100"/>
        <v>0</v>
      </c>
      <c r="Q727" s="130">
        <f t="shared" si="101"/>
        <v>144</v>
      </c>
      <c r="R727" s="130">
        <f t="shared" si="102"/>
        <v>998</v>
      </c>
      <c r="S727" s="130">
        <f t="shared" si="103"/>
        <v>718</v>
      </c>
      <c r="T727" s="130">
        <f t="shared" si="104"/>
        <v>0</v>
      </c>
      <c r="U727" s="130">
        <f t="shared" si="105"/>
        <v>0</v>
      </c>
      <c r="V727" s="185">
        <f t="shared" si="106"/>
        <v>718</v>
      </c>
      <c r="W727" s="12">
        <v>144</v>
      </c>
      <c r="X727" s="9">
        <v>998</v>
      </c>
      <c r="Y727" s="9">
        <v>718</v>
      </c>
      <c r="Z727" s="12">
        <v>0</v>
      </c>
      <c r="AA727" s="12">
        <v>0</v>
      </c>
      <c r="AB727" s="132"/>
      <c r="AC727" s="131"/>
      <c r="AD727" s="132"/>
      <c r="AE727" s="132"/>
      <c r="AF727" s="131"/>
      <c r="AG727" s="131"/>
      <c r="AI727" s="12"/>
      <c r="AL727" s="12"/>
      <c r="AM727" s="12"/>
      <c r="AO727" s="12"/>
      <c r="AR727" s="12"/>
      <c r="AS727" s="12"/>
      <c r="AU727" s="12"/>
      <c r="AX727" s="12"/>
      <c r="AY727" s="12"/>
      <c r="BA727" s="12"/>
      <c r="BD727" s="12"/>
      <c r="BE727" s="12"/>
      <c r="BG727" s="12"/>
      <c r="BJ727" s="12"/>
      <c r="BK727" s="12"/>
      <c r="BM727" s="131"/>
      <c r="BN727" s="132"/>
      <c r="BO727" s="132"/>
      <c r="BP727" s="12"/>
      <c r="BQ727" s="12"/>
      <c r="BS727" s="12"/>
      <c r="BV727" s="12"/>
      <c r="BW727" s="12"/>
      <c r="BY727" s="12"/>
      <c r="CB727" s="12"/>
      <c r="CC727" s="12"/>
      <c r="CE727" s="12"/>
      <c r="CH727" s="12"/>
      <c r="CI727" s="12"/>
    </row>
    <row r="728" spans="1:87">
      <c r="A728" s="9">
        <v>719</v>
      </c>
      <c r="B728" s="9">
        <v>144</v>
      </c>
      <c r="C728" s="9" t="s">
        <v>1928</v>
      </c>
      <c r="D728" s="9">
        <v>998</v>
      </c>
      <c r="E728" s="9" t="s">
        <v>1928</v>
      </c>
      <c r="F728" s="39">
        <v>0</v>
      </c>
      <c r="G728" s="128">
        <v>0</v>
      </c>
      <c r="H728" s="129">
        <f t="shared" si="99"/>
        <v>0</v>
      </c>
      <c r="I728" s="128">
        <f>IF(H729&gt;0, H728/H729, 0)</f>
        <v>0</v>
      </c>
      <c r="J728" s="76"/>
      <c r="K728" s="12" t="e">
        <f>ROUND(J729*I728,0)</f>
        <v>#REF!</v>
      </c>
      <c r="L728" s="75">
        <v>0</v>
      </c>
      <c r="M728" s="12" t="e">
        <f>K728-L728</f>
        <v>#REF!</v>
      </c>
      <c r="N728" s="50" t="e">
        <f t="shared" si="107"/>
        <v>#REF!</v>
      </c>
      <c r="O728" s="12">
        <v>0</v>
      </c>
      <c r="P728" s="9">
        <f t="shared" si="100"/>
        <v>0</v>
      </c>
      <c r="Q728" s="130">
        <f t="shared" si="101"/>
        <v>144</v>
      </c>
      <c r="R728" s="130">
        <f t="shared" si="102"/>
        <v>998</v>
      </c>
      <c r="S728" s="130">
        <f t="shared" si="103"/>
        <v>719</v>
      </c>
      <c r="T728" s="130">
        <f t="shared" si="104"/>
        <v>0</v>
      </c>
      <c r="U728" s="130">
        <f t="shared" si="105"/>
        <v>0</v>
      </c>
      <c r="V728" s="185">
        <f t="shared" si="106"/>
        <v>719</v>
      </c>
      <c r="W728" s="12">
        <v>144</v>
      </c>
      <c r="X728" s="9">
        <v>998</v>
      </c>
      <c r="Y728" s="9">
        <v>719</v>
      </c>
      <c r="Z728" s="12">
        <v>0</v>
      </c>
      <c r="AA728" s="12">
        <v>0</v>
      </c>
      <c r="AB728" s="132"/>
      <c r="AC728" s="131"/>
      <c r="AD728" s="132"/>
      <c r="AE728" s="132"/>
      <c r="AF728" s="131"/>
      <c r="AG728" s="131"/>
      <c r="AI728" s="12"/>
      <c r="AL728" s="12"/>
      <c r="AM728" s="12"/>
      <c r="AO728" s="12"/>
      <c r="AR728" s="12"/>
      <c r="AS728" s="12"/>
      <c r="AU728" s="12"/>
      <c r="AX728" s="12"/>
      <c r="AY728" s="12"/>
      <c r="BA728" s="12"/>
      <c r="BD728" s="12"/>
      <c r="BE728" s="12"/>
      <c r="BG728" s="12"/>
      <c r="BJ728" s="12"/>
      <c r="BK728" s="12"/>
      <c r="BM728" s="131"/>
      <c r="BN728" s="132"/>
      <c r="BO728" s="132"/>
      <c r="BP728" s="12"/>
      <c r="BQ728" s="12"/>
      <c r="BS728" s="12"/>
      <c r="BV728" s="12"/>
      <c r="BW728" s="12"/>
      <c r="BY728" s="12"/>
      <c r="CB728" s="12"/>
      <c r="CC728" s="12"/>
      <c r="CE728" s="12"/>
      <c r="CH728" s="12"/>
      <c r="CI728" s="12"/>
    </row>
    <row r="729" spans="1:87">
      <c r="A729" s="9">
        <v>720</v>
      </c>
      <c r="B729" s="13">
        <v>144</v>
      </c>
      <c r="C729" s="13" t="s">
        <v>1643</v>
      </c>
      <c r="D729" s="13">
        <v>999</v>
      </c>
      <c r="E729" s="13" t="s">
        <v>946</v>
      </c>
      <c r="F729" s="111">
        <v>18635054.856480002</v>
      </c>
      <c r="G729" s="133">
        <v>1</v>
      </c>
      <c r="H729" s="134">
        <f>SUM(H725:H728)</f>
        <v>18275192.323200006</v>
      </c>
      <c r="I729" s="133">
        <f>SUM(I725:I728)</f>
        <v>1</v>
      </c>
      <c r="J729" s="111" t="e">
        <f>VLOOKUP(B729,town351,22)</f>
        <v>#REF!</v>
      </c>
      <c r="K729" s="111" t="e">
        <f>SUM(K725:K728)</f>
        <v>#REF!</v>
      </c>
      <c r="L729" s="135">
        <v>15947819</v>
      </c>
      <c r="M729" s="111" t="e">
        <f>SUM(M725:M728)</f>
        <v>#REF!</v>
      </c>
      <c r="N729" s="49" t="e">
        <f t="shared" si="107"/>
        <v>#REF!</v>
      </c>
      <c r="O729" s="111">
        <v>1898</v>
      </c>
      <c r="P729" s="9">
        <f t="shared" si="100"/>
        <v>0</v>
      </c>
      <c r="Q729" s="130">
        <f t="shared" si="101"/>
        <v>144</v>
      </c>
      <c r="R729" s="130">
        <f t="shared" si="102"/>
        <v>999</v>
      </c>
      <c r="S729" s="130">
        <f t="shared" si="103"/>
        <v>720</v>
      </c>
      <c r="T729" s="130">
        <f t="shared" si="104"/>
        <v>1829</v>
      </c>
      <c r="U729" s="130">
        <f t="shared" si="105"/>
        <v>18275192.323200006</v>
      </c>
      <c r="V729" s="185">
        <f t="shared" si="106"/>
        <v>720</v>
      </c>
      <c r="W729" s="12">
        <v>144</v>
      </c>
      <c r="X729" s="9">
        <v>999</v>
      </c>
      <c r="Y729" s="9">
        <v>720</v>
      </c>
      <c r="Z729" s="12">
        <v>1829</v>
      </c>
      <c r="AA729" s="12">
        <v>18275192.323200006</v>
      </c>
      <c r="AB729" s="132"/>
      <c r="AC729" s="131"/>
      <c r="AD729" s="132"/>
      <c r="AE729" s="132"/>
      <c r="AF729" s="131"/>
      <c r="AG729" s="131"/>
      <c r="AI729" s="12"/>
      <c r="AL729" s="12"/>
      <c r="AM729" s="12"/>
      <c r="AO729" s="12"/>
      <c r="AR729" s="12"/>
      <c r="AS729" s="12"/>
      <c r="AU729" s="12"/>
      <c r="AX729" s="12"/>
      <c r="AY729" s="12"/>
      <c r="BA729" s="12"/>
      <c r="BD729" s="12"/>
      <c r="BE729" s="12"/>
      <c r="BG729" s="12"/>
      <c r="BJ729" s="12"/>
      <c r="BK729" s="12"/>
      <c r="BM729" s="131"/>
      <c r="BN729" s="132"/>
      <c r="BO729" s="132"/>
      <c r="BP729" s="12"/>
      <c r="BQ729" s="12"/>
      <c r="BS729" s="12"/>
      <c r="BV729" s="12"/>
      <c r="BW729" s="12"/>
      <c r="BY729" s="12"/>
      <c r="CB729" s="12"/>
      <c r="CC729" s="12"/>
      <c r="CE729" s="12"/>
      <c r="CH729" s="12"/>
      <c r="CI729" s="12"/>
    </row>
    <row r="730" spans="1:87">
      <c r="A730" s="9">
        <v>721</v>
      </c>
      <c r="B730" s="9">
        <v>145</v>
      </c>
      <c r="C730" s="9" t="s">
        <v>1644</v>
      </c>
      <c r="D730" s="9">
        <v>145</v>
      </c>
      <c r="E730" s="9" t="s">
        <v>1205</v>
      </c>
      <c r="F730" s="39">
        <v>10093730.667000001</v>
      </c>
      <c r="G730" s="128">
        <v>0.48311795758080006</v>
      </c>
      <c r="H730" s="129">
        <f t="shared" ref="H730:H793" si="108">U730</f>
        <v>10429935.11328</v>
      </c>
      <c r="I730" s="128">
        <f>IF(H734&gt;0, H730/H734, 0)</f>
        <v>0.48750997090556364</v>
      </c>
      <c r="J730" s="76"/>
      <c r="K730" s="12" t="e">
        <f>ROUND(J734*I730,0)</f>
        <v>#REF!</v>
      </c>
      <c r="L730" s="75">
        <v>6547555</v>
      </c>
      <c r="M730" s="12" t="e">
        <f>K730-L730</f>
        <v>#REF!</v>
      </c>
      <c r="N730" s="50" t="e">
        <f t="shared" si="107"/>
        <v>#REF!</v>
      </c>
      <c r="O730" s="12">
        <v>1092</v>
      </c>
      <c r="P730" s="9">
        <f t="shared" si="100"/>
        <v>0</v>
      </c>
      <c r="Q730" s="130">
        <f t="shared" si="101"/>
        <v>145</v>
      </c>
      <c r="R730" s="130">
        <f t="shared" si="102"/>
        <v>145</v>
      </c>
      <c r="S730" s="130">
        <f t="shared" si="103"/>
        <v>721</v>
      </c>
      <c r="T730" s="130">
        <f t="shared" si="104"/>
        <v>1104</v>
      </c>
      <c r="U730" s="130">
        <f t="shared" si="105"/>
        <v>10429935.11328</v>
      </c>
      <c r="V730" s="185">
        <f t="shared" si="106"/>
        <v>721</v>
      </c>
      <c r="W730" s="12">
        <v>145</v>
      </c>
      <c r="X730" s="9">
        <v>145</v>
      </c>
      <c r="Y730" s="9">
        <v>721</v>
      </c>
      <c r="Z730" s="12">
        <v>1104</v>
      </c>
      <c r="AA730" s="12">
        <v>10429935.11328</v>
      </c>
      <c r="AB730" s="132"/>
      <c r="AC730" s="131"/>
      <c r="AD730" s="132"/>
      <c r="AE730" s="132"/>
      <c r="AF730" s="131"/>
      <c r="AG730" s="131"/>
      <c r="AI730" s="12"/>
      <c r="AL730" s="12"/>
      <c r="AM730" s="12"/>
      <c r="AO730" s="12"/>
      <c r="AR730" s="12"/>
      <c r="AS730" s="12"/>
      <c r="AU730" s="12"/>
      <c r="AX730" s="12"/>
      <c r="AY730" s="12"/>
      <c r="BA730" s="12"/>
      <c r="BD730" s="12"/>
      <c r="BE730" s="12"/>
      <c r="BG730" s="12"/>
      <c r="BJ730" s="12"/>
      <c r="BK730" s="12"/>
      <c r="BM730" s="131"/>
      <c r="BN730" s="132"/>
      <c r="BO730" s="132"/>
      <c r="BP730" s="12"/>
      <c r="BQ730" s="12"/>
      <c r="BS730" s="12"/>
      <c r="BV730" s="12"/>
      <c r="BW730" s="12"/>
      <c r="BY730" s="12"/>
      <c r="CB730" s="12"/>
      <c r="CC730" s="12"/>
      <c r="CE730" s="12"/>
      <c r="CH730" s="12"/>
      <c r="CI730" s="12"/>
    </row>
    <row r="731" spans="1:87">
      <c r="A731" s="9">
        <v>722</v>
      </c>
      <c r="B731" s="9">
        <v>145</v>
      </c>
      <c r="C731" s="9" t="s">
        <v>1644</v>
      </c>
      <c r="D731" s="9">
        <v>760</v>
      </c>
      <c r="E731" s="9" t="s">
        <v>1462</v>
      </c>
      <c r="F731" s="39">
        <v>10799160</v>
      </c>
      <c r="G731" s="128">
        <v>0.51688204241919988</v>
      </c>
      <c r="H731" s="129">
        <f t="shared" si="108"/>
        <v>10964366</v>
      </c>
      <c r="I731" s="128">
        <f>IF(H734&gt;0, H731/H734, 0)</f>
        <v>0.51249002909443642</v>
      </c>
      <c r="J731" s="76"/>
      <c r="K731" s="12" t="e">
        <f>ROUND(J734*I731,0)</f>
        <v>#REF!</v>
      </c>
      <c r="L731" s="75">
        <v>7005150</v>
      </c>
      <c r="M731" s="12" t="e">
        <f>K731-L731</f>
        <v>#REF!</v>
      </c>
      <c r="N731" s="50" t="e">
        <f t="shared" si="107"/>
        <v>#REF!</v>
      </c>
      <c r="O731" s="12">
        <v>1020</v>
      </c>
      <c r="P731" s="9">
        <f t="shared" si="100"/>
        <v>0</v>
      </c>
      <c r="Q731" s="130">
        <f t="shared" si="101"/>
        <v>145</v>
      </c>
      <c r="R731" s="130">
        <f t="shared" si="102"/>
        <v>760</v>
      </c>
      <c r="S731" s="130">
        <f t="shared" si="103"/>
        <v>722</v>
      </c>
      <c r="T731" s="130">
        <f t="shared" si="104"/>
        <v>1020</v>
      </c>
      <c r="U731" s="130">
        <f t="shared" si="105"/>
        <v>10964366</v>
      </c>
      <c r="V731" s="185">
        <f t="shared" si="106"/>
        <v>722</v>
      </c>
      <c r="W731" s="12">
        <v>145</v>
      </c>
      <c r="X731" s="9">
        <v>760</v>
      </c>
      <c r="Y731" s="9">
        <v>722</v>
      </c>
      <c r="Z731" s="12">
        <v>1020</v>
      </c>
      <c r="AA731" s="12">
        <v>10964366</v>
      </c>
      <c r="AB731" s="132"/>
      <c r="AC731" s="131"/>
      <c r="AD731" s="132"/>
      <c r="AE731" s="132"/>
      <c r="AF731" s="131"/>
      <c r="AG731" s="131"/>
      <c r="AI731" s="12"/>
      <c r="AL731" s="12"/>
      <c r="AM731" s="12"/>
      <c r="AO731" s="12"/>
      <c r="AR731" s="12"/>
      <c r="AS731" s="12"/>
      <c r="AU731" s="12"/>
      <c r="AX731" s="12"/>
      <c r="AY731" s="12"/>
      <c r="BA731" s="12"/>
      <c r="BD731" s="12"/>
      <c r="BE731" s="12"/>
      <c r="BG731" s="12"/>
      <c r="BJ731" s="12"/>
      <c r="BK731" s="12"/>
      <c r="BM731" s="131"/>
      <c r="BN731" s="132"/>
      <c r="BO731" s="132"/>
      <c r="BP731" s="12"/>
      <c r="BQ731" s="12"/>
      <c r="BS731" s="12"/>
      <c r="BV731" s="12"/>
      <c r="BW731" s="12"/>
      <c r="BY731" s="12"/>
      <c r="CB731" s="12"/>
      <c r="CC731" s="12"/>
      <c r="CE731" s="12"/>
      <c r="CH731" s="12"/>
      <c r="CI731" s="12"/>
    </row>
    <row r="732" spans="1:87">
      <c r="A732" s="9">
        <v>723</v>
      </c>
      <c r="B732" s="9">
        <v>145</v>
      </c>
      <c r="C732" s="9" t="s">
        <v>1928</v>
      </c>
      <c r="D732" s="9">
        <v>998</v>
      </c>
      <c r="E732" s="9" t="s">
        <v>1928</v>
      </c>
      <c r="F732" s="39">
        <v>0</v>
      </c>
      <c r="G732" s="128">
        <v>0</v>
      </c>
      <c r="H732" s="129">
        <f t="shared" si="108"/>
        <v>0</v>
      </c>
      <c r="I732" s="128">
        <f>IF(H734&gt;0, H732/H734, 0)</f>
        <v>0</v>
      </c>
      <c r="J732" s="76"/>
      <c r="K732" s="12" t="e">
        <f>ROUND(J734*I732,0)</f>
        <v>#REF!</v>
      </c>
      <c r="L732" s="75">
        <v>0</v>
      </c>
      <c r="M732" s="12" t="e">
        <f>K732-L732</f>
        <v>#REF!</v>
      </c>
      <c r="N732" s="50" t="e">
        <f t="shared" si="107"/>
        <v>#REF!</v>
      </c>
      <c r="O732" s="12">
        <v>0</v>
      </c>
      <c r="P732" s="9">
        <f t="shared" si="100"/>
        <v>0</v>
      </c>
      <c r="Q732" s="130">
        <f t="shared" si="101"/>
        <v>145</v>
      </c>
      <c r="R732" s="130">
        <f t="shared" si="102"/>
        <v>998</v>
      </c>
      <c r="S732" s="130">
        <f t="shared" si="103"/>
        <v>723</v>
      </c>
      <c r="T732" s="130">
        <f t="shared" si="104"/>
        <v>0</v>
      </c>
      <c r="U732" s="130">
        <f t="shared" si="105"/>
        <v>0</v>
      </c>
      <c r="V732" s="185">
        <f t="shared" si="106"/>
        <v>723</v>
      </c>
      <c r="W732" s="12">
        <v>145</v>
      </c>
      <c r="X732" s="9">
        <v>998</v>
      </c>
      <c r="Y732" s="9">
        <v>723</v>
      </c>
      <c r="Z732" s="12">
        <v>0</v>
      </c>
      <c r="AA732" s="12">
        <v>0</v>
      </c>
      <c r="AB732" s="132"/>
      <c r="AC732" s="131"/>
      <c r="AD732" s="132"/>
      <c r="AE732" s="132"/>
      <c r="AF732" s="131"/>
      <c r="AG732" s="131"/>
      <c r="AI732" s="12"/>
      <c r="AL732" s="12"/>
      <c r="AM732" s="12"/>
      <c r="AO732" s="12"/>
      <c r="AR732" s="12"/>
      <c r="AS732" s="12"/>
      <c r="AU732" s="12"/>
      <c r="AX732" s="12"/>
      <c r="AY732" s="12"/>
      <c r="BA732" s="12"/>
      <c r="BD732" s="12"/>
      <c r="BE732" s="12"/>
      <c r="BG732" s="12"/>
      <c r="BJ732" s="12"/>
      <c r="BK732" s="12"/>
      <c r="BM732" s="131"/>
      <c r="BN732" s="132"/>
      <c r="BO732" s="132"/>
      <c r="BP732" s="12"/>
      <c r="BQ732" s="12"/>
      <c r="BS732" s="12"/>
      <c r="BV732" s="12"/>
      <c r="BW732" s="12"/>
      <c r="BY732" s="12"/>
      <c r="CB732" s="12"/>
      <c r="CC732" s="12"/>
      <c r="CE732" s="12"/>
      <c r="CH732" s="12"/>
      <c r="CI732" s="12"/>
    </row>
    <row r="733" spans="1:87">
      <c r="A733" s="9">
        <v>724</v>
      </c>
      <c r="B733" s="9">
        <v>145</v>
      </c>
      <c r="C733" s="9" t="s">
        <v>1928</v>
      </c>
      <c r="D733" s="9">
        <v>998</v>
      </c>
      <c r="E733" s="9" t="s">
        <v>1928</v>
      </c>
      <c r="F733" s="39">
        <v>0</v>
      </c>
      <c r="G733" s="128">
        <v>0</v>
      </c>
      <c r="H733" s="129">
        <f t="shared" si="108"/>
        <v>0</v>
      </c>
      <c r="I733" s="128">
        <f>IF(H734&gt;0, H733/H734, 0)</f>
        <v>0</v>
      </c>
      <c r="J733" s="76"/>
      <c r="K733" s="12" t="e">
        <f>ROUND(J734*I733,0)</f>
        <v>#REF!</v>
      </c>
      <c r="L733" s="75">
        <v>0</v>
      </c>
      <c r="M733" s="12" t="e">
        <f>K733-L733</f>
        <v>#REF!</v>
      </c>
      <c r="N733" s="50" t="e">
        <f t="shared" si="107"/>
        <v>#REF!</v>
      </c>
      <c r="O733" s="12">
        <v>0</v>
      </c>
      <c r="P733" s="9">
        <f t="shared" si="100"/>
        <v>0</v>
      </c>
      <c r="Q733" s="130">
        <f t="shared" si="101"/>
        <v>145</v>
      </c>
      <c r="R733" s="130">
        <f t="shared" si="102"/>
        <v>998</v>
      </c>
      <c r="S733" s="130">
        <f t="shared" si="103"/>
        <v>724</v>
      </c>
      <c r="T733" s="130">
        <f t="shared" si="104"/>
        <v>0</v>
      </c>
      <c r="U733" s="130">
        <f t="shared" si="105"/>
        <v>0</v>
      </c>
      <c r="V733" s="185">
        <f t="shared" si="106"/>
        <v>724</v>
      </c>
      <c r="W733" s="12">
        <v>145</v>
      </c>
      <c r="X733" s="9">
        <v>998</v>
      </c>
      <c r="Y733" s="9">
        <v>724</v>
      </c>
      <c r="Z733" s="12">
        <v>0</v>
      </c>
      <c r="AA733" s="12">
        <v>0</v>
      </c>
      <c r="AB733" s="132"/>
      <c r="AC733" s="131"/>
      <c r="AD733" s="132"/>
      <c r="AE733" s="132"/>
      <c r="AF733" s="131"/>
      <c r="AG733" s="131"/>
      <c r="AI733" s="12"/>
      <c r="AL733" s="12"/>
      <c r="AM733" s="12"/>
      <c r="AO733" s="12"/>
      <c r="AR733" s="12"/>
      <c r="AS733" s="12"/>
      <c r="AU733" s="12"/>
      <c r="AX733" s="12"/>
      <c r="AY733" s="12"/>
      <c r="BA733" s="12"/>
      <c r="BD733" s="12"/>
      <c r="BE733" s="12"/>
      <c r="BG733" s="12"/>
      <c r="BJ733" s="12"/>
      <c r="BK733" s="12"/>
      <c r="BM733" s="131"/>
      <c r="BN733" s="132"/>
      <c r="BO733" s="132"/>
      <c r="BP733" s="12"/>
      <c r="BQ733" s="12"/>
      <c r="BS733" s="12"/>
      <c r="BV733" s="12"/>
      <c r="BW733" s="12"/>
      <c r="BY733" s="12"/>
      <c r="CB733" s="12"/>
      <c r="CC733" s="12"/>
      <c r="CE733" s="12"/>
      <c r="CH733" s="12"/>
      <c r="CI733" s="12"/>
    </row>
    <row r="734" spans="1:87">
      <c r="A734" s="9">
        <v>725</v>
      </c>
      <c r="B734" s="13">
        <v>145</v>
      </c>
      <c r="C734" s="13" t="s">
        <v>1644</v>
      </c>
      <c r="D734" s="13">
        <v>999</v>
      </c>
      <c r="E734" s="13" t="s">
        <v>946</v>
      </c>
      <c r="F734" s="111">
        <v>20892890.667000003</v>
      </c>
      <c r="G734" s="133">
        <v>1</v>
      </c>
      <c r="H734" s="134">
        <f>SUM(H730:H733)</f>
        <v>21394301.113279998</v>
      </c>
      <c r="I734" s="133">
        <f>SUM(I730:I733)</f>
        <v>1</v>
      </c>
      <c r="J734" s="111" t="e">
        <f>VLOOKUP(B734,town351,22)</f>
        <v>#REF!</v>
      </c>
      <c r="K734" s="111" t="e">
        <f>SUM(K730:K733)</f>
        <v>#REF!</v>
      </c>
      <c r="L734" s="135">
        <v>13552705</v>
      </c>
      <c r="M734" s="111" t="e">
        <f>SUM(M730:M733)</f>
        <v>#REF!</v>
      </c>
      <c r="N734" s="49" t="e">
        <f t="shared" si="107"/>
        <v>#REF!</v>
      </c>
      <c r="O734" s="111">
        <v>2112</v>
      </c>
      <c r="P734" s="9">
        <f t="shared" si="100"/>
        <v>0</v>
      </c>
      <c r="Q734" s="130">
        <f t="shared" si="101"/>
        <v>145</v>
      </c>
      <c r="R734" s="130">
        <f t="shared" si="102"/>
        <v>999</v>
      </c>
      <c r="S734" s="130">
        <f t="shared" si="103"/>
        <v>725</v>
      </c>
      <c r="T734" s="130">
        <f t="shared" si="104"/>
        <v>2124</v>
      </c>
      <c r="U734" s="130">
        <f t="shared" si="105"/>
        <v>21394301.113279998</v>
      </c>
      <c r="V734" s="185">
        <f t="shared" si="106"/>
        <v>725</v>
      </c>
      <c r="W734" s="12">
        <v>145</v>
      </c>
      <c r="X734" s="9">
        <v>999</v>
      </c>
      <c r="Y734" s="9">
        <v>725</v>
      </c>
      <c r="Z734" s="12">
        <v>2124</v>
      </c>
      <c r="AA734" s="12">
        <v>21394301.113279998</v>
      </c>
      <c r="AB734" s="132"/>
      <c r="AC734" s="131"/>
      <c r="AD734" s="132"/>
      <c r="AE734" s="132"/>
      <c r="AF734" s="131"/>
      <c r="AG734" s="131"/>
      <c r="AI734" s="12"/>
      <c r="AL734" s="12"/>
      <c r="AM734" s="12"/>
      <c r="AO734" s="12"/>
      <c r="AR734" s="12"/>
      <c r="AS734" s="12"/>
      <c r="AU734" s="12"/>
      <c r="AX734" s="12"/>
      <c r="AY734" s="12"/>
      <c r="BA734" s="12"/>
      <c r="BD734" s="12"/>
      <c r="BE734" s="12"/>
      <c r="BG734" s="12"/>
      <c r="BJ734" s="12"/>
      <c r="BK734" s="12"/>
      <c r="BM734" s="131"/>
      <c r="BN734" s="132"/>
      <c r="BO734" s="132"/>
      <c r="BP734" s="12"/>
      <c r="BQ734" s="12"/>
      <c r="BS734" s="12"/>
      <c r="BV734" s="12"/>
      <c r="BW734" s="12"/>
      <c r="BY734" s="12"/>
      <c r="CB734" s="12"/>
      <c r="CC734" s="12"/>
      <c r="CE734" s="12"/>
      <c r="CH734" s="12"/>
      <c r="CI734" s="12"/>
    </row>
    <row r="735" spans="1:87">
      <c r="A735" s="9">
        <v>726</v>
      </c>
      <c r="B735" s="9">
        <v>146</v>
      </c>
      <c r="C735" s="9" t="s">
        <v>1645</v>
      </c>
      <c r="D735" s="9">
        <v>146</v>
      </c>
      <c r="E735" s="9" t="s">
        <v>1206</v>
      </c>
      <c r="F735" s="75">
        <v>196931.90000000002</v>
      </c>
      <c r="G735" s="138">
        <v>1.1600294523175802E-2</v>
      </c>
      <c r="H735" s="129">
        <f>U735</f>
        <v>105367.36000000002</v>
      </c>
      <c r="I735" s="128">
        <f>IF(H739&gt;0, H735/H739, 0)</f>
        <v>6.0192053760207446E-3</v>
      </c>
      <c r="J735" s="76"/>
      <c r="K735" s="12" t="e">
        <f>ROUND(J739*I735,0)</f>
        <v>#REF!</v>
      </c>
      <c r="L735" s="75">
        <v>131323</v>
      </c>
      <c r="M735" s="12" t="e">
        <f>K735-L735</f>
        <v>#REF!</v>
      </c>
      <c r="N735" s="50" t="e">
        <f t="shared" si="107"/>
        <v>#REF!</v>
      </c>
      <c r="O735" s="66">
        <v>13</v>
      </c>
      <c r="P735" s="9">
        <f t="shared" si="100"/>
        <v>0</v>
      </c>
      <c r="Q735" s="130">
        <f t="shared" si="101"/>
        <v>146</v>
      </c>
      <c r="R735" s="130">
        <f t="shared" si="102"/>
        <v>146</v>
      </c>
      <c r="S735" s="130">
        <f t="shared" si="103"/>
        <v>726</v>
      </c>
      <c r="T735" s="130">
        <f t="shared" si="104"/>
        <v>8</v>
      </c>
      <c r="U735" s="130">
        <f t="shared" si="105"/>
        <v>105367.36000000002</v>
      </c>
      <c r="V735" s="185">
        <f t="shared" si="106"/>
        <v>726</v>
      </c>
      <c r="W735" s="12">
        <v>146</v>
      </c>
      <c r="X735" s="9">
        <v>146</v>
      </c>
      <c r="Y735" s="9">
        <v>726</v>
      </c>
      <c r="Z735" s="12">
        <v>8</v>
      </c>
      <c r="AA735" s="12">
        <v>105367.36000000002</v>
      </c>
      <c r="AB735" s="132"/>
      <c r="AC735" s="131"/>
      <c r="AD735" s="132"/>
      <c r="AE735" s="132"/>
      <c r="AF735" s="131"/>
      <c r="AG735" s="131"/>
      <c r="AI735" s="12"/>
      <c r="AL735" s="12"/>
      <c r="AM735" s="12"/>
      <c r="AO735" s="12"/>
      <c r="AR735" s="12"/>
      <c r="AS735" s="12"/>
      <c r="AU735" s="12"/>
      <c r="AX735" s="12"/>
      <c r="AY735" s="12"/>
      <c r="BA735" s="12"/>
      <c r="BD735" s="12"/>
      <c r="BE735" s="12"/>
      <c r="BG735" s="12"/>
      <c r="BJ735" s="12"/>
      <c r="BK735" s="12"/>
      <c r="BM735" s="131"/>
      <c r="BN735" s="132"/>
      <c r="BO735" s="132"/>
      <c r="BP735" s="12"/>
      <c r="BQ735" s="12"/>
      <c r="BS735" s="12"/>
      <c r="BV735" s="12"/>
      <c r="BW735" s="12"/>
      <c r="BY735" s="12"/>
      <c r="CB735" s="12"/>
      <c r="CC735" s="12"/>
      <c r="CE735" s="12"/>
      <c r="CH735" s="12"/>
      <c r="CI735" s="12"/>
    </row>
    <row r="736" spans="1:87">
      <c r="A736" s="9">
        <v>727</v>
      </c>
      <c r="B736" s="9">
        <v>146</v>
      </c>
      <c r="C736" s="9" t="s">
        <v>1645</v>
      </c>
      <c r="D736" s="9">
        <v>665</v>
      </c>
      <c r="E736" s="9" t="s">
        <v>1434</v>
      </c>
      <c r="F736" s="75">
        <v>14759683</v>
      </c>
      <c r="G736" s="138">
        <v>0.86942069755438789</v>
      </c>
      <c r="H736" s="129">
        <f t="shared" si="108"/>
        <v>15520499</v>
      </c>
      <c r="I736" s="128">
        <f>IF(H739&gt;0, H736/H739, 0)</f>
        <v>0.88662248934892718</v>
      </c>
      <c r="J736" s="76"/>
      <c r="K736" s="12" t="e">
        <f>ROUND(J739*I736,0)</f>
        <v>#REF!</v>
      </c>
      <c r="L736" s="75">
        <v>9842434</v>
      </c>
      <c r="M736" s="12" t="e">
        <f>K736-L736</f>
        <v>#REF!</v>
      </c>
      <c r="N736" s="50" t="e">
        <f t="shared" si="107"/>
        <v>#REF!</v>
      </c>
      <c r="O736" s="66">
        <v>1577</v>
      </c>
      <c r="P736" s="9">
        <f t="shared" si="100"/>
        <v>0</v>
      </c>
      <c r="Q736" s="130">
        <f t="shared" si="101"/>
        <v>146</v>
      </c>
      <c r="R736" s="130">
        <f t="shared" si="102"/>
        <v>665</v>
      </c>
      <c r="S736" s="130">
        <f t="shared" si="103"/>
        <v>727</v>
      </c>
      <c r="T736" s="130">
        <f t="shared" si="104"/>
        <v>1632</v>
      </c>
      <c r="U736" s="130">
        <f t="shared" si="105"/>
        <v>15520499</v>
      </c>
      <c r="V736" s="185">
        <f t="shared" si="106"/>
        <v>727</v>
      </c>
      <c r="W736" s="12">
        <v>146</v>
      </c>
      <c r="X736" s="9">
        <v>665</v>
      </c>
      <c r="Y736" s="9">
        <v>727</v>
      </c>
      <c r="Z736" s="12">
        <v>1632</v>
      </c>
      <c r="AA736" s="12">
        <v>15520499</v>
      </c>
      <c r="AB736" s="132"/>
      <c r="AC736" s="131"/>
      <c r="AD736" s="132"/>
      <c r="AE736" s="132"/>
      <c r="AF736" s="131"/>
      <c r="AG736" s="131"/>
      <c r="AI736" s="12"/>
      <c r="AL736" s="12"/>
      <c r="AM736" s="12"/>
      <c r="AO736" s="12"/>
      <c r="AR736" s="12"/>
      <c r="AS736" s="12"/>
      <c r="AU736" s="12"/>
      <c r="AX736" s="12"/>
      <c r="AY736" s="12"/>
      <c r="BA736" s="12"/>
      <c r="BD736" s="12"/>
      <c r="BE736" s="12"/>
      <c r="BG736" s="12"/>
      <c r="BJ736" s="12"/>
      <c r="BK736" s="12"/>
      <c r="BM736" s="131"/>
      <c r="BN736" s="132"/>
      <c r="BO736" s="132"/>
      <c r="BP736" s="12"/>
      <c r="BQ736" s="12"/>
      <c r="BS736" s="12"/>
      <c r="BV736" s="12"/>
      <c r="BW736" s="12"/>
      <c r="BY736" s="12"/>
      <c r="CB736" s="12"/>
      <c r="CC736" s="12"/>
      <c r="CE736" s="12"/>
      <c r="CH736" s="12"/>
      <c r="CI736" s="12"/>
    </row>
    <row r="737" spans="1:87">
      <c r="A737" s="9">
        <v>728</v>
      </c>
      <c r="B737" s="9">
        <v>146</v>
      </c>
      <c r="C737" s="9" t="s">
        <v>1645</v>
      </c>
      <c r="D737" s="9">
        <v>855</v>
      </c>
      <c r="E737" s="9" t="s">
        <v>1490</v>
      </c>
      <c r="F737" s="75">
        <v>2019842</v>
      </c>
      <c r="G737" s="138">
        <v>0.1189790079224364</v>
      </c>
      <c r="H737" s="129">
        <f t="shared" si="108"/>
        <v>1879328</v>
      </c>
      <c r="I737" s="128">
        <f>IF(H739&gt;0, H737/H739, 0)</f>
        <v>0.10735830527505209</v>
      </c>
      <c r="J737" s="76"/>
      <c r="K737" s="12" t="e">
        <f>ROUND(J739*I737,0)</f>
        <v>#REF!</v>
      </c>
      <c r="L737" s="75">
        <v>1346923</v>
      </c>
      <c r="M737" s="12" t="e">
        <f>K737-L737</f>
        <v>#REF!</v>
      </c>
      <c r="N737" s="50" t="e">
        <f t="shared" si="107"/>
        <v>#REF!</v>
      </c>
      <c r="O737" s="66">
        <v>132</v>
      </c>
      <c r="P737" s="9">
        <f t="shared" si="100"/>
        <v>0</v>
      </c>
      <c r="Q737" s="130">
        <f t="shared" si="101"/>
        <v>146</v>
      </c>
      <c r="R737" s="130">
        <f t="shared" si="102"/>
        <v>855</v>
      </c>
      <c r="S737" s="130">
        <f t="shared" si="103"/>
        <v>728</v>
      </c>
      <c r="T737" s="130">
        <f t="shared" si="104"/>
        <v>122</v>
      </c>
      <c r="U737" s="130">
        <f t="shared" si="105"/>
        <v>1879328</v>
      </c>
      <c r="V737" s="185">
        <f t="shared" si="106"/>
        <v>728</v>
      </c>
      <c r="W737" s="12">
        <v>146</v>
      </c>
      <c r="X737" s="9">
        <v>855</v>
      </c>
      <c r="Y737" s="9">
        <v>728</v>
      </c>
      <c r="Z737" s="12">
        <v>122</v>
      </c>
      <c r="AA737" s="12">
        <v>1879328</v>
      </c>
      <c r="AB737" s="132"/>
      <c r="AC737" s="131"/>
      <c r="AD737" s="132"/>
      <c r="AE737" s="132"/>
      <c r="AF737" s="131"/>
      <c r="AG737" s="131"/>
      <c r="AI737" s="12"/>
      <c r="AL737" s="12"/>
      <c r="AM737" s="12"/>
      <c r="AO737" s="12"/>
      <c r="AR737" s="12"/>
      <c r="AS737" s="12"/>
      <c r="AU737" s="12"/>
      <c r="AX737" s="12"/>
      <c r="AY737" s="12"/>
      <c r="BA737" s="12"/>
      <c r="BD737" s="12"/>
      <c r="BE737" s="12"/>
      <c r="BG737" s="12"/>
      <c r="BJ737" s="12"/>
      <c r="BK737" s="12"/>
      <c r="BM737" s="131"/>
      <c r="BN737" s="132"/>
      <c r="BO737" s="132"/>
      <c r="BP737" s="12"/>
      <c r="BQ737" s="12"/>
      <c r="BS737" s="12"/>
      <c r="BV737" s="12"/>
      <c r="BW737" s="12"/>
      <c r="BY737" s="12"/>
      <c r="CB737" s="12"/>
      <c r="CC737" s="12"/>
      <c r="CE737" s="12"/>
      <c r="CH737" s="12"/>
      <c r="CI737" s="12"/>
    </row>
    <row r="738" spans="1:87">
      <c r="A738" s="9">
        <v>729</v>
      </c>
      <c r="B738" s="9">
        <v>146</v>
      </c>
      <c r="C738" s="9" t="s">
        <v>1928</v>
      </c>
      <c r="D738" s="9">
        <v>998</v>
      </c>
      <c r="E738" s="9" t="s">
        <v>1928</v>
      </c>
      <c r="F738" s="75">
        <v>0</v>
      </c>
      <c r="G738" s="138">
        <v>0</v>
      </c>
      <c r="H738" s="129">
        <f t="shared" si="108"/>
        <v>0</v>
      </c>
      <c r="I738" s="128">
        <f>IF(H739&gt;0, H738/H739, 0)</f>
        <v>0</v>
      </c>
      <c r="J738" s="76"/>
      <c r="K738" s="12" t="e">
        <f>ROUND(J739*I738,0)</f>
        <v>#REF!</v>
      </c>
      <c r="L738" s="75">
        <v>0</v>
      </c>
      <c r="M738" s="12" t="e">
        <f>K738-L738</f>
        <v>#REF!</v>
      </c>
      <c r="N738" s="50" t="e">
        <f t="shared" si="107"/>
        <v>#REF!</v>
      </c>
      <c r="O738" s="66">
        <v>0</v>
      </c>
      <c r="P738" s="9">
        <f t="shared" si="100"/>
        <v>0</v>
      </c>
      <c r="Q738" s="130">
        <f t="shared" si="101"/>
        <v>146</v>
      </c>
      <c r="R738" s="130">
        <f t="shared" si="102"/>
        <v>998</v>
      </c>
      <c r="S738" s="130">
        <f t="shared" si="103"/>
        <v>729</v>
      </c>
      <c r="T738" s="130">
        <f t="shared" si="104"/>
        <v>0</v>
      </c>
      <c r="U738" s="130">
        <f t="shared" si="105"/>
        <v>0</v>
      </c>
      <c r="V738" s="185">
        <f t="shared" si="106"/>
        <v>729</v>
      </c>
      <c r="W738" s="12">
        <v>146</v>
      </c>
      <c r="X738" s="9">
        <v>998</v>
      </c>
      <c r="Y738" s="9">
        <v>729</v>
      </c>
      <c r="Z738" s="12">
        <v>0</v>
      </c>
      <c r="AA738" s="12">
        <v>0</v>
      </c>
      <c r="AB738" s="132"/>
      <c r="AC738" s="131"/>
      <c r="AD738" s="132"/>
      <c r="AE738" s="132"/>
      <c r="AF738" s="131"/>
      <c r="AG738" s="131"/>
      <c r="AI738" s="12"/>
      <c r="AL738" s="12"/>
      <c r="AM738" s="12"/>
      <c r="AO738" s="12"/>
      <c r="AR738" s="12"/>
      <c r="AS738" s="12"/>
      <c r="AU738" s="12"/>
      <c r="AX738" s="12"/>
      <c r="AY738" s="12"/>
      <c r="BA738" s="12"/>
      <c r="BD738" s="12"/>
      <c r="BE738" s="12"/>
      <c r="BG738" s="12"/>
      <c r="BJ738" s="12"/>
      <c r="BK738" s="12"/>
      <c r="BM738" s="131"/>
      <c r="BN738" s="132"/>
      <c r="BO738" s="132"/>
      <c r="BP738" s="12"/>
      <c r="BQ738" s="12"/>
      <c r="BS738" s="12"/>
      <c r="BV738" s="12"/>
      <c r="BW738" s="12"/>
      <c r="BY738" s="12"/>
      <c r="CB738" s="12"/>
      <c r="CC738" s="12"/>
      <c r="CE738" s="12"/>
      <c r="CH738" s="12"/>
      <c r="CI738" s="12"/>
    </row>
    <row r="739" spans="1:87">
      <c r="A739" s="9">
        <v>730</v>
      </c>
      <c r="B739" s="13">
        <v>146</v>
      </c>
      <c r="C739" s="13" t="s">
        <v>1645</v>
      </c>
      <c r="D739" s="13">
        <v>999</v>
      </c>
      <c r="E739" s="13" t="s">
        <v>946</v>
      </c>
      <c r="F739" s="141">
        <v>16976456.899999999</v>
      </c>
      <c r="G739" s="142">
        <v>1</v>
      </c>
      <c r="H739" s="134">
        <f>SUM(H735:H738)</f>
        <v>17505194.359999999</v>
      </c>
      <c r="I739" s="133">
        <f>SUM(I735:I738)</f>
        <v>1</v>
      </c>
      <c r="J739" s="111" t="e">
        <f>VLOOKUP(B739,town351,22)</f>
        <v>#REF!</v>
      </c>
      <c r="K739" s="111" t="e">
        <f>SUM(K735:K738)</f>
        <v>#REF!</v>
      </c>
      <c r="L739" s="135">
        <v>11320680</v>
      </c>
      <c r="M739" s="141" t="e">
        <f>SUM(M735:M738)</f>
        <v>#REF!</v>
      </c>
      <c r="N739" s="145" t="e">
        <f t="shared" si="107"/>
        <v>#REF!</v>
      </c>
      <c r="O739" s="141">
        <v>1722</v>
      </c>
      <c r="P739" s="9">
        <f t="shared" si="100"/>
        <v>0</v>
      </c>
      <c r="Q739" s="130">
        <f t="shared" si="101"/>
        <v>146</v>
      </c>
      <c r="R739" s="130">
        <f t="shared" si="102"/>
        <v>999</v>
      </c>
      <c r="S739" s="130">
        <f t="shared" si="103"/>
        <v>730</v>
      </c>
      <c r="T739" s="130">
        <f t="shared" si="104"/>
        <v>1762</v>
      </c>
      <c r="U739" s="130">
        <f t="shared" si="105"/>
        <v>17505194.359999999</v>
      </c>
      <c r="V739" s="185">
        <f t="shared" si="106"/>
        <v>730</v>
      </c>
      <c r="W739" s="12">
        <v>146</v>
      </c>
      <c r="X739" s="9">
        <v>999</v>
      </c>
      <c r="Y739" s="9">
        <v>730</v>
      </c>
      <c r="Z739" s="12">
        <v>1762</v>
      </c>
      <c r="AA739" s="12">
        <v>17505194.359999999</v>
      </c>
      <c r="AB739" s="132"/>
      <c r="AC739" s="131"/>
      <c r="AD739" s="132"/>
      <c r="AE739" s="132"/>
      <c r="AF739" s="131"/>
      <c r="AG739" s="131"/>
      <c r="AI739" s="12"/>
      <c r="AL739" s="12"/>
      <c r="AM739" s="12"/>
      <c r="AO739" s="12"/>
      <c r="AR739" s="12"/>
      <c r="AS739" s="12"/>
      <c r="AU739" s="12"/>
      <c r="AX739" s="12"/>
      <c r="AY739" s="12"/>
      <c r="BA739" s="12"/>
      <c r="BD739" s="12"/>
      <c r="BE739" s="12"/>
      <c r="BG739" s="12"/>
      <c r="BJ739" s="12"/>
      <c r="BK739" s="12"/>
      <c r="BM739" s="131"/>
      <c r="BN739" s="132"/>
      <c r="BO739" s="132"/>
      <c r="BP739" s="12"/>
      <c r="BQ739" s="12"/>
      <c r="BS739" s="12"/>
      <c r="BV739" s="12"/>
      <c r="BW739" s="12"/>
      <c r="BY739" s="12"/>
      <c r="CB739" s="12"/>
      <c r="CC739" s="12"/>
      <c r="CE739" s="12"/>
      <c r="CH739" s="12"/>
      <c r="CI739" s="12"/>
    </row>
    <row r="740" spans="1:87">
      <c r="A740" s="9">
        <v>731</v>
      </c>
      <c r="B740" s="9">
        <v>147</v>
      </c>
      <c r="C740" s="9" t="s">
        <v>1646</v>
      </c>
      <c r="D740" s="9">
        <v>147</v>
      </c>
      <c r="E740" s="9" t="s">
        <v>1207</v>
      </c>
      <c r="F740" s="39">
        <v>26399.920000000002</v>
      </c>
      <c r="G740" s="128">
        <v>2.6842021733701101E-3</v>
      </c>
      <c r="H740" s="129">
        <f>U740</f>
        <v>26341.840000000004</v>
      </c>
      <c r="I740" s="128">
        <f>IF(H744&gt;0, H740/H744, 0)</f>
        <v>2.5810308090216632E-3</v>
      </c>
      <c r="J740" s="76"/>
      <c r="K740" s="12" t="e">
        <f>ROUND(J744*I740,0)</f>
        <v>#REF!</v>
      </c>
      <c r="L740" s="75">
        <v>18957</v>
      </c>
      <c r="M740" s="12" t="e">
        <f>K740-L740</f>
        <v>#REF!</v>
      </c>
      <c r="N740" s="50" t="e">
        <f t="shared" si="107"/>
        <v>#REF!</v>
      </c>
      <c r="O740" s="12">
        <v>2</v>
      </c>
      <c r="P740" s="9">
        <f t="shared" si="100"/>
        <v>0</v>
      </c>
      <c r="Q740" s="130">
        <f t="shared" si="101"/>
        <v>147</v>
      </c>
      <c r="R740" s="130">
        <f t="shared" si="102"/>
        <v>147</v>
      </c>
      <c r="S740" s="130">
        <f t="shared" si="103"/>
        <v>731</v>
      </c>
      <c r="T740" s="130">
        <f t="shared" si="104"/>
        <v>2</v>
      </c>
      <c r="U740" s="130">
        <f t="shared" si="105"/>
        <v>26341.840000000004</v>
      </c>
      <c r="V740" s="185">
        <f t="shared" si="106"/>
        <v>731</v>
      </c>
      <c r="W740" s="12">
        <v>147</v>
      </c>
      <c r="X740" s="9">
        <v>147</v>
      </c>
      <c r="Y740" s="9">
        <v>731</v>
      </c>
      <c r="Z740" s="12">
        <v>2</v>
      </c>
      <c r="AA740" s="12">
        <v>26341.840000000004</v>
      </c>
      <c r="AB740" s="132"/>
      <c r="AC740" s="131"/>
      <c r="AD740" s="132"/>
      <c r="AE740" s="132"/>
      <c r="AF740" s="131"/>
      <c r="AG740" s="131"/>
      <c r="AI740" s="12"/>
      <c r="AL740" s="12"/>
      <c r="AM740" s="12"/>
      <c r="AO740" s="12"/>
      <c r="AR740" s="12"/>
      <c r="AS740" s="12"/>
      <c r="AU740" s="12"/>
      <c r="AX740" s="12"/>
      <c r="AY740" s="12"/>
      <c r="BA740" s="12"/>
      <c r="BD740" s="12"/>
      <c r="BE740" s="12"/>
      <c r="BG740" s="12"/>
      <c r="BJ740" s="12"/>
      <c r="BK740" s="12"/>
      <c r="BM740" s="131"/>
      <c r="BN740" s="132"/>
      <c r="BO740" s="132"/>
      <c r="BP740" s="12"/>
      <c r="BQ740" s="12"/>
      <c r="BS740" s="12"/>
      <c r="BV740" s="12"/>
      <c r="BW740" s="12"/>
      <c r="BY740" s="12"/>
      <c r="CB740" s="12"/>
      <c r="CC740" s="12"/>
      <c r="CE740" s="12"/>
      <c r="CH740" s="12"/>
      <c r="CI740" s="12"/>
    </row>
    <row r="741" spans="1:87">
      <c r="A741" s="9">
        <v>732</v>
      </c>
      <c r="B741" s="9">
        <v>147</v>
      </c>
      <c r="C741" s="9" t="s">
        <v>1646</v>
      </c>
      <c r="D741" s="9">
        <v>725</v>
      </c>
      <c r="E741" s="9" t="s">
        <v>1453</v>
      </c>
      <c r="F741" s="39">
        <v>9233017</v>
      </c>
      <c r="G741" s="128">
        <v>0.93876361360804017</v>
      </c>
      <c r="H741" s="129">
        <f t="shared" si="108"/>
        <v>9498110</v>
      </c>
      <c r="I741" s="128">
        <f>IF(H744&gt;0, H741/H744, 0)</f>
        <v>0.930645487842791</v>
      </c>
      <c r="J741" s="76"/>
      <c r="K741" s="12" t="e">
        <f>ROUND(J744*I741,0)</f>
        <v>#REF!</v>
      </c>
      <c r="L741" s="75">
        <v>6629995</v>
      </c>
      <c r="M741" s="12" t="e">
        <f>K741-L741</f>
        <v>#REF!</v>
      </c>
      <c r="N741" s="50" t="e">
        <f t="shared" si="107"/>
        <v>#REF!</v>
      </c>
      <c r="O741" s="12">
        <v>978</v>
      </c>
      <c r="P741" s="9">
        <f t="shared" si="100"/>
        <v>0</v>
      </c>
      <c r="Q741" s="130">
        <f t="shared" si="101"/>
        <v>147</v>
      </c>
      <c r="R741" s="130">
        <f t="shared" si="102"/>
        <v>725</v>
      </c>
      <c r="S741" s="130">
        <f t="shared" si="103"/>
        <v>732</v>
      </c>
      <c r="T741" s="130">
        <f t="shared" si="104"/>
        <v>1004</v>
      </c>
      <c r="U741" s="130">
        <f t="shared" si="105"/>
        <v>9498110</v>
      </c>
      <c r="V741" s="185">
        <f t="shared" si="106"/>
        <v>732</v>
      </c>
      <c r="W741" s="12">
        <v>147</v>
      </c>
      <c r="X741" s="9">
        <v>725</v>
      </c>
      <c r="Y741" s="9">
        <v>732</v>
      </c>
      <c r="Z741" s="12">
        <v>1004</v>
      </c>
      <c r="AA741" s="12">
        <v>9498110</v>
      </c>
      <c r="AB741" s="132"/>
      <c r="AC741" s="131"/>
      <c r="AD741" s="132"/>
      <c r="AE741" s="132"/>
      <c r="AF741" s="131"/>
      <c r="AG741" s="131"/>
      <c r="AI741" s="12"/>
      <c r="AL741" s="12"/>
      <c r="AM741" s="12"/>
      <c r="AO741" s="12"/>
      <c r="AR741" s="12"/>
      <c r="AS741" s="12"/>
      <c r="AU741" s="12"/>
      <c r="AX741" s="12"/>
      <c r="AY741" s="12"/>
      <c r="BA741" s="12"/>
      <c r="BD741" s="12"/>
      <c r="BE741" s="12"/>
      <c r="BG741" s="12"/>
      <c r="BJ741" s="12"/>
      <c r="BK741" s="12"/>
      <c r="BM741" s="131"/>
      <c r="BN741" s="132"/>
      <c r="BO741" s="132"/>
      <c r="BP741" s="12"/>
      <c r="BQ741" s="12"/>
      <c r="BS741" s="12"/>
      <c r="BV741" s="12"/>
      <c r="BW741" s="12"/>
      <c r="BY741" s="12"/>
      <c r="CB741" s="12"/>
      <c r="CC741" s="12"/>
      <c r="CE741" s="12"/>
      <c r="CH741" s="12"/>
      <c r="CI741" s="12"/>
    </row>
    <row r="742" spans="1:87">
      <c r="A742" s="9">
        <v>733</v>
      </c>
      <c r="B742" s="9">
        <v>147</v>
      </c>
      <c r="C742" s="9" t="s">
        <v>1646</v>
      </c>
      <c r="D742" s="9">
        <v>830</v>
      </c>
      <c r="E742" s="9" t="s">
        <v>1485</v>
      </c>
      <c r="F742" s="39">
        <v>575878</v>
      </c>
      <c r="G742" s="128">
        <v>5.8552184218589758E-2</v>
      </c>
      <c r="H742" s="129">
        <f t="shared" si="108"/>
        <v>681486</v>
      </c>
      <c r="I742" s="128">
        <f>IF(H744&gt;0, H742/H744, 0)</f>
        <v>6.6773481348187405E-2</v>
      </c>
      <c r="J742" s="76"/>
      <c r="K742" s="12" t="e">
        <f>ROUND(J744*I742,0)</f>
        <v>#REF!</v>
      </c>
      <c r="L742" s="75">
        <v>413523</v>
      </c>
      <c r="M742" s="12" t="e">
        <f>K742-L742</f>
        <v>#REF!</v>
      </c>
      <c r="N742" s="50" t="e">
        <f t="shared" si="107"/>
        <v>#REF!</v>
      </c>
      <c r="O742" s="12">
        <v>34</v>
      </c>
      <c r="P742" s="9">
        <f t="shared" si="100"/>
        <v>0</v>
      </c>
      <c r="Q742" s="130">
        <f t="shared" si="101"/>
        <v>147</v>
      </c>
      <c r="R742" s="130">
        <f t="shared" si="102"/>
        <v>830</v>
      </c>
      <c r="S742" s="130">
        <f t="shared" si="103"/>
        <v>733</v>
      </c>
      <c r="T742" s="130">
        <f t="shared" si="104"/>
        <v>39</v>
      </c>
      <c r="U742" s="130">
        <f t="shared" si="105"/>
        <v>681486</v>
      </c>
      <c r="V742" s="185">
        <f t="shared" si="106"/>
        <v>733</v>
      </c>
      <c r="W742" s="12">
        <v>147</v>
      </c>
      <c r="X742" s="9">
        <v>830</v>
      </c>
      <c r="Y742" s="9">
        <v>733</v>
      </c>
      <c r="Z742" s="12">
        <v>39</v>
      </c>
      <c r="AA742" s="12">
        <v>681486</v>
      </c>
      <c r="AB742" s="132"/>
      <c r="AC742" s="131"/>
      <c r="AD742" s="132"/>
      <c r="AE742" s="132"/>
      <c r="AF742" s="131"/>
      <c r="AG742" s="131"/>
      <c r="AI742" s="12"/>
      <c r="AL742" s="12"/>
      <c r="AM742" s="12"/>
      <c r="AO742" s="12"/>
      <c r="AR742" s="12"/>
      <c r="AS742" s="12"/>
      <c r="AU742" s="12"/>
      <c r="AX742" s="12"/>
      <c r="AY742" s="12"/>
      <c r="BA742" s="12"/>
      <c r="BD742" s="12"/>
      <c r="BE742" s="12"/>
      <c r="BG742" s="12"/>
      <c r="BJ742" s="12"/>
      <c r="BK742" s="12"/>
      <c r="BM742" s="131"/>
      <c r="BN742" s="132"/>
      <c r="BO742" s="132"/>
      <c r="BP742" s="12"/>
      <c r="BQ742" s="12"/>
      <c r="BS742" s="12"/>
      <c r="BV742" s="12"/>
      <c r="BW742" s="12"/>
      <c r="BY742" s="12"/>
      <c r="CB742" s="12"/>
      <c r="CC742" s="12"/>
      <c r="CE742" s="12"/>
      <c r="CH742" s="12"/>
      <c r="CI742" s="12"/>
    </row>
    <row r="743" spans="1:87">
      <c r="A743" s="9">
        <v>734</v>
      </c>
      <c r="B743" s="9">
        <v>147</v>
      </c>
      <c r="C743" s="9" t="s">
        <v>1928</v>
      </c>
      <c r="D743" s="9">
        <v>998</v>
      </c>
      <c r="E743" s="9" t="s">
        <v>1928</v>
      </c>
      <c r="F743" s="39">
        <v>0</v>
      </c>
      <c r="G743" s="128">
        <v>0</v>
      </c>
      <c r="H743" s="129">
        <f t="shared" si="108"/>
        <v>0</v>
      </c>
      <c r="I743" s="128">
        <f>IF(H744&gt;0, H743/H744, 0)</f>
        <v>0</v>
      </c>
      <c r="J743" s="76"/>
      <c r="K743" s="12" t="e">
        <f>ROUND(J744*I743,0)</f>
        <v>#REF!</v>
      </c>
      <c r="L743" s="75">
        <v>0</v>
      </c>
      <c r="M743" s="12" t="e">
        <f>K743-L743</f>
        <v>#REF!</v>
      </c>
      <c r="N743" s="50" t="e">
        <f t="shared" si="107"/>
        <v>#REF!</v>
      </c>
      <c r="O743" s="12">
        <v>0</v>
      </c>
      <c r="P743" s="9">
        <f t="shared" si="100"/>
        <v>0</v>
      </c>
      <c r="Q743" s="130">
        <f t="shared" si="101"/>
        <v>147</v>
      </c>
      <c r="R743" s="130">
        <f t="shared" si="102"/>
        <v>998</v>
      </c>
      <c r="S743" s="130">
        <f t="shared" si="103"/>
        <v>734</v>
      </c>
      <c r="T743" s="130">
        <f t="shared" si="104"/>
        <v>0</v>
      </c>
      <c r="U743" s="130">
        <f t="shared" si="105"/>
        <v>0</v>
      </c>
      <c r="V743" s="185">
        <f t="shared" si="106"/>
        <v>734</v>
      </c>
      <c r="W743" s="12">
        <v>147</v>
      </c>
      <c r="X743" s="9">
        <v>998</v>
      </c>
      <c r="Y743" s="9">
        <v>734</v>
      </c>
      <c r="Z743" s="12">
        <v>0</v>
      </c>
      <c r="AA743" s="12">
        <v>0</v>
      </c>
      <c r="AB743" s="132"/>
      <c r="AC743" s="131"/>
      <c r="AD743" s="132"/>
      <c r="AE743" s="132"/>
      <c r="AF743" s="131"/>
      <c r="AG743" s="131"/>
      <c r="AI743" s="12"/>
      <c r="AL743" s="12"/>
      <c r="AM743" s="12"/>
      <c r="AO743" s="12"/>
      <c r="AR743" s="12"/>
      <c r="AS743" s="12"/>
      <c r="AU743" s="12"/>
      <c r="AX743" s="12"/>
      <c r="AY743" s="12"/>
      <c r="BA743" s="12"/>
      <c r="BD743" s="12"/>
      <c r="BE743" s="12"/>
      <c r="BG743" s="12"/>
      <c r="BJ743" s="12"/>
      <c r="BK743" s="12"/>
      <c r="BM743" s="131"/>
      <c r="BN743" s="132"/>
      <c r="BO743" s="132"/>
      <c r="BP743" s="12"/>
      <c r="BQ743" s="12"/>
      <c r="BS743" s="12"/>
      <c r="BV743" s="12"/>
      <c r="BW743" s="12"/>
      <c r="BY743" s="12"/>
      <c r="CB743" s="12"/>
      <c r="CC743" s="12"/>
      <c r="CE743" s="12"/>
      <c r="CH743" s="12"/>
      <c r="CI743" s="12"/>
    </row>
    <row r="744" spans="1:87">
      <c r="A744" s="9">
        <v>735</v>
      </c>
      <c r="B744" s="13">
        <v>147</v>
      </c>
      <c r="C744" s="13" t="s">
        <v>1646</v>
      </c>
      <c r="D744" s="13">
        <v>999</v>
      </c>
      <c r="E744" s="13" t="s">
        <v>946</v>
      </c>
      <c r="F744" s="111">
        <v>9835294.9199999999</v>
      </c>
      <c r="G744" s="133">
        <v>1</v>
      </c>
      <c r="H744" s="134">
        <f>SUM(H740:H743)</f>
        <v>10205937.84</v>
      </c>
      <c r="I744" s="133">
        <f>SUM(I740:I743)</f>
        <v>1</v>
      </c>
      <c r="J744" s="111" t="e">
        <f>VLOOKUP(B744,town351,22)</f>
        <v>#REF!</v>
      </c>
      <c r="K744" s="111" t="e">
        <f>SUM(K740:K743)</f>
        <v>#REF!</v>
      </c>
      <c r="L744" s="135">
        <v>7062475</v>
      </c>
      <c r="M744" s="111" t="e">
        <f>SUM(M740:M743)</f>
        <v>#REF!</v>
      </c>
      <c r="N744" s="49" t="e">
        <f t="shared" si="107"/>
        <v>#REF!</v>
      </c>
      <c r="O744" s="111">
        <v>1014</v>
      </c>
      <c r="P744" s="9">
        <f t="shared" si="100"/>
        <v>0</v>
      </c>
      <c r="Q744" s="130">
        <f t="shared" si="101"/>
        <v>147</v>
      </c>
      <c r="R744" s="130">
        <f t="shared" si="102"/>
        <v>999</v>
      </c>
      <c r="S744" s="130">
        <f t="shared" si="103"/>
        <v>735</v>
      </c>
      <c r="T744" s="130">
        <f t="shared" si="104"/>
        <v>1045</v>
      </c>
      <c r="U744" s="130">
        <f t="shared" si="105"/>
        <v>10205937.84</v>
      </c>
      <c r="V744" s="185">
        <f t="shared" si="106"/>
        <v>735</v>
      </c>
      <c r="W744" s="12">
        <v>147</v>
      </c>
      <c r="X744" s="9">
        <v>999</v>
      </c>
      <c r="Y744" s="9">
        <v>735</v>
      </c>
      <c r="Z744" s="12">
        <v>1045</v>
      </c>
      <c r="AA744" s="12">
        <v>10205937.84</v>
      </c>
      <c r="AB744" s="132"/>
      <c r="AC744" s="131"/>
      <c r="AD744" s="132"/>
      <c r="AE744" s="132"/>
      <c r="AF744" s="131"/>
      <c r="AG744" s="131"/>
      <c r="AI744" s="12"/>
      <c r="AL744" s="12"/>
      <c r="AM744" s="12"/>
      <c r="AO744" s="12"/>
      <c r="AR744" s="12"/>
      <c r="AS744" s="12"/>
      <c r="AU744" s="12"/>
      <c r="AX744" s="12"/>
      <c r="AY744" s="12"/>
      <c r="BA744" s="12"/>
      <c r="BD744" s="12"/>
      <c r="BE744" s="12"/>
      <c r="BG744" s="12"/>
      <c r="BJ744" s="12"/>
      <c r="BK744" s="12"/>
      <c r="BM744" s="131"/>
      <c r="BN744" s="132"/>
      <c r="BO744" s="132"/>
      <c r="BP744" s="12"/>
      <c r="BQ744" s="12"/>
      <c r="BS744" s="12"/>
      <c r="BV744" s="12"/>
      <c r="BW744" s="12"/>
      <c r="BY744" s="12"/>
      <c r="CB744" s="12"/>
      <c r="CC744" s="12"/>
      <c r="CE744" s="12"/>
      <c r="CH744" s="12"/>
      <c r="CI744" s="12"/>
    </row>
    <row r="745" spans="1:87">
      <c r="A745" s="9">
        <v>736</v>
      </c>
      <c r="B745" s="9">
        <v>148</v>
      </c>
      <c r="C745" s="9" t="s">
        <v>1647</v>
      </c>
      <c r="D745" s="9">
        <v>148</v>
      </c>
      <c r="E745" s="9" t="s">
        <v>1208</v>
      </c>
      <c r="F745" s="39">
        <v>1924866.88</v>
      </c>
      <c r="G745" s="128">
        <v>0.47279983335072701</v>
      </c>
      <c r="H745" s="129">
        <f>U745</f>
        <v>1846691.1099999999</v>
      </c>
      <c r="I745" s="128">
        <f>IF(H749&gt;0, H745/H749, 0)</f>
        <v>0.46137921228825324</v>
      </c>
      <c r="J745" s="76"/>
      <c r="K745" s="12" t="e">
        <f>ROUND(J749*I745,0)</f>
        <v>#REF!</v>
      </c>
      <c r="L745" s="75">
        <v>1307443</v>
      </c>
      <c r="M745" s="12" t="e">
        <f>K745-L745</f>
        <v>#REF!</v>
      </c>
      <c r="N745" s="50" t="e">
        <f t="shared" si="107"/>
        <v>#REF!</v>
      </c>
      <c r="O745" s="12">
        <v>200</v>
      </c>
      <c r="P745" s="9">
        <f t="shared" si="100"/>
        <v>0</v>
      </c>
      <c r="Q745" s="130">
        <f t="shared" si="101"/>
        <v>148</v>
      </c>
      <c r="R745" s="130">
        <f t="shared" si="102"/>
        <v>148</v>
      </c>
      <c r="S745" s="130">
        <f t="shared" si="103"/>
        <v>736</v>
      </c>
      <c r="T745" s="130">
        <f t="shared" si="104"/>
        <v>188</v>
      </c>
      <c r="U745" s="130">
        <f t="shared" si="105"/>
        <v>1846691.1099999999</v>
      </c>
      <c r="V745" s="185">
        <f t="shared" si="106"/>
        <v>736</v>
      </c>
      <c r="W745" s="12">
        <v>148</v>
      </c>
      <c r="X745" s="9">
        <v>148</v>
      </c>
      <c r="Y745" s="9">
        <v>736</v>
      </c>
      <c r="Z745" s="12">
        <v>188</v>
      </c>
      <c r="AA745" s="12">
        <v>1846691.1099999999</v>
      </c>
      <c r="AB745" s="132"/>
      <c r="AC745" s="131"/>
      <c r="AD745" s="132"/>
      <c r="AE745" s="132"/>
      <c r="AF745" s="131"/>
      <c r="AG745" s="131"/>
      <c r="AI745" s="12"/>
      <c r="AL745" s="12"/>
      <c r="AM745" s="12"/>
      <c r="AO745" s="12"/>
      <c r="AR745" s="12"/>
      <c r="AS745" s="12"/>
      <c r="AU745" s="12"/>
      <c r="AX745" s="12"/>
      <c r="AY745" s="12"/>
      <c r="BA745" s="12"/>
      <c r="BD745" s="12"/>
      <c r="BE745" s="12"/>
      <c r="BG745" s="12"/>
      <c r="BJ745" s="12"/>
      <c r="BK745" s="12"/>
      <c r="BM745" s="131"/>
      <c r="BN745" s="132"/>
      <c r="BO745" s="132"/>
      <c r="BP745" s="12"/>
      <c r="BQ745" s="12"/>
      <c r="BS745" s="12"/>
      <c r="BV745" s="12"/>
      <c r="BW745" s="12"/>
      <c r="BY745" s="12"/>
      <c r="CB745" s="12"/>
      <c r="CC745" s="12"/>
      <c r="CE745" s="12"/>
      <c r="CH745" s="12"/>
      <c r="CI745" s="12"/>
    </row>
    <row r="746" spans="1:87">
      <c r="A746" s="9">
        <v>737</v>
      </c>
      <c r="B746" s="9">
        <v>148</v>
      </c>
      <c r="C746" s="9" t="s">
        <v>1647</v>
      </c>
      <c r="D746" s="9">
        <v>715</v>
      </c>
      <c r="E746" s="9" t="s">
        <v>1450</v>
      </c>
      <c r="F746" s="39">
        <v>1866758</v>
      </c>
      <c r="G746" s="128">
        <v>0.45852670669160067</v>
      </c>
      <c r="H746" s="129">
        <f t="shared" si="108"/>
        <v>1807446</v>
      </c>
      <c r="I746" s="128">
        <f>IF(H749&gt;0, H746/H749, 0)</f>
        <v>0.45157417351381207</v>
      </c>
      <c r="J746" s="76"/>
      <c r="K746" s="12" t="e">
        <f>ROUND(J749*I746,0)</f>
        <v>#REF!</v>
      </c>
      <c r="L746" s="75">
        <v>1267973</v>
      </c>
      <c r="M746" s="12" t="e">
        <f>K746-L746</f>
        <v>#REF!</v>
      </c>
      <c r="N746" s="50" t="e">
        <f t="shared" si="107"/>
        <v>#REF!</v>
      </c>
      <c r="O746" s="12">
        <v>186</v>
      </c>
      <c r="P746" s="9">
        <f t="shared" si="100"/>
        <v>0</v>
      </c>
      <c r="Q746" s="130">
        <f t="shared" si="101"/>
        <v>148</v>
      </c>
      <c r="R746" s="130">
        <f t="shared" si="102"/>
        <v>715</v>
      </c>
      <c r="S746" s="130">
        <f t="shared" si="103"/>
        <v>737</v>
      </c>
      <c r="T746" s="130">
        <f t="shared" si="104"/>
        <v>180</v>
      </c>
      <c r="U746" s="130">
        <f t="shared" si="105"/>
        <v>1807446</v>
      </c>
      <c r="V746" s="185">
        <f t="shared" si="106"/>
        <v>737</v>
      </c>
      <c r="W746" s="12">
        <v>148</v>
      </c>
      <c r="X746" s="9">
        <v>715</v>
      </c>
      <c r="Y746" s="9">
        <v>737</v>
      </c>
      <c r="Z746" s="12">
        <v>180</v>
      </c>
      <c r="AA746" s="12">
        <v>1807446</v>
      </c>
      <c r="AB746" s="132"/>
      <c r="AC746" s="131"/>
      <c r="AD746" s="132"/>
      <c r="AE746" s="132"/>
      <c r="AF746" s="131"/>
      <c r="AG746" s="131"/>
      <c r="AI746" s="12"/>
      <c r="AL746" s="12"/>
      <c r="AM746" s="12"/>
      <c r="AO746" s="12"/>
      <c r="AR746" s="12"/>
      <c r="AS746" s="12"/>
      <c r="AU746" s="12"/>
      <c r="AX746" s="12"/>
      <c r="AY746" s="12"/>
      <c r="BA746" s="12"/>
      <c r="BD746" s="12"/>
      <c r="BE746" s="12"/>
      <c r="BG746" s="12"/>
      <c r="BJ746" s="12"/>
      <c r="BK746" s="12"/>
      <c r="BM746" s="131"/>
      <c r="BN746" s="132"/>
      <c r="BO746" s="132"/>
      <c r="BP746" s="12"/>
      <c r="BQ746" s="12"/>
      <c r="BS746" s="12"/>
      <c r="BV746" s="12"/>
      <c r="BW746" s="12"/>
      <c r="BY746" s="12"/>
      <c r="CB746" s="12"/>
      <c r="CC746" s="12"/>
      <c r="CE746" s="12"/>
      <c r="CH746" s="12"/>
      <c r="CI746" s="12"/>
    </row>
    <row r="747" spans="1:87">
      <c r="A747" s="9">
        <v>738</v>
      </c>
      <c r="B747" s="9">
        <v>148</v>
      </c>
      <c r="C747" s="9" t="s">
        <v>1647</v>
      </c>
      <c r="D747" s="9">
        <v>851</v>
      </c>
      <c r="E747" s="9" t="s">
        <v>1487</v>
      </c>
      <c r="F747" s="39">
        <v>279584</v>
      </c>
      <c r="G747" s="128">
        <v>6.8673459957672323E-2</v>
      </c>
      <c r="H747" s="129">
        <f t="shared" si="108"/>
        <v>348408</v>
      </c>
      <c r="I747" s="128">
        <f>IF(H749&gt;0, H747/H749, 0)</f>
        <v>8.7046614197934677E-2</v>
      </c>
      <c r="J747" s="76"/>
      <c r="K747" s="12" t="e">
        <f>ROUND(J749*I747,0)</f>
        <v>#REF!</v>
      </c>
      <c r="L747" s="75">
        <v>189904</v>
      </c>
      <c r="M747" s="12" t="e">
        <f>K747-L747</f>
        <v>#REF!</v>
      </c>
      <c r="N747" s="50" t="e">
        <f t="shared" si="107"/>
        <v>#REF!</v>
      </c>
      <c r="O747" s="12">
        <v>18</v>
      </c>
      <c r="P747" s="9">
        <f t="shared" si="100"/>
        <v>0</v>
      </c>
      <c r="Q747" s="130">
        <f t="shared" si="101"/>
        <v>148</v>
      </c>
      <c r="R747" s="130">
        <f t="shared" si="102"/>
        <v>851</v>
      </c>
      <c r="S747" s="130">
        <f t="shared" si="103"/>
        <v>738</v>
      </c>
      <c r="T747" s="130">
        <f t="shared" si="104"/>
        <v>22</v>
      </c>
      <c r="U747" s="130">
        <f t="shared" si="105"/>
        <v>348408</v>
      </c>
      <c r="V747" s="185">
        <f t="shared" si="106"/>
        <v>738</v>
      </c>
      <c r="W747" s="12">
        <v>148</v>
      </c>
      <c r="X747" s="9">
        <v>851</v>
      </c>
      <c r="Y747" s="9">
        <v>738</v>
      </c>
      <c r="Z747" s="12">
        <v>22</v>
      </c>
      <c r="AA747" s="12">
        <v>348408</v>
      </c>
      <c r="AB747" s="132"/>
      <c r="AC747" s="131"/>
      <c r="AD747" s="132"/>
      <c r="AE747" s="132"/>
      <c r="AF747" s="131"/>
      <c r="AG747" s="131"/>
      <c r="AI747" s="12"/>
      <c r="AL747" s="12"/>
      <c r="AM747" s="12"/>
      <c r="AO747" s="12"/>
      <c r="AR747" s="12"/>
      <c r="AS747" s="12"/>
      <c r="AU747" s="12"/>
      <c r="AX747" s="12"/>
      <c r="AY747" s="12"/>
      <c r="BA747" s="12"/>
      <c r="BD747" s="12"/>
      <c r="BE747" s="12"/>
      <c r="BG747" s="12"/>
      <c r="BJ747" s="12"/>
      <c r="BK747" s="12"/>
      <c r="BM747" s="131"/>
      <c r="BN747" s="132"/>
      <c r="BO747" s="132"/>
      <c r="BP747" s="12"/>
      <c r="BQ747" s="12"/>
      <c r="BS747" s="12"/>
      <c r="BV747" s="12"/>
      <c r="BW747" s="12"/>
      <c r="BY747" s="12"/>
      <c r="CB747" s="12"/>
      <c r="CC747" s="12"/>
      <c r="CE747" s="12"/>
      <c r="CH747" s="12"/>
      <c r="CI747" s="12"/>
    </row>
    <row r="748" spans="1:87">
      <c r="A748" s="9">
        <v>739</v>
      </c>
      <c r="B748" s="9">
        <v>148</v>
      </c>
      <c r="C748" s="9" t="s">
        <v>1928</v>
      </c>
      <c r="D748" s="9">
        <v>998</v>
      </c>
      <c r="E748" s="9" t="s">
        <v>1928</v>
      </c>
      <c r="F748" s="39">
        <v>0</v>
      </c>
      <c r="G748" s="128">
        <v>0</v>
      </c>
      <c r="H748" s="129">
        <f t="shared" si="108"/>
        <v>0</v>
      </c>
      <c r="I748" s="128">
        <f>IF(H749&gt;0, H748/H749, 0)</f>
        <v>0</v>
      </c>
      <c r="J748" s="76"/>
      <c r="K748" s="12" t="e">
        <f>ROUND(J749*I748,0)</f>
        <v>#REF!</v>
      </c>
      <c r="L748" s="75">
        <v>0</v>
      </c>
      <c r="M748" s="12" t="e">
        <f>K748-L748</f>
        <v>#REF!</v>
      </c>
      <c r="N748" s="50" t="e">
        <f t="shared" si="107"/>
        <v>#REF!</v>
      </c>
      <c r="O748" s="12">
        <v>0</v>
      </c>
      <c r="P748" s="9">
        <f t="shared" si="100"/>
        <v>0</v>
      </c>
      <c r="Q748" s="130">
        <f t="shared" si="101"/>
        <v>148</v>
      </c>
      <c r="R748" s="130">
        <f t="shared" si="102"/>
        <v>998</v>
      </c>
      <c r="S748" s="130">
        <f t="shared" si="103"/>
        <v>739</v>
      </c>
      <c r="T748" s="130">
        <f t="shared" si="104"/>
        <v>0</v>
      </c>
      <c r="U748" s="130">
        <f t="shared" si="105"/>
        <v>0</v>
      </c>
      <c r="V748" s="185">
        <f t="shared" si="106"/>
        <v>739</v>
      </c>
      <c r="W748" s="12">
        <v>148</v>
      </c>
      <c r="X748" s="9">
        <v>998</v>
      </c>
      <c r="Y748" s="9">
        <v>739</v>
      </c>
      <c r="Z748" s="12">
        <v>0</v>
      </c>
      <c r="AA748" s="12">
        <v>0</v>
      </c>
      <c r="AB748" s="132"/>
      <c r="AC748" s="131"/>
      <c r="AD748" s="132"/>
      <c r="AE748" s="132"/>
      <c r="AF748" s="131"/>
      <c r="AG748" s="131"/>
      <c r="AI748" s="12"/>
      <c r="AL748" s="12"/>
      <c r="AM748" s="12"/>
      <c r="AO748" s="12"/>
      <c r="AR748" s="12"/>
      <c r="AS748" s="12"/>
      <c r="AU748" s="12"/>
      <c r="AX748" s="12"/>
      <c r="AY748" s="12"/>
      <c r="BA748" s="12"/>
      <c r="BD748" s="12"/>
      <c r="BE748" s="12"/>
      <c r="BG748" s="12"/>
      <c r="BJ748" s="12"/>
      <c r="BK748" s="12"/>
      <c r="BM748" s="131"/>
      <c r="BN748" s="132"/>
      <c r="BO748" s="132"/>
      <c r="BP748" s="12"/>
      <c r="BQ748" s="12"/>
      <c r="BS748" s="12"/>
      <c r="BV748" s="12"/>
      <c r="BW748" s="12"/>
      <c r="BY748" s="12"/>
      <c r="CB748" s="12"/>
      <c r="CC748" s="12"/>
      <c r="CE748" s="12"/>
      <c r="CH748" s="12"/>
      <c r="CI748" s="12"/>
    </row>
    <row r="749" spans="1:87">
      <c r="A749" s="9">
        <v>740</v>
      </c>
      <c r="B749" s="13">
        <v>148</v>
      </c>
      <c r="C749" s="13" t="s">
        <v>1647</v>
      </c>
      <c r="D749" s="13">
        <v>999</v>
      </c>
      <c r="E749" s="13" t="s">
        <v>946</v>
      </c>
      <c r="F749" s="111">
        <v>4071208.88</v>
      </c>
      <c r="G749" s="133">
        <v>1</v>
      </c>
      <c r="H749" s="134">
        <f>SUM(H745:H748)</f>
        <v>4002545.11</v>
      </c>
      <c r="I749" s="133">
        <f>SUM(I745:I748)</f>
        <v>1</v>
      </c>
      <c r="J749" s="111" t="e">
        <f>VLOOKUP(B749,town351,22)</f>
        <v>#REF!</v>
      </c>
      <c r="K749" s="111" t="e">
        <f>SUM(K745:K748)</f>
        <v>#REF!</v>
      </c>
      <c r="L749" s="135">
        <v>2765320</v>
      </c>
      <c r="M749" s="111" t="e">
        <f>SUM(M745:M748)</f>
        <v>#REF!</v>
      </c>
      <c r="N749" s="49" t="e">
        <f t="shared" si="107"/>
        <v>#REF!</v>
      </c>
      <c r="O749" s="111">
        <v>404</v>
      </c>
      <c r="P749" s="9">
        <f t="shared" si="100"/>
        <v>0</v>
      </c>
      <c r="Q749" s="130">
        <f t="shared" si="101"/>
        <v>148</v>
      </c>
      <c r="R749" s="130">
        <f t="shared" si="102"/>
        <v>999</v>
      </c>
      <c r="S749" s="130">
        <f t="shared" si="103"/>
        <v>740</v>
      </c>
      <c r="T749" s="130">
        <f t="shared" si="104"/>
        <v>390</v>
      </c>
      <c r="U749" s="130">
        <f t="shared" si="105"/>
        <v>4002545.11</v>
      </c>
      <c r="V749" s="185">
        <f t="shared" si="106"/>
        <v>740</v>
      </c>
      <c r="W749" s="12">
        <v>148</v>
      </c>
      <c r="X749" s="9">
        <v>999</v>
      </c>
      <c r="Y749" s="9">
        <v>740</v>
      </c>
      <c r="Z749" s="12">
        <v>390</v>
      </c>
      <c r="AA749" s="12">
        <v>4002545.11</v>
      </c>
      <c r="AB749" s="132"/>
      <c r="AC749" s="131"/>
      <c r="AD749" s="132"/>
      <c r="AE749" s="132"/>
      <c r="AF749" s="131"/>
      <c r="AG749" s="131"/>
      <c r="AI749" s="12"/>
      <c r="AL749" s="12"/>
      <c r="AM749" s="12"/>
      <c r="AO749" s="12"/>
      <c r="AR749" s="12"/>
      <c r="AS749" s="12"/>
      <c r="AU749" s="12"/>
      <c r="AX749" s="12"/>
      <c r="AY749" s="12"/>
      <c r="BA749" s="12"/>
      <c r="BD749" s="12"/>
      <c r="BE749" s="12"/>
      <c r="BG749" s="12"/>
      <c r="BJ749" s="12"/>
      <c r="BK749" s="12"/>
      <c r="BM749" s="131"/>
      <c r="BN749" s="132"/>
      <c r="BO749" s="132"/>
      <c r="BP749" s="12"/>
      <c r="BQ749" s="12"/>
      <c r="BS749" s="12"/>
      <c r="BV749" s="12"/>
      <c r="BW749" s="12"/>
      <c r="BY749" s="12"/>
      <c r="CB749" s="12"/>
      <c r="CC749" s="12"/>
      <c r="CE749" s="12"/>
      <c r="CH749" s="12"/>
      <c r="CI749" s="12"/>
    </row>
    <row r="750" spans="1:87">
      <c r="A750" s="9">
        <v>741</v>
      </c>
      <c r="B750" s="9">
        <v>149</v>
      </c>
      <c r="C750" s="9" t="s">
        <v>1648</v>
      </c>
      <c r="D750" s="9">
        <v>149</v>
      </c>
      <c r="E750" s="9" t="s">
        <v>1209</v>
      </c>
      <c r="F750" s="39">
        <v>186136094.67000002</v>
      </c>
      <c r="G750" s="128">
        <v>0.90921448014098061</v>
      </c>
      <c r="H750" s="129">
        <f>U750</f>
        <v>185788081.69999999</v>
      </c>
      <c r="I750" s="128">
        <f>IF(H754&gt;0, H750/H754, 0)</f>
        <v>0.903913521177513</v>
      </c>
      <c r="J750" s="76"/>
      <c r="K750" s="12" t="e">
        <f>ROUND(J754*I750,0)</f>
        <v>#REF!</v>
      </c>
      <c r="L750" s="75">
        <v>8507699</v>
      </c>
      <c r="M750" s="12" t="e">
        <f>K750-L750</f>
        <v>#REF!</v>
      </c>
      <c r="N750" s="50" t="e">
        <f t="shared" si="107"/>
        <v>#REF!</v>
      </c>
      <c r="O750" s="12">
        <v>15186</v>
      </c>
      <c r="P750" s="9">
        <f t="shared" si="100"/>
        <v>0</v>
      </c>
      <c r="Q750" s="130">
        <f t="shared" si="101"/>
        <v>149</v>
      </c>
      <c r="R750" s="130">
        <f t="shared" si="102"/>
        <v>149</v>
      </c>
      <c r="S750" s="130">
        <f t="shared" si="103"/>
        <v>741</v>
      </c>
      <c r="T750" s="130">
        <f t="shared" si="104"/>
        <v>15088</v>
      </c>
      <c r="U750" s="130">
        <f t="shared" si="105"/>
        <v>185788081.69999999</v>
      </c>
      <c r="V750" s="185">
        <f t="shared" si="106"/>
        <v>741</v>
      </c>
      <c r="W750" s="12">
        <v>149</v>
      </c>
      <c r="X750" s="9">
        <v>149</v>
      </c>
      <c r="Y750" s="9">
        <v>741</v>
      </c>
      <c r="Z750" s="12">
        <v>15088</v>
      </c>
      <c r="AA750" s="12">
        <v>185788081.69999999</v>
      </c>
      <c r="AB750" s="132"/>
      <c r="AC750" s="131"/>
      <c r="AD750" s="132"/>
      <c r="AE750" s="132"/>
      <c r="AF750" s="131"/>
      <c r="AG750" s="131"/>
      <c r="AI750" s="12"/>
      <c r="AL750" s="12"/>
      <c r="AM750" s="12"/>
      <c r="AO750" s="12"/>
      <c r="AR750" s="12"/>
      <c r="AS750" s="12"/>
      <c r="AU750" s="12"/>
      <c r="AX750" s="12"/>
      <c r="AY750" s="12"/>
      <c r="BA750" s="12"/>
      <c r="BD750" s="12"/>
      <c r="BE750" s="12"/>
      <c r="BG750" s="12"/>
      <c r="BJ750" s="12"/>
      <c r="BK750" s="12"/>
      <c r="BM750" s="131"/>
      <c r="BN750" s="132"/>
      <c r="BO750" s="132"/>
      <c r="BP750" s="12"/>
      <c r="BQ750" s="12"/>
      <c r="BS750" s="12"/>
      <c r="BV750" s="12"/>
      <c r="BW750" s="12"/>
      <c r="BY750" s="12"/>
      <c r="CB750" s="12"/>
      <c r="CC750" s="12"/>
      <c r="CE750" s="12"/>
      <c r="CH750" s="12"/>
      <c r="CI750" s="12"/>
    </row>
    <row r="751" spans="1:87">
      <c r="A751" s="9">
        <v>742</v>
      </c>
      <c r="B751" s="9">
        <v>149</v>
      </c>
      <c r="C751" s="9" t="s">
        <v>1648</v>
      </c>
      <c r="D751" s="9">
        <v>823</v>
      </c>
      <c r="E751" s="9" t="s">
        <v>1481</v>
      </c>
      <c r="F751" s="39">
        <v>18585782</v>
      </c>
      <c r="G751" s="128">
        <v>9.0785519859019365E-2</v>
      </c>
      <c r="H751" s="129">
        <f t="shared" si="108"/>
        <v>19749370</v>
      </c>
      <c r="I751" s="128">
        <f>IF(H754&gt;0, H751/H754, 0)</f>
        <v>9.6086478822487026E-2</v>
      </c>
      <c r="J751" s="76"/>
      <c r="K751" s="12" t="e">
        <f>ROUND(J754*I751,0)</f>
        <v>#REF!</v>
      </c>
      <c r="L751" s="75">
        <v>849498</v>
      </c>
      <c r="M751" s="12" t="e">
        <f>K751-L751</f>
        <v>#REF!</v>
      </c>
      <c r="N751" s="50" t="e">
        <f t="shared" si="107"/>
        <v>#REF!</v>
      </c>
      <c r="O751" s="12">
        <v>1067</v>
      </c>
      <c r="P751" s="9">
        <f t="shared" si="100"/>
        <v>0</v>
      </c>
      <c r="Q751" s="130">
        <f t="shared" si="101"/>
        <v>149</v>
      </c>
      <c r="R751" s="130">
        <f t="shared" si="102"/>
        <v>823</v>
      </c>
      <c r="S751" s="130">
        <f t="shared" si="103"/>
        <v>742</v>
      </c>
      <c r="T751" s="130">
        <f t="shared" si="104"/>
        <v>1105</v>
      </c>
      <c r="U751" s="130">
        <f t="shared" si="105"/>
        <v>19749370</v>
      </c>
      <c r="V751" s="185">
        <f t="shared" si="106"/>
        <v>742</v>
      </c>
      <c r="W751" s="12">
        <v>149</v>
      </c>
      <c r="X751" s="9">
        <v>823</v>
      </c>
      <c r="Y751" s="9">
        <v>742</v>
      </c>
      <c r="Z751" s="12">
        <v>1105</v>
      </c>
      <c r="AA751" s="12">
        <v>19749370</v>
      </c>
      <c r="AB751" s="132"/>
      <c r="AC751" s="131"/>
      <c r="AD751" s="132"/>
      <c r="AE751" s="132"/>
      <c r="AF751" s="131"/>
      <c r="AG751" s="131"/>
      <c r="AI751" s="12"/>
      <c r="AL751" s="12"/>
      <c r="AM751" s="12"/>
      <c r="AO751" s="12"/>
      <c r="AR751" s="12"/>
      <c r="AS751" s="12"/>
      <c r="AU751" s="12"/>
      <c r="AX751" s="12"/>
      <c r="AY751" s="12"/>
      <c r="BA751" s="12"/>
      <c r="BD751" s="12"/>
      <c r="BE751" s="12"/>
      <c r="BG751" s="12"/>
      <c r="BJ751" s="12"/>
      <c r="BK751" s="12"/>
      <c r="BM751" s="131"/>
      <c r="BN751" s="132"/>
      <c r="BO751" s="132"/>
      <c r="BP751" s="12"/>
      <c r="BQ751" s="12"/>
      <c r="BS751" s="12"/>
      <c r="BV751" s="12"/>
      <c r="BW751" s="12"/>
      <c r="BY751" s="12"/>
      <c r="CB751" s="12"/>
      <c r="CC751" s="12"/>
      <c r="CE751" s="12"/>
      <c r="CH751" s="12"/>
      <c r="CI751" s="12"/>
    </row>
    <row r="752" spans="1:87">
      <c r="A752" s="9">
        <v>743</v>
      </c>
      <c r="B752" s="9">
        <v>149</v>
      </c>
      <c r="C752" s="9" t="s">
        <v>1928</v>
      </c>
      <c r="D752" s="9">
        <v>998</v>
      </c>
      <c r="F752" s="136">
        <v>0</v>
      </c>
      <c r="G752" s="137">
        <v>0</v>
      </c>
      <c r="H752" s="129">
        <f t="shared" si="108"/>
        <v>0</v>
      </c>
      <c r="I752" s="128">
        <f>IF(H754&gt;0, H752/H754, 0)</f>
        <v>0</v>
      </c>
      <c r="J752" s="76"/>
      <c r="K752" s="12" t="e">
        <f>ROUND(J754*I752,0)</f>
        <v>#REF!</v>
      </c>
      <c r="L752" s="75">
        <v>0</v>
      </c>
      <c r="M752" s="12" t="e">
        <f>K752-L752</f>
        <v>#REF!</v>
      </c>
      <c r="N752" s="50" t="e">
        <f t="shared" si="107"/>
        <v>#REF!</v>
      </c>
      <c r="O752" s="12">
        <v>0</v>
      </c>
      <c r="P752" s="9">
        <f t="shared" si="100"/>
        <v>0</v>
      </c>
      <c r="Q752" s="130">
        <f t="shared" si="101"/>
        <v>149</v>
      </c>
      <c r="R752" s="130">
        <f t="shared" si="102"/>
        <v>998</v>
      </c>
      <c r="S752" s="130">
        <f t="shared" si="103"/>
        <v>743</v>
      </c>
      <c r="T752" s="130">
        <f t="shared" si="104"/>
        <v>0</v>
      </c>
      <c r="U752" s="130">
        <f t="shared" si="105"/>
        <v>0</v>
      </c>
      <c r="V752" s="185">
        <f t="shared" si="106"/>
        <v>743</v>
      </c>
      <c r="W752" s="12">
        <v>149</v>
      </c>
      <c r="X752" s="9">
        <v>998</v>
      </c>
      <c r="Y752" s="9">
        <v>743</v>
      </c>
      <c r="Z752" s="12">
        <v>0</v>
      </c>
      <c r="AA752" s="12">
        <v>0</v>
      </c>
      <c r="AB752" s="132"/>
      <c r="AC752" s="131"/>
      <c r="AD752" s="132"/>
      <c r="AE752" s="132"/>
      <c r="AF752" s="131"/>
      <c r="AG752" s="131"/>
      <c r="AI752" s="12"/>
      <c r="AL752" s="12"/>
      <c r="AM752" s="12"/>
      <c r="AO752" s="12"/>
      <c r="AR752" s="12"/>
      <c r="AS752" s="12"/>
      <c r="AU752" s="12"/>
      <c r="AX752" s="12"/>
      <c r="AY752" s="12"/>
      <c r="BA752" s="12"/>
      <c r="BD752" s="12"/>
      <c r="BE752" s="12"/>
      <c r="BG752" s="12"/>
      <c r="BJ752" s="12"/>
      <c r="BK752" s="12"/>
      <c r="BM752" s="131"/>
      <c r="BN752" s="132"/>
      <c r="BO752" s="132"/>
      <c r="BP752" s="12"/>
      <c r="BQ752" s="12"/>
      <c r="BS752" s="12"/>
      <c r="BV752" s="12"/>
      <c r="BW752" s="12"/>
      <c r="BY752" s="12"/>
      <c r="CB752" s="12"/>
      <c r="CC752" s="12"/>
      <c r="CE752" s="12"/>
      <c r="CH752" s="12"/>
      <c r="CI752" s="12"/>
    </row>
    <row r="753" spans="1:87">
      <c r="A753" s="9">
        <v>744</v>
      </c>
      <c r="B753" s="9">
        <v>149</v>
      </c>
      <c r="C753" s="9" t="s">
        <v>1928</v>
      </c>
      <c r="D753" s="9">
        <v>998</v>
      </c>
      <c r="E753" s="9" t="s">
        <v>1928</v>
      </c>
      <c r="F753" s="39">
        <v>0</v>
      </c>
      <c r="G753" s="128">
        <v>0</v>
      </c>
      <c r="H753" s="129">
        <f t="shared" si="108"/>
        <v>0</v>
      </c>
      <c r="I753" s="128">
        <f>IF(H754&gt;0, H753/H754, 0)</f>
        <v>0</v>
      </c>
      <c r="J753" s="76"/>
      <c r="K753" s="12" t="e">
        <f>ROUND(J754*I753,0)</f>
        <v>#REF!</v>
      </c>
      <c r="L753" s="75">
        <v>0</v>
      </c>
      <c r="M753" s="12" t="e">
        <f>K753-L753</f>
        <v>#REF!</v>
      </c>
      <c r="N753" s="50" t="e">
        <f t="shared" si="107"/>
        <v>#REF!</v>
      </c>
      <c r="O753" s="12">
        <v>0</v>
      </c>
      <c r="P753" s="9">
        <f t="shared" si="100"/>
        <v>0</v>
      </c>
      <c r="Q753" s="130">
        <f t="shared" si="101"/>
        <v>149</v>
      </c>
      <c r="R753" s="130">
        <f t="shared" si="102"/>
        <v>998</v>
      </c>
      <c r="S753" s="130">
        <f t="shared" si="103"/>
        <v>744</v>
      </c>
      <c r="T753" s="130">
        <f t="shared" si="104"/>
        <v>0</v>
      </c>
      <c r="U753" s="130">
        <f t="shared" si="105"/>
        <v>0</v>
      </c>
      <c r="V753" s="185">
        <f t="shared" si="106"/>
        <v>744</v>
      </c>
      <c r="W753" s="12">
        <v>149</v>
      </c>
      <c r="X753" s="9">
        <v>998</v>
      </c>
      <c r="Y753" s="9">
        <v>744</v>
      </c>
      <c r="Z753" s="12">
        <v>0</v>
      </c>
      <c r="AA753" s="12">
        <v>0</v>
      </c>
      <c r="AB753" s="132"/>
      <c r="AC753" s="131"/>
      <c r="AD753" s="132"/>
      <c r="AE753" s="132"/>
      <c r="AF753" s="131"/>
      <c r="AG753" s="131"/>
      <c r="AI753" s="12"/>
      <c r="AL753" s="12"/>
      <c r="AM753" s="12"/>
      <c r="AO753" s="12"/>
      <c r="AR753" s="12"/>
      <c r="AS753" s="12"/>
      <c r="AU753" s="12"/>
      <c r="AX753" s="12"/>
      <c r="AY753" s="12"/>
      <c r="BA753" s="12"/>
      <c r="BD753" s="12"/>
      <c r="BE753" s="12"/>
      <c r="BG753" s="12"/>
      <c r="BJ753" s="12"/>
      <c r="BK753" s="12"/>
      <c r="BM753" s="131"/>
      <c r="BN753" s="132"/>
      <c r="BO753" s="132"/>
      <c r="BP753" s="12"/>
      <c r="BQ753" s="12"/>
      <c r="BS753" s="12"/>
      <c r="BV753" s="12"/>
      <c r="BW753" s="12"/>
      <c r="BY753" s="12"/>
      <c r="CB753" s="12"/>
      <c r="CC753" s="12"/>
      <c r="CE753" s="12"/>
      <c r="CH753" s="12"/>
      <c r="CI753" s="12"/>
    </row>
    <row r="754" spans="1:87">
      <c r="A754" s="9">
        <v>745</v>
      </c>
      <c r="B754" s="13">
        <v>149</v>
      </c>
      <c r="C754" s="13" t="s">
        <v>1648</v>
      </c>
      <c r="D754" s="13">
        <v>999</v>
      </c>
      <c r="E754" s="13" t="s">
        <v>946</v>
      </c>
      <c r="F754" s="111">
        <v>204721876.67000002</v>
      </c>
      <c r="G754" s="133">
        <v>1</v>
      </c>
      <c r="H754" s="134">
        <f>SUM(H750:H753)</f>
        <v>205537451.69999999</v>
      </c>
      <c r="I754" s="133">
        <f>SUM(I750:I753)</f>
        <v>1</v>
      </c>
      <c r="J754" s="111" t="e">
        <f>VLOOKUP(B754,town351,22)</f>
        <v>#REF!</v>
      </c>
      <c r="K754" s="111" t="e">
        <f>SUM(K750:K753)</f>
        <v>#REF!</v>
      </c>
      <c r="L754" s="135">
        <v>9357197</v>
      </c>
      <c r="M754" s="111" t="e">
        <f>SUM(M750:M753)</f>
        <v>#REF!</v>
      </c>
      <c r="N754" s="49" t="e">
        <f t="shared" si="107"/>
        <v>#REF!</v>
      </c>
      <c r="O754" s="111">
        <v>16253</v>
      </c>
      <c r="P754" s="9">
        <f t="shared" si="100"/>
        <v>0</v>
      </c>
      <c r="Q754" s="130">
        <f t="shared" si="101"/>
        <v>149</v>
      </c>
      <c r="R754" s="130">
        <f t="shared" si="102"/>
        <v>999</v>
      </c>
      <c r="S754" s="130">
        <f t="shared" si="103"/>
        <v>745</v>
      </c>
      <c r="T754" s="130">
        <f t="shared" si="104"/>
        <v>16193</v>
      </c>
      <c r="U754" s="130">
        <f t="shared" si="105"/>
        <v>205537451.69999999</v>
      </c>
      <c r="V754" s="185">
        <f t="shared" si="106"/>
        <v>745</v>
      </c>
      <c r="W754" s="12">
        <v>149</v>
      </c>
      <c r="X754" s="9">
        <v>999</v>
      </c>
      <c r="Y754" s="9">
        <v>745</v>
      </c>
      <c r="Z754" s="12">
        <v>16193</v>
      </c>
      <c r="AA754" s="12">
        <v>205537451.69999999</v>
      </c>
      <c r="AB754" s="132"/>
      <c r="AC754" s="131"/>
      <c r="AD754" s="132"/>
      <c r="AE754" s="132"/>
      <c r="AF754" s="131"/>
      <c r="AG754" s="131"/>
      <c r="AI754" s="12"/>
      <c r="AL754" s="12"/>
      <c r="AM754" s="12"/>
      <c r="AO754" s="12"/>
      <c r="AR754" s="12"/>
      <c r="AS754" s="12"/>
      <c r="AU754" s="12"/>
      <c r="AX754" s="12"/>
      <c r="AY754" s="12"/>
      <c r="BA754" s="12"/>
      <c r="BD754" s="12"/>
      <c r="BE754" s="12"/>
      <c r="BG754" s="12"/>
      <c r="BJ754" s="12"/>
      <c r="BK754" s="12"/>
      <c r="BM754" s="131"/>
      <c r="BN754" s="132"/>
      <c r="BO754" s="132"/>
      <c r="BP754" s="12"/>
      <c r="BQ754" s="12"/>
      <c r="BS754" s="12"/>
      <c r="BV754" s="12"/>
      <c r="BW754" s="12"/>
      <c r="BY754" s="12"/>
      <c r="CB754" s="12"/>
      <c r="CC754" s="12"/>
      <c r="CE754" s="12"/>
      <c r="CH754" s="12"/>
      <c r="CI754" s="12"/>
    </row>
    <row r="755" spans="1:87">
      <c r="A755" s="9">
        <v>746</v>
      </c>
      <c r="B755" s="9">
        <v>150</v>
      </c>
      <c r="C755" s="9" t="s">
        <v>1649</v>
      </c>
      <c r="D755" s="9">
        <v>150</v>
      </c>
      <c r="E755" s="9" t="s">
        <v>1210</v>
      </c>
      <c r="F755" s="39">
        <v>6274000.4799999986</v>
      </c>
      <c r="G755" s="128">
        <v>1</v>
      </c>
      <c r="H755" s="129">
        <f>U755</f>
        <v>6504171.9400000004</v>
      </c>
      <c r="I755" s="128">
        <f>IF(H759&gt;0, H755/H759, 0)</f>
        <v>1</v>
      </c>
      <c r="J755" s="76"/>
      <c r="K755" s="12" t="e">
        <f>ROUND(J759*I755,0)</f>
        <v>#REF!</v>
      </c>
      <c r="L755" s="75">
        <v>5563066</v>
      </c>
      <c r="M755" s="12" t="e">
        <f>K755-L755</f>
        <v>#REF!</v>
      </c>
      <c r="N755" s="50" t="e">
        <f t="shared" si="107"/>
        <v>#REF!</v>
      </c>
      <c r="O755" s="12">
        <v>601</v>
      </c>
      <c r="P755" s="9">
        <f t="shared" si="100"/>
        <v>0</v>
      </c>
      <c r="Q755" s="130">
        <f t="shared" si="101"/>
        <v>150</v>
      </c>
      <c r="R755" s="130">
        <f t="shared" si="102"/>
        <v>150</v>
      </c>
      <c r="S755" s="130">
        <f t="shared" si="103"/>
        <v>746</v>
      </c>
      <c r="T755" s="130">
        <f t="shared" si="104"/>
        <v>612</v>
      </c>
      <c r="U755" s="130">
        <f t="shared" si="105"/>
        <v>6504171.9400000004</v>
      </c>
      <c r="V755" s="185">
        <f t="shared" si="106"/>
        <v>746</v>
      </c>
      <c r="W755" s="12">
        <v>150</v>
      </c>
      <c r="X755" s="9">
        <v>150</v>
      </c>
      <c r="Y755" s="9">
        <v>746</v>
      </c>
      <c r="Z755" s="12">
        <v>612</v>
      </c>
      <c r="AA755" s="12">
        <v>6504171.9400000004</v>
      </c>
      <c r="AB755" s="132"/>
      <c r="AC755" s="131"/>
      <c r="AD755" s="132"/>
      <c r="AE755" s="132"/>
      <c r="AF755" s="131"/>
      <c r="AG755" s="131"/>
      <c r="AI755" s="12"/>
      <c r="AL755" s="12"/>
      <c r="AM755" s="12"/>
      <c r="AO755" s="12"/>
      <c r="AR755" s="12"/>
      <c r="AS755" s="12"/>
      <c r="AU755" s="12"/>
      <c r="AX755" s="12"/>
      <c r="AY755" s="12"/>
      <c r="BA755" s="12"/>
      <c r="BD755" s="12"/>
      <c r="BE755" s="12"/>
      <c r="BG755" s="12"/>
      <c r="BJ755" s="12"/>
      <c r="BK755" s="12"/>
      <c r="BM755" s="131"/>
      <c r="BN755" s="132"/>
      <c r="BO755" s="132"/>
      <c r="BP755" s="12"/>
      <c r="BQ755" s="12"/>
      <c r="BS755" s="12"/>
      <c r="BV755" s="12"/>
      <c r="BW755" s="12"/>
      <c r="BY755" s="12"/>
      <c r="CB755" s="12"/>
      <c r="CC755" s="12"/>
      <c r="CE755" s="12"/>
      <c r="CH755" s="12"/>
      <c r="CI755" s="12"/>
    </row>
    <row r="756" spans="1:87">
      <c r="A756" s="9">
        <v>747</v>
      </c>
      <c r="B756" s="9">
        <v>150</v>
      </c>
      <c r="C756" s="9" t="s">
        <v>1928</v>
      </c>
      <c r="D756" s="9">
        <v>998</v>
      </c>
      <c r="E756" s="9" t="s">
        <v>1928</v>
      </c>
      <c r="F756" s="39">
        <v>0</v>
      </c>
      <c r="G756" s="128">
        <v>0</v>
      </c>
      <c r="H756" s="129">
        <f t="shared" si="108"/>
        <v>0</v>
      </c>
      <c r="I756" s="128">
        <f>IF(H759&gt;0, H756/H759, 0)</f>
        <v>0</v>
      </c>
      <c r="J756" s="76"/>
      <c r="K756" s="12" t="e">
        <f>ROUND(J759*I756,0)</f>
        <v>#REF!</v>
      </c>
      <c r="L756" s="75">
        <v>0</v>
      </c>
      <c r="M756" s="12" t="e">
        <f>K756-L756</f>
        <v>#REF!</v>
      </c>
      <c r="N756" s="50" t="e">
        <f t="shared" si="107"/>
        <v>#REF!</v>
      </c>
      <c r="O756" s="12">
        <v>0</v>
      </c>
      <c r="P756" s="9">
        <f t="shared" si="100"/>
        <v>0</v>
      </c>
      <c r="Q756" s="130">
        <f t="shared" si="101"/>
        <v>150</v>
      </c>
      <c r="R756" s="130">
        <f t="shared" si="102"/>
        <v>998</v>
      </c>
      <c r="S756" s="130">
        <f t="shared" si="103"/>
        <v>747</v>
      </c>
      <c r="T756" s="130">
        <f t="shared" si="104"/>
        <v>0</v>
      </c>
      <c r="U756" s="130">
        <f t="shared" si="105"/>
        <v>0</v>
      </c>
      <c r="V756" s="185">
        <f t="shared" si="106"/>
        <v>747</v>
      </c>
      <c r="W756" s="12">
        <v>150</v>
      </c>
      <c r="X756" s="9">
        <v>998</v>
      </c>
      <c r="Y756" s="9">
        <v>747</v>
      </c>
      <c r="Z756" s="12">
        <v>0</v>
      </c>
      <c r="AA756" s="12">
        <v>0</v>
      </c>
      <c r="AB756" s="132"/>
      <c r="AC756" s="131"/>
      <c r="AD756" s="132"/>
      <c r="AE756" s="132"/>
      <c r="AF756" s="131"/>
      <c r="AG756" s="131"/>
      <c r="AI756" s="12"/>
      <c r="AL756" s="12"/>
      <c r="AM756" s="12"/>
      <c r="AO756" s="12"/>
      <c r="AR756" s="12"/>
      <c r="AS756" s="12"/>
      <c r="AU756" s="12"/>
      <c r="AX756" s="12"/>
      <c r="AY756" s="12"/>
      <c r="BA756" s="12"/>
      <c r="BD756" s="12"/>
      <c r="BE756" s="12"/>
      <c r="BG756" s="12"/>
      <c r="BJ756" s="12"/>
      <c r="BK756" s="12"/>
      <c r="BM756" s="131"/>
      <c r="BN756" s="132"/>
      <c r="BO756" s="132"/>
      <c r="BP756" s="12"/>
      <c r="BQ756" s="12"/>
      <c r="BS756" s="12"/>
      <c r="BV756" s="12"/>
      <c r="BW756" s="12"/>
      <c r="BY756" s="12"/>
      <c r="CB756" s="12"/>
      <c r="CC756" s="12"/>
      <c r="CE756" s="12"/>
      <c r="CH756" s="12"/>
      <c r="CI756" s="12"/>
    </row>
    <row r="757" spans="1:87">
      <c r="A757" s="9">
        <v>748</v>
      </c>
      <c r="B757" s="9">
        <v>150</v>
      </c>
      <c r="C757" s="9" t="s">
        <v>1928</v>
      </c>
      <c r="D757" s="9">
        <v>998</v>
      </c>
      <c r="E757" s="9" t="s">
        <v>1928</v>
      </c>
      <c r="F757" s="39">
        <v>0</v>
      </c>
      <c r="G757" s="128">
        <v>0</v>
      </c>
      <c r="H757" s="129">
        <f t="shared" si="108"/>
        <v>0</v>
      </c>
      <c r="I757" s="128">
        <f>IF(H759&gt;0, H757/H759, 0)</f>
        <v>0</v>
      </c>
      <c r="J757" s="76"/>
      <c r="K757" s="12" t="e">
        <f>ROUND(J759*I757,0)</f>
        <v>#REF!</v>
      </c>
      <c r="L757" s="75">
        <v>0</v>
      </c>
      <c r="M757" s="12" t="e">
        <f>K757-L757</f>
        <v>#REF!</v>
      </c>
      <c r="N757" s="50" t="e">
        <f t="shared" si="107"/>
        <v>#REF!</v>
      </c>
      <c r="O757" s="12">
        <v>0</v>
      </c>
      <c r="P757" s="9">
        <f t="shared" si="100"/>
        <v>0</v>
      </c>
      <c r="Q757" s="130">
        <f t="shared" si="101"/>
        <v>150</v>
      </c>
      <c r="R757" s="130">
        <f t="shared" si="102"/>
        <v>998</v>
      </c>
      <c r="S757" s="130">
        <f t="shared" si="103"/>
        <v>748</v>
      </c>
      <c r="T757" s="130">
        <f t="shared" si="104"/>
        <v>0</v>
      </c>
      <c r="U757" s="130">
        <f t="shared" si="105"/>
        <v>0</v>
      </c>
      <c r="V757" s="185">
        <f t="shared" si="106"/>
        <v>748</v>
      </c>
      <c r="W757" s="12">
        <v>150</v>
      </c>
      <c r="X757" s="9">
        <v>998</v>
      </c>
      <c r="Y757" s="9">
        <v>748</v>
      </c>
      <c r="Z757" s="12">
        <v>0</v>
      </c>
      <c r="AA757" s="12">
        <v>0</v>
      </c>
      <c r="AB757" s="132"/>
      <c r="AC757" s="131"/>
      <c r="AD757" s="132"/>
      <c r="AE757" s="132"/>
      <c r="AF757" s="131"/>
      <c r="AG757" s="131"/>
      <c r="AI757" s="12"/>
      <c r="AL757" s="12"/>
      <c r="AM757" s="12"/>
      <c r="AO757" s="12"/>
      <c r="AR757" s="12"/>
      <c r="AS757" s="12"/>
      <c r="AU757" s="12"/>
      <c r="AX757" s="12"/>
      <c r="AY757" s="12"/>
      <c r="BA757" s="12"/>
      <c r="BD757" s="12"/>
      <c r="BE757" s="12"/>
      <c r="BG757" s="12"/>
      <c r="BJ757" s="12"/>
      <c r="BK757" s="12"/>
      <c r="BM757" s="131"/>
      <c r="BN757" s="132"/>
      <c r="BO757" s="132"/>
      <c r="BP757" s="12"/>
      <c r="BQ757" s="12"/>
      <c r="BS757" s="12"/>
      <c r="BV757" s="12"/>
      <c r="BW757" s="12"/>
      <c r="BY757" s="12"/>
      <c r="CB757" s="12"/>
      <c r="CC757" s="12"/>
      <c r="CE757" s="12"/>
      <c r="CH757" s="12"/>
      <c r="CI757" s="12"/>
    </row>
    <row r="758" spans="1:87">
      <c r="A758" s="9">
        <v>749</v>
      </c>
      <c r="B758" s="9">
        <v>150</v>
      </c>
      <c r="C758" s="9" t="s">
        <v>1928</v>
      </c>
      <c r="D758" s="9">
        <v>998</v>
      </c>
      <c r="E758" s="9" t="s">
        <v>1928</v>
      </c>
      <c r="F758" s="39">
        <v>0</v>
      </c>
      <c r="G758" s="128">
        <v>0</v>
      </c>
      <c r="H758" s="129">
        <f t="shared" si="108"/>
        <v>0</v>
      </c>
      <c r="I758" s="128">
        <f>IF(H759&gt;0, H758/H759, 0)</f>
        <v>0</v>
      </c>
      <c r="J758" s="76"/>
      <c r="K758" s="12" t="e">
        <f>ROUND(J759*I758,0)</f>
        <v>#REF!</v>
      </c>
      <c r="L758" s="75">
        <v>0</v>
      </c>
      <c r="M758" s="12" t="e">
        <f>K758-L758</f>
        <v>#REF!</v>
      </c>
      <c r="N758" s="50" t="e">
        <f t="shared" si="107"/>
        <v>#REF!</v>
      </c>
      <c r="O758" s="12">
        <v>0</v>
      </c>
      <c r="P758" s="9">
        <f t="shared" si="100"/>
        <v>0</v>
      </c>
      <c r="Q758" s="130">
        <f t="shared" si="101"/>
        <v>150</v>
      </c>
      <c r="R758" s="130">
        <f t="shared" si="102"/>
        <v>998</v>
      </c>
      <c r="S758" s="130">
        <f t="shared" si="103"/>
        <v>749</v>
      </c>
      <c r="T758" s="130">
        <f t="shared" si="104"/>
        <v>0</v>
      </c>
      <c r="U758" s="130">
        <f t="shared" si="105"/>
        <v>0</v>
      </c>
      <c r="V758" s="185">
        <f t="shared" si="106"/>
        <v>749</v>
      </c>
      <c r="W758" s="12">
        <v>150</v>
      </c>
      <c r="X758" s="9">
        <v>998</v>
      </c>
      <c r="Y758" s="9">
        <v>749</v>
      </c>
      <c r="Z758" s="12">
        <v>0</v>
      </c>
      <c r="AA758" s="12">
        <v>0</v>
      </c>
      <c r="AB758" s="132"/>
      <c r="AC758" s="131"/>
      <c r="AD758" s="132"/>
      <c r="AE758" s="132"/>
      <c r="AF758" s="131"/>
      <c r="AG758" s="131"/>
      <c r="AI758" s="12"/>
      <c r="AL758" s="12"/>
      <c r="AM758" s="12"/>
      <c r="AO758" s="12"/>
      <c r="AR758" s="12"/>
      <c r="AS758" s="12"/>
      <c r="AU758" s="12"/>
      <c r="AX758" s="12"/>
      <c r="AY758" s="12"/>
      <c r="BA758" s="12"/>
      <c r="BD758" s="12"/>
      <c r="BE758" s="12"/>
      <c r="BG758" s="12"/>
      <c r="BJ758" s="12"/>
      <c r="BK758" s="12"/>
      <c r="BM758" s="131"/>
      <c r="BN758" s="132"/>
      <c r="BO758" s="132"/>
      <c r="BP758" s="12"/>
      <c r="BQ758" s="12"/>
      <c r="BS758" s="12"/>
      <c r="BV758" s="12"/>
      <c r="BW758" s="12"/>
      <c r="BY758" s="12"/>
      <c r="CB758" s="12"/>
      <c r="CC758" s="12"/>
      <c r="CE758" s="12"/>
      <c r="CH758" s="12"/>
      <c r="CI758" s="12"/>
    </row>
    <row r="759" spans="1:87">
      <c r="A759" s="9">
        <v>750</v>
      </c>
      <c r="B759" s="13">
        <v>150</v>
      </c>
      <c r="C759" s="13" t="s">
        <v>1649</v>
      </c>
      <c r="D759" s="13">
        <v>999</v>
      </c>
      <c r="E759" s="13" t="s">
        <v>946</v>
      </c>
      <c r="F759" s="111">
        <v>6274000.4799999986</v>
      </c>
      <c r="G759" s="133">
        <v>1</v>
      </c>
      <c r="H759" s="134">
        <f>SUM(H755:H758)</f>
        <v>6504171.9400000004</v>
      </c>
      <c r="I759" s="133">
        <f>SUM(I755:I758)</f>
        <v>1</v>
      </c>
      <c r="J759" s="111" t="e">
        <f>VLOOKUP(B759,town351,22)</f>
        <v>#REF!</v>
      </c>
      <c r="K759" s="111" t="e">
        <f>SUM(K755:K758)</f>
        <v>#REF!</v>
      </c>
      <c r="L759" s="135">
        <v>5563066</v>
      </c>
      <c r="M759" s="111" t="e">
        <f>SUM(M755:M758)</f>
        <v>#REF!</v>
      </c>
      <c r="N759" s="49" t="e">
        <f t="shared" si="107"/>
        <v>#REF!</v>
      </c>
      <c r="O759" s="111">
        <v>601</v>
      </c>
      <c r="P759" s="9">
        <f t="shared" si="100"/>
        <v>0</v>
      </c>
      <c r="Q759" s="130">
        <f t="shared" si="101"/>
        <v>150</v>
      </c>
      <c r="R759" s="130">
        <f t="shared" si="102"/>
        <v>999</v>
      </c>
      <c r="S759" s="130">
        <f t="shared" si="103"/>
        <v>750</v>
      </c>
      <c r="T759" s="130">
        <f t="shared" si="104"/>
        <v>612</v>
      </c>
      <c r="U759" s="130">
        <f t="shared" si="105"/>
        <v>6504171.9400000004</v>
      </c>
      <c r="V759" s="185">
        <f t="shared" si="106"/>
        <v>750</v>
      </c>
      <c r="W759" s="12">
        <v>150</v>
      </c>
      <c r="X759" s="9">
        <v>999</v>
      </c>
      <c r="Y759" s="9">
        <v>750</v>
      </c>
      <c r="Z759" s="12">
        <v>612</v>
      </c>
      <c r="AA759" s="12">
        <v>6504171.9400000004</v>
      </c>
      <c r="AB759" s="132"/>
      <c r="AC759" s="131"/>
      <c r="AD759" s="132"/>
      <c r="AE759" s="132"/>
      <c r="AF759" s="131"/>
      <c r="AG759" s="131"/>
      <c r="AI759" s="12"/>
      <c r="AL759" s="12"/>
      <c r="AM759" s="12"/>
      <c r="AO759" s="12"/>
      <c r="AR759" s="12"/>
      <c r="AS759" s="12"/>
      <c r="AU759" s="12"/>
      <c r="AX759" s="12"/>
      <c r="AY759" s="12"/>
      <c r="BA759" s="12"/>
      <c r="BD759" s="12"/>
      <c r="BE759" s="12"/>
      <c r="BG759" s="12"/>
      <c r="BJ759" s="12"/>
      <c r="BK759" s="12"/>
      <c r="BM759" s="131"/>
      <c r="BN759" s="132"/>
      <c r="BO759" s="132"/>
      <c r="BP759" s="12"/>
      <c r="BQ759" s="12"/>
      <c r="BS759" s="12"/>
      <c r="BV759" s="12"/>
      <c r="BW759" s="12"/>
      <c r="BY759" s="12"/>
      <c r="CB759" s="12"/>
      <c r="CC759" s="12"/>
      <c r="CE759" s="12"/>
      <c r="CH759" s="12"/>
      <c r="CI759" s="12"/>
    </row>
    <row r="760" spans="1:87">
      <c r="A760" s="9">
        <v>751</v>
      </c>
      <c r="B760" s="9">
        <v>151</v>
      </c>
      <c r="C760" s="9" t="s">
        <v>1650</v>
      </c>
      <c r="D760" s="9">
        <v>151</v>
      </c>
      <c r="E760" s="9" t="s">
        <v>1211</v>
      </c>
      <c r="F760" s="39">
        <v>16315414.450000001</v>
      </c>
      <c r="G760" s="128">
        <v>1</v>
      </c>
      <c r="H760" s="129">
        <f>U760</f>
        <v>15935660.719999999</v>
      </c>
      <c r="I760" s="128">
        <f>IF(H764&gt;0, H760/H764, 0)</f>
        <v>1</v>
      </c>
      <c r="J760" s="76"/>
      <c r="K760" s="12" t="e">
        <f>ROUND(J764*I760,0)</f>
        <v>#REF!</v>
      </c>
      <c r="L760" s="75">
        <v>8170911</v>
      </c>
      <c r="M760" s="12" t="e">
        <f>K760-L760</f>
        <v>#REF!</v>
      </c>
      <c r="N760" s="50" t="e">
        <f t="shared" si="107"/>
        <v>#REF!</v>
      </c>
      <c r="O760" s="12">
        <v>1598</v>
      </c>
      <c r="P760" s="9">
        <f t="shared" si="100"/>
        <v>0</v>
      </c>
      <c r="Q760" s="130">
        <f t="shared" si="101"/>
        <v>151</v>
      </c>
      <c r="R760" s="130">
        <f t="shared" si="102"/>
        <v>151</v>
      </c>
      <c r="S760" s="130">
        <f t="shared" si="103"/>
        <v>751</v>
      </c>
      <c r="T760" s="130">
        <f t="shared" si="104"/>
        <v>1585</v>
      </c>
      <c r="U760" s="130">
        <f t="shared" si="105"/>
        <v>15935660.719999999</v>
      </c>
      <c r="V760" s="185">
        <f t="shared" si="106"/>
        <v>751</v>
      </c>
      <c r="W760" s="12">
        <v>151</v>
      </c>
      <c r="X760" s="9">
        <v>151</v>
      </c>
      <c r="Y760" s="9">
        <v>751</v>
      </c>
      <c r="Z760" s="12">
        <v>1585</v>
      </c>
      <c r="AA760" s="12">
        <v>15935660.719999999</v>
      </c>
      <c r="AB760" s="132"/>
      <c r="AC760" s="131"/>
      <c r="AD760" s="132"/>
      <c r="AE760" s="132"/>
      <c r="AF760" s="131"/>
      <c r="AG760" s="131"/>
      <c r="AI760" s="12"/>
      <c r="AL760" s="12"/>
      <c r="AM760" s="12"/>
      <c r="AO760" s="12"/>
      <c r="AR760" s="12"/>
      <c r="AS760" s="12"/>
      <c r="AU760" s="12"/>
      <c r="AX760" s="12"/>
      <c r="AY760" s="12"/>
      <c r="BA760" s="12"/>
      <c r="BD760" s="12"/>
      <c r="BE760" s="12"/>
      <c r="BG760" s="12"/>
      <c r="BJ760" s="12"/>
      <c r="BK760" s="12"/>
      <c r="BM760" s="131"/>
      <c r="BN760" s="132"/>
      <c r="BO760" s="132"/>
      <c r="BP760" s="12"/>
      <c r="BQ760" s="12"/>
      <c r="BS760" s="12"/>
      <c r="BV760" s="12"/>
      <c r="BW760" s="12"/>
      <c r="BY760" s="12"/>
      <c r="CB760" s="12"/>
      <c r="CC760" s="12"/>
      <c r="CE760" s="12"/>
      <c r="CH760" s="12"/>
      <c r="CI760" s="12"/>
    </row>
    <row r="761" spans="1:87">
      <c r="A761" s="9">
        <v>752</v>
      </c>
      <c r="B761" s="9">
        <v>151</v>
      </c>
      <c r="C761" s="9" t="s">
        <v>1928</v>
      </c>
      <c r="D761" s="9">
        <v>998</v>
      </c>
      <c r="E761" s="9" t="s">
        <v>1928</v>
      </c>
      <c r="F761" s="39">
        <v>0</v>
      </c>
      <c r="G761" s="128">
        <v>0</v>
      </c>
      <c r="H761" s="129">
        <f t="shared" si="108"/>
        <v>0</v>
      </c>
      <c r="I761" s="128">
        <f>IF(H764&gt;0, H761/H764, 0)</f>
        <v>0</v>
      </c>
      <c r="J761" s="76"/>
      <c r="K761" s="12" t="e">
        <f>ROUND(J764*I761,0)</f>
        <v>#REF!</v>
      </c>
      <c r="L761" s="75">
        <v>0</v>
      </c>
      <c r="M761" s="12" t="e">
        <f>K761-L761</f>
        <v>#REF!</v>
      </c>
      <c r="N761" s="50" t="e">
        <f t="shared" si="107"/>
        <v>#REF!</v>
      </c>
      <c r="O761" s="12">
        <v>0</v>
      </c>
      <c r="P761" s="9">
        <f t="shared" si="100"/>
        <v>0</v>
      </c>
      <c r="Q761" s="130">
        <f t="shared" si="101"/>
        <v>151</v>
      </c>
      <c r="R761" s="130">
        <f t="shared" si="102"/>
        <v>998</v>
      </c>
      <c r="S761" s="130">
        <f t="shared" si="103"/>
        <v>752</v>
      </c>
      <c r="T761" s="130">
        <f t="shared" si="104"/>
        <v>0</v>
      </c>
      <c r="U761" s="130">
        <f t="shared" si="105"/>
        <v>0</v>
      </c>
      <c r="V761" s="185">
        <f t="shared" si="106"/>
        <v>752</v>
      </c>
      <c r="W761" s="12">
        <v>151</v>
      </c>
      <c r="X761" s="9">
        <v>998</v>
      </c>
      <c r="Y761" s="9">
        <v>752</v>
      </c>
      <c r="Z761" s="12">
        <v>0</v>
      </c>
      <c r="AA761" s="12">
        <v>0</v>
      </c>
      <c r="AB761" s="132"/>
      <c r="AC761" s="131"/>
      <c r="AD761" s="132"/>
      <c r="AE761" s="132"/>
      <c r="AF761" s="131"/>
      <c r="AG761" s="131"/>
      <c r="AI761" s="12"/>
      <c r="AL761" s="12"/>
      <c r="AM761" s="12"/>
      <c r="AO761" s="12"/>
      <c r="AR761" s="12"/>
      <c r="AS761" s="12"/>
      <c r="AU761" s="12"/>
      <c r="AX761" s="12"/>
      <c r="AY761" s="12"/>
      <c r="BA761" s="12"/>
      <c r="BD761" s="12"/>
      <c r="BE761" s="12"/>
      <c r="BG761" s="12"/>
      <c r="BJ761" s="12"/>
      <c r="BK761" s="12"/>
      <c r="BM761" s="131"/>
      <c r="BN761" s="132"/>
      <c r="BO761" s="132"/>
      <c r="BP761" s="12"/>
      <c r="BQ761" s="12"/>
      <c r="BS761" s="12"/>
      <c r="BV761" s="12"/>
      <c r="BW761" s="12"/>
      <c r="BY761" s="12"/>
      <c r="CB761" s="12"/>
      <c r="CC761" s="12"/>
      <c r="CE761" s="12"/>
      <c r="CH761" s="12"/>
      <c r="CI761" s="12"/>
    </row>
    <row r="762" spans="1:87">
      <c r="A762" s="9">
        <v>753</v>
      </c>
      <c r="B762" s="9">
        <v>151</v>
      </c>
      <c r="C762" s="9" t="s">
        <v>1928</v>
      </c>
      <c r="D762" s="9">
        <v>998</v>
      </c>
      <c r="E762" s="9" t="s">
        <v>1928</v>
      </c>
      <c r="F762" s="39">
        <v>0</v>
      </c>
      <c r="G762" s="128">
        <v>0</v>
      </c>
      <c r="H762" s="129">
        <f t="shared" si="108"/>
        <v>0</v>
      </c>
      <c r="I762" s="128">
        <f>IF(H764&gt;0, H762/H764, 0)</f>
        <v>0</v>
      </c>
      <c r="J762" s="76"/>
      <c r="K762" s="12" t="e">
        <f>ROUND(J764*I762,0)</f>
        <v>#REF!</v>
      </c>
      <c r="L762" s="75">
        <v>0</v>
      </c>
      <c r="M762" s="12" t="e">
        <f>K762-L762</f>
        <v>#REF!</v>
      </c>
      <c r="N762" s="50" t="e">
        <f t="shared" si="107"/>
        <v>#REF!</v>
      </c>
      <c r="O762" s="12">
        <v>0</v>
      </c>
      <c r="P762" s="9">
        <f t="shared" si="100"/>
        <v>0</v>
      </c>
      <c r="Q762" s="130">
        <f t="shared" si="101"/>
        <v>151</v>
      </c>
      <c r="R762" s="130">
        <f t="shared" si="102"/>
        <v>998</v>
      </c>
      <c r="S762" s="130">
        <f t="shared" si="103"/>
        <v>753</v>
      </c>
      <c r="T762" s="130">
        <f t="shared" si="104"/>
        <v>0</v>
      </c>
      <c r="U762" s="130">
        <f t="shared" si="105"/>
        <v>0</v>
      </c>
      <c r="V762" s="185">
        <f t="shared" si="106"/>
        <v>753</v>
      </c>
      <c r="W762" s="12">
        <v>151</v>
      </c>
      <c r="X762" s="9">
        <v>998</v>
      </c>
      <c r="Y762" s="9">
        <v>753</v>
      </c>
      <c r="Z762" s="12">
        <v>0</v>
      </c>
      <c r="AA762" s="12">
        <v>0</v>
      </c>
      <c r="AB762" s="132"/>
      <c r="AC762" s="131"/>
      <c r="AD762" s="132"/>
      <c r="AE762" s="132"/>
      <c r="AF762" s="131"/>
      <c r="AG762" s="131"/>
      <c r="AI762" s="12"/>
      <c r="AL762" s="12"/>
      <c r="AM762" s="12"/>
      <c r="AO762" s="12"/>
      <c r="AR762" s="12"/>
      <c r="AS762" s="12"/>
      <c r="AU762" s="12"/>
      <c r="AX762" s="12"/>
      <c r="AY762" s="12"/>
      <c r="BA762" s="12"/>
      <c r="BD762" s="12"/>
      <c r="BE762" s="12"/>
      <c r="BG762" s="12"/>
      <c r="BJ762" s="12"/>
      <c r="BK762" s="12"/>
      <c r="BM762" s="131"/>
      <c r="BN762" s="132"/>
      <c r="BO762" s="132"/>
      <c r="BP762" s="12"/>
      <c r="BQ762" s="12"/>
      <c r="BS762" s="12"/>
      <c r="BV762" s="12"/>
      <c r="BW762" s="12"/>
      <c r="BY762" s="12"/>
      <c r="CB762" s="12"/>
      <c r="CC762" s="12"/>
      <c r="CE762" s="12"/>
      <c r="CH762" s="12"/>
      <c r="CI762" s="12"/>
    </row>
    <row r="763" spans="1:87">
      <c r="A763" s="9">
        <v>754</v>
      </c>
      <c r="B763" s="9">
        <v>151</v>
      </c>
      <c r="C763" s="9" t="s">
        <v>1928</v>
      </c>
      <c r="D763" s="9">
        <v>998</v>
      </c>
      <c r="E763" s="9" t="s">
        <v>1928</v>
      </c>
      <c r="F763" s="39">
        <v>0</v>
      </c>
      <c r="G763" s="128">
        <v>0</v>
      </c>
      <c r="H763" s="129">
        <f t="shared" si="108"/>
        <v>0</v>
      </c>
      <c r="I763" s="128">
        <f>IF(H764&gt;0, H763/H764, 0)</f>
        <v>0</v>
      </c>
      <c r="J763" s="76"/>
      <c r="K763" s="12" t="e">
        <f>ROUND(J764*I763,0)</f>
        <v>#REF!</v>
      </c>
      <c r="L763" s="75">
        <v>0</v>
      </c>
      <c r="M763" s="12" t="e">
        <f>K763-L763</f>
        <v>#REF!</v>
      </c>
      <c r="N763" s="50" t="e">
        <f t="shared" si="107"/>
        <v>#REF!</v>
      </c>
      <c r="O763" s="12">
        <v>0</v>
      </c>
      <c r="P763" s="9">
        <f t="shared" si="100"/>
        <v>0</v>
      </c>
      <c r="Q763" s="130">
        <f t="shared" si="101"/>
        <v>151</v>
      </c>
      <c r="R763" s="130">
        <f t="shared" si="102"/>
        <v>998</v>
      </c>
      <c r="S763" s="130">
        <f t="shared" si="103"/>
        <v>754</v>
      </c>
      <c r="T763" s="130">
        <f t="shared" si="104"/>
        <v>0</v>
      </c>
      <c r="U763" s="130">
        <f t="shared" si="105"/>
        <v>0</v>
      </c>
      <c r="V763" s="185">
        <f t="shared" si="106"/>
        <v>754</v>
      </c>
      <c r="W763" s="12">
        <v>151</v>
      </c>
      <c r="X763" s="9">
        <v>998</v>
      </c>
      <c r="Y763" s="9">
        <v>754</v>
      </c>
      <c r="Z763" s="12">
        <v>0</v>
      </c>
      <c r="AA763" s="12">
        <v>0</v>
      </c>
      <c r="AB763" s="132"/>
      <c r="AC763" s="131"/>
      <c r="AD763" s="132"/>
      <c r="AE763" s="132"/>
      <c r="AF763" s="131"/>
      <c r="AG763" s="131"/>
      <c r="AI763" s="12"/>
      <c r="AL763" s="12"/>
      <c r="AM763" s="12"/>
      <c r="AO763" s="12"/>
      <c r="AR763" s="12"/>
      <c r="AS763" s="12"/>
      <c r="AU763" s="12"/>
      <c r="AX763" s="12"/>
      <c r="AY763" s="12"/>
      <c r="BA763" s="12"/>
      <c r="BD763" s="12"/>
      <c r="BE763" s="12"/>
      <c r="BG763" s="12"/>
      <c r="BJ763" s="12"/>
      <c r="BK763" s="12"/>
      <c r="BM763" s="131"/>
      <c r="BN763" s="132"/>
      <c r="BO763" s="132"/>
      <c r="BP763" s="12"/>
      <c r="BQ763" s="12"/>
      <c r="BS763" s="12"/>
      <c r="BV763" s="12"/>
      <c r="BW763" s="12"/>
      <c r="BY763" s="12"/>
      <c r="CB763" s="12"/>
      <c r="CC763" s="12"/>
      <c r="CE763" s="12"/>
      <c r="CH763" s="12"/>
      <c r="CI763" s="12"/>
    </row>
    <row r="764" spans="1:87">
      <c r="A764" s="9">
        <v>755</v>
      </c>
      <c r="B764" s="13">
        <v>151</v>
      </c>
      <c r="C764" s="13" t="s">
        <v>1650</v>
      </c>
      <c r="D764" s="13">
        <v>999</v>
      </c>
      <c r="E764" s="13" t="s">
        <v>946</v>
      </c>
      <c r="F764" s="111">
        <v>16315414.450000001</v>
      </c>
      <c r="G764" s="133">
        <v>1</v>
      </c>
      <c r="H764" s="134">
        <f>SUM(H760:H763)</f>
        <v>15935660.719999999</v>
      </c>
      <c r="I764" s="133">
        <f>SUM(I760:I763)</f>
        <v>1</v>
      </c>
      <c r="J764" s="111" t="e">
        <f>VLOOKUP(B764,town351,22)</f>
        <v>#REF!</v>
      </c>
      <c r="K764" s="111" t="e">
        <f>SUM(K760:K763)</f>
        <v>#REF!</v>
      </c>
      <c r="L764" s="135">
        <v>8170911</v>
      </c>
      <c r="M764" s="111" t="e">
        <f>SUM(M760:M763)</f>
        <v>#REF!</v>
      </c>
      <c r="N764" s="49" t="e">
        <f t="shared" si="107"/>
        <v>#REF!</v>
      </c>
      <c r="O764" s="111">
        <v>1598</v>
      </c>
      <c r="P764" s="9">
        <f t="shared" si="100"/>
        <v>0</v>
      </c>
      <c r="Q764" s="130">
        <f t="shared" si="101"/>
        <v>151</v>
      </c>
      <c r="R764" s="130">
        <f t="shared" si="102"/>
        <v>999</v>
      </c>
      <c r="S764" s="130">
        <f t="shared" si="103"/>
        <v>755</v>
      </c>
      <c r="T764" s="130">
        <f t="shared" si="104"/>
        <v>1585</v>
      </c>
      <c r="U764" s="130">
        <f t="shared" si="105"/>
        <v>15935660.719999999</v>
      </c>
      <c r="V764" s="185">
        <f t="shared" si="106"/>
        <v>755</v>
      </c>
      <c r="W764" s="12">
        <v>151</v>
      </c>
      <c r="X764" s="9">
        <v>999</v>
      </c>
      <c r="Y764" s="9">
        <v>755</v>
      </c>
      <c r="Z764" s="12">
        <v>1585</v>
      </c>
      <c r="AA764" s="12">
        <v>15935660.719999999</v>
      </c>
      <c r="AB764" s="132"/>
      <c r="AC764" s="131"/>
      <c r="AD764" s="132"/>
      <c r="AE764" s="132"/>
      <c r="AF764" s="131"/>
      <c r="AG764" s="131"/>
      <c r="AI764" s="12"/>
      <c r="AL764" s="12"/>
      <c r="AM764" s="12"/>
      <c r="AO764" s="12"/>
      <c r="AR764" s="12"/>
      <c r="AS764" s="12"/>
      <c r="AU764" s="12"/>
      <c r="AX764" s="12"/>
      <c r="AY764" s="12"/>
      <c r="BA764" s="12"/>
      <c r="BD764" s="12"/>
      <c r="BE764" s="12"/>
      <c r="BG764" s="12"/>
      <c r="BJ764" s="12"/>
      <c r="BK764" s="12"/>
      <c r="BM764" s="131"/>
      <c r="BN764" s="132"/>
      <c r="BO764" s="132"/>
      <c r="BP764" s="12"/>
      <c r="BQ764" s="12"/>
      <c r="BS764" s="12"/>
      <c r="BV764" s="12"/>
      <c r="BW764" s="12"/>
      <c r="BY764" s="12"/>
      <c r="CB764" s="12"/>
      <c r="CC764" s="12"/>
      <c r="CE764" s="12"/>
      <c r="CH764" s="12"/>
      <c r="CI764" s="12"/>
    </row>
    <row r="765" spans="1:87">
      <c r="A765" s="9">
        <v>756</v>
      </c>
      <c r="B765" s="9">
        <v>152</v>
      </c>
      <c r="C765" s="9" t="s">
        <v>1651</v>
      </c>
      <c r="D765" s="9">
        <v>152</v>
      </c>
      <c r="E765" s="9" t="s">
        <v>1212</v>
      </c>
      <c r="F765" s="39">
        <v>5259228.0599999996</v>
      </c>
      <c r="G765" s="128">
        <v>1</v>
      </c>
      <c r="H765" s="129">
        <f>U765</f>
        <v>5241794.76</v>
      </c>
      <c r="I765" s="128">
        <f>IF(H769&gt;0, H765/H769, 0)</f>
        <v>1</v>
      </c>
      <c r="J765" s="76"/>
      <c r="K765" s="12" t="e">
        <f>ROUND(J769*I765,0)</f>
        <v>#REF!</v>
      </c>
      <c r="L765" s="75">
        <v>4733305</v>
      </c>
      <c r="M765" s="12" t="e">
        <f>K765-L765</f>
        <v>#REF!</v>
      </c>
      <c r="N765" s="50" t="e">
        <f t="shared" si="107"/>
        <v>#REF!</v>
      </c>
      <c r="O765" s="12">
        <v>521</v>
      </c>
      <c r="P765" s="9">
        <f t="shared" si="100"/>
        <v>0</v>
      </c>
      <c r="Q765" s="130">
        <f t="shared" si="101"/>
        <v>152</v>
      </c>
      <c r="R765" s="130">
        <f t="shared" si="102"/>
        <v>152</v>
      </c>
      <c r="S765" s="130">
        <f t="shared" si="103"/>
        <v>756</v>
      </c>
      <c r="T765" s="130">
        <f t="shared" si="104"/>
        <v>523</v>
      </c>
      <c r="U765" s="130">
        <f t="shared" si="105"/>
        <v>5241794.76</v>
      </c>
      <c r="V765" s="185">
        <f t="shared" si="106"/>
        <v>756</v>
      </c>
      <c r="W765" s="12">
        <v>152</v>
      </c>
      <c r="X765" s="9">
        <v>152</v>
      </c>
      <c r="Y765" s="9">
        <v>756</v>
      </c>
      <c r="Z765" s="12">
        <v>523</v>
      </c>
      <c r="AA765" s="12">
        <v>5241794.76</v>
      </c>
      <c r="AB765" s="132"/>
      <c r="AC765" s="131"/>
      <c r="AD765" s="132"/>
      <c r="AE765" s="132"/>
      <c r="AF765" s="131"/>
      <c r="AG765" s="131"/>
      <c r="AI765" s="12"/>
      <c r="AL765" s="12"/>
      <c r="AM765" s="12"/>
      <c r="AO765" s="12"/>
      <c r="AR765" s="12"/>
      <c r="AS765" s="12"/>
      <c r="AU765" s="12"/>
      <c r="AX765" s="12"/>
      <c r="AY765" s="12"/>
      <c r="BA765" s="12"/>
      <c r="BD765" s="12"/>
      <c r="BE765" s="12"/>
      <c r="BG765" s="12"/>
      <c r="BJ765" s="12"/>
      <c r="BK765" s="12"/>
      <c r="BM765" s="131"/>
      <c r="BN765" s="132"/>
      <c r="BO765" s="132"/>
      <c r="BP765" s="12"/>
      <c r="BQ765" s="12"/>
      <c r="BS765" s="12"/>
      <c r="BV765" s="12"/>
      <c r="BW765" s="12"/>
      <c r="BY765" s="12"/>
      <c r="CB765" s="12"/>
      <c r="CC765" s="12"/>
      <c r="CE765" s="12"/>
      <c r="CH765" s="12"/>
      <c r="CI765" s="12"/>
    </row>
    <row r="766" spans="1:87">
      <c r="A766" s="9">
        <v>757</v>
      </c>
      <c r="B766" s="9">
        <v>152</v>
      </c>
      <c r="C766" s="9" t="s">
        <v>1928</v>
      </c>
      <c r="D766" s="9">
        <v>998</v>
      </c>
      <c r="E766" s="9" t="s">
        <v>1928</v>
      </c>
      <c r="F766" s="39">
        <v>0</v>
      </c>
      <c r="G766" s="128">
        <v>0</v>
      </c>
      <c r="H766" s="129">
        <f t="shared" si="108"/>
        <v>0</v>
      </c>
      <c r="I766" s="128">
        <f>IF(H769&gt;0, H766/H769, 0)</f>
        <v>0</v>
      </c>
      <c r="J766" s="76"/>
      <c r="K766" s="12" t="e">
        <f>ROUND(J769*I766,0)</f>
        <v>#REF!</v>
      </c>
      <c r="L766" s="75">
        <v>0</v>
      </c>
      <c r="M766" s="12" t="e">
        <f>K766-L766</f>
        <v>#REF!</v>
      </c>
      <c r="N766" s="50" t="e">
        <f t="shared" si="107"/>
        <v>#REF!</v>
      </c>
      <c r="O766" s="12">
        <v>0</v>
      </c>
      <c r="P766" s="9">
        <f t="shared" si="100"/>
        <v>0</v>
      </c>
      <c r="Q766" s="130">
        <f t="shared" si="101"/>
        <v>152</v>
      </c>
      <c r="R766" s="130">
        <f t="shared" si="102"/>
        <v>998</v>
      </c>
      <c r="S766" s="130">
        <f t="shared" si="103"/>
        <v>757</v>
      </c>
      <c r="T766" s="130">
        <f t="shared" si="104"/>
        <v>0</v>
      </c>
      <c r="U766" s="130">
        <f t="shared" si="105"/>
        <v>0</v>
      </c>
      <c r="V766" s="185">
        <f t="shared" si="106"/>
        <v>757</v>
      </c>
      <c r="W766" s="12">
        <v>152</v>
      </c>
      <c r="X766" s="9">
        <v>998</v>
      </c>
      <c r="Y766" s="9">
        <v>757</v>
      </c>
      <c r="Z766" s="12">
        <v>0</v>
      </c>
      <c r="AA766" s="12">
        <v>0</v>
      </c>
      <c r="AB766" s="132"/>
      <c r="AC766" s="131"/>
      <c r="AD766" s="132"/>
      <c r="AE766" s="132"/>
      <c r="AF766" s="131"/>
      <c r="AG766" s="131"/>
      <c r="AI766" s="12"/>
      <c r="AL766" s="12"/>
      <c r="AM766" s="12"/>
      <c r="AO766" s="12"/>
      <c r="AR766" s="12"/>
      <c r="AS766" s="12"/>
      <c r="AU766" s="12"/>
      <c r="AX766" s="12"/>
      <c r="AY766" s="12"/>
      <c r="BA766" s="12"/>
      <c r="BD766" s="12"/>
      <c r="BE766" s="12"/>
      <c r="BG766" s="12"/>
      <c r="BJ766" s="12"/>
      <c r="BK766" s="12"/>
      <c r="BM766" s="131"/>
      <c r="BN766" s="132"/>
      <c r="BO766" s="132"/>
      <c r="BP766" s="12"/>
      <c r="BQ766" s="12"/>
      <c r="BS766" s="12"/>
      <c r="BV766" s="12"/>
      <c r="BW766" s="12"/>
      <c r="BY766" s="12"/>
      <c r="CB766" s="12"/>
      <c r="CC766" s="12"/>
      <c r="CE766" s="12"/>
      <c r="CH766" s="12"/>
      <c r="CI766" s="12"/>
    </row>
    <row r="767" spans="1:87">
      <c r="A767" s="9">
        <v>758</v>
      </c>
      <c r="B767" s="9">
        <v>152</v>
      </c>
      <c r="C767" s="9" t="s">
        <v>1928</v>
      </c>
      <c r="D767" s="9">
        <v>998</v>
      </c>
      <c r="E767" s="9" t="s">
        <v>1928</v>
      </c>
      <c r="F767" s="39">
        <v>0</v>
      </c>
      <c r="G767" s="128">
        <v>0</v>
      </c>
      <c r="H767" s="129">
        <f t="shared" si="108"/>
        <v>0</v>
      </c>
      <c r="I767" s="128">
        <f>IF(H769&gt;0, H767/H769, 0)</f>
        <v>0</v>
      </c>
      <c r="J767" s="76"/>
      <c r="K767" s="12" t="e">
        <f>ROUND(J769*I767,0)</f>
        <v>#REF!</v>
      </c>
      <c r="L767" s="75">
        <v>0</v>
      </c>
      <c r="M767" s="12" t="e">
        <f>K767-L767</f>
        <v>#REF!</v>
      </c>
      <c r="N767" s="50" t="e">
        <f t="shared" si="107"/>
        <v>#REF!</v>
      </c>
      <c r="O767" s="12">
        <v>0</v>
      </c>
      <c r="P767" s="9">
        <f t="shared" si="100"/>
        <v>0</v>
      </c>
      <c r="Q767" s="130">
        <f t="shared" si="101"/>
        <v>152</v>
      </c>
      <c r="R767" s="130">
        <f t="shared" si="102"/>
        <v>998</v>
      </c>
      <c r="S767" s="130">
        <f t="shared" si="103"/>
        <v>758</v>
      </c>
      <c r="T767" s="130">
        <f t="shared" si="104"/>
        <v>0</v>
      </c>
      <c r="U767" s="130">
        <f t="shared" si="105"/>
        <v>0</v>
      </c>
      <c r="V767" s="185">
        <f t="shared" si="106"/>
        <v>758</v>
      </c>
      <c r="W767" s="12">
        <v>152</v>
      </c>
      <c r="X767" s="9">
        <v>998</v>
      </c>
      <c r="Y767" s="9">
        <v>758</v>
      </c>
      <c r="Z767" s="12">
        <v>0</v>
      </c>
      <c r="AA767" s="12">
        <v>0</v>
      </c>
      <c r="AB767" s="132"/>
      <c r="AC767" s="131"/>
      <c r="AD767" s="132"/>
      <c r="AE767" s="132"/>
      <c r="AF767" s="131"/>
      <c r="AG767" s="131"/>
      <c r="AI767" s="12"/>
      <c r="AL767" s="12"/>
      <c r="AM767" s="12"/>
      <c r="AO767" s="12"/>
      <c r="AR767" s="12"/>
      <c r="AS767" s="12"/>
      <c r="AU767" s="12"/>
      <c r="AX767" s="12"/>
      <c r="AY767" s="12"/>
      <c r="BA767" s="12"/>
      <c r="BD767" s="12"/>
      <c r="BE767" s="12"/>
      <c r="BG767" s="12"/>
      <c r="BJ767" s="12"/>
      <c r="BK767" s="12"/>
      <c r="BM767" s="131"/>
      <c r="BN767" s="132"/>
      <c r="BO767" s="132"/>
      <c r="BP767" s="12"/>
      <c r="BQ767" s="12"/>
      <c r="BS767" s="12"/>
      <c r="BV767" s="12"/>
      <c r="BW767" s="12"/>
      <c r="BY767" s="12"/>
      <c r="CB767" s="12"/>
      <c r="CC767" s="12"/>
      <c r="CE767" s="12"/>
      <c r="CH767" s="12"/>
      <c r="CI767" s="12"/>
    </row>
    <row r="768" spans="1:87">
      <c r="A768" s="9">
        <v>759</v>
      </c>
      <c r="B768" s="9">
        <v>152</v>
      </c>
      <c r="C768" s="9" t="s">
        <v>1928</v>
      </c>
      <c r="D768" s="9">
        <v>998</v>
      </c>
      <c r="E768" s="9" t="s">
        <v>1928</v>
      </c>
      <c r="F768" s="39">
        <v>0</v>
      </c>
      <c r="G768" s="128">
        <v>0</v>
      </c>
      <c r="H768" s="129">
        <f t="shared" si="108"/>
        <v>0</v>
      </c>
      <c r="I768" s="128">
        <f>IF(H769&gt;0, H768/H769, 0)</f>
        <v>0</v>
      </c>
      <c r="J768" s="76"/>
      <c r="K768" s="12" t="e">
        <f>ROUND(J769*I768,0)</f>
        <v>#REF!</v>
      </c>
      <c r="L768" s="75">
        <v>0</v>
      </c>
      <c r="M768" s="12" t="e">
        <f>K768-L768</f>
        <v>#REF!</v>
      </c>
      <c r="N768" s="50" t="e">
        <f t="shared" si="107"/>
        <v>#REF!</v>
      </c>
      <c r="O768" s="12">
        <v>0</v>
      </c>
      <c r="P768" s="9">
        <f t="shared" si="100"/>
        <v>0</v>
      </c>
      <c r="Q768" s="130">
        <f t="shared" si="101"/>
        <v>152</v>
      </c>
      <c r="R768" s="130">
        <f t="shared" si="102"/>
        <v>998</v>
      </c>
      <c r="S768" s="130">
        <f t="shared" si="103"/>
        <v>759</v>
      </c>
      <c r="T768" s="130">
        <f t="shared" si="104"/>
        <v>0</v>
      </c>
      <c r="U768" s="130">
        <f t="shared" si="105"/>
        <v>0</v>
      </c>
      <c r="V768" s="185">
        <f t="shared" si="106"/>
        <v>759</v>
      </c>
      <c r="W768" s="12">
        <v>152</v>
      </c>
      <c r="X768" s="9">
        <v>998</v>
      </c>
      <c r="Y768" s="9">
        <v>759</v>
      </c>
      <c r="Z768" s="12">
        <v>0</v>
      </c>
      <c r="AA768" s="12">
        <v>0</v>
      </c>
      <c r="AB768" s="132"/>
      <c r="AC768" s="131"/>
      <c r="AD768" s="132"/>
      <c r="AE768" s="132"/>
      <c r="AF768" s="131"/>
      <c r="AG768" s="131"/>
      <c r="AI768" s="12"/>
      <c r="AL768" s="12"/>
      <c r="AM768" s="12"/>
      <c r="AO768" s="12"/>
      <c r="AR768" s="12"/>
      <c r="AS768" s="12"/>
      <c r="AU768" s="12"/>
      <c r="AX768" s="12"/>
      <c r="AY768" s="12"/>
      <c r="BA768" s="12"/>
      <c r="BD768" s="12"/>
      <c r="BE768" s="12"/>
      <c r="BG768" s="12"/>
      <c r="BJ768" s="12"/>
      <c r="BK768" s="12"/>
      <c r="BM768" s="131"/>
      <c r="BN768" s="132"/>
      <c r="BO768" s="132"/>
      <c r="BP768" s="12"/>
      <c r="BQ768" s="12"/>
      <c r="BS768" s="12"/>
      <c r="BV768" s="12"/>
      <c r="BW768" s="12"/>
      <c r="BY768" s="12"/>
      <c r="CB768" s="12"/>
      <c r="CC768" s="12"/>
      <c r="CE768" s="12"/>
      <c r="CH768" s="12"/>
      <c r="CI768" s="12"/>
    </row>
    <row r="769" spans="1:87">
      <c r="A769" s="9">
        <v>760</v>
      </c>
      <c r="B769" s="13">
        <v>152</v>
      </c>
      <c r="C769" s="13" t="s">
        <v>1651</v>
      </c>
      <c r="D769" s="13">
        <v>999</v>
      </c>
      <c r="E769" s="13" t="s">
        <v>946</v>
      </c>
      <c r="F769" s="111">
        <v>5259228.0599999996</v>
      </c>
      <c r="G769" s="133">
        <v>1</v>
      </c>
      <c r="H769" s="134">
        <f>SUM(H765:H768)</f>
        <v>5241794.76</v>
      </c>
      <c r="I769" s="133">
        <f>SUM(I765:I768)</f>
        <v>1</v>
      </c>
      <c r="J769" s="111" t="e">
        <f>VLOOKUP(B769,town351,22)</f>
        <v>#REF!</v>
      </c>
      <c r="K769" s="111" t="e">
        <f>SUM(K765:K768)</f>
        <v>#REF!</v>
      </c>
      <c r="L769" s="135">
        <v>4733305</v>
      </c>
      <c r="M769" s="111" t="e">
        <f>SUM(M765:M768)</f>
        <v>#REF!</v>
      </c>
      <c r="N769" s="49" t="e">
        <f t="shared" si="107"/>
        <v>#REF!</v>
      </c>
      <c r="O769" s="111">
        <v>521</v>
      </c>
      <c r="P769" s="9">
        <f t="shared" si="100"/>
        <v>0</v>
      </c>
      <c r="Q769" s="130">
        <f t="shared" si="101"/>
        <v>152</v>
      </c>
      <c r="R769" s="130">
        <f t="shared" si="102"/>
        <v>999</v>
      </c>
      <c r="S769" s="130">
        <f t="shared" si="103"/>
        <v>760</v>
      </c>
      <c r="T769" s="130">
        <f t="shared" si="104"/>
        <v>523</v>
      </c>
      <c r="U769" s="130">
        <f t="shared" si="105"/>
        <v>5241794.76</v>
      </c>
      <c r="V769" s="185">
        <f t="shared" si="106"/>
        <v>760</v>
      </c>
      <c r="W769" s="12">
        <v>152</v>
      </c>
      <c r="X769" s="9">
        <v>999</v>
      </c>
      <c r="Y769" s="9">
        <v>760</v>
      </c>
      <c r="Z769" s="12">
        <v>523</v>
      </c>
      <c r="AA769" s="12">
        <v>5241794.76</v>
      </c>
      <c r="AB769" s="132"/>
      <c r="AC769" s="131"/>
      <c r="AD769" s="132"/>
      <c r="AE769" s="132"/>
      <c r="AF769" s="131"/>
      <c r="AG769" s="131"/>
      <c r="AI769" s="12"/>
      <c r="AL769" s="12"/>
      <c r="AM769" s="12"/>
      <c r="AO769" s="12"/>
      <c r="AR769" s="12"/>
      <c r="AS769" s="12"/>
      <c r="AU769" s="12"/>
      <c r="AX769" s="12"/>
      <c r="AY769" s="12"/>
      <c r="BA769" s="12"/>
      <c r="BD769" s="12"/>
      <c r="BE769" s="12"/>
      <c r="BG769" s="12"/>
      <c r="BJ769" s="12"/>
      <c r="BK769" s="12"/>
      <c r="BM769" s="131"/>
      <c r="BN769" s="132"/>
      <c r="BO769" s="132"/>
      <c r="BP769" s="12"/>
      <c r="BQ769" s="12"/>
      <c r="BS769" s="12"/>
      <c r="BV769" s="12"/>
      <c r="BW769" s="12"/>
      <c r="BY769" s="12"/>
      <c r="CB769" s="12"/>
      <c r="CC769" s="12"/>
      <c r="CE769" s="12"/>
      <c r="CH769" s="12"/>
      <c r="CI769" s="12"/>
    </row>
    <row r="770" spans="1:87">
      <c r="A770" s="9">
        <v>761</v>
      </c>
      <c r="B770" s="9">
        <v>153</v>
      </c>
      <c r="C770" s="9" t="s">
        <v>1652</v>
      </c>
      <c r="D770" s="9">
        <v>153</v>
      </c>
      <c r="E770" s="9" t="s">
        <v>1213</v>
      </c>
      <c r="F770" s="39">
        <v>68789894.089999989</v>
      </c>
      <c r="G770" s="128">
        <v>1</v>
      </c>
      <c r="H770" s="129">
        <f>U770</f>
        <v>69488787.129999995</v>
      </c>
      <c r="I770" s="128">
        <f>IF(H774&gt;0, H770/H774, 0)</f>
        <v>1</v>
      </c>
      <c r="J770" s="76"/>
      <c r="K770" s="12" t="e">
        <f>ROUND(J774*I770,0)</f>
        <v>#REF!</v>
      </c>
      <c r="L770" s="75">
        <v>26480524</v>
      </c>
      <c r="M770" s="12" t="e">
        <f>K770-L770</f>
        <v>#REF!</v>
      </c>
      <c r="N770" s="50" t="e">
        <f t="shared" si="107"/>
        <v>#REF!</v>
      </c>
      <c r="O770" s="12">
        <v>6274</v>
      </c>
      <c r="P770" s="9">
        <f t="shared" si="100"/>
        <v>0</v>
      </c>
      <c r="Q770" s="130">
        <f t="shared" si="101"/>
        <v>153</v>
      </c>
      <c r="R770" s="130">
        <f t="shared" si="102"/>
        <v>153</v>
      </c>
      <c r="S770" s="130">
        <f t="shared" si="103"/>
        <v>761</v>
      </c>
      <c r="T770" s="130">
        <f t="shared" si="104"/>
        <v>6222</v>
      </c>
      <c r="U770" s="130">
        <f t="shared" si="105"/>
        <v>69488787.129999995</v>
      </c>
      <c r="V770" s="185">
        <f t="shared" si="106"/>
        <v>761</v>
      </c>
      <c r="W770" s="12">
        <v>153</v>
      </c>
      <c r="X770" s="9">
        <v>153</v>
      </c>
      <c r="Y770" s="9">
        <v>761</v>
      </c>
      <c r="Z770" s="12">
        <v>6222</v>
      </c>
      <c r="AA770" s="12">
        <v>69488787.129999995</v>
      </c>
      <c r="AB770" s="132"/>
      <c r="AC770" s="131"/>
      <c r="AD770" s="132"/>
      <c r="AE770" s="132"/>
      <c r="AF770" s="131"/>
      <c r="AG770" s="131"/>
      <c r="AI770" s="12"/>
      <c r="AL770" s="12"/>
      <c r="AM770" s="12"/>
      <c r="AO770" s="12"/>
      <c r="AR770" s="12"/>
      <c r="AS770" s="12"/>
      <c r="AU770" s="12"/>
      <c r="AX770" s="12"/>
      <c r="AY770" s="12"/>
      <c r="BA770" s="12"/>
      <c r="BD770" s="12"/>
      <c r="BE770" s="12"/>
      <c r="BG770" s="12"/>
      <c r="BJ770" s="12"/>
      <c r="BK770" s="12"/>
      <c r="BM770" s="131"/>
      <c r="BN770" s="132"/>
      <c r="BO770" s="132"/>
      <c r="BP770" s="12"/>
      <c r="BQ770" s="12"/>
      <c r="BS770" s="12"/>
      <c r="BV770" s="12"/>
      <c r="BW770" s="12"/>
      <c r="BY770" s="12"/>
      <c r="CB770" s="12"/>
      <c r="CC770" s="12"/>
      <c r="CE770" s="12"/>
      <c r="CH770" s="12"/>
      <c r="CI770" s="12"/>
    </row>
    <row r="771" spans="1:87">
      <c r="A771" s="9">
        <v>762</v>
      </c>
      <c r="B771" s="9">
        <v>153</v>
      </c>
      <c r="C771" s="9" t="s">
        <v>1928</v>
      </c>
      <c r="D771" s="9">
        <v>998</v>
      </c>
      <c r="E771" s="9" t="s">
        <v>1928</v>
      </c>
      <c r="F771" s="39">
        <v>0</v>
      </c>
      <c r="G771" s="128">
        <v>0</v>
      </c>
      <c r="H771" s="129">
        <f t="shared" si="108"/>
        <v>0</v>
      </c>
      <c r="I771" s="128">
        <f>IF(H774&gt;0, H771/H774, 0)</f>
        <v>0</v>
      </c>
      <c r="J771" s="76"/>
      <c r="K771" s="12" t="e">
        <f>ROUND(J774*I771,0)</f>
        <v>#REF!</v>
      </c>
      <c r="L771" s="75">
        <v>0</v>
      </c>
      <c r="M771" s="12" t="e">
        <f>K771-L771</f>
        <v>#REF!</v>
      </c>
      <c r="N771" s="50" t="e">
        <f t="shared" si="107"/>
        <v>#REF!</v>
      </c>
      <c r="O771" s="12">
        <v>0</v>
      </c>
      <c r="P771" s="9">
        <f t="shared" si="100"/>
        <v>0</v>
      </c>
      <c r="Q771" s="130">
        <f t="shared" si="101"/>
        <v>153</v>
      </c>
      <c r="R771" s="130">
        <f t="shared" si="102"/>
        <v>998</v>
      </c>
      <c r="S771" s="130">
        <f t="shared" si="103"/>
        <v>762</v>
      </c>
      <c r="T771" s="130">
        <f t="shared" si="104"/>
        <v>0</v>
      </c>
      <c r="U771" s="130">
        <f t="shared" si="105"/>
        <v>0</v>
      </c>
      <c r="V771" s="185">
        <f t="shared" si="106"/>
        <v>762</v>
      </c>
      <c r="W771" s="12">
        <v>153</v>
      </c>
      <c r="X771" s="9">
        <v>998</v>
      </c>
      <c r="Y771" s="9">
        <v>762</v>
      </c>
      <c r="Z771" s="12">
        <v>0</v>
      </c>
      <c r="AA771" s="12">
        <v>0</v>
      </c>
      <c r="AB771" s="132"/>
      <c r="AC771" s="131"/>
      <c r="AD771" s="132"/>
      <c r="AE771" s="132"/>
      <c r="AF771" s="131"/>
      <c r="AG771" s="131"/>
      <c r="AI771" s="12"/>
      <c r="AL771" s="12"/>
      <c r="AM771" s="12"/>
      <c r="AO771" s="12"/>
      <c r="AR771" s="12"/>
      <c r="AS771" s="12"/>
      <c r="AU771" s="12"/>
      <c r="AX771" s="12"/>
      <c r="AY771" s="12"/>
      <c r="BA771" s="12"/>
      <c r="BD771" s="12"/>
      <c r="BE771" s="12"/>
      <c r="BG771" s="12"/>
      <c r="BJ771" s="12"/>
      <c r="BK771" s="12"/>
      <c r="BM771" s="131"/>
      <c r="BN771" s="132"/>
      <c r="BO771" s="132"/>
      <c r="BP771" s="12"/>
      <c r="BQ771" s="12"/>
      <c r="BS771" s="12"/>
      <c r="BV771" s="12"/>
      <c r="BW771" s="12"/>
      <c r="BY771" s="12"/>
      <c r="CB771" s="12"/>
      <c r="CC771" s="12"/>
      <c r="CE771" s="12"/>
      <c r="CH771" s="12"/>
      <c r="CI771" s="12"/>
    </row>
    <row r="772" spans="1:87">
      <c r="A772" s="9">
        <v>763</v>
      </c>
      <c r="B772" s="9">
        <v>153</v>
      </c>
      <c r="C772" s="9" t="s">
        <v>1928</v>
      </c>
      <c r="D772" s="9">
        <v>998</v>
      </c>
      <c r="E772" s="9" t="s">
        <v>1928</v>
      </c>
      <c r="F772" s="39">
        <v>0</v>
      </c>
      <c r="G772" s="128">
        <v>0</v>
      </c>
      <c r="H772" s="129">
        <f t="shared" si="108"/>
        <v>0</v>
      </c>
      <c r="I772" s="128">
        <f>IF(H774&gt;0, H772/H774, 0)</f>
        <v>0</v>
      </c>
      <c r="J772" s="76"/>
      <c r="K772" s="12" t="e">
        <f>ROUND(J774*I772,0)</f>
        <v>#REF!</v>
      </c>
      <c r="L772" s="75">
        <v>0</v>
      </c>
      <c r="M772" s="12" t="e">
        <f>K772-L772</f>
        <v>#REF!</v>
      </c>
      <c r="N772" s="50" t="e">
        <f t="shared" si="107"/>
        <v>#REF!</v>
      </c>
      <c r="O772" s="12">
        <v>0</v>
      </c>
      <c r="P772" s="9">
        <f t="shared" si="100"/>
        <v>0</v>
      </c>
      <c r="Q772" s="130">
        <f t="shared" si="101"/>
        <v>153</v>
      </c>
      <c r="R772" s="130">
        <f t="shared" si="102"/>
        <v>998</v>
      </c>
      <c r="S772" s="130">
        <f t="shared" si="103"/>
        <v>763</v>
      </c>
      <c r="T772" s="130">
        <f t="shared" si="104"/>
        <v>0</v>
      </c>
      <c r="U772" s="130">
        <f t="shared" si="105"/>
        <v>0</v>
      </c>
      <c r="V772" s="185">
        <f t="shared" si="106"/>
        <v>763</v>
      </c>
      <c r="W772" s="12">
        <v>153</v>
      </c>
      <c r="X772" s="9">
        <v>998</v>
      </c>
      <c r="Y772" s="9">
        <v>763</v>
      </c>
      <c r="Z772" s="12">
        <v>0</v>
      </c>
      <c r="AA772" s="12">
        <v>0</v>
      </c>
      <c r="AB772" s="132"/>
      <c r="AC772" s="131"/>
      <c r="AD772" s="132"/>
      <c r="AE772" s="132"/>
      <c r="AF772" s="131"/>
      <c r="AG772" s="131"/>
      <c r="AI772" s="12"/>
      <c r="AL772" s="12"/>
      <c r="AM772" s="12"/>
      <c r="AO772" s="12"/>
      <c r="AR772" s="12"/>
      <c r="AS772" s="12"/>
      <c r="AU772" s="12"/>
      <c r="AX772" s="12"/>
      <c r="AY772" s="12"/>
      <c r="BA772" s="12"/>
      <c r="BD772" s="12"/>
      <c r="BE772" s="12"/>
      <c r="BG772" s="12"/>
      <c r="BJ772" s="12"/>
      <c r="BK772" s="12"/>
      <c r="BM772" s="131"/>
      <c r="BN772" s="132"/>
      <c r="BO772" s="132"/>
      <c r="BP772" s="12"/>
      <c r="BQ772" s="12"/>
      <c r="BS772" s="12"/>
      <c r="BV772" s="12"/>
      <c r="BW772" s="12"/>
      <c r="BY772" s="12"/>
      <c r="CB772" s="12"/>
      <c r="CC772" s="12"/>
      <c r="CE772" s="12"/>
      <c r="CH772" s="12"/>
      <c r="CI772" s="12"/>
    </row>
    <row r="773" spans="1:87">
      <c r="A773" s="9">
        <v>764</v>
      </c>
      <c r="B773" s="9">
        <v>153</v>
      </c>
      <c r="C773" s="9" t="s">
        <v>1928</v>
      </c>
      <c r="D773" s="9">
        <v>998</v>
      </c>
      <c r="E773" s="9" t="s">
        <v>1928</v>
      </c>
      <c r="F773" s="39">
        <v>0</v>
      </c>
      <c r="G773" s="128">
        <v>0</v>
      </c>
      <c r="H773" s="129">
        <f t="shared" si="108"/>
        <v>0</v>
      </c>
      <c r="I773" s="128">
        <f>IF(H774&gt;0, H773/H774, 0)</f>
        <v>0</v>
      </c>
      <c r="J773" s="76"/>
      <c r="K773" s="12" t="e">
        <f>ROUND(J774*I773,0)</f>
        <v>#REF!</v>
      </c>
      <c r="L773" s="75">
        <v>0</v>
      </c>
      <c r="M773" s="12" t="e">
        <f>K773-L773</f>
        <v>#REF!</v>
      </c>
      <c r="N773" s="50" t="e">
        <f t="shared" si="107"/>
        <v>#REF!</v>
      </c>
      <c r="O773" s="12">
        <v>0</v>
      </c>
      <c r="P773" s="9">
        <f t="shared" si="100"/>
        <v>0</v>
      </c>
      <c r="Q773" s="130">
        <f t="shared" si="101"/>
        <v>153</v>
      </c>
      <c r="R773" s="130">
        <f t="shared" si="102"/>
        <v>998</v>
      </c>
      <c r="S773" s="130">
        <f t="shared" si="103"/>
        <v>764</v>
      </c>
      <c r="T773" s="130">
        <f t="shared" si="104"/>
        <v>0</v>
      </c>
      <c r="U773" s="130">
        <f t="shared" si="105"/>
        <v>0</v>
      </c>
      <c r="V773" s="185">
        <f t="shared" si="106"/>
        <v>764</v>
      </c>
      <c r="W773" s="12">
        <v>153</v>
      </c>
      <c r="X773" s="9">
        <v>998</v>
      </c>
      <c r="Y773" s="9">
        <v>764</v>
      </c>
      <c r="Z773" s="12">
        <v>0</v>
      </c>
      <c r="AA773" s="12">
        <v>0</v>
      </c>
      <c r="AB773" s="132"/>
      <c r="AC773" s="131"/>
      <c r="AD773" s="132"/>
      <c r="AE773" s="132"/>
      <c r="AF773" s="131"/>
      <c r="AG773" s="131"/>
      <c r="AI773" s="12"/>
      <c r="AL773" s="12"/>
      <c r="AM773" s="12"/>
      <c r="AO773" s="12"/>
      <c r="AR773" s="12"/>
      <c r="AS773" s="12"/>
      <c r="AU773" s="12"/>
      <c r="AX773" s="12"/>
      <c r="AY773" s="12"/>
      <c r="BA773" s="12"/>
      <c r="BD773" s="12"/>
      <c r="BE773" s="12"/>
      <c r="BG773" s="12"/>
      <c r="BJ773" s="12"/>
      <c r="BK773" s="12"/>
      <c r="BM773" s="131"/>
      <c r="BN773" s="132"/>
      <c r="BO773" s="132"/>
      <c r="BP773" s="12"/>
      <c r="BQ773" s="12"/>
      <c r="BS773" s="12"/>
      <c r="BV773" s="12"/>
      <c r="BW773" s="12"/>
      <c r="BY773" s="12"/>
      <c r="CB773" s="12"/>
      <c r="CC773" s="12"/>
      <c r="CE773" s="12"/>
      <c r="CH773" s="12"/>
      <c r="CI773" s="12"/>
    </row>
    <row r="774" spans="1:87">
      <c r="A774" s="9">
        <v>765</v>
      </c>
      <c r="B774" s="13">
        <v>153</v>
      </c>
      <c r="C774" s="13" t="s">
        <v>1652</v>
      </c>
      <c r="D774" s="13">
        <v>999</v>
      </c>
      <c r="E774" s="13" t="s">
        <v>946</v>
      </c>
      <c r="F774" s="111">
        <v>68789894.089999989</v>
      </c>
      <c r="G774" s="133">
        <v>1</v>
      </c>
      <c r="H774" s="134">
        <f>SUM(H770:H773)</f>
        <v>69488787.129999995</v>
      </c>
      <c r="I774" s="133">
        <f>SUM(I770:I773)</f>
        <v>1</v>
      </c>
      <c r="J774" s="111" t="e">
        <f>VLOOKUP(B774,town351,22)</f>
        <v>#REF!</v>
      </c>
      <c r="K774" s="111" t="e">
        <f>SUM(K770:K773)</f>
        <v>#REF!</v>
      </c>
      <c r="L774" s="135">
        <v>26480524</v>
      </c>
      <c r="M774" s="111" t="e">
        <f>SUM(M770:M773)</f>
        <v>#REF!</v>
      </c>
      <c r="N774" s="49" t="e">
        <f t="shared" si="107"/>
        <v>#REF!</v>
      </c>
      <c r="O774" s="111">
        <v>6274</v>
      </c>
      <c r="P774" s="9">
        <f t="shared" si="100"/>
        <v>0</v>
      </c>
      <c r="Q774" s="130">
        <f t="shared" si="101"/>
        <v>153</v>
      </c>
      <c r="R774" s="130">
        <f t="shared" si="102"/>
        <v>999</v>
      </c>
      <c r="S774" s="130">
        <f t="shared" si="103"/>
        <v>765</v>
      </c>
      <c r="T774" s="130">
        <f t="shared" si="104"/>
        <v>6222</v>
      </c>
      <c r="U774" s="130">
        <f t="shared" si="105"/>
        <v>69488787.129999995</v>
      </c>
      <c r="V774" s="185">
        <f t="shared" si="106"/>
        <v>765</v>
      </c>
      <c r="W774" s="12">
        <v>153</v>
      </c>
      <c r="X774" s="9">
        <v>999</v>
      </c>
      <c r="Y774" s="9">
        <v>765</v>
      </c>
      <c r="Z774" s="12">
        <v>6222</v>
      </c>
      <c r="AA774" s="12">
        <v>69488787.129999995</v>
      </c>
      <c r="AB774" s="132"/>
      <c r="AC774" s="131"/>
      <c r="AD774" s="132"/>
      <c r="AE774" s="132"/>
      <c r="AF774" s="131"/>
      <c r="AG774" s="131"/>
      <c r="AI774" s="12"/>
      <c r="AL774" s="12"/>
      <c r="AM774" s="12"/>
      <c r="AO774" s="12"/>
      <c r="AR774" s="12"/>
      <c r="AS774" s="12"/>
      <c r="AU774" s="12"/>
      <c r="AX774" s="12"/>
      <c r="AY774" s="12"/>
      <c r="BA774" s="12"/>
      <c r="BD774" s="12"/>
      <c r="BE774" s="12"/>
      <c r="BG774" s="12"/>
      <c r="BJ774" s="12"/>
      <c r="BK774" s="12"/>
      <c r="BM774" s="131"/>
      <c r="BN774" s="132"/>
      <c r="BO774" s="132"/>
      <c r="BP774" s="12"/>
      <c r="BQ774" s="12"/>
      <c r="BS774" s="12"/>
      <c r="BV774" s="12"/>
      <c r="BW774" s="12"/>
      <c r="BY774" s="12"/>
      <c r="CB774" s="12"/>
      <c r="CC774" s="12"/>
      <c r="CE774" s="12"/>
      <c r="CH774" s="12"/>
      <c r="CI774" s="12"/>
    </row>
    <row r="775" spans="1:87">
      <c r="A775" s="9">
        <v>766</v>
      </c>
      <c r="B775" s="9">
        <v>154</v>
      </c>
      <c r="C775" s="9" t="s">
        <v>1653</v>
      </c>
      <c r="D775" s="9">
        <v>154</v>
      </c>
      <c r="E775" s="9" t="s">
        <v>1214</v>
      </c>
      <c r="F775" s="39">
        <v>982131.53</v>
      </c>
      <c r="G775" s="128">
        <v>0.45679568934523906</v>
      </c>
      <c r="H775" s="129">
        <f>U775</f>
        <v>997887.19000000006</v>
      </c>
      <c r="I775" s="128">
        <f>IF(H779&gt;0, H775/H779, 0)</f>
        <v>0.48265234327915452</v>
      </c>
      <c r="J775" s="76"/>
      <c r="K775" s="12" t="e">
        <f>ROUND(J779*I775,0)</f>
        <v>#REF!</v>
      </c>
      <c r="L775" s="75">
        <v>843668</v>
      </c>
      <c r="M775" s="12" t="e">
        <f>K775-L775</f>
        <v>#REF!</v>
      </c>
      <c r="N775" s="50" t="e">
        <f t="shared" si="107"/>
        <v>#REF!</v>
      </c>
      <c r="O775" s="12">
        <v>104</v>
      </c>
      <c r="P775" s="9">
        <f t="shared" si="100"/>
        <v>0</v>
      </c>
      <c r="Q775" s="130">
        <f t="shared" si="101"/>
        <v>154</v>
      </c>
      <c r="R775" s="130">
        <f t="shared" si="102"/>
        <v>154</v>
      </c>
      <c r="S775" s="130">
        <f t="shared" si="103"/>
        <v>766</v>
      </c>
      <c r="T775" s="130">
        <f t="shared" si="104"/>
        <v>101</v>
      </c>
      <c r="U775" s="130">
        <f t="shared" si="105"/>
        <v>997887.19000000006</v>
      </c>
      <c r="V775" s="185">
        <f t="shared" si="106"/>
        <v>766</v>
      </c>
      <c r="W775" s="12">
        <v>154</v>
      </c>
      <c r="X775" s="9">
        <v>154</v>
      </c>
      <c r="Y775" s="9">
        <v>766</v>
      </c>
      <c r="Z775" s="12">
        <v>101</v>
      </c>
      <c r="AA775" s="12">
        <v>997887.19000000006</v>
      </c>
      <c r="AB775" s="132"/>
      <c r="AC775" s="131"/>
      <c r="AD775" s="132"/>
      <c r="AE775" s="132"/>
      <c r="AF775" s="131"/>
      <c r="AG775" s="131"/>
      <c r="AI775" s="12"/>
      <c r="AL775" s="12"/>
      <c r="AM775" s="12"/>
      <c r="AO775" s="12"/>
      <c r="AR775" s="12"/>
      <c r="AS775" s="12"/>
      <c r="AU775" s="12"/>
      <c r="AX775" s="12"/>
      <c r="AY775" s="12"/>
      <c r="BA775" s="12"/>
      <c r="BD775" s="12"/>
      <c r="BE775" s="12"/>
      <c r="BG775" s="12"/>
      <c r="BJ775" s="12"/>
      <c r="BK775" s="12"/>
      <c r="BM775" s="131"/>
      <c r="BN775" s="132"/>
      <c r="BO775" s="132"/>
      <c r="BP775" s="12"/>
      <c r="BQ775" s="12"/>
      <c r="BS775" s="12"/>
      <c r="BV775" s="12"/>
      <c r="BW775" s="12"/>
      <c r="BY775" s="12"/>
      <c r="CB775" s="12"/>
      <c r="CC775" s="12"/>
      <c r="CE775" s="12"/>
      <c r="CH775" s="12"/>
      <c r="CI775" s="12"/>
    </row>
    <row r="776" spans="1:87">
      <c r="A776" s="9">
        <v>767</v>
      </c>
      <c r="B776" s="9">
        <v>154</v>
      </c>
      <c r="C776" s="9" t="s">
        <v>1653</v>
      </c>
      <c r="D776" s="9">
        <v>605</v>
      </c>
      <c r="E776" s="9" t="s">
        <v>1417</v>
      </c>
      <c r="F776" s="39">
        <v>1167914</v>
      </c>
      <c r="G776" s="128">
        <v>0.54320431065476082</v>
      </c>
      <c r="H776" s="129">
        <f t="shared" si="108"/>
        <v>1069620</v>
      </c>
      <c r="I776" s="128">
        <f>IF(H779&gt;0, H776/H779, 0)</f>
        <v>0.51734765672084559</v>
      </c>
      <c r="J776" s="76"/>
      <c r="K776" s="12" t="e">
        <f>ROUND(J779*I776,0)</f>
        <v>#REF!</v>
      </c>
      <c r="L776" s="75">
        <v>1003259</v>
      </c>
      <c r="M776" s="12" t="e">
        <f>K776-L776</f>
        <v>#REF!</v>
      </c>
      <c r="N776" s="50" t="e">
        <f t="shared" si="107"/>
        <v>#REF!</v>
      </c>
      <c r="O776" s="12">
        <v>113</v>
      </c>
      <c r="P776" s="9">
        <f t="shared" si="100"/>
        <v>0</v>
      </c>
      <c r="Q776" s="130">
        <f t="shared" si="101"/>
        <v>154</v>
      </c>
      <c r="R776" s="130">
        <f t="shared" si="102"/>
        <v>605</v>
      </c>
      <c r="S776" s="130">
        <f t="shared" si="103"/>
        <v>767</v>
      </c>
      <c r="T776" s="130">
        <f t="shared" si="104"/>
        <v>103</v>
      </c>
      <c r="U776" s="130">
        <f t="shared" si="105"/>
        <v>1069620</v>
      </c>
      <c r="V776" s="185">
        <f t="shared" si="106"/>
        <v>767</v>
      </c>
      <c r="W776" s="12">
        <v>154</v>
      </c>
      <c r="X776" s="9">
        <v>605</v>
      </c>
      <c r="Y776" s="9">
        <v>767</v>
      </c>
      <c r="Z776" s="12">
        <v>103</v>
      </c>
      <c r="AA776" s="12">
        <v>1069620</v>
      </c>
      <c r="AB776" s="132"/>
      <c r="AC776" s="131"/>
      <c r="AD776" s="132"/>
      <c r="AE776" s="132"/>
      <c r="AF776" s="131"/>
      <c r="AG776" s="131"/>
      <c r="AI776" s="12"/>
      <c r="AL776" s="12"/>
      <c r="AM776" s="12"/>
      <c r="AO776" s="12"/>
      <c r="AR776" s="12"/>
      <c r="AS776" s="12"/>
      <c r="AU776" s="12"/>
      <c r="AX776" s="12"/>
      <c r="AY776" s="12"/>
      <c r="BA776" s="12"/>
      <c r="BD776" s="12"/>
      <c r="BE776" s="12"/>
      <c r="BG776" s="12"/>
      <c r="BJ776" s="12"/>
      <c r="BK776" s="12"/>
      <c r="BM776" s="131"/>
      <c r="BN776" s="132"/>
      <c r="BO776" s="132"/>
      <c r="BP776" s="12"/>
      <c r="BQ776" s="12"/>
      <c r="BS776" s="12"/>
      <c r="BV776" s="12"/>
      <c r="BW776" s="12"/>
      <c r="BY776" s="12"/>
      <c r="CB776" s="12"/>
      <c r="CC776" s="12"/>
      <c r="CE776" s="12"/>
      <c r="CH776" s="12"/>
      <c r="CI776" s="12"/>
    </row>
    <row r="777" spans="1:87">
      <c r="A777" s="9">
        <v>768</v>
      </c>
      <c r="B777" s="9">
        <v>154</v>
      </c>
      <c r="C777" s="9" t="s">
        <v>1928</v>
      </c>
      <c r="D777" s="9">
        <v>998</v>
      </c>
      <c r="E777" s="9" t="s">
        <v>1928</v>
      </c>
      <c r="F777" s="39">
        <v>0</v>
      </c>
      <c r="G777" s="128">
        <v>0</v>
      </c>
      <c r="H777" s="129">
        <f t="shared" si="108"/>
        <v>0</v>
      </c>
      <c r="I777" s="128">
        <f>IF(H779&gt;0, H777/H779, 0)</f>
        <v>0</v>
      </c>
      <c r="J777" s="76"/>
      <c r="K777" s="12" t="e">
        <f>ROUND(J779*I777,0)</f>
        <v>#REF!</v>
      </c>
      <c r="L777" s="75">
        <v>0</v>
      </c>
      <c r="M777" s="12" t="e">
        <f>K777-L777</f>
        <v>#REF!</v>
      </c>
      <c r="N777" s="50" t="e">
        <f t="shared" si="107"/>
        <v>#REF!</v>
      </c>
      <c r="O777" s="12">
        <v>0</v>
      </c>
      <c r="P777" s="9">
        <f t="shared" si="100"/>
        <v>0</v>
      </c>
      <c r="Q777" s="130">
        <f t="shared" si="101"/>
        <v>154</v>
      </c>
      <c r="R777" s="130">
        <f t="shared" si="102"/>
        <v>998</v>
      </c>
      <c r="S777" s="130">
        <f t="shared" si="103"/>
        <v>768</v>
      </c>
      <c r="T777" s="130">
        <f t="shared" si="104"/>
        <v>0</v>
      </c>
      <c r="U777" s="130">
        <f t="shared" si="105"/>
        <v>0</v>
      </c>
      <c r="V777" s="185">
        <f t="shared" si="106"/>
        <v>768</v>
      </c>
      <c r="W777" s="12">
        <v>154</v>
      </c>
      <c r="X777" s="9">
        <v>998</v>
      </c>
      <c r="Y777" s="9">
        <v>768</v>
      </c>
      <c r="Z777" s="12">
        <v>0</v>
      </c>
      <c r="AA777" s="12">
        <v>0</v>
      </c>
      <c r="AB777" s="132"/>
      <c r="AC777" s="131"/>
      <c r="AD777" s="132"/>
      <c r="AE777" s="132"/>
      <c r="AF777" s="131"/>
      <c r="AG777" s="131"/>
      <c r="AI777" s="12"/>
      <c r="AL777" s="12"/>
      <c r="AM777" s="12"/>
      <c r="AO777" s="12"/>
      <c r="AR777" s="12"/>
      <c r="AS777" s="12"/>
      <c r="AU777" s="12"/>
      <c r="AX777" s="12"/>
      <c r="AY777" s="12"/>
      <c r="BA777" s="12"/>
      <c r="BD777" s="12"/>
      <c r="BE777" s="12"/>
      <c r="BG777" s="12"/>
      <c r="BJ777" s="12"/>
      <c r="BK777" s="12"/>
      <c r="BM777" s="131"/>
      <c r="BN777" s="132"/>
      <c r="BO777" s="132"/>
      <c r="BP777" s="12"/>
      <c r="BQ777" s="12"/>
      <c r="BS777" s="12"/>
      <c r="BV777" s="12"/>
      <c r="BW777" s="12"/>
      <c r="BY777" s="12"/>
      <c r="CB777" s="12"/>
      <c r="CC777" s="12"/>
      <c r="CE777" s="12"/>
      <c r="CH777" s="12"/>
      <c r="CI777" s="12"/>
    </row>
    <row r="778" spans="1:87">
      <c r="A778" s="9">
        <v>769</v>
      </c>
      <c r="B778" s="9">
        <v>154</v>
      </c>
      <c r="C778" s="9" t="s">
        <v>1928</v>
      </c>
      <c r="D778" s="9">
        <v>998</v>
      </c>
      <c r="E778" s="9" t="s">
        <v>1928</v>
      </c>
      <c r="F778" s="39">
        <v>0</v>
      </c>
      <c r="G778" s="128">
        <v>0</v>
      </c>
      <c r="H778" s="129">
        <f t="shared" si="108"/>
        <v>0</v>
      </c>
      <c r="I778" s="128">
        <f>IF(H779&gt;0, H778/H779, 0)</f>
        <v>0</v>
      </c>
      <c r="J778" s="76"/>
      <c r="K778" s="12" t="e">
        <f>ROUND(J779*I778,0)</f>
        <v>#REF!</v>
      </c>
      <c r="L778" s="75">
        <v>0</v>
      </c>
      <c r="M778" s="12" t="e">
        <f>K778-L778</f>
        <v>#REF!</v>
      </c>
      <c r="N778" s="50" t="e">
        <f t="shared" si="107"/>
        <v>#REF!</v>
      </c>
      <c r="O778" s="12">
        <v>0</v>
      </c>
      <c r="P778" s="9">
        <f t="shared" ref="P778:P841" si="109">ABS(Q778-B778)+ABS(R778-D778)</f>
        <v>0</v>
      </c>
      <c r="Q778" s="130">
        <f t="shared" ref="Q778:Q841" si="110">VLOOKUP($A778, foundoptions, VLOOKUP($Q$6, foundoptcell, 2, FALSE), FALSE)</f>
        <v>154</v>
      </c>
      <c r="R778" s="130">
        <f t="shared" ref="R778:R841" si="111">VLOOKUP($A778, foundoptions, VLOOKUP($Q$6, foundoptcell, 2, FALSE)+1, FALSE)</f>
        <v>998</v>
      </c>
      <c r="S778" s="130">
        <f t="shared" ref="S778:S841" si="112">VLOOKUP($A778, foundoptions, VLOOKUP($Q$6, foundoptcell, 2, FALSE)+2, FALSE)</f>
        <v>769</v>
      </c>
      <c r="T778" s="130">
        <f t="shared" ref="T778:T841" si="113">VLOOKUP($A778, foundoptions, VLOOKUP($Q$6, foundoptcell, 2, FALSE)+3, FALSE)</f>
        <v>0</v>
      </c>
      <c r="U778" s="130">
        <f t="shared" ref="U778:U841" si="114">VLOOKUP($A778, foundoptions, VLOOKUP($Q$6, foundoptcell, 2, FALSE)+4, FALSE)</f>
        <v>0</v>
      </c>
      <c r="V778" s="185">
        <f t="shared" si="106"/>
        <v>769</v>
      </c>
      <c r="W778" s="12">
        <v>154</v>
      </c>
      <c r="X778" s="9">
        <v>998</v>
      </c>
      <c r="Y778" s="9">
        <v>769</v>
      </c>
      <c r="Z778" s="12">
        <v>0</v>
      </c>
      <c r="AA778" s="12">
        <v>0</v>
      </c>
      <c r="AB778" s="132"/>
      <c r="AC778" s="131"/>
      <c r="AD778" s="132"/>
      <c r="AE778" s="132"/>
      <c r="AF778" s="131"/>
      <c r="AG778" s="131"/>
      <c r="AI778" s="12"/>
      <c r="AL778" s="12"/>
      <c r="AM778" s="12"/>
      <c r="AO778" s="12"/>
      <c r="AR778" s="12"/>
      <c r="AS778" s="12"/>
      <c r="AU778" s="12"/>
      <c r="AX778" s="12"/>
      <c r="AY778" s="12"/>
      <c r="BA778" s="12"/>
      <c r="BD778" s="12"/>
      <c r="BE778" s="12"/>
      <c r="BG778" s="12"/>
      <c r="BJ778" s="12"/>
      <c r="BK778" s="12"/>
      <c r="BM778" s="131"/>
      <c r="BN778" s="132"/>
      <c r="BO778" s="132"/>
      <c r="BP778" s="12"/>
      <c r="BQ778" s="12"/>
      <c r="BS778" s="12"/>
      <c r="BV778" s="12"/>
      <c r="BW778" s="12"/>
      <c r="BY778" s="12"/>
      <c r="CB778" s="12"/>
      <c r="CC778" s="12"/>
      <c r="CE778" s="12"/>
      <c r="CH778" s="12"/>
      <c r="CI778" s="12"/>
    </row>
    <row r="779" spans="1:87">
      <c r="A779" s="9">
        <v>770</v>
      </c>
      <c r="B779" s="13">
        <v>154</v>
      </c>
      <c r="C779" s="13" t="s">
        <v>1653</v>
      </c>
      <c r="D779" s="13">
        <v>999</v>
      </c>
      <c r="E779" s="13" t="s">
        <v>946</v>
      </c>
      <c r="F779" s="111">
        <v>2150045.5300000003</v>
      </c>
      <c r="G779" s="133">
        <v>0.99999999999999989</v>
      </c>
      <c r="H779" s="134">
        <f>SUM(H775:H778)</f>
        <v>2067507.19</v>
      </c>
      <c r="I779" s="133">
        <f>SUM(I775:I778)</f>
        <v>1</v>
      </c>
      <c r="J779" s="111" t="e">
        <f>VLOOKUP(B779,town351,22)</f>
        <v>#REF!</v>
      </c>
      <c r="K779" s="111" t="e">
        <f>SUM(K775:K778)</f>
        <v>#REF!</v>
      </c>
      <c r="L779" s="135">
        <v>1846927</v>
      </c>
      <c r="M779" s="111" t="e">
        <f>SUM(M775:M778)</f>
        <v>#REF!</v>
      </c>
      <c r="N779" s="49" t="e">
        <f t="shared" si="107"/>
        <v>#REF!</v>
      </c>
      <c r="O779" s="111">
        <v>217</v>
      </c>
      <c r="P779" s="9">
        <f t="shared" si="109"/>
        <v>0</v>
      </c>
      <c r="Q779" s="130">
        <f t="shared" si="110"/>
        <v>154</v>
      </c>
      <c r="R779" s="130">
        <f t="shared" si="111"/>
        <v>999</v>
      </c>
      <c r="S779" s="130">
        <f t="shared" si="112"/>
        <v>770</v>
      </c>
      <c r="T779" s="130">
        <f t="shared" si="113"/>
        <v>204</v>
      </c>
      <c r="U779" s="130">
        <f t="shared" si="114"/>
        <v>2067507.19</v>
      </c>
      <c r="V779" s="185">
        <f t="shared" ref="V779:V842" si="115">A779</f>
        <v>770</v>
      </c>
      <c r="W779" s="12">
        <v>154</v>
      </c>
      <c r="X779" s="9">
        <v>999</v>
      </c>
      <c r="Y779" s="9">
        <v>770</v>
      </c>
      <c r="Z779" s="12">
        <v>204</v>
      </c>
      <c r="AA779" s="12">
        <v>2067507.19</v>
      </c>
      <c r="AB779" s="132"/>
      <c r="AC779" s="131"/>
      <c r="AD779" s="132"/>
      <c r="AE779" s="132"/>
      <c r="AF779" s="131"/>
      <c r="AG779" s="131"/>
      <c r="AI779" s="12"/>
      <c r="AL779" s="12"/>
      <c r="AM779" s="12"/>
      <c r="AO779" s="12"/>
      <c r="AR779" s="12"/>
      <c r="AS779" s="12"/>
      <c r="AU779" s="12"/>
      <c r="AX779" s="12"/>
      <c r="AY779" s="12"/>
      <c r="BA779" s="12"/>
      <c r="BD779" s="12"/>
      <c r="BE779" s="12"/>
      <c r="BG779" s="12"/>
      <c r="BJ779" s="12"/>
      <c r="BK779" s="12"/>
      <c r="BM779" s="131"/>
      <c r="BN779" s="132"/>
      <c r="BO779" s="132"/>
      <c r="BP779" s="12"/>
      <c r="BQ779" s="12"/>
      <c r="BS779" s="12"/>
      <c r="BV779" s="12"/>
      <c r="BW779" s="12"/>
      <c r="BY779" s="12"/>
      <c r="CB779" s="12"/>
      <c r="CC779" s="12"/>
      <c r="CE779" s="12"/>
      <c r="CH779" s="12"/>
      <c r="CI779" s="12"/>
    </row>
    <row r="780" spans="1:87">
      <c r="A780" s="9">
        <v>771</v>
      </c>
      <c r="B780" s="9">
        <v>155</v>
      </c>
      <c r="C780" s="9" t="s">
        <v>1654</v>
      </c>
      <c r="D780" s="9">
        <v>155</v>
      </c>
      <c r="E780" s="9" t="s">
        <v>1215</v>
      </c>
      <c r="F780" s="39">
        <v>67063773.197500005</v>
      </c>
      <c r="G780" s="128">
        <v>0.98876254825098242</v>
      </c>
      <c r="H780" s="129">
        <f>U780</f>
        <v>69116723.419239998</v>
      </c>
      <c r="I780" s="128">
        <f>IF(H784&gt;0, H780/H784, 0)</f>
        <v>0.98850403408457677</v>
      </c>
      <c r="J780" s="76"/>
      <c r="K780" s="12" t="e">
        <f>ROUND(J784*I780,0)</f>
        <v>#REF!</v>
      </c>
      <c r="L780" s="75">
        <v>57095237</v>
      </c>
      <c r="M780" s="12" t="e">
        <f>K780-L780</f>
        <v>#REF!</v>
      </c>
      <c r="N780" s="50" t="e">
        <f t="shared" si="107"/>
        <v>#REF!</v>
      </c>
      <c r="O780" s="12">
        <v>6849</v>
      </c>
      <c r="P780" s="9">
        <f t="shared" si="109"/>
        <v>0</v>
      </c>
      <c r="Q780" s="130">
        <f t="shared" si="110"/>
        <v>155</v>
      </c>
      <c r="R780" s="130">
        <f t="shared" si="111"/>
        <v>155</v>
      </c>
      <c r="S780" s="130">
        <f t="shared" si="112"/>
        <v>771</v>
      </c>
      <c r="T780" s="130">
        <f t="shared" si="113"/>
        <v>6978</v>
      </c>
      <c r="U780" s="130">
        <f t="shared" si="114"/>
        <v>69116723.419239998</v>
      </c>
      <c r="V780" s="185">
        <f t="shared" si="115"/>
        <v>771</v>
      </c>
      <c r="W780" s="12">
        <v>155</v>
      </c>
      <c r="X780" s="9">
        <v>155</v>
      </c>
      <c r="Y780" s="9">
        <v>771</v>
      </c>
      <c r="Z780" s="12">
        <v>6978</v>
      </c>
      <c r="AA780" s="12">
        <v>69116723.419239998</v>
      </c>
      <c r="AB780" s="132"/>
      <c r="AC780" s="131"/>
      <c r="AD780" s="132"/>
      <c r="AE780" s="132"/>
      <c r="AF780" s="131"/>
      <c r="AG780" s="131"/>
      <c r="AI780" s="12"/>
      <c r="AL780" s="12"/>
      <c r="AM780" s="12"/>
      <c r="AO780" s="12"/>
      <c r="AR780" s="12"/>
      <c r="AS780" s="12"/>
      <c r="AU780" s="12"/>
      <c r="AX780" s="12"/>
      <c r="AY780" s="12"/>
      <c r="BA780" s="12"/>
      <c r="BD780" s="12"/>
      <c r="BE780" s="12"/>
      <c r="BG780" s="12"/>
      <c r="BJ780" s="12"/>
      <c r="BK780" s="12"/>
      <c r="BM780" s="131"/>
      <c r="BN780" s="132"/>
      <c r="BO780" s="132"/>
      <c r="BP780" s="12"/>
      <c r="BQ780" s="12"/>
      <c r="BS780" s="12"/>
      <c r="BV780" s="12"/>
      <c r="BW780" s="12"/>
      <c r="BY780" s="12"/>
      <c r="CB780" s="12"/>
      <c r="CC780" s="12"/>
      <c r="CE780" s="12"/>
      <c r="CH780" s="12"/>
      <c r="CI780" s="12"/>
    </row>
    <row r="781" spans="1:87">
      <c r="A781" s="9">
        <v>772</v>
      </c>
      <c r="B781" s="9">
        <v>155</v>
      </c>
      <c r="C781" s="9" t="s">
        <v>1654</v>
      </c>
      <c r="D781" s="9">
        <v>830</v>
      </c>
      <c r="E781" s="9" t="s">
        <v>1485</v>
      </c>
      <c r="F781" s="39">
        <v>762191</v>
      </c>
      <c r="G781" s="128">
        <v>1.1237451749017578E-2</v>
      </c>
      <c r="H781" s="129">
        <f t="shared" si="108"/>
        <v>803804</v>
      </c>
      <c r="I781" s="128">
        <f>IF(H784&gt;0, H781/H784, 0)</f>
        <v>1.1495965915423253E-2</v>
      </c>
      <c r="J781" s="76"/>
      <c r="K781" s="12" t="e">
        <f>ROUND(J784*I781,0)</f>
        <v>#REF!</v>
      </c>
      <c r="L781" s="75">
        <v>648897</v>
      </c>
      <c r="M781" s="12" t="e">
        <f>K781-L781</f>
        <v>#REF!</v>
      </c>
      <c r="N781" s="50" t="e">
        <f t="shared" si="107"/>
        <v>#REF!</v>
      </c>
      <c r="O781" s="12">
        <v>45</v>
      </c>
      <c r="P781" s="9">
        <f t="shared" si="109"/>
        <v>0</v>
      </c>
      <c r="Q781" s="130">
        <f t="shared" si="110"/>
        <v>155</v>
      </c>
      <c r="R781" s="130">
        <f t="shared" si="111"/>
        <v>830</v>
      </c>
      <c r="S781" s="130">
        <f t="shared" si="112"/>
        <v>772</v>
      </c>
      <c r="T781" s="130">
        <f t="shared" si="113"/>
        <v>46</v>
      </c>
      <c r="U781" s="130">
        <f t="shared" si="114"/>
        <v>803804</v>
      </c>
      <c r="V781" s="185">
        <f t="shared" si="115"/>
        <v>772</v>
      </c>
      <c r="W781" s="12">
        <v>155</v>
      </c>
      <c r="X781" s="9">
        <v>830</v>
      </c>
      <c r="Y781" s="9">
        <v>772</v>
      </c>
      <c r="Z781" s="12">
        <v>46</v>
      </c>
      <c r="AA781" s="12">
        <v>803804</v>
      </c>
      <c r="AB781" s="132"/>
      <c r="AC781" s="131"/>
      <c r="AD781" s="132"/>
      <c r="AE781" s="132"/>
      <c r="AF781" s="131"/>
      <c r="AG781" s="131"/>
      <c r="AI781" s="12"/>
      <c r="AL781" s="12"/>
      <c r="AM781" s="12"/>
      <c r="AO781" s="12"/>
      <c r="AR781" s="12"/>
      <c r="AS781" s="12"/>
      <c r="AU781" s="12"/>
      <c r="AX781" s="12"/>
      <c r="AY781" s="12"/>
      <c r="BA781" s="12"/>
      <c r="BD781" s="12"/>
      <c r="BE781" s="12"/>
      <c r="BG781" s="12"/>
      <c r="BJ781" s="12"/>
      <c r="BK781" s="12"/>
      <c r="BM781" s="131"/>
      <c r="BN781" s="132"/>
      <c r="BO781" s="132"/>
      <c r="BP781" s="12"/>
      <c r="BQ781" s="12"/>
      <c r="BS781" s="12"/>
      <c r="BV781" s="12"/>
      <c r="BW781" s="12"/>
      <c r="BY781" s="12"/>
      <c r="CB781" s="12"/>
      <c r="CC781" s="12"/>
      <c r="CE781" s="12"/>
      <c r="CH781" s="12"/>
      <c r="CI781" s="12"/>
    </row>
    <row r="782" spans="1:87">
      <c r="A782" s="9">
        <v>773</v>
      </c>
      <c r="B782" s="9">
        <v>155</v>
      </c>
      <c r="C782" s="9" t="s">
        <v>1928</v>
      </c>
      <c r="D782" s="9">
        <v>998</v>
      </c>
      <c r="F782" s="136">
        <v>0</v>
      </c>
      <c r="G782" s="137">
        <v>0</v>
      </c>
      <c r="H782" s="129">
        <f t="shared" si="108"/>
        <v>0</v>
      </c>
      <c r="I782" s="128">
        <f>IF(H784&gt;0, H782/H784, 0)</f>
        <v>0</v>
      </c>
      <c r="J782" s="76"/>
      <c r="K782" s="12" t="e">
        <f>ROUND(J784*I782,0)</f>
        <v>#REF!</v>
      </c>
      <c r="L782" s="75">
        <v>0</v>
      </c>
      <c r="M782" s="12" t="e">
        <f>K782-L782</f>
        <v>#REF!</v>
      </c>
      <c r="N782" s="50" t="e">
        <f t="shared" si="107"/>
        <v>#REF!</v>
      </c>
      <c r="O782" s="12">
        <v>0</v>
      </c>
      <c r="P782" s="9">
        <f t="shared" si="109"/>
        <v>0</v>
      </c>
      <c r="Q782" s="130">
        <f t="shared" si="110"/>
        <v>155</v>
      </c>
      <c r="R782" s="130">
        <f t="shared" si="111"/>
        <v>998</v>
      </c>
      <c r="S782" s="130">
        <f t="shared" si="112"/>
        <v>773</v>
      </c>
      <c r="T782" s="130">
        <f t="shared" si="113"/>
        <v>0</v>
      </c>
      <c r="U782" s="130">
        <f t="shared" si="114"/>
        <v>0</v>
      </c>
      <c r="V782" s="185">
        <f t="shared" si="115"/>
        <v>773</v>
      </c>
      <c r="W782" s="12">
        <v>155</v>
      </c>
      <c r="X782" s="9">
        <v>998</v>
      </c>
      <c r="Y782" s="9">
        <v>773</v>
      </c>
      <c r="Z782" s="12">
        <v>0</v>
      </c>
      <c r="AA782" s="12">
        <v>0</v>
      </c>
      <c r="AB782" s="132"/>
      <c r="AC782" s="131"/>
      <c r="AD782" s="132"/>
      <c r="AE782" s="132"/>
      <c r="AF782" s="131"/>
      <c r="AG782" s="131"/>
      <c r="AI782" s="12"/>
      <c r="AL782" s="12"/>
      <c r="AM782" s="12"/>
      <c r="AO782" s="12"/>
      <c r="AR782" s="12"/>
      <c r="AS782" s="12"/>
      <c r="AU782" s="12"/>
      <c r="AX782" s="12"/>
      <c r="AY782" s="12"/>
      <c r="BA782" s="12"/>
      <c r="BD782" s="12"/>
      <c r="BE782" s="12"/>
      <c r="BG782" s="12"/>
      <c r="BJ782" s="12"/>
      <c r="BK782" s="12"/>
      <c r="BM782" s="131"/>
      <c r="BN782" s="132"/>
      <c r="BO782" s="132"/>
      <c r="BP782" s="12"/>
      <c r="BQ782" s="12"/>
      <c r="BS782" s="12"/>
      <c r="BV782" s="12"/>
      <c r="BW782" s="12"/>
      <c r="BY782" s="12"/>
      <c r="CB782" s="12"/>
      <c r="CC782" s="12"/>
      <c r="CE782" s="12"/>
      <c r="CH782" s="12"/>
      <c r="CI782" s="12"/>
    </row>
    <row r="783" spans="1:87">
      <c r="A783" s="9">
        <v>774</v>
      </c>
      <c r="B783" s="9">
        <v>155</v>
      </c>
      <c r="C783" s="9" t="s">
        <v>1928</v>
      </c>
      <c r="D783" s="9">
        <v>998</v>
      </c>
      <c r="E783" s="9" t="s">
        <v>1928</v>
      </c>
      <c r="F783" s="39">
        <v>0</v>
      </c>
      <c r="G783" s="128">
        <v>0</v>
      </c>
      <c r="H783" s="129">
        <f t="shared" si="108"/>
        <v>0</v>
      </c>
      <c r="I783" s="128">
        <f>IF(H784&gt;0, H783/H784, 0)</f>
        <v>0</v>
      </c>
      <c r="J783" s="76"/>
      <c r="K783" s="12" t="e">
        <f>ROUND(J784*I783,0)</f>
        <v>#REF!</v>
      </c>
      <c r="L783" s="75">
        <v>0</v>
      </c>
      <c r="M783" s="12" t="e">
        <f>K783-L783</f>
        <v>#REF!</v>
      </c>
      <c r="N783" s="50" t="e">
        <f t="shared" si="107"/>
        <v>#REF!</v>
      </c>
      <c r="O783" s="12">
        <v>0</v>
      </c>
      <c r="P783" s="9">
        <f t="shared" si="109"/>
        <v>0</v>
      </c>
      <c r="Q783" s="130">
        <f t="shared" si="110"/>
        <v>155</v>
      </c>
      <c r="R783" s="130">
        <f t="shared" si="111"/>
        <v>998</v>
      </c>
      <c r="S783" s="130">
        <f t="shared" si="112"/>
        <v>774</v>
      </c>
      <c r="T783" s="130">
        <f t="shared" si="113"/>
        <v>0</v>
      </c>
      <c r="U783" s="130">
        <f t="shared" si="114"/>
        <v>0</v>
      </c>
      <c r="V783" s="185">
        <f t="shared" si="115"/>
        <v>774</v>
      </c>
      <c r="W783" s="12">
        <v>155</v>
      </c>
      <c r="X783" s="9">
        <v>998</v>
      </c>
      <c r="Y783" s="9">
        <v>774</v>
      </c>
      <c r="Z783" s="12">
        <v>0</v>
      </c>
      <c r="AA783" s="12">
        <v>0</v>
      </c>
      <c r="AB783" s="132"/>
      <c r="AC783" s="131"/>
      <c r="AD783" s="132"/>
      <c r="AE783" s="132"/>
      <c r="AF783" s="131"/>
      <c r="AG783" s="131"/>
      <c r="AI783" s="12"/>
      <c r="AL783" s="12"/>
      <c r="AM783" s="12"/>
      <c r="AO783" s="12"/>
      <c r="AR783" s="12"/>
      <c r="AS783" s="12"/>
      <c r="AU783" s="12"/>
      <c r="AX783" s="12"/>
      <c r="AY783" s="12"/>
      <c r="BA783" s="12"/>
      <c r="BD783" s="12"/>
      <c r="BE783" s="12"/>
      <c r="BG783" s="12"/>
      <c r="BJ783" s="12"/>
      <c r="BK783" s="12"/>
      <c r="BM783" s="131"/>
      <c r="BN783" s="132"/>
      <c r="BO783" s="132"/>
      <c r="BP783" s="12"/>
      <c r="BQ783" s="12"/>
      <c r="BS783" s="12"/>
      <c r="BV783" s="12"/>
      <c r="BW783" s="12"/>
      <c r="BY783" s="12"/>
      <c r="CB783" s="12"/>
      <c r="CC783" s="12"/>
      <c r="CE783" s="12"/>
      <c r="CH783" s="12"/>
      <c r="CI783" s="12"/>
    </row>
    <row r="784" spans="1:87">
      <c r="A784" s="9">
        <v>775</v>
      </c>
      <c r="B784" s="13">
        <v>155</v>
      </c>
      <c r="C784" s="13" t="s">
        <v>1654</v>
      </c>
      <c r="D784" s="13">
        <v>999</v>
      </c>
      <c r="E784" s="13" t="s">
        <v>946</v>
      </c>
      <c r="F784" s="111">
        <v>67825964.197500005</v>
      </c>
      <c r="G784" s="133">
        <v>1</v>
      </c>
      <c r="H784" s="134">
        <f>SUM(H780:H783)</f>
        <v>69920527.419239998</v>
      </c>
      <c r="I784" s="133">
        <f>SUM(I780:I783)</f>
        <v>1</v>
      </c>
      <c r="J784" s="111" t="e">
        <f>VLOOKUP(B784,town351,22)</f>
        <v>#REF!</v>
      </c>
      <c r="K784" s="111" t="e">
        <f>SUM(K780:K783)</f>
        <v>#REF!</v>
      </c>
      <c r="L784" s="135">
        <v>57744134</v>
      </c>
      <c r="M784" s="111" t="e">
        <f>SUM(M780:M783)</f>
        <v>#REF!</v>
      </c>
      <c r="N784" s="49" t="e">
        <f t="shared" ref="N784:N847" si="116">IF(L784&gt;0,M784*100/L784,IF(M784&gt;0,100,0))</f>
        <v>#REF!</v>
      </c>
      <c r="O784" s="111">
        <v>6894</v>
      </c>
      <c r="P784" s="9">
        <f t="shared" si="109"/>
        <v>0</v>
      </c>
      <c r="Q784" s="130">
        <f t="shared" si="110"/>
        <v>155</v>
      </c>
      <c r="R784" s="130">
        <f t="shared" si="111"/>
        <v>999</v>
      </c>
      <c r="S784" s="130">
        <f t="shared" si="112"/>
        <v>775</v>
      </c>
      <c r="T784" s="130">
        <f t="shared" si="113"/>
        <v>7024</v>
      </c>
      <c r="U784" s="130">
        <f t="shared" si="114"/>
        <v>69920527.419239998</v>
      </c>
      <c r="V784" s="185">
        <f t="shared" si="115"/>
        <v>775</v>
      </c>
      <c r="W784" s="12">
        <v>155</v>
      </c>
      <c r="X784" s="9">
        <v>999</v>
      </c>
      <c r="Y784" s="9">
        <v>775</v>
      </c>
      <c r="Z784" s="12">
        <v>7024</v>
      </c>
      <c r="AA784" s="12">
        <v>69920527.419239998</v>
      </c>
      <c r="AB784" s="132"/>
      <c r="AC784" s="131"/>
      <c r="AD784" s="132"/>
      <c r="AE784" s="132"/>
      <c r="AF784" s="131"/>
      <c r="AG784" s="131"/>
      <c r="AI784" s="12"/>
      <c r="AL784" s="12"/>
      <c r="AM784" s="12"/>
      <c r="AO784" s="12"/>
      <c r="AR784" s="12"/>
      <c r="AS784" s="12"/>
      <c r="AU784" s="12"/>
      <c r="AX784" s="12"/>
      <c r="AY784" s="12"/>
      <c r="BA784" s="12"/>
      <c r="BD784" s="12"/>
      <c r="BE784" s="12"/>
      <c r="BG784" s="12"/>
      <c r="BJ784" s="12"/>
      <c r="BK784" s="12"/>
      <c r="BM784" s="131"/>
      <c r="BN784" s="132"/>
      <c r="BO784" s="132"/>
      <c r="BP784" s="12"/>
      <c r="BQ784" s="12"/>
      <c r="BS784" s="12"/>
      <c r="BV784" s="12"/>
      <c r="BW784" s="12"/>
      <c r="BY784" s="12"/>
      <c r="CB784" s="12"/>
      <c r="CC784" s="12"/>
      <c r="CE784" s="12"/>
      <c r="CH784" s="12"/>
      <c r="CI784" s="12"/>
    </row>
    <row r="785" spans="1:87">
      <c r="A785" s="9">
        <v>776</v>
      </c>
      <c r="B785" s="9">
        <v>156</v>
      </c>
      <c r="C785" s="9" t="s">
        <v>1655</v>
      </c>
      <c r="D785" s="9">
        <v>156</v>
      </c>
      <c r="E785" s="9" t="s">
        <v>1216</v>
      </c>
      <c r="F785" s="39">
        <v>0</v>
      </c>
      <c r="G785" s="128">
        <v>0</v>
      </c>
      <c r="H785" s="129">
        <f>U785</f>
        <v>0</v>
      </c>
      <c r="I785" s="128">
        <f>IF(H789&gt;0, H785/H789, 0)</f>
        <v>0</v>
      </c>
      <c r="J785" s="76"/>
      <c r="K785" s="12" t="e">
        <f>ROUND(J789*I785,0)</f>
        <v>#REF!</v>
      </c>
      <c r="L785" s="75">
        <v>0</v>
      </c>
      <c r="M785" s="12" t="e">
        <f>K785-L785</f>
        <v>#REF!</v>
      </c>
      <c r="N785" s="50" t="e">
        <f t="shared" si="116"/>
        <v>#REF!</v>
      </c>
      <c r="O785" s="12">
        <v>0</v>
      </c>
      <c r="P785" s="9">
        <f t="shared" si="109"/>
        <v>0</v>
      </c>
      <c r="Q785" s="130">
        <f t="shared" si="110"/>
        <v>156</v>
      </c>
      <c r="R785" s="130">
        <f t="shared" si="111"/>
        <v>156</v>
      </c>
      <c r="S785" s="130">
        <f t="shared" si="112"/>
        <v>776</v>
      </c>
      <c r="T785" s="130">
        <f t="shared" si="113"/>
        <v>0</v>
      </c>
      <c r="U785" s="130">
        <f t="shared" si="114"/>
        <v>0</v>
      </c>
      <c r="V785" s="185">
        <f t="shared" si="115"/>
        <v>776</v>
      </c>
      <c r="W785" s="12">
        <v>156</v>
      </c>
      <c r="X785" s="9">
        <v>156</v>
      </c>
      <c r="Y785" s="9">
        <v>776</v>
      </c>
      <c r="Z785" s="12">
        <v>0</v>
      </c>
      <c r="AA785" s="12">
        <v>0</v>
      </c>
      <c r="AB785" s="132"/>
      <c r="AC785" s="131"/>
      <c r="AD785" s="132"/>
      <c r="AE785" s="132"/>
      <c r="AF785" s="131"/>
      <c r="AG785" s="131"/>
      <c r="AI785" s="12"/>
      <c r="AL785" s="12"/>
      <c r="AM785" s="12"/>
      <c r="AO785" s="12"/>
      <c r="AR785" s="12"/>
      <c r="AS785" s="12"/>
      <c r="AU785" s="12"/>
      <c r="AX785" s="12"/>
      <c r="AY785" s="12"/>
      <c r="BA785" s="12"/>
      <c r="BD785" s="12"/>
      <c r="BE785" s="12"/>
      <c r="BG785" s="12"/>
      <c r="BJ785" s="12"/>
      <c r="BK785" s="12"/>
      <c r="BM785" s="131"/>
      <c r="BN785" s="132"/>
      <c r="BO785" s="132"/>
      <c r="BP785" s="12"/>
      <c r="BQ785" s="12"/>
      <c r="BS785" s="12"/>
      <c r="BV785" s="12"/>
      <c r="BW785" s="12"/>
      <c r="BY785" s="12"/>
      <c r="CB785" s="12"/>
      <c r="CC785" s="12"/>
      <c r="CE785" s="12"/>
      <c r="CH785" s="12"/>
      <c r="CI785" s="12"/>
    </row>
    <row r="786" spans="1:87">
      <c r="A786" s="9">
        <v>777</v>
      </c>
      <c r="B786" s="9">
        <v>156</v>
      </c>
      <c r="C786" s="9" t="s">
        <v>1655</v>
      </c>
      <c r="D786" s="9">
        <v>750</v>
      </c>
      <c r="E786" s="9" t="s">
        <v>1459</v>
      </c>
      <c r="F786" s="39">
        <v>525327</v>
      </c>
      <c r="G786" s="128">
        <v>0.73364159686280639</v>
      </c>
      <c r="H786" s="129">
        <f t="shared" si="108"/>
        <v>551481</v>
      </c>
      <c r="I786" s="128">
        <f>IF(H789&gt;0, H786/H789, 0)</f>
        <v>0.79069343981418427</v>
      </c>
      <c r="J786" s="76"/>
      <c r="K786" s="12" t="e">
        <f>ROUND(J789*I786,0)</f>
        <v>#REF!</v>
      </c>
      <c r="L786" s="75">
        <v>442121</v>
      </c>
      <c r="M786" s="12" t="e">
        <f>K786-L786</f>
        <v>#REF!</v>
      </c>
      <c r="N786" s="50" t="e">
        <f t="shared" si="116"/>
        <v>#REF!</v>
      </c>
      <c r="O786" s="12">
        <v>53</v>
      </c>
      <c r="P786" s="9">
        <f t="shared" si="109"/>
        <v>0</v>
      </c>
      <c r="Q786" s="130">
        <f t="shared" si="110"/>
        <v>156</v>
      </c>
      <c r="R786" s="130">
        <f t="shared" si="111"/>
        <v>750</v>
      </c>
      <c r="S786" s="130">
        <f t="shared" si="112"/>
        <v>777</v>
      </c>
      <c r="T786" s="130">
        <f t="shared" si="113"/>
        <v>55</v>
      </c>
      <c r="U786" s="130">
        <f t="shared" si="114"/>
        <v>551481</v>
      </c>
      <c r="V786" s="185">
        <f t="shared" si="115"/>
        <v>777</v>
      </c>
      <c r="W786" s="12">
        <v>156</v>
      </c>
      <c r="X786" s="9">
        <v>750</v>
      </c>
      <c r="Y786" s="9">
        <v>777</v>
      </c>
      <c r="Z786" s="12">
        <v>55</v>
      </c>
      <c r="AA786" s="12">
        <v>551481</v>
      </c>
      <c r="AB786" s="132"/>
      <c r="AC786" s="131"/>
      <c r="AD786" s="132"/>
      <c r="AE786" s="132"/>
      <c r="AF786" s="131"/>
      <c r="AG786" s="131"/>
      <c r="AI786" s="12"/>
      <c r="AL786" s="12"/>
      <c r="AM786" s="12"/>
      <c r="AO786" s="12"/>
      <c r="AR786" s="12"/>
      <c r="AS786" s="12"/>
      <c r="AU786" s="12"/>
      <c r="AX786" s="12"/>
      <c r="AY786" s="12"/>
      <c r="BA786" s="12"/>
      <c r="BD786" s="12"/>
      <c r="BE786" s="12"/>
      <c r="BG786" s="12"/>
      <c r="BJ786" s="12"/>
      <c r="BK786" s="12"/>
      <c r="BM786" s="131"/>
      <c r="BN786" s="132"/>
      <c r="BO786" s="132"/>
      <c r="BP786" s="12"/>
      <c r="BQ786" s="12"/>
      <c r="BS786" s="12"/>
      <c r="BV786" s="12"/>
      <c r="BW786" s="12"/>
      <c r="BY786" s="12"/>
      <c r="CB786" s="12"/>
      <c r="CC786" s="12"/>
      <c r="CE786" s="12"/>
      <c r="CH786" s="12"/>
      <c r="CI786" s="12"/>
    </row>
    <row r="787" spans="1:87">
      <c r="A787" s="9">
        <v>778</v>
      </c>
      <c r="B787" s="9">
        <v>156</v>
      </c>
      <c r="C787" s="9" t="s">
        <v>1655</v>
      </c>
      <c r="D787" s="9">
        <v>818</v>
      </c>
      <c r="E787" s="9" t="s">
        <v>1479</v>
      </c>
      <c r="F787" s="39">
        <v>190727</v>
      </c>
      <c r="G787" s="128">
        <v>0.26635840313719356</v>
      </c>
      <c r="H787" s="129">
        <f t="shared" si="108"/>
        <v>145984</v>
      </c>
      <c r="I787" s="128">
        <f>IF(H789&gt;0, H787/H789, 0)</f>
        <v>0.20930656018581578</v>
      </c>
      <c r="J787" s="76"/>
      <c r="K787" s="12" t="e">
        <f>ROUND(J789*I787,0)</f>
        <v>#REF!</v>
      </c>
      <c r="L787" s="75">
        <v>160518</v>
      </c>
      <c r="M787" s="12" t="e">
        <f>K787-L787</f>
        <v>#REF!</v>
      </c>
      <c r="N787" s="50" t="e">
        <f t="shared" si="116"/>
        <v>#REF!</v>
      </c>
      <c r="O787" s="12">
        <v>12</v>
      </c>
      <c r="P787" s="9">
        <f t="shared" si="109"/>
        <v>0</v>
      </c>
      <c r="Q787" s="130">
        <f t="shared" si="110"/>
        <v>156</v>
      </c>
      <c r="R787" s="130">
        <f t="shared" si="111"/>
        <v>818</v>
      </c>
      <c r="S787" s="130">
        <f t="shared" si="112"/>
        <v>778</v>
      </c>
      <c r="T787" s="130">
        <f t="shared" si="113"/>
        <v>9</v>
      </c>
      <c r="U787" s="130">
        <f t="shared" si="114"/>
        <v>145984</v>
      </c>
      <c r="V787" s="185">
        <f t="shared" si="115"/>
        <v>778</v>
      </c>
      <c r="W787" s="12">
        <v>156</v>
      </c>
      <c r="X787" s="9">
        <v>818</v>
      </c>
      <c r="Y787" s="9">
        <v>778</v>
      </c>
      <c r="Z787" s="12">
        <v>9</v>
      </c>
      <c r="AA787" s="12">
        <v>145984</v>
      </c>
      <c r="AB787" s="132"/>
      <c r="AC787" s="131"/>
      <c r="AD787" s="132"/>
      <c r="AE787" s="132"/>
      <c r="AF787" s="131"/>
      <c r="AG787" s="131"/>
      <c r="AI787" s="12"/>
      <c r="AL787" s="12"/>
      <c r="AM787" s="12"/>
      <c r="AO787" s="12"/>
      <c r="AR787" s="12"/>
      <c r="AS787" s="12"/>
      <c r="AU787" s="12"/>
      <c r="AX787" s="12"/>
      <c r="AY787" s="12"/>
      <c r="BA787" s="12"/>
      <c r="BD787" s="12"/>
      <c r="BE787" s="12"/>
      <c r="BG787" s="12"/>
      <c r="BJ787" s="12"/>
      <c r="BK787" s="12"/>
      <c r="BM787" s="131"/>
      <c r="BN787" s="132"/>
      <c r="BO787" s="132"/>
      <c r="BP787" s="12"/>
      <c r="BQ787" s="12"/>
      <c r="BS787" s="12"/>
      <c r="BV787" s="12"/>
      <c r="BW787" s="12"/>
      <c r="BY787" s="12"/>
      <c r="CB787" s="12"/>
      <c r="CC787" s="12"/>
      <c r="CE787" s="12"/>
      <c r="CH787" s="12"/>
      <c r="CI787" s="12"/>
    </row>
    <row r="788" spans="1:87">
      <c r="A788" s="9">
        <v>779</v>
      </c>
      <c r="B788" s="9">
        <v>156</v>
      </c>
      <c r="C788" s="9" t="s">
        <v>1928</v>
      </c>
      <c r="D788" s="9">
        <v>998</v>
      </c>
      <c r="E788" s="9" t="s">
        <v>1928</v>
      </c>
      <c r="F788" s="39">
        <v>0</v>
      </c>
      <c r="G788" s="128">
        <v>0</v>
      </c>
      <c r="H788" s="129">
        <f t="shared" si="108"/>
        <v>0</v>
      </c>
      <c r="I788" s="128">
        <f>IF(H789&gt;0, H788/H789, 0)</f>
        <v>0</v>
      </c>
      <c r="J788" s="76"/>
      <c r="K788" s="12" t="e">
        <f>ROUND(J789*I788,0)</f>
        <v>#REF!</v>
      </c>
      <c r="L788" s="75">
        <v>0</v>
      </c>
      <c r="M788" s="12" t="e">
        <f>K788-L788</f>
        <v>#REF!</v>
      </c>
      <c r="N788" s="50" t="e">
        <f t="shared" si="116"/>
        <v>#REF!</v>
      </c>
      <c r="O788" s="12">
        <v>0</v>
      </c>
      <c r="P788" s="9">
        <f t="shared" si="109"/>
        <v>0</v>
      </c>
      <c r="Q788" s="130">
        <f t="shared" si="110"/>
        <v>156</v>
      </c>
      <c r="R788" s="130">
        <f t="shared" si="111"/>
        <v>998</v>
      </c>
      <c r="S788" s="130">
        <f t="shared" si="112"/>
        <v>779</v>
      </c>
      <c r="T788" s="130">
        <f t="shared" si="113"/>
        <v>0</v>
      </c>
      <c r="U788" s="130">
        <f t="shared" si="114"/>
        <v>0</v>
      </c>
      <c r="V788" s="185">
        <f t="shared" si="115"/>
        <v>779</v>
      </c>
      <c r="W788" s="12">
        <v>156</v>
      </c>
      <c r="X788" s="9">
        <v>998</v>
      </c>
      <c r="Y788" s="9">
        <v>779</v>
      </c>
      <c r="Z788" s="12">
        <v>0</v>
      </c>
      <c r="AA788" s="12">
        <v>0</v>
      </c>
      <c r="AB788" s="132"/>
      <c r="AC788" s="131"/>
      <c r="AD788" s="132"/>
      <c r="AE788" s="132"/>
      <c r="AF788" s="131"/>
      <c r="AG788" s="131"/>
      <c r="AI788" s="12"/>
      <c r="AL788" s="12"/>
      <c r="AM788" s="12"/>
      <c r="AO788" s="12"/>
      <c r="AR788" s="12"/>
      <c r="AS788" s="12"/>
      <c r="AU788" s="12"/>
      <c r="AX788" s="12"/>
      <c r="AY788" s="12"/>
      <c r="BA788" s="12"/>
      <c r="BD788" s="12"/>
      <c r="BE788" s="12"/>
      <c r="BG788" s="12"/>
      <c r="BJ788" s="12"/>
      <c r="BK788" s="12"/>
      <c r="BM788" s="131"/>
      <c r="BN788" s="132"/>
      <c r="BO788" s="132"/>
      <c r="BP788" s="12"/>
      <c r="BQ788" s="12"/>
      <c r="BS788" s="12"/>
      <c r="BV788" s="12"/>
      <c r="BW788" s="12"/>
      <c r="BY788" s="12"/>
      <c r="CB788" s="12"/>
      <c r="CC788" s="12"/>
      <c r="CE788" s="12"/>
      <c r="CH788" s="12"/>
      <c r="CI788" s="12"/>
    </row>
    <row r="789" spans="1:87">
      <c r="A789" s="9">
        <v>780</v>
      </c>
      <c r="B789" s="13">
        <v>156</v>
      </c>
      <c r="C789" s="13" t="s">
        <v>1655</v>
      </c>
      <c r="D789" s="13">
        <v>999</v>
      </c>
      <c r="E789" s="13" t="s">
        <v>946</v>
      </c>
      <c r="F789" s="111">
        <v>716054</v>
      </c>
      <c r="G789" s="133">
        <v>1</v>
      </c>
      <c r="H789" s="134">
        <f>SUM(H785:H788)</f>
        <v>697465</v>
      </c>
      <c r="I789" s="133">
        <f>SUM(I785:I788)</f>
        <v>1</v>
      </c>
      <c r="J789" s="111" t="e">
        <f>VLOOKUP(B789,town351,22)</f>
        <v>#REF!</v>
      </c>
      <c r="K789" s="111" t="e">
        <f>SUM(K785:K788)</f>
        <v>#REF!</v>
      </c>
      <c r="L789" s="135">
        <v>602639</v>
      </c>
      <c r="M789" s="111" t="e">
        <f>SUM(M785:M788)</f>
        <v>#REF!</v>
      </c>
      <c r="N789" s="49" t="e">
        <f t="shared" si="116"/>
        <v>#REF!</v>
      </c>
      <c r="O789" s="111">
        <v>65</v>
      </c>
      <c r="P789" s="9">
        <f t="shared" si="109"/>
        <v>0</v>
      </c>
      <c r="Q789" s="130">
        <f t="shared" si="110"/>
        <v>156</v>
      </c>
      <c r="R789" s="130">
        <f t="shared" si="111"/>
        <v>999</v>
      </c>
      <c r="S789" s="130">
        <f t="shared" si="112"/>
        <v>780</v>
      </c>
      <c r="T789" s="130">
        <f t="shared" si="113"/>
        <v>64</v>
      </c>
      <c r="U789" s="130">
        <f t="shared" si="114"/>
        <v>697465</v>
      </c>
      <c r="V789" s="185">
        <f t="shared" si="115"/>
        <v>780</v>
      </c>
      <c r="W789" s="12">
        <v>156</v>
      </c>
      <c r="X789" s="9">
        <v>999</v>
      </c>
      <c r="Y789" s="9">
        <v>780</v>
      </c>
      <c r="Z789" s="12">
        <v>64</v>
      </c>
      <c r="AA789" s="12">
        <v>697465</v>
      </c>
      <c r="AB789" s="132"/>
      <c r="AC789" s="131"/>
      <c r="AD789" s="132"/>
      <c r="AE789" s="132"/>
      <c r="AF789" s="131"/>
      <c r="AG789" s="131"/>
      <c r="AI789" s="12"/>
      <c r="AL789" s="12"/>
      <c r="AM789" s="12"/>
      <c r="AO789" s="12"/>
      <c r="AR789" s="12"/>
      <c r="AS789" s="12"/>
      <c r="AU789" s="12"/>
      <c r="AX789" s="12"/>
      <c r="AY789" s="12"/>
      <c r="BA789" s="12"/>
      <c r="BD789" s="12"/>
      <c r="BE789" s="12"/>
      <c r="BG789" s="12"/>
      <c r="BJ789" s="12"/>
      <c r="BK789" s="12"/>
      <c r="BM789" s="131"/>
      <c r="BN789" s="132"/>
      <c r="BO789" s="132"/>
      <c r="BP789" s="12"/>
      <c r="BQ789" s="12"/>
      <c r="BS789" s="12"/>
      <c r="BV789" s="12"/>
      <c r="BW789" s="12"/>
      <c r="BY789" s="12"/>
      <c r="CB789" s="12"/>
      <c r="CC789" s="12"/>
      <c r="CE789" s="12"/>
      <c r="CH789" s="12"/>
      <c r="CI789" s="12"/>
    </row>
    <row r="790" spans="1:87">
      <c r="A790" s="9">
        <v>781</v>
      </c>
      <c r="B790" s="9">
        <v>157</v>
      </c>
      <c r="C790" s="9" t="s">
        <v>1656</v>
      </c>
      <c r="D790" s="9">
        <v>157</v>
      </c>
      <c r="E790" s="9" t="s">
        <v>1217</v>
      </c>
      <c r="F790" s="39">
        <v>5601678.0140399989</v>
      </c>
      <c r="G790" s="128">
        <v>0.66212036611661695</v>
      </c>
      <c r="H790" s="129">
        <f>U790</f>
        <v>6043300.8275599992</v>
      </c>
      <c r="I790" s="128">
        <f>IF(H794&gt;0, H790/H794, 0)</f>
        <v>0.70583313469539199</v>
      </c>
      <c r="J790" s="76"/>
      <c r="K790" s="12" t="e">
        <f>ROUND(J794*I790,0)</f>
        <v>#REF!</v>
      </c>
      <c r="L790" s="75">
        <v>4808245</v>
      </c>
      <c r="M790" s="12" t="e">
        <f>K790-L790</f>
        <v>#REF!</v>
      </c>
      <c r="N790" s="50" t="e">
        <f t="shared" si="116"/>
        <v>#REF!</v>
      </c>
      <c r="O790" s="12">
        <v>618</v>
      </c>
      <c r="P790" s="9">
        <f t="shared" si="109"/>
        <v>0</v>
      </c>
      <c r="Q790" s="130">
        <f t="shared" si="110"/>
        <v>157</v>
      </c>
      <c r="R790" s="130">
        <f t="shared" si="111"/>
        <v>157</v>
      </c>
      <c r="S790" s="130">
        <f t="shared" si="112"/>
        <v>781</v>
      </c>
      <c r="T790" s="130">
        <f t="shared" si="113"/>
        <v>664</v>
      </c>
      <c r="U790" s="130">
        <f t="shared" si="114"/>
        <v>6043300.8275599992</v>
      </c>
      <c r="V790" s="185">
        <f t="shared" si="115"/>
        <v>781</v>
      </c>
      <c r="W790" s="12">
        <v>157</v>
      </c>
      <c r="X790" s="9">
        <v>157</v>
      </c>
      <c r="Y790" s="9">
        <v>781</v>
      </c>
      <c r="Z790" s="12">
        <v>664</v>
      </c>
      <c r="AA790" s="12">
        <v>6043300.8275599992</v>
      </c>
      <c r="AB790" s="132"/>
      <c r="AC790" s="131"/>
      <c r="AD790" s="132"/>
      <c r="AE790" s="132"/>
      <c r="AF790" s="131"/>
      <c r="AG790" s="131"/>
      <c r="AI790" s="12"/>
      <c r="AL790" s="12"/>
      <c r="AM790" s="12"/>
      <c r="AO790" s="12"/>
      <c r="AR790" s="12"/>
      <c r="AS790" s="12"/>
      <c r="AU790" s="12"/>
      <c r="AX790" s="12"/>
      <c r="AY790" s="12"/>
      <c r="BA790" s="12"/>
      <c r="BD790" s="12"/>
      <c r="BE790" s="12"/>
      <c r="BG790" s="12"/>
      <c r="BJ790" s="12"/>
      <c r="BK790" s="12"/>
      <c r="BM790" s="131"/>
      <c r="BN790" s="132"/>
      <c r="BO790" s="132"/>
      <c r="BP790" s="12"/>
      <c r="BQ790" s="12"/>
      <c r="BS790" s="12"/>
      <c r="BV790" s="12"/>
      <c r="BW790" s="12"/>
      <c r="BY790" s="12"/>
      <c r="CB790" s="12"/>
      <c r="CC790" s="12"/>
      <c r="CE790" s="12"/>
      <c r="CH790" s="12"/>
      <c r="CI790" s="12"/>
    </row>
    <row r="791" spans="1:87">
      <c r="A791" s="9">
        <v>782</v>
      </c>
      <c r="B791" s="9">
        <v>157</v>
      </c>
      <c r="C791" s="9" t="s">
        <v>1656</v>
      </c>
      <c r="D791" s="9">
        <v>695</v>
      </c>
      <c r="E791" s="9" t="s">
        <v>1444</v>
      </c>
      <c r="F791" s="39">
        <v>2773845</v>
      </c>
      <c r="G791" s="128">
        <v>0.3278694816709315</v>
      </c>
      <c r="H791" s="129">
        <f t="shared" si="108"/>
        <v>2326425</v>
      </c>
      <c r="I791" s="128">
        <f>IF(H794&gt;0, H791/H794, 0)</f>
        <v>0.27171704623658743</v>
      </c>
      <c r="J791" s="76"/>
      <c r="K791" s="12" t="e">
        <f>ROUND(J794*I791,0)</f>
        <v>#REF!</v>
      </c>
      <c r="L791" s="75">
        <v>2380952</v>
      </c>
      <c r="M791" s="12" t="e">
        <f>K791-L791</f>
        <v>#REF!</v>
      </c>
      <c r="N791" s="50" t="e">
        <f t="shared" si="116"/>
        <v>#REF!</v>
      </c>
      <c r="O791" s="12">
        <v>264</v>
      </c>
      <c r="P791" s="9">
        <f t="shared" si="109"/>
        <v>0</v>
      </c>
      <c r="Q791" s="130">
        <f t="shared" si="110"/>
        <v>157</v>
      </c>
      <c r="R791" s="130">
        <f t="shared" si="111"/>
        <v>695</v>
      </c>
      <c r="S791" s="130">
        <f t="shared" si="112"/>
        <v>782</v>
      </c>
      <c r="T791" s="130">
        <f t="shared" si="113"/>
        <v>221</v>
      </c>
      <c r="U791" s="130">
        <f t="shared" si="114"/>
        <v>2326425</v>
      </c>
      <c r="V791" s="185">
        <f t="shared" si="115"/>
        <v>782</v>
      </c>
      <c r="W791" s="12">
        <v>157</v>
      </c>
      <c r="X791" s="9">
        <v>695</v>
      </c>
      <c r="Y791" s="9">
        <v>782</v>
      </c>
      <c r="Z791" s="12">
        <v>221</v>
      </c>
      <c r="AA791" s="12">
        <v>2326425</v>
      </c>
      <c r="AB791" s="132"/>
      <c r="AC791" s="131"/>
      <c r="AD791" s="132"/>
      <c r="AE791" s="132"/>
      <c r="AF791" s="131"/>
      <c r="AG791" s="131"/>
      <c r="AI791" s="12"/>
      <c r="AL791" s="12"/>
      <c r="AM791" s="12"/>
      <c r="AO791" s="12"/>
      <c r="AR791" s="12"/>
      <c r="AS791" s="12"/>
      <c r="AU791" s="12"/>
      <c r="AX791" s="12"/>
      <c r="AY791" s="12"/>
      <c r="BA791" s="12"/>
      <c r="BD791" s="12"/>
      <c r="BE791" s="12"/>
      <c r="BG791" s="12"/>
      <c r="BJ791" s="12"/>
      <c r="BK791" s="12"/>
      <c r="BM791" s="131"/>
      <c r="BN791" s="132"/>
      <c r="BO791" s="132"/>
      <c r="BP791" s="12"/>
      <c r="BQ791" s="12"/>
      <c r="BS791" s="12"/>
      <c r="BV791" s="12"/>
      <c r="BW791" s="12"/>
      <c r="BY791" s="12"/>
      <c r="CB791" s="12"/>
      <c r="CC791" s="12"/>
      <c r="CE791" s="12"/>
      <c r="CH791" s="12"/>
      <c r="CI791" s="12"/>
    </row>
    <row r="792" spans="1:87">
      <c r="A792" s="9">
        <v>783</v>
      </c>
      <c r="B792" s="9">
        <v>157</v>
      </c>
      <c r="C792" s="9" t="s">
        <v>1656</v>
      </c>
      <c r="D792" s="9">
        <v>830</v>
      </c>
      <c r="E792" s="9" t="s">
        <v>1485</v>
      </c>
      <c r="F792" s="39">
        <v>84688</v>
      </c>
      <c r="G792" s="128">
        <v>1.0010152212451613E-2</v>
      </c>
      <c r="H792" s="129">
        <f t="shared" si="108"/>
        <v>192214</v>
      </c>
      <c r="I792" s="128">
        <f>IF(H794&gt;0, H792/H794, 0)</f>
        <v>2.2449819068020425E-2</v>
      </c>
      <c r="J792" s="76"/>
      <c r="K792" s="12" t="e">
        <f>ROUND(J794*I792,0)</f>
        <v>#REF!</v>
      </c>
      <c r="L792" s="75">
        <v>72693</v>
      </c>
      <c r="M792" s="12" t="e">
        <f>K792-L792</f>
        <v>#REF!</v>
      </c>
      <c r="N792" s="50" t="e">
        <f t="shared" si="116"/>
        <v>#REF!</v>
      </c>
      <c r="O792" s="12">
        <v>5</v>
      </c>
      <c r="P792" s="9">
        <f t="shared" si="109"/>
        <v>0</v>
      </c>
      <c r="Q792" s="130">
        <f t="shared" si="110"/>
        <v>157</v>
      </c>
      <c r="R792" s="130">
        <f t="shared" si="111"/>
        <v>830</v>
      </c>
      <c r="S792" s="130">
        <f t="shared" si="112"/>
        <v>783</v>
      </c>
      <c r="T792" s="130">
        <f t="shared" si="113"/>
        <v>11</v>
      </c>
      <c r="U792" s="130">
        <f t="shared" si="114"/>
        <v>192214</v>
      </c>
      <c r="V792" s="185">
        <f t="shared" si="115"/>
        <v>783</v>
      </c>
      <c r="W792" s="12">
        <v>157</v>
      </c>
      <c r="X792" s="9">
        <v>830</v>
      </c>
      <c r="Y792" s="9">
        <v>783</v>
      </c>
      <c r="Z792" s="12">
        <v>11</v>
      </c>
      <c r="AA792" s="12">
        <v>192214</v>
      </c>
      <c r="AB792" s="132"/>
      <c r="AC792" s="131"/>
      <c r="AD792" s="132"/>
      <c r="AE792" s="132"/>
      <c r="AF792" s="131"/>
      <c r="AG792" s="131"/>
      <c r="AI792" s="12"/>
      <c r="AL792" s="12"/>
      <c r="AM792" s="12"/>
      <c r="AO792" s="12"/>
      <c r="AR792" s="12"/>
      <c r="AS792" s="12"/>
      <c r="AU792" s="12"/>
      <c r="AX792" s="12"/>
      <c r="AY792" s="12"/>
      <c r="BA792" s="12"/>
      <c r="BD792" s="12"/>
      <c r="BE792" s="12"/>
      <c r="BG792" s="12"/>
      <c r="BJ792" s="12"/>
      <c r="BK792" s="12"/>
      <c r="BM792" s="131"/>
      <c r="BN792" s="132"/>
      <c r="BO792" s="132"/>
      <c r="BP792" s="12"/>
      <c r="BQ792" s="12"/>
      <c r="BS792" s="12"/>
      <c r="BV792" s="12"/>
      <c r="BW792" s="12"/>
      <c r="BY792" s="12"/>
      <c r="CB792" s="12"/>
      <c r="CC792" s="12"/>
      <c r="CE792" s="12"/>
      <c r="CH792" s="12"/>
      <c r="CI792" s="12"/>
    </row>
    <row r="793" spans="1:87">
      <c r="A793" s="9">
        <v>784</v>
      </c>
      <c r="B793" s="9">
        <v>157</v>
      </c>
      <c r="C793" s="9" t="s">
        <v>1928</v>
      </c>
      <c r="D793" s="9">
        <v>998</v>
      </c>
      <c r="E793" s="9" t="s">
        <v>1928</v>
      </c>
      <c r="F793" s="39">
        <v>0</v>
      </c>
      <c r="G793" s="128">
        <v>0</v>
      </c>
      <c r="H793" s="129">
        <f t="shared" si="108"/>
        <v>0</v>
      </c>
      <c r="I793" s="128">
        <f>IF(H794&gt;0, H793/H794, 0)</f>
        <v>0</v>
      </c>
      <c r="J793" s="76"/>
      <c r="K793" s="12" t="e">
        <f>ROUND(J794*I793,0)</f>
        <v>#REF!</v>
      </c>
      <c r="L793" s="75">
        <v>0</v>
      </c>
      <c r="M793" s="12" t="e">
        <f>K793-L793</f>
        <v>#REF!</v>
      </c>
      <c r="N793" s="50" t="e">
        <f t="shared" si="116"/>
        <v>#REF!</v>
      </c>
      <c r="O793" s="12">
        <v>0</v>
      </c>
      <c r="P793" s="9">
        <f t="shared" si="109"/>
        <v>0</v>
      </c>
      <c r="Q793" s="130">
        <f t="shared" si="110"/>
        <v>157</v>
      </c>
      <c r="R793" s="130">
        <f t="shared" si="111"/>
        <v>998</v>
      </c>
      <c r="S793" s="130">
        <f t="shared" si="112"/>
        <v>784</v>
      </c>
      <c r="T793" s="130">
        <f t="shared" si="113"/>
        <v>0</v>
      </c>
      <c r="U793" s="130">
        <f t="shared" si="114"/>
        <v>0</v>
      </c>
      <c r="V793" s="185">
        <f t="shared" si="115"/>
        <v>784</v>
      </c>
      <c r="W793" s="12">
        <v>157</v>
      </c>
      <c r="X793" s="9">
        <v>998</v>
      </c>
      <c r="Y793" s="9">
        <v>784</v>
      </c>
      <c r="Z793" s="12">
        <v>0</v>
      </c>
      <c r="AA793" s="12">
        <v>0</v>
      </c>
      <c r="AB793" s="132"/>
      <c r="AC793" s="131"/>
      <c r="AD793" s="132"/>
      <c r="AE793" s="132"/>
      <c r="AF793" s="131"/>
      <c r="AG793" s="131"/>
      <c r="AI793" s="12"/>
      <c r="AL793" s="12"/>
      <c r="AM793" s="12"/>
      <c r="AO793" s="12"/>
      <c r="AR793" s="12"/>
      <c r="AS793" s="12"/>
      <c r="AU793" s="12"/>
      <c r="AX793" s="12"/>
      <c r="AY793" s="12"/>
      <c r="BA793" s="12"/>
      <c r="BD793" s="12"/>
      <c r="BE793" s="12"/>
      <c r="BG793" s="12"/>
      <c r="BJ793" s="12"/>
      <c r="BK793" s="12"/>
      <c r="BM793" s="131"/>
      <c r="BN793" s="132"/>
      <c r="BO793" s="132"/>
      <c r="BP793" s="12"/>
      <c r="BQ793" s="12"/>
      <c r="BS793" s="12"/>
      <c r="BV793" s="12"/>
      <c r="BW793" s="12"/>
      <c r="BY793" s="12"/>
      <c r="CB793" s="12"/>
      <c r="CC793" s="12"/>
      <c r="CE793" s="12"/>
      <c r="CH793" s="12"/>
      <c r="CI793" s="12"/>
    </row>
    <row r="794" spans="1:87">
      <c r="A794" s="9">
        <v>785</v>
      </c>
      <c r="B794" s="13">
        <v>157</v>
      </c>
      <c r="C794" s="13" t="s">
        <v>1656</v>
      </c>
      <c r="D794" s="13">
        <v>999</v>
      </c>
      <c r="E794" s="13" t="s">
        <v>946</v>
      </c>
      <c r="F794" s="111">
        <v>8460211.0140399989</v>
      </c>
      <c r="G794" s="133">
        <v>1</v>
      </c>
      <c r="H794" s="134">
        <f>SUM(H790:H793)</f>
        <v>8561939.8275600001</v>
      </c>
      <c r="I794" s="133">
        <f>SUM(I790:I793)</f>
        <v>0.99999999999999989</v>
      </c>
      <c r="J794" s="111" t="e">
        <f>VLOOKUP(B794,town351,22)</f>
        <v>#REF!</v>
      </c>
      <c r="K794" s="111" t="e">
        <f>SUM(K790:K793)</f>
        <v>#REF!</v>
      </c>
      <c r="L794" s="135">
        <v>7261890</v>
      </c>
      <c r="M794" s="111" t="e">
        <f>SUM(M790:M793)</f>
        <v>#REF!</v>
      </c>
      <c r="N794" s="49" t="e">
        <f t="shared" si="116"/>
        <v>#REF!</v>
      </c>
      <c r="O794" s="111">
        <v>887</v>
      </c>
      <c r="P794" s="9">
        <f t="shared" si="109"/>
        <v>0</v>
      </c>
      <c r="Q794" s="130">
        <f t="shared" si="110"/>
        <v>157</v>
      </c>
      <c r="R794" s="130">
        <f t="shared" si="111"/>
        <v>999</v>
      </c>
      <c r="S794" s="130">
        <f t="shared" si="112"/>
        <v>785</v>
      </c>
      <c r="T794" s="130">
        <f t="shared" si="113"/>
        <v>896</v>
      </c>
      <c r="U794" s="130">
        <f t="shared" si="114"/>
        <v>8561939.8275600001</v>
      </c>
      <c r="V794" s="185">
        <f t="shared" si="115"/>
        <v>785</v>
      </c>
      <c r="W794" s="12">
        <v>157</v>
      </c>
      <c r="X794" s="9">
        <v>999</v>
      </c>
      <c r="Y794" s="9">
        <v>785</v>
      </c>
      <c r="Z794" s="12">
        <v>896</v>
      </c>
      <c r="AA794" s="12">
        <v>8561939.8275600001</v>
      </c>
      <c r="AB794" s="132"/>
      <c r="AC794" s="131"/>
      <c r="AD794" s="132"/>
      <c r="AE794" s="132"/>
      <c r="AF794" s="131"/>
      <c r="AG794" s="131"/>
      <c r="AI794" s="12"/>
      <c r="AL794" s="12"/>
      <c r="AM794" s="12"/>
      <c r="AO794" s="12"/>
      <c r="AR794" s="12"/>
      <c r="AS794" s="12"/>
      <c r="AU794" s="12"/>
      <c r="AX794" s="12"/>
      <c r="AY794" s="12"/>
      <c r="BA794" s="12"/>
      <c r="BD794" s="12"/>
      <c r="BE794" s="12"/>
      <c r="BG794" s="12"/>
      <c r="BJ794" s="12"/>
      <c r="BK794" s="12"/>
      <c r="BM794" s="131"/>
      <c r="BN794" s="132"/>
      <c r="BO794" s="132"/>
      <c r="BP794" s="12"/>
      <c r="BQ794" s="12"/>
      <c r="BS794" s="12"/>
      <c r="BV794" s="12"/>
      <c r="BW794" s="12"/>
      <c r="BY794" s="12"/>
      <c r="CB794" s="12"/>
      <c r="CC794" s="12"/>
      <c r="CE794" s="12"/>
      <c r="CH794" s="12"/>
      <c r="CI794" s="12"/>
    </row>
    <row r="795" spans="1:87">
      <c r="A795" s="9">
        <v>786</v>
      </c>
      <c r="B795" s="9">
        <v>158</v>
      </c>
      <c r="C795" s="9" t="s">
        <v>1657</v>
      </c>
      <c r="D795" s="9">
        <v>158</v>
      </c>
      <c r="E795" s="9" t="s">
        <v>1218</v>
      </c>
      <c r="F795" s="39">
        <v>15178691.897499997</v>
      </c>
      <c r="G795" s="128">
        <v>0.96751477239167527</v>
      </c>
      <c r="H795" s="129">
        <f t="shared" ref="H795:H858" si="117">U795</f>
        <v>14722352.576169997</v>
      </c>
      <c r="I795" s="128">
        <f>IF(H799&gt;0, H795/H799, 0)</f>
        <v>0.96517779347377297</v>
      </c>
      <c r="J795" s="76"/>
      <c r="K795" s="12" t="e">
        <f>ROUND(J799*I795,0)</f>
        <v>#REF!</v>
      </c>
      <c r="L795" s="75">
        <v>11837909</v>
      </c>
      <c r="M795" s="12" t="e">
        <f>K795-L795</f>
        <v>#REF!</v>
      </c>
      <c r="N795" s="50" t="e">
        <f t="shared" si="116"/>
        <v>#REF!</v>
      </c>
      <c r="O795" s="12">
        <v>1558</v>
      </c>
      <c r="P795" s="9">
        <f t="shared" si="109"/>
        <v>0</v>
      </c>
      <c r="Q795" s="130">
        <f t="shared" si="110"/>
        <v>158</v>
      </c>
      <c r="R795" s="130">
        <f t="shared" si="111"/>
        <v>158</v>
      </c>
      <c r="S795" s="130">
        <f t="shared" si="112"/>
        <v>786</v>
      </c>
      <c r="T795" s="130">
        <f t="shared" si="113"/>
        <v>1571</v>
      </c>
      <c r="U795" s="130">
        <f t="shared" si="114"/>
        <v>14722352.576169997</v>
      </c>
      <c r="V795" s="185">
        <f t="shared" si="115"/>
        <v>786</v>
      </c>
      <c r="W795" s="12">
        <v>158</v>
      </c>
      <c r="X795" s="9">
        <v>158</v>
      </c>
      <c r="Y795" s="9">
        <v>786</v>
      </c>
      <c r="Z795" s="12">
        <v>1571</v>
      </c>
      <c r="AA795" s="12">
        <v>14722352.576169997</v>
      </c>
      <c r="AB795" s="132"/>
      <c r="AC795" s="131"/>
      <c r="AD795" s="132"/>
      <c r="AE795" s="132"/>
      <c r="AF795" s="131"/>
      <c r="AG795" s="131"/>
      <c r="AI795" s="12"/>
      <c r="AL795" s="12"/>
      <c r="AM795" s="12"/>
      <c r="AO795" s="12"/>
      <c r="AR795" s="12"/>
      <c r="AS795" s="12"/>
      <c r="AU795" s="12"/>
      <c r="AX795" s="12"/>
      <c r="AY795" s="12"/>
      <c r="BA795" s="12"/>
      <c r="BD795" s="12"/>
      <c r="BE795" s="12"/>
      <c r="BG795" s="12"/>
      <c r="BJ795" s="12"/>
      <c r="BK795" s="12"/>
      <c r="BM795" s="131"/>
      <c r="BN795" s="132"/>
      <c r="BO795" s="132"/>
      <c r="BP795" s="12"/>
      <c r="BQ795" s="12"/>
      <c r="BS795" s="12"/>
      <c r="BV795" s="12"/>
      <c r="BW795" s="12"/>
      <c r="BY795" s="12"/>
      <c r="CB795" s="12"/>
      <c r="CC795" s="12"/>
      <c r="CE795" s="12"/>
      <c r="CH795" s="12"/>
      <c r="CI795" s="12"/>
    </row>
    <row r="796" spans="1:87">
      <c r="A796" s="9">
        <v>787</v>
      </c>
      <c r="B796" s="9">
        <v>158</v>
      </c>
      <c r="C796" s="9" t="s">
        <v>1657</v>
      </c>
      <c r="D796" s="9">
        <v>852</v>
      </c>
      <c r="E796" s="9" t="s">
        <v>1488</v>
      </c>
      <c r="F796" s="39">
        <v>509639</v>
      </c>
      <c r="G796" s="128">
        <v>3.2485227608324681E-2</v>
      </c>
      <c r="H796" s="129">
        <f t="shared" si="117"/>
        <v>531161</v>
      </c>
      <c r="I796" s="128">
        <f>IF(H799&gt;0, H796/H799, 0)</f>
        <v>3.4822206526227063E-2</v>
      </c>
      <c r="J796" s="76"/>
      <c r="K796" s="12" t="e">
        <f>ROUND(J799*I796,0)</f>
        <v>#REF!</v>
      </c>
      <c r="L796" s="75">
        <v>397469</v>
      </c>
      <c r="M796" s="12" t="e">
        <f>K796-L796</f>
        <v>#REF!</v>
      </c>
      <c r="N796" s="50" t="e">
        <f t="shared" si="116"/>
        <v>#REF!</v>
      </c>
      <c r="O796" s="12">
        <v>33</v>
      </c>
      <c r="P796" s="9">
        <f t="shared" si="109"/>
        <v>0</v>
      </c>
      <c r="Q796" s="130">
        <f t="shared" si="110"/>
        <v>158</v>
      </c>
      <c r="R796" s="130">
        <f t="shared" si="111"/>
        <v>852</v>
      </c>
      <c r="S796" s="130">
        <f t="shared" si="112"/>
        <v>787</v>
      </c>
      <c r="T796" s="130">
        <f t="shared" si="113"/>
        <v>34</v>
      </c>
      <c r="U796" s="130">
        <f t="shared" si="114"/>
        <v>531161</v>
      </c>
      <c r="V796" s="185">
        <f t="shared" si="115"/>
        <v>787</v>
      </c>
      <c r="W796" s="12">
        <v>158</v>
      </c>
      <c r="X796" s="9">
        <v>852</v>
      </c>
      <c r="Y796" s="9">
        <v>787</v>
      </c>
      <c r="Z796" s="12">
        <v>34</v>
      </c>
      <c r="AA796" s="12">
        <v>531161</v>
      </c>
      <c r="AB796" s="132"/>
      <c r="AC796" s="131"/>
      <c r="AD796" s="132"/>
      <c r="AE796" s="132"/>
      <c r="AF796" s="131"/>
      <c r="AG796" s="131"/>
      <c r="AI796" s="12"/>
      <c r="AL796" s="12"/>
      <c r="AM796" s="12"/>
      <c r="AO796" s="12"/>
      <c r="AR796" s="12"/>
      <c r="AS796" s="12"/>
      <c r="AU796" s="12"/>
      <c r="AX796" s="12"/>
      <c r="AY796" s="12"/>
      <c r="BA796" s="12"/>
      <c r="BD796" s="12"/>
      <c r="BE796" s="12"/>
      <c r="BG796" s="12"/>
      <c r="BJ796" s="12"/>
      <c r="BK796" s="12"/>
      <c r="BM796" s="131"/>
      <c r="BN796" s="132"/>
      <c r="BO796" s="132"/>
      <c r="BP796" s="12"/>
      <c r="BQ796" s="12"/>
      <c r="BS796" s="12"/>
      <c r="BV796" s="12"/>
      <c r="BW796" s="12"/>
      <c r="BY796" s="12"/>
      <c r="CB796" s="12"/>
      <c r="CC796" s="12"/>
      <c r="CE796" s="12"/>
      <c r="CH796" s="12"/>
      <c r="CI796" s="12"/>
    </row>
    <row r="797" spans="1:87">
      <c r="A797" s="9">
        <v>788</v>
      </c>
      <c r="B797" s="9">
        <v>158</v>
      </c>
      <c r="C797" s="9" t="s">
        <v>1928</v>
      </c>
      <c r="D797" s="9">
        <v>998</v>
      </c>
      <c r="E797" s="9" t="s">
        <v>1928</v>
      </c>
      <c r="F797" s="39">
        <v>0</v>
      </c>
      <c r="G797" s="128">
        <v>0</v>
      </c>
      <c r="H797" s="129">
        <f t="shared" si="117"/>
        <v>0</v>
      </c>
      <c r="I797" s="128">
        <f>IF(H799&gt;0, H797/H799, 0)</f>
        <v>0</v>
      </c>
      <c r="J797" s="76"/>
      <c r="K797" s="12" t="e">
        <f>ROUND(J799*I797,0)</f>
        <v>#REF!</v>
      </c>
      <c r="L797" s="75">
        <v>0</v>
      </c>
      <c r="M797" s="12" t="e">
        <f>K797-L797</f>
        <v>#REF!</v>
      </c>
      <c r="N797" s="50" t="e">
        <f t="shared" si="116"/>
        <v>#REF!</v>
      </c>
      <c r="O797" s="12">
        <v>0</v>
      </c>
      <c r="P797" s="9">
        <f t="shared" si="109"/>
        <v>0</v>
      </c>
      <c r="Q797" s="130">
        <f t="shared" si="110"/>
        <v>158</v>
      </c>
      <c r="R797" s="130">
        <f t="shared" si="111"/>
        <v>998</v>
      </c>
      <c r="S797" s="130">
        <f t="shared" si="112"/>
        <v>788</v>
      </c>
      <c r="T797" s="130">
        <f t="shared" si="113"/>
        <v>0</v>
      </c>
      <c r="U797" s="130">
        <f t="shared" si="114"/>
        <v>0</v>
      </c>
      <c r="V797" s="185">
        <f t="shared" si="115"/>
        <v>788</v>
      </c>
      <c r="W797" s="12">
        <v>158</v>
      </c>
      <c r="X797" s="9">
        <v>998</v>
      </c>
      <c r="Y797" s="9">
        <v>788</v>
      </c>
      <c r="Z797" s="12">
        <v>0</v>
      </c>
      <c r="AA797" s="12">
        <v>0</v>
      </c>
      <c r="AB797" s="132"/>
      <c r="AC797" s="131"/>
      <c r="AD797" s="132"/>
      <c r="AE797" s="132"/>
      <c r="AF797" s="131"/>
      <c r="AG797" s="131"/>
      <c r="AI797" s="12"/>
      <c r="AL797" s="12"/>
      <c r="AM797" s="12"/>
      <c r="AO797" s="12"/>
      <c r="AR797" s="12"/>
      <c r="AS797" s="12"/>
      <c r="AU797" s="12"/>
      <c r="AX797" s="12"/>
      <c r="AY797" s="12"/>
      <c r="BA797" s="12"/>
      <c r="BD797" s="12"/>
      <c r="BE797" s="12"/>
      <c r="BG797" s="12"/>
      <c r="BJ797" s="12"/>
      <c r="BK797" s="12"/>
      <c r="BM797" s="131"/>
      <c r="BN797" s="132"/>
      <c r="BO797" s="132"/>
      <c r="BP797" s="12"/>
      <c r="BQ797" s="12"/>
      <c r="BS797" s="12"/>
      <c r="BV797" s="12"/>
      <c r="BW797" s="12"/>
      <c r="BY797" s="12"/>
      <c r="CB797" s="12"/>
      <c r="CC797" s="12"/>
      <c r="CE797" s="12"/>
      <c r="CH797" s="12"/>
      <c r="CI797" s="12"/>
    </row>
    <row r="798" spans="1:87">
      <c r="A798" s="9">
        <v>789</v>
      </c>
      <c r="B798" s="9">
        <v>158</v>
      </c>
      <c r="C798" s="9" t="s">
        <v>1928</v>
      </c>
      <c r="D798" s="9">
        <v>998</v>
      </c>
      <c r="E798" s="9" t="s">
        <v>1928</v>
      </c>
      <c r="F798" s="39">
        <v>0</v>
      </c>
      <c r="G798" s="128">
        <v>0</v>
      </c>
      <c r="H798" s="129">
        <f t="shared" si="117"/>
        <v>0</v>
      </c>
      <c r="I798" s="128">
        <f>IF(H799&gt;0, H798/H799, 0)</f>
        <v>0</v>
      </c>
      <c r="J798" s="76"/>
      <c r="K798" s="12" t="e">
        <f>ROUND(J799*I798,0)</f>
        <v>#REF!</v>
      </c>
      <c r="L798" s="75">
        <v>0</v>
      </c>
      <c r="M798" s="12" t="e">
        <f>K798-L798</f>
        <v>#REF!</v>
      </c>
      <c r="N798" s="50" t="e">
        <f t="shared" si="116"/>
        <v>#REF!</v>
      </c>
      <c r="O798" s="12">
        <v>0</v>
      </c>
      <c r="P798" s="9">
        <f t="shared" si="109"/>
        <v>0</v>
      </c>
      <c r="Q798" s="130">
        <f t="shared" si="110"/>
        <v>158</v>
      </c>
      <c r="R798" s="130">
        <f t="shared" si="111"/>
        <v>998</v>
      </c>
      <c r="S798" s="130">
        <f t="shared" si="112"/>
        <v>789</v>
      </c>
      <c r="T798" s="130">
        <f t="shared" si="113"/>
        <v>0</v>
      </c>
      <c r="U798" s="130">
        <f t="shared" si="114"/>
        <v>0</v>
      </c>
      <c r="V798" s="185">
        <f t="shared" si="115"/>
        <v>789</v>
      </c>
      <c r="W798" s="12">
        <v>158</v>
      </c>
      <c r="X798" s="9">
        <v>998</v>
      </c>
      <c r="Y798" s="9">
        <v>789</v>
      </c>
      <c r="Z798" s="12">
        <v>0</v>
      </c>
      <c r="AA798" s="12">
        <v>0</v>
      </c>
      <c r="AB798" s="132"/>
      <c r="AC798" s="131"/>
      <c r="AD798" s="132"/>
      <c r="AE798" s="132"/>
      <c r="AF798" s="131"/>
      <c r="AG798" s="131"/>
      <c r="AI798" s="12"/>
      <c r="AL798" s="12"/>
      <c r="AM798" s="12"/>
      <c r="AO798" s="12"/>
      <c r="AR798" s="12"/>
      <c r="AS798" s="12"/>
      <c r="AU798" s="12"/>
      <c r="AX798" s="12"/>
      <c r="AY798" s="12"/>
      <c r="BA798" s="12"/>
      <c r="BD798" s="12"/>
      <c r="BE798" s="12"/>
      <c r="BG798" s="12"/>
      <c r="BJ798" s="12"/>
      <c r="BK798" s="12"/>
      <c r="BM798" s="131"/>
      <c r="BN798" s="132"/>
      <c r="BO798" s="132"/>
      <c r="BP798" s="12"/>
      <c r="BQ798" s="12"/>
      <c r="BS798" s="12"/>
      <c r="BV798" s="12"/>
      <c r="BW798" s="12"/>
      <c r="BY798" s="12"/>
      <c r="CB798" s="12"/>
      <c r="CC798" s="12"/>
      <c r="CE798" s="12"/>
      <c r="CH798" s="12"/>
      <c r="CI798" s="12"/>
    </row>
    <row r="799" spans="1:87">
      <c r="A799" s="9">
        <v>790</v>
      </c>
      <c r="B799" s="13">
        <v>158</v>
      </c>
      <c r="C799" s="13" t="s">
        <v>1657</v>
      </c>
      <c r="D799" s="13">
        <v>999</v>
      </c>
      <c r="E799" s="13" t="s">
        <v>946</v>
      </c>
      <c r="F799" s="111">
        <v>15688330.897499997</v>
      </c>
      <c r="G799" s="133">
        <v>1</v>
      </c>
      <c r="H799" s="134">
        <f>SUM(H795:H798)</f>
        <v>15253513.576169997</v>
      </c>
      <c r="I799" s="133">
        <f>SUM(I795:I798)</f>
        <v>1</v>
      </c>
      <c r="J799" s="111" t="e">
        <f>VLOOKUP(B799,town351,22)</f>
        <v>#REF!</v>
      </c>
      <c r="K799" s="111" t="e">
        <f>SUM(K795:K798)</f>
        <v>#REF!</v>
      </c>
      <c r="L799" s="135">
        <v>12235378</v>
      </c>
      <c r="M799" s="111" t="e">
        <f>SUM(M795:M798)</f>
        <v>#REF!</v>
      </c>
      <c r="N799" s="49" t="e">
        <f t="shared" si="116"/>
        <v>#REF!</v>
      </c>
      <c r="O799" s="111">
        <v>1591</v>
      </c>
      <c r="P799" s="9">
        <f t="shared" si="109"/>
        <v>0</v>
      </c>
      <c r="Q799" s="130">
        <f t="shared" si="110"/>
        <v>158</v>
      </c>
      <c r="R799" s="130">
        <f t="shared" si="111"/>
        <v>999</v>
      </c>
      <c r="S799" s="130">
        <f t="shared" si="112"/>
        <v>790</v>
      </c>
      <c r="T799" s="130">
        <f t="shared" si="113"/>
        <v>1605</v>
      </c>
      <c r="U799" s="130">
        <f t="shared" si="114"/>
        <v>15253513.576169997</v>
      </c>
      <c r="V799" s="185">
        <f t="shared" si="115"/>
        <v>790</v>
      </c>
      <c r="W799" s="12">
        <v>158</v>
      </c>
      <c r="X799" s="9">
        <v>999</v>
      </c>
      <c r="Y799" s="9">
        <v>790</v>
      </c>
      <c r="Z799" s="12">
        <v>1605</v>
      </c>
      <c r="AA799" s="12">
        <v>15253513.576169997</v>
      </c>
      <c r="AB799" s="132"/>
      <c r="AC799" s="131"/>
      <c r="AD799" s="132"/>
      <c r="AE799" s="132"/>
      <c r="AF799" s="131"/>
      <c r="AG799" s="131"/>
      <c r="AI799" s="12"/>
      <c r="AL799" s="12"/>
      <c r="AM799" s="12"/>
      <c r="AO799" s="12"/>
      <c r="AR799" s="12"/>
      <c r="AS799" s="12"/>
      <c r="AU799" s="12"/>
      <c r="AX799" s="12"/>
      <c r="AY799" s="12"/>
      <c r="BA799" s="12"/>
      <c r="BD799" s="12"/>
      <c r="BE799" s="12"/>
      <c r="BG799" s="12"/>
      <c r="BJ799" s="12"/>
      <c r="BK799" s="12"/>
      <c r="BM799" s="131"/>
      <c r="BN799" s="132"/>
      <c r="BO799" s="132"/>
      <c r="BP799" s="12"/>
      <c r="BQ799" s="12"/>
      <c r="BS799" s="12"/>
      <c r="BV799" s="12"/>
      <c r="BW799" s="12"/>
      <c r="BY799" s="12"/>
      <c r="CB799" s="12"/>
      <c r="CC799" s="12"/>
      <c r="CE799" s="12"/>
      <c r="CH799" s="12"/>
      <c r="CI799" s="12"/>
    </row>
    <row r="800" spans="1:87">
      <c r="A800" s="9">
        <v>791</v>
      </c>
      <c r="B800" s="9">
        <v>159</v>
      </c>
      <c r="C800" s="9" t="s">
        <v>1658</v>
      </c>
      <c r="D800" s="9">
        <v>159</v>
      </c>
      <c r="E800" s="9" t="s">
        <v>1219</v>
      </c>
      <c r="F800" s="39">
        <v>25612986.450000003</v>
      </c>
      <c r="G800" s="128">
        <v>1</v>
      </c>
      <c r="H800" s="129">
        <f>U800</f>
        <v>25829656.509999998</v>
      </c>
      <c r="I800" s="128">
        <f>IF(H804&gt;0, H800/H804, 0)</f>
        <v>1</v>
      </c>
      <c r="J800" s="76"/>
      <c r="K800" s="12" t="e">
        <f>ROUND(J804*I800,0)</f>
        <v>#REF!</v>
      </c>
      <c r="L800" s="75">
        <v>21804274</v>
      </c>
      <c r="M800" s="12" t="e">
        <f>K800-L800</f>
        <v>#REF!</v>
      </c>
      <c r="N800" s="50" t="e">
        <f t="shared" si="116"/>
        <v>#REF!</v>
      </c>
      <c r="O800" s="12">
        <v>2811</v>
      </c>
      <c r="P800" s="9">
        <f t="shared" si="109"/>
        <v>0</v>
      </c>
      <c r="Q800" s="130">
        <f t="shared" si="110"/>
        <v>159</v>
      </c>
      <c r="R800" s="130">
        <f t="shared" si="111"/>
        <v>159</v>
      </c>
      <c r="S800" s="130">
        <f t="shared" si="112"/>
        <v>791</v>
      </c>
      <c r="T800" s="130">
        <f t="shared" si="113"/>
        <v>2791</v>
      </c>
      <c r="U800" s="130">
        <f t="shared" si="114"/>
        <v>25829656.509999998</v>
      </c>
      <c r="V800" s="185">
        <f t="shared" si="115"/>
        <v>791</v>
      </c>
      <c r="W800" s="12">
        <v>159</v>
      </c>
      <c r="X800" s="9">
        <v>159</v>
      </c>
      <c r="Y800" s="9">
        <v>791</v>
      </c>
      <c r="Z800" s="12">
        <v>2791</v>
      </c>
      <c r="AA800" s="12">
        <v>25829656.509999998</v>
      </c>
      <c r="AB800" s="132"/>
      <c r="AC800" s="131"/>
      <c r="AD800" s="132"/>
      <c r="AE800" s="132"/>
      <c r="AF800" s="131"/>
      <c r="AG800" s="131"/>
      <c r="AI800" s="12"/>
      <c r="AL800" s="12"/>
      <c r="AM800" s="12"/>
      <c r="AO800" s="12"/>
      <c r="AR800" s="12"/>
      <c r="AS800" s="12"/>
      <c r="AU800" s="12"/>
      <c r="AX800" s="12"/>
      <c r="AY800" s="12"/>
      <c r="BA800" s="12"/>
      <c r="BD800" s="12"/>
      <c r="BE800" s="12"/>
      <c r="BG800" s="12"/>
      <c r="BJ800" s="12"/>
      <c r="BK800" s="12"/>
      <c r="BM800" s="131"/>
      <c r="BN800" s="132"/>
      <c r="BO800" s="132"/>
      <c r="BP800" s="12"/>
      <c r="BQ800" s="12"/>
      <c r="BS800" s="12"/>
      <c r="BV800" s="12"/>
      <c r="BW800" s="12"/>
      <c r="BY800" s="12"/>
      <c r="CB800" s="12"/>
      <c r="CC800" s="12"/>
      <c r="CE800" s="12"/>
      <c r="CH800" s="12"/>
      <c r="CI800" s="12"/>
    </row>
    <row r="801" spans="1:87">
      <c r="A801" s="9">
        <v>792</v>
      </c>
      <c r="B801" s="9">
        <v>159</v>
      </c>
      <c r="C801" s="9" t="s">
        <v>1928</v>
      </c>
      <c r="D801" s="9">
        <v>998</v>
      </c>
      <c r="E801" s="9" t="s">
        <v>1928</v>
      </c>
      <c r="F801" s="39">
        <v>0</v>
      </c>
      <c r="G801" s="128">
        <v>0</v>
      </c>
      <c r="H801" s="129">
        <f t="shared" si="117"/>
        <v>0</v>
      </c>
      <c r="I801" s="128">
        <f>IF(H804&gt;0, H801/H804, 0)</f>
        <v>0</v>
      </c>
      <c r="J801" s="76"/>
      <c r="K801" s="12" t="e">
        <f>ROUND(J804*I801,0)</f>
        <v>#REF!</v>
      </c>
      <c r="L801" s="75">
        <v>0</v>
      </c>
      <c r="M801" s="12" t="e">
        <f>K801-L801</f>
        <v>#REF!</v>
      </c>
      <c r="N801" s="50" t="e">
        <f t="shared" si="116"/>
        <v>#REF!</v>
      </c>
      <c r="O801" s="12">
        <v>0</v>
      </c>
      <c r="P801" s="9">
        <f t="shared" si="109"/>
        <v>0</v>
      </c>
      <c r="Q801" s="130">
        <f t="shared" si="110"/>
        <v>159</v>
      </c>
      <c r="R801" s="130">
        <f t="shared" si="111"/>
        <v>998</v>
      </c>
      <c r="S801" s="130">
        <f t="shared" si="112"/>
        <v>792</v>
      </c>
      <c r="T801" s="130">
        <f t="shared" si="113"/>
        <v>0</v>
      </c>
      <c r="U801" s="130">
        <f t="shared" si="114"/>
        <v>0</v>
      </c>
      <c r="V801" s="185">
        <f t="shared" si="115"/>
        <v>792</v>
      </c>
      <c r="W801" s="12">
        <v>159</v>
      </c>
      <c r="X801" s="9">
        <v>998</v>
      </c>
      <c r="Y801" s="9">
        <v>792</v>
      </c>
      <c r="Z801" s="12">
        <v>0</v>
      </c>
      <c r="AA801" s="12">
        <v>0</v>
      </c>
      <c r="AB801" s="132"/>
      <c r="AC801" s="131"/>
      <c r="AD801" s="132"/>
      <c r="AE801" s="132"/>
      <c r="AF801" s="131"/>
      <c r="AG801" s="131"/>
      <c r="AI801" s="12"/>
      <c r="AL801" s="12"/>
      <c r="AM801" s="12"/>
      <c r="AO801" s="12"/>
      <c r="AR801" s="12"/>
      <c r="AS801" s="12"/>
      <c r="AU801" s="12"/>
      <c r="AX801" s="12"/>
      <c r="AY801" s="12"/>
      <c r="BA801" s="12"/>
      <c r="BD801" s="12"/>
      <c r="BE801" s="12"/>
      <c r="BG801" s="12"/>
      <c r="BJ801" s="12"/>
      <c r="BK801" s="12"/>
      <c r="BM801" s="131"/>
      <c r="BN801" s="132"/>
      <c r="BO801" s="132"/>
      <c r="BP801" s="12"/>
      <c r="BQ801" s="12"/>
      <c r="BS801" s="12"/>
      <c r="BV801" s="12"/>
      <c r="BW801" s="12"/>
      <c r="BY801" s="12"/>
      <c r="CB801" s="12"/>
      <c r="CC801" s="12"/>
      <c r="CE801" s="12"/>
      <c r="CH801" s="12"/>
      <c r="CI801" s="12"/>
    </row>
    <row r="802" spans="1:87">
      <c r="A802" s="9">
        <v>793</v>
      </c>
      <c r="B802" s="9">
        <v>159</v>
      </c>
      <c r="C802" s="9" t="s">
        <v>1928</v>
      </c>
      <c r="D802" s="9">
        <v>998</v>
      </c>
      <c r="E802" s="9" t="s">
        <v>1928</v>
      </c>
      <c r="F802" s="39">
        <v>0</v>
      </c>
      <c r="G802" s="128">
        <v>0</v>
      </c>
      <c r="H802" s="129">
        <f t="shared" si="117"/>
        <v>0</v>
      </c>
      <c r="I802" s="128">
        <f>IF(H804&gt;0, H802/H804, 0)</f>
        <v>0</v>
      </c>
      <c r="J802" s="76"/>
      <c r="K802" s="12" t="e">
        <f>ROUND(J804*I802,0)</f>
        <v>#REF!</v>
      </c>
      <c r="L802" s="75">
        <v>0</v>
      </c>
      <c r="M802" s="12" t="e">
        <f>K802-L802</f>
        <v>#REF!</v>
      </c>
      <c r="N802" s="50" t="e">
        <f t="shared" si="116"/>
        <v>#REF!</v>
      </c>
      <c r="O802" s="12">
        <v>0</v>
      </c>
      <c r="P802" s="9">
        <f t="shared" si="109"/>
        <v>0</v>
      </c>
      <c r="Q802" s="130">
        <f t="shared" si="110"/>
        <v>159</v>
      </c>
      <c r="R802" s="130">
        <f t="shared" si="111"/>
        <v>998</v>
      </c>
      <c r="S802" s="130">
        <f t="shared" si="112"/>
        <v>793</v>
      </c>
      <c r="T802" s="130">
        <f t="shared" si="113"/>
        <v>0</v>
      </c>
      <c r="U802" s="130">
        <f t="shared" si="114"/>
        <v>0</v>
      </c>
      <c r="V802" s="185">
        <f t="shared" si="115"/>
        <v>793</v>
      </c>
      <c r="W802" s="12">
        <v>159</v>
      </c>
      <c r="X802" s="9">
        <v>998</v>
      </c>
      <c r="Y802" s="9">
        <v>793</v>
      </c>
      <c r="Z802" s="12">
        <v>0</v>
      </c>
      <c r="AA802" s="12">
        <v>0</v>
      </c>
      <c r="AB802" s="132"/>
      <c r="AC802" s="131"/>
      <c r="AD802" s="132"/>
      <c r="AE802" s="132"/>
      <c r="AF802" s="131"/>
      <c r="AG802" s="131"/>
      <c r="AI802" s="12"/>
      <c r="AL802" s="12"/>
      <c r="AM802" s="12"/>
      <c r="AO802" s="12"/>
      <c r="AR802" s="12"/>
      <c r="AS802" s="12"/>
      <c r="AU802" s="12"/>
      <c r="AX802" s="12"/>
      <c r="AY802" s="12"/>
      <c r="BA802" s="12"/>
      <c r="BD802" s="12"/>
      <c r="BE802" s="12"/>
      <c r="BG802" s="12"/>
      <c r="BJ802" s="12"/>
      <c r="BK802" s="12"/>
      <c r="BM802" s="131"/>
      <c r="BN802" s="132"/>
      <c r="BO802" s="132"/>
      <c r="BP802" s="12"/>
      <c r="BQ802" s="12"/>
      <c r="BS802" s="12"/>
      <c r="BV802" s="12"/>
      <c r="BW802" s="12"/>
      <c r="BY802" s="12"/>
      <c r="CB802" s="12"/>
      <c r="CC802" s="12"/>
      <c r="CE802" s="12"/>
      <c r="CH802" s="12"/>
      <c r="CI802" s="12"/>
    </row>
    <row r="803" spans="1:87">
      <c r="A803" s="9">
        <v>794</v>
      </c>
      <c r="B803" s="9">
        <v>159</v>
      </c>
      <c r="C803" s="9" t="s">
        <v>1928</v>
      </c>
      <c r="D803" s="9">
        <v>998</v>
      </c>
      <c r="E803" s="9" t="s">
        <v>1928</v>
      </c>
      <c r="F803" s="39">
        <v>0</v>
      </c>
      <c r="G803" s="128">
        <v>0</v>
      </c>
      <c r="H803" s="129">
        <f t="shared" si="117"/>
        <v>0</v>
      </c>
      <c r="I803" s="128">
        <f>IF(H804&gt;0, H803/H804, 0)</f>
        <v>0</v>
      </c>
      <c r="J803" s="76"/>
      <c r="K803" s="12" t="e">
        <f>ROUND(J804*I803,0)</f>
        <v>#REF!</v>
      </c>
      <c r="L803" s="75">
        <v>0</v>
      </c>
      <c r="M803" s="12" t="e">
        <f>K803-L803</f>
        <v>#REF!</v>
      </c>
      <c r="N803" s="50" t="e">
        <f t="shared" si="116"/>
        <v>#REF!</v>
      </c>
      <c r="O803" s="12">
        <v>0</v>
      </c>
      <c r="P803" s="9">
        <f t="shared" si="109"/>
        <v>0</v>
      </c>
      <c r="Q803" s="130">
        <f t="shared" si="110"/>
        <v>159</v>
      </c>
      <c r="R803" s="130">
        <f t="shared" si="111"/>
        <v>998</v>
      </c>
      <c r="S803" s="130">
        <f t="shared" si="112"/>
        <v>794</v>
      </c>
      <c r="T803" s="130">
        <f t="shared" si="113"/>
        <v>0</v>
      </c>
      <c r="U803" s="130">
        <f t="shared" si="114"/>
        <v>0</v>
      </c>
      <c r="V803" s="185">
        <f t="shared" si="115"/>
        <v>794</v>
      </c>
      <c r="W803" s="12">
        <v>159</v>
      </c>
      <c r="X803" s="9">
        <v>998</v>
      </c>
      <c r="Y803" s="9">
        <v>794</v>
      </c>
      <c r="Z803" s="12">
        <v>0</v>
      </c>
      <c r="AA803" s="12">
        <v>0</v>
      </c>
      <c r="AB803" s="132"/>
      <c r="AC803" s="131"/>
      <c r="AD803" s="132"/>
      <c r="AE803" s="132"/>
      <c r="AF803" s="131"/>
      <c r="AG803" s="131"/>
      <c r="AI803" s="12"/>
      <c r="AL803" s="12"/>
      <c r="AM803" s="12"/>
      <c r="AO803" s="12"/>
      <c r="AR803" s="12"/>
      <c r="AS803" s="12"/>
      <c r="AU803" s="12"/>
      <c r="AX803" s="12"/>
      <c r="AY803" s="12"/>
      <c r="BA803" s="12"/>
      <c r="BD803" s="12"/>
      <c r="BE803" s="12"/>
      <c r="BG803" s="12"/>
      <c r="BJ803" s="12"/>
      <c r="BK803" s="12"/>
      <c r="BM803" s="131"/>
      <c r="BN803" s="132"/>
      <c r="BO803" s="132"/>
      <c r="BP803" s="12"/>
      <c r="BQ803" s="12"/>
      <c r="BS803" s="12"/>
      <c r="BV803" s="12"/>
      <c r="BW803" s="12"/>
      <c r="BY803" s="12"/>
      <c r="CB803" s="12"/>
      <c r="CC803" s="12"/>
      <c r="CE803" s="12"/>
      <c r="CH803" s="12"/>
      <c r="CI803" s="12"/>
    </row>
    <row r="804" spans="1:87">
      <c r="A804" s="9">
        <v>795</v>
      </c>
      <c r="B804" s="13">
        <v>159</v>
      </c>
      <c r="C804" s="13" t="s">
        <v>1658</v>
      </c>
      <c r="D804" s="13">
        <v>999</v>
      </c>
      <c r="E804" s="13" t="s">
        <v>946</v>
      </c>
      <c r="F804" s="111">
        <v>25612986.450000003</v>
      </c>
      <c r="G804" s="133">
        <v>1</v>
      </c>
      <c r="H804" s="134">
        <f>SUM(H800:H803)</f>
        <v>25829656.509999998</v>
      </c>
      <c r="I804" s="133">
        <f>SUM(I800:I803)</f>
        <v>1</v>
      </c>
      <c r="J804" s="111" t="e">
        <f>VLOOKUP(B804,town351,22)</f>
        <v>#REF!</v>
      </c>
      <c r="K804" s="111" t="e">
        <f>SUM(K800:K803)</f>
        <v>#REF!</v>
      </c>
      <c r="L804" s="135">
        <v>21804274</v>
      </c>
      <c r="M804" s="111" t="e">
        <f>SUM(M800:M803)</f>
        <v>#REF!</v>
      </c>
      <c r="N804" s="49" t="e">
        <f t="shared" si="116"/>
        <v>#REF!</v>
      </c>
      <c r="O804" s="111">
        <v>2811</v>
      </c>
      <c r="P804" s="9">
        <f t="shared" si="109"/>
        <v>0</v>
      </c>
      <c r="Q804" s="130">
        <f t="shared" si="110"/>
        <v>159</v>
      </c>
      <c r="R804" s="130">
        <f t="shared" si="111"/>
        <v>999</v>
      </c>
      <c r="S804" s="130">
        <f t="shared" si="112"/>
        <v>795</v>
      </c>
      <c r="T804" s="130">
        <f t="shared" si="113"/>
        <v>2791</v>
      </c>
      <c r="U804" s="130">
        <f t="shared" si="114"/>
        <v>25829656.509999998</v>
      </c>
      <c r="V804" s="185">
        <f t="shared" si="115"/>
        <v>795</v>
      </c>
      <c r="W804" s="12">
        <v>159</v>
      </c>
      <c r="X804" s="9">
        <v>999</v>
      </c>
      <c r="Y804" s="9">
        <v>795</v>
      </c>
      <c r="Z804" s="12">
        <v>2791</v>
      </c>
      <c r="AA804" s="12">
        <v>25829656.509999998</v>
      </c>
      <c r="AB804" s="132"/>
      <c r="AC804" s="131"/>
      <c r="AD804" s="132"/>
      <c r="AE804" s="132"/>
      <c r="AF804" s="131"/>
      <c r="AG804" s="131"/>
      <c r="AI804" s="12"/>
      <c r="AL804" s="12"/>
      <c r="AM804" s="12"/>
      <c r="AO804" s="12"/>
      <c r="AR804" s="12"/>
      <c r="AS804" s="12"/>
      <c r="AU804" s="12"/>
      <c r="AX804" s="12"/>
      <c r="AY804" s="12"/>
      <c r="BA804" s="12"/>
      <c r="BD804" s="12"/>
      <c r="BE804" s="12"/>
      <c r="BG804" s="12"/>
      <c r="BJ804" s="12"/>
      <c r="BK804" s="12"/>
      <c r="BM804" s="131"/>
      <c r="BN804" s="132"/>
      <c r="BO804" s="132"/>
      <c r="BP804" s="12"/>
      <c r="BQ804" s="12"/>
      <c r="BS804" s="12"/>
      <c r="BV804" s="12"/>
      <c r="BW804" s="12"/>
      <c r="BY804" s="12"/>
      <c r="CB804" s="12"/>
      <c r="CC804" s="12"/>
      <c r="CE804" s="12"/>
      <c r="CH804" s="12"/>
      <c r="CI804" s="12"/>
    </row>
    <row r="805" spans="1:87">
      <c r="A805" s="9">
        <v>796</v>
      </c>
      <c r="B805" s="9">
        <v>160</v>
      </c>
      <c r="C805" s="9" t="s">
        <v>1659</v>
      </c>
      <c r="D805" s="9">
        <v>160</v>
      </c>
      <c r="E805" s="9" t="s">
        <v>1220</v>
      </c>
      <c r="F805" s="39">
        <v>177537953.73000002</v>
      </c>
      <c r="G805" s="128">
        <v>0.87259580823420502</v>
      </c>
      <c r="H805" s="129">
        <f>U805</f>
        <v>183238361.64999998</v>
      </c>
      <c r="I805" s="128">
        <f>IF(H809&gt;0, H805/H809, 0)</f>
        <v>0.87555681941482932</v>
      </c>
      <c r="J805" s="76"/>
      <c r="K805" s="12" t="e">
        <f>ROUND(J809*I805,0)</f>
        <v>#REF!</v>
      </c>
      <c r="L805" s="75">
        <v>43089941</v>
      </c>
      <c r="M805" s="12" t="e">
        <f>K805-L805</f>
        <v>#REF!</v>
      </c>
      <c r="N805" s="50" t="e">
        <f t="shared" si="116"/>
        <v>#REF!</v>
      </c>
      <c r="O805" s="12">
        <v>15300</v>
      </c>
      <c r="P805" s="9">
        <f t="shared" si="109"/>
        <v>0</v>
      </c>
      <c r="Q805" s="130">
        <f t="shared" si="110"/>
        <v>160</v>
      </c>
      <c r="R805" s="130">
        <f t="shared" si="111"/>
        <v>160</v>
      </c>
      <c r="S805" s="130">
        <f t="shared" si="112"/>
        <v>796</v>
      </c>
      <c r="T805" s="130">
        <f t="shared" si="113"/>
        <v>15616</v>
      </c>
      <c r="U805" s="130">
        <f t="shared" si="114"/>
        <v>183238361.64999998</v>
      </c>
      <c r="V805" s="185">
        <f t="shared" si="115"/>
        <v>796</v>
      </c>
      <c r="W805" s="12">
        <v>160</v>
      </c>
      <c r="X805" s="9">
        <v>160</v>
      </c>
      <c r="Y805" s="9">
        <v>796</v>
      </c>
      <c r="Z805" s="12">
        <v>15616</v>
      </c>
      <c r="AA805" s="12">
        <v>183238361.64999998</v>
      </c>
      <c r="AB805" s="132"/>
      <c r="AC805" s="131"/>
      <c r="AD805" s="132"/>
      <c r="AE805" s="132"/>
      <c r="AF805" s="131"/>
      <c r="AG805" s="131"/>
      <c r="AI805" s="12"/>
      <c r="AL805" s="12"/>
      <c r="AM805" s="12"/>
      <c r="AO805" s="12"/>
      <c r="AR805" s="12"/>
      <c r="AS805" s="12"/>
      <c r="AU805" s="12"/>
      <c r="AX805" s="12"/>
      <c r="AY805" s="12"/>
      <c r="BA805" s="12"/>
      <c r="BD805" s="12"/>
      <c r="BE805" s="12"/>
      <c r="BG805" s="12"/>
      <c r="BJ805" s="12"/>
      <c r="BK805" s="12"/>
      <c r="BM805" s="131"/>
      <c r="BN805" s="132"/>
      <c r="BO805" s="132"/>
      <c r="BP805" s="12"/>
      <c r="BQ805" s="12"/>
      <c r="BS805" s="12"/>
      <c r="BV805" s="12"/>
      <c r="BW805" s="12"/>
      <c r="BY805" s="12"/>
      <c r="CB805" s="12"/>
      <c r="CC805" s="12"/>
      <c r="CE805" s="12"/>
      <c r="CH805" s="12"/>
      <c r="CI805" s="12"/>
    </row>
    <row r="806" spans="1:87">
      <c r="A806" s="9">
        <v>797</v>
      </c>
      <c r="B806" s="9">
        <v>160</v>
      </c>
      <c r="C806" s="9" t="s">
        <v>1659</v>
      </c>
      <c r="D806" s="9">
        <v>828</v>
      </c>
      <c r="E806" s="9" t="s">
        <v>1483</v>
      </c>
      <c r="F806" s="39">
        <v>25921600</v>
      </c>
      <c r="G806" s="128">
        <v>0.12740419176579504</v>
      </c>
      <c r="H806" s="129">
        <f t="shared" si="117"/>
        <v>26043729</v>
      </c>
      <c r="I806" s="128">
        <f>IF(H809&gt;0, H806/H809, 0)</f>
        <v>0.12444318058517065</v>
      </c>
      <c r="J806" s="76"/>
      <c r="K806" s="12" t="e">
        <f>ROUND(J809*I806,0)</f>
        <v>#REF!</v>
      </c>
      <c r="L806" s="75">
        <v>6291388</v>
      </c>
      <c r="M806" s="12" t="e">
        <f>K806-L806</f>
        <v>#REF!</v>
      </c>
      <c r="N806" s="50" t="e">
        <f t="shared" si="116"/>
        <v>#REF!</v>
      </c>
      <c r="O806" s="12">
        <v>1626</v>
      </c>
      <c r="P806" s="9">
        <f t="shared" si="109"/>
        <v>0</v>
      </c>
      <c r="Q806" s="130">
        <f t="shared" si="110"/>
        <v>160</v>
      </c>
      <c r="R806" s="130">
        <f t="shared" si="111"/>
        <v>828</v>
      </c>
      <c r="S806" s="130">
        <f t="shared" si="112"/>
        <v>797</v>
      </c>
      <c r="T806" s="130">
        <f t="shared" si="113"/>
        <v>1603</v>
      </c>
      <c r="U806" s="130">
        <f t="shared" si="114"/>
        <v>26043729</v>
      </c>
      <c r="V806" s="185">
        <f t="shared" si="115"/>
        <v>797</v>
      </c>
      <c r="W806" s="12">
        <v>160</v>
      </c>
      <c r="X806" s="9">
        <v>828</v>
      </c>
      <c r="Y806" s="9">
        <v>797</v>
      </c>
      <c r="Z806" s="12">
        <v>1603</v>
      </c>
      <c r="AA806" s="12">
        <v>26043729</v>
      </c>
      <c r="AB806" s="132"/>
      <c r="AC806" s="131"/>
      <c r="AD806" s="132"/>
      <c r="AE806" s="132"/>
      <c r="AF806" s="131"/>
      <c r="AG806" s="131"/>
      <c r="AI806" s="12"/>
      <c r="AL806" s="12"/>
      <c r="AM806" s="12"/>
      <c r="AO806" s="12"/>
      <c r="AR806" s="12"/>
      <c r="AS806" s="12"/>
      <c r="AU806" s="12"/>
      <c r="AX806" s="12"/>
      <c r="AY806" s="12"/>
      <c r="BA806" s="12"/>
      <c r="BD806" s="12"/>
      <c r="BE806" s="12"/>
      <c r="BG806" s="12"/>
      <c r="BJ806" s="12"/>
      <c r="BK806" s="12"/>
      <c r="BM806" s="131"/>
      <c r="BN806" s="132"/>
      <c r="BO806" s="132"/>
      <c r="BP806" s="12"/>
      <c r="BQ806" s="12"/>
      <c r="BS806" s="12"/>
      <c r="BV806" s="12"/>
      <c r="BW806" s="12"/>
      <c r="BY806" s="12"/>
      <c r="CB806" s="12"/>
      <c r="CC806" s="12"/>
      <c r="CE806" s="12"/>
      <c r="CH806" s="12"/>
      <c r="CI806" s="12"/>
    </row>
    <row r="807" spans="1:87">
      <c r="A807" s="9">
        <v>798</v>
      </c>
      <c r="B807" s="9">
        <v>160</v>
      </c>
      <c r="C807" s="9" t="s">
        <v>1928</v>
      </c>
      <c r="D807" s="9">
        <v>998</v>
      </c>
      <c r="F807" s="136">
        <v>0</v>
      </c>
      <c r="G807" s="137">
        <v>0</v>
      </c>
      <c r="H807" s="129">
        <f t="shared" si="117"/>
        <v>0</v>
      </c>
      <c r="I807" s="128">
        <f>IF(H809&gt;0, H807/H809, 0)</f>
        <v>0</v>
      </c>
      <c r="J807" s="76"/>
      <c r="K807" s="12" t="e">
        <f>ROUND(J809*I807,0)</f>
        <v>#REF!</v>
      </c>
      <c r="L807" s="75">
        <v>0</v>
      </c>
      <c r="M807" s="12" t="e">
        <f>K807-L807</f>
        <v>#REF!</v>
      </c>
      <c r="N807" s="50" t="e">
        <f t="shared" si="116"/>
        <v>#REF!</v>
      </c>
      <c r="O807" s="12">
        <v>0</v>
      </c>
      <c r="P807" s="9">
        <f t="shared" si="109"/>
        <v>0</v>
      </c>
      <c r="Q807" s="130">
        <f t="shared" si="110"/>
        <v>160</v>
      </c>
      <c r="R807" s="130">
        <f t="shared" si="111"/>
        <v>998</v>
      </c>
      <c r="S807" s="130">
        <f t="shared" si="112"/>
        <v>798</v>
      </c>
      <c r="T807" s="130">
        <f t="shared" si="113"/>
        <v>0</v>
      </c>
      <c r="U807" s="130">
        <f t="shared" si="114"/>
        <v>0</v>
      </c>
      <c r="V807" s="185">
        <f t="shared" si="115"/>
        <v>798</v>
      </c>
      <c r="W807" s="12">
        <v>160</v>
      </c>
      <c r="X807" s="9">
        <v>998</v>
      </c>
      <c r="Y807" s="9">
        <v>798</v>
      </c>
      <c r="Z807" s="12">
        <v>0</v>
      </c>
      <c r="AA807" s="12">
        <v>0</v>
      </c>
      <c r="AB807" s="132"/>
      <c r="AC807" s="131"/>
      <c r="AD807" s="132"/>
      <c r="AE807" s="132"/>
      <c r="AF807" s="131"/>
      <c r="AG807" s="131"/>
      <c r="AI807" s="12"/>
      <c r="AL807" s="12"/>
      <c r="AM807" s="12"/>
      <c r="AO807" s="12"/>
      <c r="AR807" s="12"/>
      <c r="AS807" s="12"/>
      <c r="AU807" s="12"/>
      <c r="AX807" s="12"/>
      <c r="AY807" s="12"/>
      <c r="BA807" s="12"/>
      <c r="BD807" s="12"/>
      <c r="BE807" s="12"/>
      <c r="BG807" s="12"/>
      <c r="BJ807" s="12"/>
      <c r="BK807" s="12"/>
      <c r="BM807" s="131"/>
      <c r="BN807" s="132"/>
      <c r="BO807" s="132"/>
      <c r="BP807" s="12"/>
      <c r="BQ807" s="12"/>
      <c r="BS807" s="12"/>
      <c r="BV807" s="12"/>
      <c r="BW807" s="12"/>
      <c r="BY807" s="12"/>
      <c r="CB807" s="12"/>
      <c r="CC807" s="12"/>
      <c r="CE807" s="12"/>
      <c r="CH807" s="12"/>
      <c r="CI807" s="12"/>
    </row>
    <row r="808" spans="1:87">
      <c r="A808" s="9">
        <v>799</v>
      </c>
      <c r="B808" s="9">
        <v>160</v>
      </c>
      <c r="C808" s="9" t="s">
        <v>1928</v>
      </c>
      <c r="D808" s="9">
        <v>998</v>
      </c>
      <c r="E808" s="9" t="s">
        <v>1928</v>
      </c>
      <c r="F808" s="39">
        <v>0</v>
      </c>
      <c r="G808" s="128">
        <v>0</v>
      </c>
      <c r="H808" s="129">
        <f t="shared" si="117"/>
        <v>0</v>
      </c>
      <c r="I808" s="128">
        <f>IF(H809&gt;0, H808/H809, 0)</f>
        <v>0</v>
      </c>
      <c r="J808" s="76"/>
      <c r="K808" s="12" t="e">
        <f>ROUND(J809*I808,0)</f>
        <v>#REF!</v>
      </c>
      <c r="L808" s="75">
        <v>0</v>
      </c>
      <c r="M808" s="12" t="e">
        <f>K808-L808</f>
        <v>#REF!</v>
      </c>
      <c r="N808" s="50" t="e">
        <f t="shared" si="116"/>
        <v>#REF!</v>
      </c>
      <c r="O808" s="12">
        <v>0</v>
      </c>
      <c r="P808" s="9">
        <f t="shared" si="109"/>
        <v>0</v>
      </c>
      <c r="Q808" s="130">
        <f t="shared" si="110"/>
        <v>160</v>
      </c>
      <c r="R808" s="130">
        <f t="shared" si="111"/>
        <v>998</v>
      </c>
      <c r="S808" s="130">
        <f t="shared" si="112"/>
        <v>799</v>
      </c>
      <c r="T808" s="130">
        <f t="shared" si="113"/>
        <v>0</v>
      </c>
      <c r="U808" s="130">
        <f t="shared" si="114"/>
        <v>0</v>
      </c>
      <c r="V808" s="185">
        <f t="shared" si="115"/>
        <v>799</v>
      </c>
      <c r="W808" s="12">
        <v>160</v>
      </c>
      <c r="X808" s="9">
        <v>998</v>
      </c>
      <c r="Y808" s="9">
        <v>799</v>
      </c>
      <c r="Z808" s="12">
        <v>0</v>
      </c>
      <c r="AA808" s="12">
        <v>0</v>
      </c>
      <c r="AB808" s="132"/>
      <c r="AC808" s="131"/>
      <c r="AD808" s="132"/>
      <c r="AE808" s="132"/>
      <c r="AF808" s="131"/>
      <c r="AG808" s="131"/>
      <c r="AI808" s="12"/>
      <c r="AL808" s="12"/>
      <c r="AM808" s="12"/>
      <c r="AO808" s="12"/>
      <c r="AR808" s="12"/>
      <c r="AS808" s="12"/>
      <c r="AU808" s="12"/>
      <c r="AX808" s="12"/>
      <c r="AY808" s="12"/>
      <c r="BA808" s="12"/>
      <c r="BD808" s="12"/>
      <c r="BE808" s="12"/>
      <c r="BG808" s="12"/>
      <c r="BJ808" s="12"/>
      <c r="BK808" s="12"/>
      <c r="BM808" s="131"/>
      <c r="BN808" s="132"/>
      <c r="BO808" s="132"/>
      <c r="BP808" s="12"/>
      <c r="BQ808" s="12"/>
      <c r="BS808" s="12"/>
      <c r="BV808" s="12"/>
      <c r="BW808" s="12"/>
      <c r="BY808" s="12"/>
      <c r="CB808" s="12"/>
      <c r="CC808" s="12"/>
      <c r="CE808" s="12"/>
      <c r="CH808" s="12"/>
      <c r="CI808" s="12"/>
    </row>
    <row r="809" spans="1:87">
      <c r="A809" s="9">
        <v>800</v>
      </c>
      <c r="B809" s="13">
        <v>160</v>
      </c>
      <c r="C809" s="13" t="s">
        <v>1659</v>
      </c>
      <c r="D809" s="13">
        <v>999</v>
      </c>
      <c r="E809" s="13" t="s">
        <v>946</v>
      </c>
      <c r="F809" s="111">
        <v>203459553.73000002</v>
      </c>
      <c r="G809" s="133">
        <v>1</v>
      </c>
      <c r="H809" s="134">
        <f>SUM(H805:H808)</f>
        <v>209282090.64999998</v>
      </c>
      <c r="I809" s="133">
        <f>SUM(I805:I808)</f>
        <v>1</v>
      </c>
      <c r="J809" s="111" t="e">
        <f>VLOOKUP(B809,town351,22)</f>
        <v>#REF!</v>
      </c>
      <c r="K809" s="111" t="e">
        <f>SUM(K805:K808)</f>
        <v>#REF!</v>
      </c>
      <c r="L809" s="135">
        <v>49381329</v>
      </c>
      <c r="M809" s="111" t="e">
        <f>SUM(M805:M808)</f>
        <v>#REF!</v>
      </c>
      <c r="N809" s="49" t="e">
        <f t="shared" si="116"/>
        <v>#REF!</v>
      </c>
      <c r="O809" s="111">
        <v>16926</v>
      </c>
      <c r="P809" s="9">
        <f t="shared" si="109"/>
        <v>0</v>
      </c>
      <c r="Q809" s="130">
        <f t="shared" si="110"/>
        <v>160</v>
      </c>
      <c r="R809" s="130">
        <f t="shared" si="111"/>
        <v>999</v>
      </c>
      <c r="S809" s="130">
        <f t="shared" si="112"/>
        <v>800</v>
      </c>
      <c r="T809" s="130">
        <f t="shared" si="113"/>
        <v>17219</v>
      </c>
      <c r="U809" s="130">
        <f t="shared" si="114"/>
        <v>209282090.64999998</v>
      </c>
      <c r="V809" s="185">
        <f t="shared" si="115"/>
        <v>800</v>
      </c>
      <c r="W809" s="12">
        <v>160</v>
      </c>
      <c r="X809" s="9">
        <v>999</v>
      </c>
      <c r="Y809" s="9">
        <v>800</v>
      </c>
      <c r="Z809" s="12">
        <v>17219</v>
      </c>
      <c r="AA809" s="12">
        <v>209282090.64999998</v>
      </c>
      <c r="AB809" s="132"/>
      <c r="AC809" s="131"/>
      <c r="AD809" s="132"/>
      <c r="AE809" s="132"/>
      <c r="AF809" s="131"/>
      <c r="AG809" s="131"/>
      <c r="AI809" s="12"/>
      <c r="AL809" s="12"/>
      <c r="AM809" s="12"/>
      <c r="AO809" s="12"/>
      <c r="AR809" s="12"/>
      <c r="AS809" s="12"/>
      <c r="AU809" s="12"/>
      <c r="AX809" s="12"/>
      <c r="AY809" s="12"/>
      <c r="BA809" s="12"/>
      <c r="BD809" s="12"/>
      <c r="BE809" s="12"/>
      <c r="BG809" s="12"/>
      <c r="BJ809" s="12"/>
      <c r="BK809" s="12"/>
      <c r="BM809" s="131"/>
      <c r="BN809" s="132"/>
      <c r="BO809" s="132"/>
      <c r="BP809" s="12"/>
      <c r="BQ809" s="12"/>
      <c r="BS809" s="12"/>
      <c r="BV809" s="12"/>
      <c r="BW809" s="12"/>
      <c r="BY809" s="12"/>
      <c r="CB809" s="12"/>
      <c r="CC809" s="12"/>
      <c r="CE809" s="12"/>
      <c r="CH809" s="12"/>
      <c r="CI809" s="12"/>
    </row>
    <row r="810" spans="1:87">
      <c r="A810" s="9">
        <v>801</v>
      </c>
      <c r="B810" s="9">
        <v>161</v>
      </c>
      <c r="C810" s="9" t="s">
        <v>1660</v>
      </c>
      <c r="D810" s="9">
        <v>161</v>
      </c>
      <c r="E810" s="9" t="s">
        <v>1221</v>
      </c>
      <c r="F810" s="39">
        <v>27187438.540000007</v>
      </c>
      <c r="G810" s="128">
        <v>1</v>
      </c>
      <c r="H810" s="129">
        <f>U810</f>
        <v>27123791.77</v>
      </c>
      <c r="I810" s="128">
        <f>IF(H814&gt;0, H810/H814, 0)</f>
        <v>1</v>
      </c>
      <c r="J810" s="76"/>
      <c r="K810" s="12" t="e">
        <f>ROUND(J814*I810,0)</f>
        <v>#REF!</v>
      </c>
      <c r="L810" s="75">
        <v>15433886</v>
      </c>
      <c r="M810" s="12" t="e">
        <f>K810-L810</f>
        <v>#REF!</v>
      </c>
      <c r="N810" s="50" t="e">
        <f t="shared" si="116"/>
        <v>#REF!</v>
      </c>
      <c r="O810" s="12">
        <v>2680</v>
      </c>
      <c r="P810" s="9">
        <f t="shared" si="109"/>
        <v>0</v>
      </c>
      <c r="Q810" s="130">
        <f t="shared" si="110"/>
        <v>161</v>
      </c>
      <c r="R810" s="130">
        <f t="shared" si="111"/>
        <v>161</v>
      </c>
      <c r="S810" s="130">
        <f t="shared" si="112"/>
        <v>801</v>
      </c>
      <c r="T810" s="130">
        <f t="shared" si="113"/>
        <v>2651</v>
      </c>
      <c r="U810" s="130">
        <f t="shared" si="114"/>
        <v>27123791.77</v>
      </c>
      <c r="V810" s="185">
        <f t="shared" si="115"/>
        <v>801</v>
      </c>
      <c r="W810" s="12">
        <v>161</v>
      </c>
      <c r="X810" s="9">
        <v>161</v>
      </c>
      <c r="Y810" s="9">
        <v>801</v>
      </c>
      <c r="Z810" s="12">
        <v>2651</v>
      </c>
      <c r="AA810" s="12">
        <v>27123791.77</v>
      </c>
      <c r="AB810" s="132"/>
      <c r="AC810" s="131"/>
      <c r="AD810" s="132"/>
      <c r="AE810" s="132"/>
      <c r="AF810" s="131"/>
      <c r="AG810" s="131"/>
      <c r="AI810" s="12"/>
      <c r="AL810" s="12"/>
      <c r="AM810" s="12"/>
      <c r="AO810" s="12"/>
      <c r="AR810" s="12"/>
      <c r="AS810" s="12"/>
      <c r="AU810" s="12"/>
      <c r="AX810" s="12"/>
      <c r="AY810" s="12"/>
      <c r="BA810" s="12"/>
      <c r="BD810" s="12"/>
      <c r="BE810" s="12"/>
      <c r="BG810" s="12"/>
      <c r="BJ810" s="12"/>
      <c r="BK810" s="12"/>
      <c r="BM810" s="131"/>
      <c r="BN810" s="132"/>
      <c r="BO810" s="132"/>
      <c r="BP810" s="12"/>
      <c r="BQ810" s="12"/>
      <c r="BS810" s="12"/>
      <c r="BV810" s="12"/>
      <c r="BW810" s="12"/>
      <c r="BY810" s="12"/>
      <c r="CB810" s="12"/>
      <c r="CC810" s="12"/>
      <c r="CE810" s="12"/>
      <c r="CH810" s="12"/>
      <c r="CI810" s="12"/>
    </row>
    <row r="811" spans="1:87">
      <c r="A811" s="9">
        <v>802</v>
      </c>
      <c r="B811" s="9">
        <v>161</v>
      </c>
      <c r="C811" s="9" t="s">
        <v>1928</v>
      </c>
      <c r="D811" s="9">
        <v>998</v>
      </c>
      <c r="E811" s="9" t="s">
        <v>1928</v>
      </c>
      <c r="F811" s="39">
        <v>0</v>
      </c>
      <c r="G811" s="128">
        <v>0</v>
      </c>
      <c r="H811" s="129">
        <f t="shared" si="117"/>
        <v>0</v>
      </c>
      <c r="I811" s="128">
        <f>IF(H814&gt;0, H811/H814, 0)</f>
        <v>0</v>
      </c>
      <c r="J811" s="76"/>
      <c r="K811" s="12" t="e">
        <f>ROUND(J814*I811,0)</f>
        <v>#REF!</v>
      </c>
      <c r="L811" s="75">
        <v>0</v>
      </c>
      <c r="M811" s="12" t="e">
        <f>K811-L811</f>
        <v>#REF!</v>
      </c>
      <c r="N811" s="50" t="e">
        <f t="shared" si="116"/>
        <v>#REF!</v>
      </c>
      <c r="O811" s="12">
        <v>0</v>
      </c>
      <c r="P811" s="9">
        <f t="shared" si="109"/>
        <v>0</v>
      </c>
      <c r="Q811" s="130">
        <f t="shared" si="110"/>
        <v>161</v>
      </c>
      <c r="R811" s="130">
        <f t="shared" si="111"/>
        <v>998</v>
      </c>
      <c r="S811" s="130">
        <f t="shared" si="112"/>
        <v>802</v>
      </c>
      <c r="T811" s="130">
        <f t="shared" si="113"/>
        <v>0</v>
      </c>
      <c r="U811" s="130">
        <f t="shared" si="114"/>
        <v>0</v>
      </c>
      <c r="V811" s="185">
        <f t="shared" si="115"/>
        <v>802</v>
      </c>
      <c r="W811" s="12">
        <v>161</v>
      </c>
      <c r="X811" s="9">
        <v>998</v>
      </c>
      <c r="Y811" s="9">
        <v>802</v>
      </c>
      <c r="Z811" s="12">
        <v>0</v>
      </c>
      <c r="AA811" s="12">
        <v>0</v>
      </c>
      <c r="AB811" s="132"/>
      <c r="AC811" s="131"/>
      <c r="AD811" s="132"/>
      <c r="AE811" s="132"/>
      <c r="AF811" s="131"/>
      <c r="AG811" s="131"/>
      <c r="AI811" s="12"/>
      <c r="AL811" s="12"/>
      <c r="AM811" s="12"/>
      <c r="AO811" s="12"/>
      <c r="AR811" s="12"/>
      <c r="AS811" s="12"/>
      <c r="AU811" s="12"/>
      <c r="AX811" s="12"/>
      <c r="AY811" s="12"/>
      <c r="BA811" s="12"/>
      <c r="BD811" s="12"/>
      <c r="BE811" s="12"/>
      <c r="BG811" s="12"/>
      <c r="BJ811" s="12"/>
      <c r="BK811" s="12"/>
      <c r="BM811" s="131"/>
      <c r="BN811" s="132"/>
      <c r="BO811" s="132"/>
      <c r="BP811" s="12"/>
      <c r="BQ811" s="12"/>
      <c r="BS811" s="12"/>
      <c r="BV811" s="12"/>
      <c r="BW811" s="12"/>
      <c r="BY811" s="12"/>
      <c r="CB811" s="12"/>
      <c r="CC811" s="12"/>
      <c r="CE811" s="12"/>
      <c r="CH811" s="12"/>
      <c r="CI811" s="12"/>
    </row>
    <row r="812" spans="1:87">
      <c r="A812" s="9">
        <v>803</v>
      </c>
      <c r="B812" s="9">
        <v>161</v>
      </c>
      <c r="C812" s="9" t="s">
        <v>1928</v>
      </c>
      <c r="D812" s="9">
        <v>998</v>
      </c>
      <c r="E812" s="9" t="s">
        <v>1928</v>
      </c>
      <c r="F812" s="39">
        <v>0</v>
      </c>
      <c r="G812" s="128">
        <v>0</v>
      </c>
      <c r="H812" s="129">
        <f t="shared" si="117"/>
        <v>0</v>
      </c>
      <c r="I812" s="128">
        <f>IF(H814&gt;0, H812/H814, 0)</f>
        <v>0</v>
      </c>
      <c r="J812" s="76"/>
      <c r="K812" s="12" t="e">
        <f>ROUND(J814*I812,0)</f>
        <v>#REF!</v>
      </c>
      <c r="L812" s="75">
        <v>0</v>
      </c>
      <c r="M812" s="12" t="e">
        <f>K812-L812</f>
        <v>#REF!</v>
      </c>
      <c r="N812" s="50" t="e">
        <f t="shared" si="116"/>
        <v>#REF!</v>
      </c>
      <c r="O812" s="12">
        <v>0</v>
      </c>
      <c r="P812" s="9">
        <f t="shared" si="109"/>
        <v>0</v>
      </c>
      <c r="Q812" s="130">
        <f t="shared" si="110"/>
        <v>161</v>
      </c>
      <c r="R812" s="130">
        <f t="shared" si="111"/>
        <v>998</v>
      </c>
      <c r="S812" s="130">
        <f t="shared" si="112"/>
        <v>803</v>
      </c>
      <c r="T812" s="130">
        <f t="shared" si="113"/>
        <v>0</v>
      </c>
      <c r="U812" s="130">
        <f t="shared" si="114"/>
        <v>0</v>
      </c>
      <c r="V812" s="185">
        <f t="shared" si="115"/>
        <v>803</v>
      </c>
      <c r="W812" s="12">
        <v>161</v>
      </c>
      <c r="X812" s="9">
        <v>998</v>
      </c>
      <c r="Y812" s="9">
        <v>803</v>
      </c>
      <c r="Z812" s="12">
        <v>0</v>
      </c>
      <c r="AA812" s="12">
        <v>0</v>
      </c>
      <c r="AB812" s="132"/>
      <c r="AC812" s="131"/>
      <c r="AD812" s="132"/>
      <c r="AE812" s="132"/>
      <c r="AF812" s="131"/>
      <c r="AG812" s="131"/>
      <c r="AI812" s="12"/>
      <c r="AL812" s="12"/>
      <c r="AM812" s="12"/>
      <c r="AO812" s="12"/>
      <c r="AR812" s="12"/>
      <c r="AS812" s="12"/>
      <c r="AU812" s="12"/>
      <c r="AX812" s="12"/>
      <c r="AY812" s="12"/>
      <c r="BA812" s="12"/>
      <c r="BD812" s="12"/>
      <c r="BE812" s="12"/>
      <c r="BG812" s="12"/>
      <c r="BJ812" s="12"/>
      <c r="BK812" s="12"/>
      <c r="BM812" s="131"/>
      <c r="BN812" s="132"/>
      <c r="BO812" s="132"/>
      <c r="BP812" s="12"/>
      <c r="BQ812" s="12"/>
      <c r="BS812" s="12"/>
      <c r="BV812" s="12"/>
      <c r="BW812" s="12"/>
      <c r="BY812" s="12"/>
      <c r="CB812" s="12"/>
      <c r="CC812" s="12"/>
      <c r="CE812" s="12"/>
      <c r="CH812" s="12"/>
      <c r="CI812" s="12"/>
    </row>
    <row r="813" spans="1:87">
      <c r="A813" s="9">
        <v>804</v>
      </c>
      <c r="B813" s="9">
        <v>161</v>
      </c>
      <c r="C813" s="9" t="s">
        <v>1928</v>
      </c>
      <c r="D813" s="9">
        <v>998</v>
      </c>
      <c r="E813" s="9" t="s">
        <v>1928</v>
      </c>
      <c r="F813" s="39">
        <v>0</v>
      </c>
      <c r="G813" s="128">
        <v>0</v>
      </c>
      <c r="H813" s="129">
        <f t="shared" si="117"/>
        <v>0</v>
      </c>
      <c r="I813" s="128">
        <f>IF(H814&gt;0, H813/H814, 0)</f>
        <v>0</v>
      </c>
      <c r="J813" s="76"/>
      <c r="K813" s="12" t="e">
        <f>ROUND(J814*I813,0)</f>
        <v>#REF!</v>
      </c>
      <c r="L813" s="75">
        <v>0</v>
      </c>
      <c r="M813" s="12" t="e">
        <f>K813-L813</f>
        <v>#REF!</v>
      </c>
      <c r="N813" s="50" t="e">
        <f t="shared" si="116"/>
        <v>#REF!</v>
      </c>
      <c r="O813" s="12">
        <v>0</v>
      </c>
      <c r="P813" s="9">
        <f t="shared" si="109"/>
        <v>0</v>
      </c>
      <c r="Q813" s="130">
        <f t="shared" si="110"/>
        <v>161</v>
      </c>
      <c r="R813" s="130">
        <f t="shared" si="111"/>
        <v>998</v>
      </c>
      <c r="S813" s="130">
        <f t="shared" si="112"/>
        <v>804</v>
      </c>
      <c r="T813" s="130">
        <f t="shared" si="113"/>
        <v>0</v>
      </c>
      <c r="U813" s="130">
        <f t="shared" si="114"/>
        <v>0</v>
      </c>
      <c r="V813" s="185">
        <f t="shared" si="115"/>
        <v>804</v>
      </c>
      <c r="W813" s="12">
        <v>161</v>
      </c>
      <c r="X813" s="9">
        <v>998</v>
      </c>
      <c r="Y813" s="9">
        <v>804</v>
      </c>
      <c r="Z813" s="12">
        <v>0</v>
      </c>
      <c r="AA813" s="12">
        <v>0</v>
      </c>
      <c r="AB813" s="132"/>
      <c r="AC813" s="131"/>
      <c r="AD813" s="132"/>
      <c r="AE813" s="132"/>
      <c r="AF813" s="131"/>
      <c r="AG813" s="131"/>
      <c r="AI813" s="12"/>
      <c r="AL813" s="12"/>
      <c r="AM813" s="12"/>
      <c r="AO813" s="12"/>
      <c r="AR813" s="12"/>
      <c r="AS813" s="12"/>
      <c r="AU813" s="12"/>
      <c r="AX813" s="12"/>
      <c r="AY813" s="12"/>
      <c r="BA813" s="12"/>
      <c r="BD813" s="12"/>
      <c r="BE813" s="12"/>
      <c r="BG813" s="12"/>
      <c r="BJ813" s="12"/>
      <c r="BK813" s="12"/>
      <c r="BM813" s="131"/>
      <c r="BN813" s="132"/>
      <c r="BO813" s="132"/>
      <c r="BP813" s="12"/>
      <c r="BQ813" s="12"/>
      <c r="BS813" s="12"/>
      <c r="BV813" s="12"/>
      <c r="BW813" s="12"/>
      <c r="BY813" s="12"/>
      <c r="CB813" s="12"/>
      <c r="CC813" s="12"/>
      <c r="CE813" s="12"/>
      <c r="CH813" s="12"/>
      <c r="CI813" s="12"/>
    </row>
    <row r="814" spans="1:87">
      <c r="A814" s="9">
        <v>805</v>
      </c>
      <c r="B814" s="13">
        <v>161</v>
      </c>
      <c r="C814" s="13" t="s">
        <v>1660</v>
      </c>
      <c r="D814" s="13">
        <v>999</v>
      </c>
      <c r="E814" s="13" t="s">
        <v>946</v>
      </c>
      <c r="F814" s="111">
        <v>27187438.540000007</v>
      </c>
      <c r="G814" s="133">
        <v>1</v>
      </c>
      <c r="H814" s="134">
        <f>SUM(H810:H813)</f>
        <v>27123791.77</v>
      </c>
      <c r="I814" s="133">
        <f>SUM(I810:I813)</f>
        <v>1</v>
      </c>
      <c r="J814" s="111" t="e">
        <f>VLOOKUP(B814,town351,22)</f>
        <v>#REF!</v>
      </c>
      <c r="K814" s="111" t="e">
        <f>SUM(K810:K813)</f>
        <v>#REF!</v>
      </c>
      <c r="L814" s="135">
        <v>15433886</v>
      </c>
      <c r="M814" s="111" t="e">
        <f>SUM(M810:M813)</f>
        <v>#REF!</v>
      </c>
      <c r="N814" s="49" t="e">
        <f t="shared" si="116"/>
        <v>#REF!</v>
      </c>
      <c r="O814" s="111">
        <v>2680</v>
      </c>
      <c r="P814" s="9">
        <f t="shared" si="109"/>
        <v>0</v>
      </c>
      <c r="Q814" s="130">
        <f t="shared" si="110"/>
        <v>161</v>
      </c>
      <c r="R814" s="130">
        <f t="shared" si="111"/>
        <v>999</v>
      </c>
      <c r="S814" s="130">
        <f t="shared" si="112"/>
        <v>805</v>
      </c>
      <c r="T814" s="130">
        <f t="shared" si="113"/>
        <v>2651</v>
      </c>
      <c r="U814" s="130">
        <f t="shared" si="114"/>
        <v>27123791.77</v>
      </c>
      <c r="V814" s="185">
        <f t="shared" si="115"/>
        <v>805</v>
      </c>
      <c r="W814" s="12">
        <v>161</v>
      </c>
      <c r="X814" s="9">
        <v>999</v>
      </c>
      <c r="Y814" s="9">
        <v>805</v>
      </c>
      <c r="Z814" s="12">
        <v>2651</v>
      </c>
      <c r="AA814" s="12">
        <v>27123791.77</v>
      </c>
      <c r="AB814" s="132"/>
      <c r="AC814" s="131"/>
      <c r="AD814" s="132"/>
      <c r="AE814" s="132"/>
      <c r="AF814" s="131"/>
      <c r="AG814" s="131"/>
      <c r="AI814" s="12"/>
      <c r="AL814" s="12"/>
      <c r="AM814" s="12"/>
      <c r="AO814" s="12"/>
      <c r="AR814" s="12"/>
      <c r="AS814" s="12"/>
      <c r="AU814" s="12"/>
      <c r="AX814" s="12"/>
      <c r="AY814" s="12"/>
      <c r="BA814" s="12"/>
      <c r="BD814" s="12"/>
      <c r="BE814" s="12"/>
      <c r="BG814" s="12"/>
      <c r="BJ814" s="12"/>
      <c r="BK814" s="12"/>
      <c r="BM814" s="131"/>
      <c r="BN814" s="132"/>
      <c r="BO814" s="132"/>
      <c r="BP814" s="12"/>
      <c r="BQ814" s="12"/>
      <c r="BS814" s="12"/>
      <c r="BV814" s="12"/>
      <c r="BW814" s="12"/>
      <c r="BY814" s="12"/>
      <c r="CB814" s="12"/>
      <c r="CC814" s="12"/>
      <c r="CE814" s="12"/>
      <c r="CH814" s="12"/>
      <c r="CI814" s="12"/>
    </row>
    <row r="815" spans="1:87">
      <c r="A815" s="9">
        <v>806</v>
      </c>
      <c r="B815" s="9">
        <v>162</v>
      </c>
      <c r="C815" s="9" t="s">
        <v>1661</v>
      </c>
      <c r="D815" s="9">
        <v>162</v>
      </c>
      <c r="E815" s="9" t="s">
        <v>1222</v>
      </c>
      <c r="F815" s="39">
        <v>15341249.750000002</v>
      </c>
      <c r="G815" s="128">
        <v>0.92791245853105253</v>
      </c>
      <c r="H815" s="129">
        <f>U815</f>
        <v>15538424.619999999</v>
      </c>
      <c r="I815" s="128">
        <f>IF(H819&gt;0, H815/H819, 0)</f>
        <v>0.91765518810377289</v>
      </c>
      <c r="J815" s="76"/>
      <c r="K815" s="12" t="e">
        <f>ROUND(J819*I815,0)</f>
        <v>#REF!</v>
      </c>
      <c r="L815" s="75">
        <v>9506767</v>
      </c>
      <c r="M815" s="12" t="e">
        <f>K815-L815</f>
        <v>#REF!</v>
      </c>
      <c r="N815" s="50" t="e">
        <f t="shared" si="116"/>
        <v>#REF!</v>
      </c>
      <c r="O815" s="12">
        <v>1647</v>
      </c>
      <c r="P815" s="9">
        <f t="shared" si="109"/>
        <v>0</v>
      </c>
      <c r="Q815" s="130">
        <f t="shared" si="110"/>
        <v>162</v>
      </c>
      <c r="R815" s="130">
        <f t="shared" si="111"/>
        <v>162</v>
      </c>
      <c r="S815" s="130">
        <f t="shared" si="112"/>
        <v>806</v>
      </c>
      <c r="T815" s="130">
        <f t="shared" si="113"/>
        <v>1632</v>
      </c>
      <c r="U815" s="130">
        <f t="shared" si="114"/>
        <v>15538424.619999999</v>
      </c>
      <c r="V815" s="185">
        <f t="shared" si="115"/>
        <v>806</v>
      </c>
      <c r="W815" s="12">
        <v>162</v>
      </c>
      <c r="X815" s="9">
        <v>162</v>
      </c>
      <c r="Y815" s="9">
        <v>806</v>
      </c>
      <c r="Z815" s="12">
        <v>1632</v>
      </c>
      <c r="AA815" s="12">
        <v>15538424.619999999</v>
      </c>
      <c r="AB815" s="132"/>
      <c r="AC815" s="131"/>
      <c r="AD815" s="132"/>
      <c r="AE815" s="132"/>
      <c r="AF815" s="131"/>
      <c r="AG815" s="131"/>
      <c r="AI815" s="12"/>
      <c r="AL815" s="12"/>
      <c r="AM815" s="12"/>
      <c r="AO815" s="12"/>
      <c r="AR815" s="12"/>
      <c r="AS815" s="12"/>
      <c r="AU815" s="12"/>
      <c r="AX815" s="12"/>
      <c r="AY815" s="12"/>
      <c r="BA815" s="12"/>
      <c r="BD815" s="12"/>
      <c r="BE815" s="12"/>
      <c r="BG815" s="12"/>
      <c r="BJ815" s="12"/>
      <c r="BK815" s="12"/>
      <c r="BM815" s="131"/>
      <c r="BN815" s="132"/>
      <c r="BO815" s="132"/>
      <c r="BP815" s="12"/>
      <c r="BQ815" s="12"/>
      <c r="BS815" s="12"/>
      <c r="BV815" s="12"/>
      <c r="BW815" s="12"/>
      <c r="BY815" s="12"/>
      <c r="CB815" s="12"/>
      <c r="CC815" s="12"/>
      <c r="CE815" s="12"/>
      <c r="CH815" s="12"/>
      <c r="CI815" s="12"/>
    </row>
    <row r="816" spans="1:87">
      <c r="A816" s="9">
        <v>807</v>
      </c>
      <c r="B816" s="9">
        <v>162</v>
      </c>
      <c r="C816" s="9" t="s">
        <v>1661</v>
      </c>
      <c r="D816" s="9">
        <v>832</v>
      </c>
      <c r="E816" s="9" t="s">
        <v>1486</v>
      </c>
      <c r="F816" s="39">
        <v>1191829</v>
      </c>
      <c r="G816" s="128">
        <v>7.2087541468947511E-2</v>
      </c>
      <c r="H816" s="129">
        <f t="shared" si="117"/>
        <v>1394324</v>
      </c>
      <c r="I816" s="128">
        <f>IF(H819&gt;0, H816/H819, 0)</f>
        <v>8.2344811896227166E-2</v>
      </c>
      <c r="J816" s="76"/>
      <c r="K816" s="12" t="e">
        <f>ROUND(J819*I816,0)</f>
        <v>#REF!</v>
      </c>
      <c r="L816" s="75">
        <v>738561</v>
      </c>
      <c r="M816" s="12" t="e">
        <f>K816-L816</f>
        <v>#REF!</v>
      </c>
      <c r="N816" s="50" t="e">
        <f t="shared" si="116"/>
        <v>#REF!</v>
      </c>
      <c r="O816" s="12">
        <v>78</v>
      </c>
      <c r="P816" s="9">
        <f t="shared" si="109"/>
        <v>0</v>
      </c>
      <c r="Q816" s="130">
        <f t="shared" si="110"/>
        <v>162</v>
      </c>
      <c r="R816" s="130">
        <f t="shared" si="111"/>
        <v>832</v>
      </c>
      <c r="S816" s="130">
        <f t="shared" si="112"/>
        <v>807</v>
      </c>
      <c r="T816" s="130">
        <f t="shared" si="113"/>
        <v>91</v>
      </c>
      <c r="U816" s="130">
        <f t="shared" si="114"/>
        <v>1394324</v>
      </c>
      <c r="V816" s="185">
        <f t="shared" si="115"/>
        <v>807</v>
      </c>
      <c r="W816" s="12">
        <v>162</v>
      </c>
      <c r="X816" s="9">
        <v>832</v>
      </c>
      <c r="Y816" s="9">
        <v>807</v>
      </c>
      <c r="Z816" s="12">
        <v>91</v>
      </c>
      <c r="AA816" s="12">
        <v>1394324</v>
      </c>
      <c r="AB816" s="132"/>
      <c r="AC816" s="131"/>
      <c r="AD816" s="132"/>
      <c r="AE816" s="132"/>
      <c r="AF816" s="131"/>
      <c r="AG816" s="131"/>
      <c r="AI816" s="12"/>
      <c r="AL816" s="12"/>
      <c r="AM816" s="12"/>
      <c r="AO816" s="12"/>
      <c r="AR816" s="12"/>
      <c r="AS816" s="12"/>
      <c r="AU816" s="12"/>
      <c r="AX816" s="12"/>
      <c r="AY816" s="12"/>
      <c r="BA816" s="12"/>
      <c r="BD816" s="12"/>
      <c r="BE816" s="12"/>
      <c r="BG816" s="12"/>
      <c r="BJ816" s="12"/>
      <c r="BK816" s="12"/>
      <c r="BM816" s="131"/>
      <c r="BN816" s="132"/>
      <c r="BO816" s="132"/>
      <c r="BP816" s="12"/>
      <c r="BQ816" s="12"/>
      <c r="BS816" s="12"/>
      <c r="BV816" s="12"/>
      <c r="BW816" s="12"/>
      <c r="BY816" s="12"/>
      <c r="CB816" s="12"/>
      <c r="CC816" s="12"/>
      <c r="CE816" s="12"/>
      <c r="CH816" s="12"/>
      <c r="CI816" s="12"/>
    </row>
    <row r="817" spans="1:87">
      <c r="A817" s="9">
        <v>808</v>
      </c>
      <c r="B817" s="9">
        <v>162</v>
      </c>
      <c r="C817" s="9" t="s">
        <v>1928</v>
      </c>
      <c r="D817" s="9">
        <v>998</v>
      </c>
      <c r="E817" s="9" t="s">
        <v>1928</v>
      </c>
      <c r="F817" s="39">
        <v>0</v>
      </c>
      <c r="G817" s="128">
        <v>0</v>
      </c>
      <c r="H817" s="129">
        <f t="shared" si="117"/>
        <v>0</v>
      </c>
      <c r="I817" s="128">
        <f>IF(H819&gt;0, H817/H819, 0)</f>
        <v>0</v>
      </c>
      <c r="J817" s="76"/>
      <c r="K817" s="12" t="e">
        <f>ROUND(J819*I817,0)</f>
        <v>#REF!</v>
      </c>
      <c r="L817" s="75">
        <v>0</v>
      </c>
      <c r="M817" s="12" t="e">
        <f>K817-L817</f>
        <v>#REF!</v>
      </c>
      <c r="N817" s="50" t="e">
        <f t="shared" si="116"/>
        <v>#REF!</v>
      </c>
      <c r="O817" s="12">
        <v>0</v>
      </c>
      <c r="P817" s="9">
        <f t="shared" si="109"/>
        <v>0</v>
      </c>
      <c r="Q817" s="130">
        <f t="shared" si="110"/>
        <v>162</v>
      </c>
      <c r="R817" s="130">
        <f t="shared" si="111"/>
        <v>998</v>
      </c>
      <c r="S817" s="130">
        <f t="shared" si="112"/>
        <v>808</v>
      </c>
      <c r="T817" s="130">
        <f t="shared" si="113"/>
        <v>0</v>
      </c>
      <c r="U817" s="130">
        <f t="shared" si="114"/>
        <v>0</v>
      </c>
      <c r="V817" s="185">
        <f t="shared" si="115"/>
        <v>808</v>
      </c>
      <c r="W817" s="12">
        <v>162</v>
      </c>
      <c r="X817" s="9">
        <v>998</v>
      </c>
      <c r="Y817" s="9">
        <v>808</v>
      </c>
      <c r="Z817" s="12">
        <v>0</v>
      </c>
      <c r="AA817" s="12">
        <v>0</v>
      </c>
      <c r="AB817" s="132"/>
      <c r="AC817" s="131"/>
      <c r="AD817" s="132"/>
      <c r="AE817" s="132"/>
      <c r="AF817" s="131"/>
      <c r="AG817" s="131"/>
      <c r="AI817" s="12"/>
      <c r="AL817" s="12"/>
      <c r="AM817" s="12"/>
      <c r="AO817" s="12"/>
      <c r="AR817" s="12"/>
      <c r="AS817" s="12"/>
      <c r="AU817" s="12"/>
      <c r="AX817" s="12"/>
      <c r="AY817" s="12"/>
      <c r="BA817" s="12"/>
      <c r="BD817" s="12"/>
      <c r="BE817" s="12"/>
      <c r="BG817" s="12"/>
      <c r="BJ817" s="12"/>
      <c r="BK817" s="12"/>
      <c r="BM817" s="131"/>
      <c r="BN817" s="132"/>
      <c r="BO817" s="132"/>
      <c r="BP817" s="12"/>
      <c r="BQ817" s="12"/>
      <c r="BS817" s="12"/>
      <c r="BV817" s="12"/>
      <c r="BW817" s="12"/>
      <c r="BY817" s="12"/>
      <c r="CB817" s="12"/>
      <c r="CC817" s="12"/>
      <c r="CE817" s="12"/>
      <c r="CH817" s="12"/>
      <c r="CI817" s="12"/>
    </row>
    <row r="818" spans="1:87">
      <c r="A818" s="9">
        <v>809</v>
      </c>
      <c r="B818" s="9">
        <v>162</v>
      </c>
      <c r="C818" s="9" t="s">
        <v>1928</v>
      </c>
      <c r="D818" s="9">
        <v>998</v>
      </c>
      <c r="E818" s="9" t="s">
        <v>1928</v>
      </c>
      <c r="F818" s="39">
        <v>0</v>
      </c>
      <c r="G818" s="128">
        <v>0</v>
      </c>
      <c r="H818" s="129">
        <f t="shared" si="117"/>
        <v>0</v>
      </c>
      <c r="I818" s="128">
        <f>IF(H819&gt;0, H818/H819, 0)</f>
        <v>0</v>
      </c>
      <c r="J818" s="76"/>
      <c r="K818" s="12" t="e">
        <f>ROUND(J819*I818,0)</f>
        <v>#REF!</v>
      </c>
      <c r="L818" s="75">
        <v>0</v>
      </c>
      <c r="M818" s="12" t="e">
        <f>K818-L818</f>
        <v>#REF!</v>
      </c>
      <c r="N818" s="50" t="e">
        <f t="shared" si="116"/>
        <v>#REF!</v>
      </c>
      <c r="O818" s="12">
        <v>0</v>
      </c>
      <c r="P818" s="9">
        <f t="shared" si="109"/>
        <v>0</v>
      </c>
      <c r="Q818" s="130">
        <f t="shared" si="110"/>
        <v>162</v>
      </c>
      <c r="R818" s="130">
        <f t="shared" si="111"/>
        <v>998</v>
      </c>
      <c r="S818" s="130">
        <f t="shared" si="112"/>
        <v>809</v>
      </c>
      <c r="T818" s="130">
        <f t="shared" si="113"/>
        <v>0</v>
      </c>
      <c r="U818" s="130">
        <f t="shared" si="114"/>
        <v>0</v>
      </c>
      <c r="V818" s="185">
        <f t="shared" si="115"/>
        <v>809</v>
      </c>
      <c r="W818" s="12">
        <v>162</v>
      </c>
      <c r="X818" s="9">
        <v>998</v>
      </c>
      <c r="Y818" s="9">
        <v>809</v>
      </c>
      <c r="Z818" s="12">
        <v>0</v>
      </c>
      <c r="AA818" s="12">
        <v>0</v>
      </c>
      <c r="AB818" s="132"/>
      <c r="AC818" s="131"/>
      <c r="AD818" s="132"/>
      <c r="AE818" s="132"/>
      <c r="AF818" s="131"/>
      <c r="AG818" s="131"/>
      <c r="AI818" s="12"/>
      <c r="AL818" s="12"/>
      <c r="AM818" s="12"/>
      <c r="AO818" s="12"/>
      <c r="AR818" s="12"/>
      <c r="AS818" s="12"/>
      <c r="AU818" s="12"/>
      <c r="AX818" s="12"/>
      <c r="AY818" s="12"/>
      <c r="BA818" s="12"/>
      <c r="BD818" s="12"/>
      <c r="BE818" s="12"/>
      <c r="BG818" s="12"/>
      <c r="BJ818" s="12"/>
      <c r="BK818" s="12"/>
      <c r="BM818" s="131"/>
      <c r="BN818" s="132"/>
      <c r="BO818" s="132"/>
      <c r="BP818" s="12"/>
      <c r="BQ818" s="12"/>
      <c r="BS818" s="12"/>
      <c r="BV818" s="12"/>
      <c r="BW818" s="12"/>
      <c r="BY818" s="12"/>
      <c r="CB818" s="12"/>
      <c r="CC818" s="12"/>
      <c r="CE818" s="12"/>
      <c r="CH818" s="12"/>
      <c r="CI818" s="12"/>
    </row>
    <row r="819" spans="1:87">
      <c r="A819" s="9">
        <v>810</v>
      </c>
      <c r="B819" s="13">
        <v>162</v>
      </c>
      <c r="C819" s="13" t="s">
        <v>1661</v>
      </c>
      <c r="D819" s="13">
        <v>999</v>
      </c>
      <c r="E819" s="13" t="s">
        <v>946</v>
      </c>
      <c r="F819" s="111">
        <v>16533078.750000002</v>
      </c>
      <c r="G819" s="133">
        <v>1</v>
      </c>
      <c r="H819" s="134">
        <f>SUM(H815:H818)</f>
        <v>16932748.619999997</v>
      </c>
      <c r="I819" s="133">
        <f>SUM(I815:I818)</f>
        <v>1</v>
      </c>
      <c r="J819" s="111" t="e">
        <f>VLOOKUP(B819,town351,22)</f>
        <v>#REF!</v>
      </c>
      <c r="K819" s="111" t="e">
        <f>SUM(K815:K818)</f>
        <v>#REF!</v>
      </c>
      <c r="L819" s="135">
        <v>10245328</v>
      </c>
      <c r="M819" s="111" t="e">
        <f>SUM(M815:M818)</f>
        <v>#REF!</v>
      </c>
      <c r="N819" s="49" t="e">
        <f t="shared" si="116"/>
        <v>#REF!</v>
      </c>
      <c r="O819" s="111">
        <v>1725</v>
      </c>
      <c r="P819" s="9">
        <f t="shared" si="109"/>
        <v>0</v>
      </c>
      <c r="Q819" s="130">
        <f t="shared" si="110"/>
        <v>162</v>
      </c>
      <c r="R819" s="130">
        <f t="shared" si="111"/>
        <v>999</v>
      </c>
      <c r="S819" s="130">
        <f t="shared" si="112"/>
        <v>810</v>
      </c>
      <c r="T819" s="130">
        <f t="shared" si="113"/>
        <v>1723</v>
      </c>
      <c r="U819" s="130">
        <f t="shared" si="114"/>
        <v>16932748.619999997</v>
      </c>
      <c r="V819" s="185">
        <f t="shared" si="115"/>
        <v>810</v>
      </c>
      <c r="W819" s="12">
        <v>162</v>
      </c>
      <c r="X819" s="9">
        <v>999</v>
      </c>
      <c r="Y819" s="9">
        <v>810</v>
      </c>
      <c r="Z819" s="12">
        <v>1723</v>
      </c>
      <c r="AA819" s="12">
        <v>16932748.619999997</v>
      </c>
      <c r="AB819" s="132"/>
      <c r="AC819" s="131"/>
      <c r="AD819" s="132"/>
      <c r="AE819" s="132"/>
      <c r="AF819" s="131"/>
      <c r="AG819" s="131"/>
      <c r="AI819" s="12"/>
      <c r="AL819" s="12"/>
      <c r="AM819" s="12"/>
      <c r="AO819" s="12"/>
      <c r="AR819" s="12"/>
      <c r="AS819" s="12"/>
      <c r="AU819" s="12"/>
      <c r="AX819" s="12"/>
      <c r="AY819" s="12"/>
      <c r="BA819" s="12"/>
      <c r="BD819" s="12"/>
      <c r="BE819" s="12"/>
      <c r="BG819" s="12"/>
      <c r="BJ819" s="12"/>
      <c r="BK819" s="12"/>
      <c r="BM819" s="131"/>
      <c r="BN819" s="132"/>
      <c r="BO819" s="132"/>
      <c r="BP819" s="12"/>
      <c r="BQ819" s="12"/>
      <c r="BS819" s="12"/>
      <c r="BV819" s="12"/>
      <c r="BW819" s="12"/>
      <c r="BY819" s="12"/>
      <c r="CB819" s="12"/>
      <c r="CC819" s="12"/>
      <c r="CE819" s="12"/>
      <c r="CH819" s="12"/>
      <c r="CI819" s="12"/>
    </row>
    <row r="820" spans="1:87">
      <c r="A820" s="9">
        <v>811</v>
      </c>
      <c r="B820" s="9">
        <v>163</v>
      </c>
      <c r="C820" s="9" t="s">
        <v>1662</v>
      </c>
      <c r="D820" s="9">
        <v>163</v>
      </c>
      <c r="E820" s="9" t="s">
        <v>1223</v>
      </c>
      <c r="F820" s="39">
        <v>191949856.55000001</v>
      </c>
      <c r="G820" s="128">
        <v>1</v>
      </c>
      <c r="H820" s="129">
        <f>U820</f>
        <v>192172422.52999997</v>
      </c>
      <c r="I820" s="128">
        <f>IF(H824&gt;0, H820/H824, 0)</f>
        <v>1</v>
      </c>
      <c r="J820" s="76"/>
      <c r="K820" s="12" t="e">
        <f>ROUND(J824*I820,0)</f>
        <v>#REF!</v>
      </c>
      <c r="L820" s="75">
        <v>44587175</v>
      </c>
      <c r="M820" s="12" t="e">
        <f>K820-L820</f>
        <v>#REF!</v>
      </c>
      <c r="N820" s="50" t="e">
        <f t="shared" si="116"/>
        <v>#REF!</v>
      </c>
      <c r="O820" s="12">
        <v>16036</v>
      </c>
      <c r="P820" s="9">
        <f t="shared" si="109"/>
        <v>0</v>
      </c>
      <c r="Q820" s="130">
        <f t="shared" si="110"/>
        <v>163</v>
      </c>
      <c r="R820" s="130">
        <f t="shared" si="111"/>
        <v>163</v>
      </c>
      <c r="S820" s="130">
        <f t="shared" si="112"/>
        <v>811</v>
      </c>
      <c r="T820" s="130">
        <f t="shared" si="113"/>
        <v>16463</v>
      </c>
      <c r="U820" s="130">
        <f t="shared" si="114"/>
        <v>192172422.52999997</v>
      </c>
      <c r="V820" s="185">
        <f t="shared" si="115"/>
        <v>811</v>
      </c>
      <c r="W820" s="12">
        <v>163</v>
      </c>
      <c r="X820" s="9">
        <v>163</v>
      </c>
      <c r="Y820" s="9">
        <v>811</v>
      </c>
      <c r="Z820" s="12">
        <v>16463</v>
      </c>
      <c r="AA820" s="12">
        <v>192172422.52999997</v>
      </c>
      <c r="AB820" s="132"/>
      <c r="AC820" s="131"/>
      <c r="AD820" s="132"/>
      <c r="AE820" s="132"/>
      <c r="AF820" s="131"/>
      <c r="AG820" s="131"/>
      <c r="AI820" s="12"/>
      <c r="AL820" s="12"/>
      <c r="AM820" s="12"/>
      <c r="AO820" s="12"/>
      <c r="AR820" s="12"/>
      <c r="AS820" s="12"/>
      <c r="AU820" s="12"/>
      <c r="AX820" s="12"/>
      <c r="AY820" s="12"/>
      <c r="BA820" s="12"/>
      <c r="BD820" s="12"/>
      <c r="BE820" s="12"/>
      <c r="BG820" s="12"/>
      <c r="BJ820" s="12"/>
      <c r="BK820" s="12"/>
      <c r="BM820" s="131"/>
      <c r="BN820" s="132"/>
      <c r="BO820" s="132"/>
      <c r="BP820" s="12"/>
      <c r="BQ820" s="12"/>
      <c r="BS820" s="12"/>
      <c r="BV820" s="12"/>
      <c r="BW820" s="12"/>
      <c r="BY820" s="12"/>
      <c r="CB820" s="12"/>
      <c r="CC820" s="12"/>
      <c r="CE820" s="12"/>
      <c r="CH820" s="12"/>
      <c r="CI820" s="12"/>
    </row>
    <row r="821" spans="1:87">
      <c r="A821" s="9">
        <v>812</v>
      </c>
      <c r="B821" s="9">
        <v>163</v>
      </c>
      <c r="C821" s="9" t="s">
        <v>1928</v>
      </c>
      <c r="D821" s="9">
        <v>998</v>
      </c>
      <c r="F821" s="136">
        <v>0</v>
      </c>
      <c r="G821" s="137">
        <v>0</v>
      </c>
      <c r="H821" s="129">
        <f t="shared" si="117"/>
        <v>0</v>
      </c>
      <c r="I821" s="128">
        <f>IF(H824&gt;0, H821/H824, 0)</f>
        <v>0</v>
      </c>
      <c r="J821" s="76"/>
      <c r="K821" s="12" t="e">
        <f>ROUND(J824*I821,0)</f>
        <v>#REF!</v>
      </c>
      <c r="L821" s="75">
        <v>0</v>
      </c>
      <c r="M821" s="12" t="e">
        <f>K821-L821</f>
        <v>#REF!</v>
      </c>
      <c r="N821" s="50" t="e">
        <f t="shared" si="116"/>
        <v>#REF!</v>
      </c>
      <c r="O821" s="12">
        <v>0</v>
      </c>
      <c r="P821" s="9">
        <f t="shared" si="109"/>
        <v>0</v>
      </c>
      <c r="Q821" s="130">
        <f t="shared" si="110"/>
        <v>163</v>
      </c>
      <c r="R821" s="130">
        <f t="shared" si="111"/>
        <v>998</v>
      </c>
      <c r="S821" s="130">
        <f t="shared" si="112"/>
        <v>812</v>
      </c>
      <c r="T821" s="130">
        <f t="shared" si="113"/>
        <v>0</v>
      </c>
      <c r="U821" s="130">
        <f t="shared" si="114"/>
        <v>0</v>
      </c>
      <c r="V821" s="185">
        <f t="shared" si="115"/>
        <v>812</v>
      </c>
      <c r="W821" s="12">
        <v>163</v>
      </c>
      <c r="X821" s="9">
        <v>998</v>
      </c>
      <c r="Y821" s="9">
        <v>812</v>
      </c>
      <c r="Z821" s="12">
        <v>0</v>
      </c>
      <c r="AA821" s="12">
        <v>0</v>
      </c>
      <c r="AB821" s="132"/>
      <c r="AC821" s="131"/>
      <c r="AD821" s="132"/>
      <c r="AE821" s="132"/>
      <c r="AF821" s="131"/>
      <c r="AG821" s="131"/>
      <c r="AI821" s="12"/>
      <c r="AL821" s="12"/>
      <c r="AM821" s="12"/>
      <c r="AO821" s="12"/>
      <c r="AR821" s="12"/>
      <c r="AS821" s="12"/>
      <c r="AU821" s="12"/>
      <c r="AX821" s="12"/>
      <c r="AY821" s="12"/>
      <c r="BA821" s="12"/>
      <c r="BD821" s="12"/>
      <c r="BE821" s="12"/>
      <c r="BG821" s="12"/>
      <c r="BJ821" s="12"/>
      <c r="BK821" s="12"/>
      <c r="BM821" s="131"/>
      <c r="BN821" s="132"/>
      <c r="BO821" s="132"/>
      <c r="BP821" s="12"/>
      <c r="BQ821" s="12"/>
      <c r="BS821" s="12"/>
      <c r="BV821" s="12"/>
      <c r="BW821" s="12"/>
      <c r="BY821" s="12"/>
      <c r="CB821" s="12"/>
      <c r="CC821" s="12"/>
      <c r="CE821" s="12"/>
      <c r="CH821" s="12"/>
      <c r="CI821" s="12"/>
    </row>
    <row r="822" spans="1:87">
      <c r="A822" s="9">
        <v>813</v>
      </c>
      <c r="B822" s="9">
        <v>163</v>
      </c>
      <c r="C822" s="9" t="s">
        <v>1928</v>
      </c>
      <c r="D822" s="9">
        <v>998</v>
      </c>
      <c r="E822" s="9" t="s">
        <v>1928</v>
      </c>
      <c r="F822" s="39">
        <v>0</v>
      </c>
      <c r="G822" s="128">
        <v>0</v>
      </c>
      <c r="H822" s="129">
        <f t="shared" si="117"/>
        <v>0</v>
      </c>
      <c r="I822" s="128">
        <f>IF(H824&gt;0, H822/H824, 0)</f>
        <v>0</v>
      </c>
      <c r="J822" s="76"/>
      <c r="K822" s="12" t="e">
        <f>ROUND(J824*I822,0)</f>
        <v>#REF!</v>
      </c>
      <c r="L822" s="75">
        <v>0</v>
      </c>
      <c r="M822" s="12" t="e">
        <f>K822-L822</f>
        <v>#REF!</v>
      </c>
      <c r="N822" s="50" t="e">
        <f t="shared" si="116"/>
        <v>#REF!</v>
      </c>
      <c r="O822" s="12">
        <v>0</v>
      </c>
      <c r="P822" s="9">
        <f t="shared" si="109"/>
        <v>0</v>
      </c>
      <c r="Q822" s="130">
        <f t="shared" si="110"/>
        <v>163</v>
      </c>
      <c r="R822" s="130">
        <f t="shared" si="111"/>
        <v>998</v>
      </c>
      <c r="S822" s="130">
        <f t="shared" si="112"/>
        <v>813</v>
      </c>
      <c r="T822" s="130">
        <f t="shared" si="113"/>
        <v>0</v>
      </c>
      <c r="U822" s="130">
        <f t="shared" si="114"/>
        <v>0</v>
      </c>
      <c r="V822" s="185">
        <f t="shared" si="115"/>
        <v>813</v>
      </c>
      <c r="W822" s="12">
        <v>163</v>
      </c>
      <c r="X822" s="9">
        <v>998</v>
      </c>
      <c r="Y822" s="9">
        <v>813</v>
      </c>
      <c r="Z822" s="12">
        <v>0</v>
      </c>
      <c r="AA822" s="12">
        <v>0</v>
      </c>
      <c r="AB822" s="132"/>
      <c r="AC822" s="131"/>
      <c r="AD822" s="132"/>
      <c r="AE822" s="132"/>
      <c r="AF822" s="131"/>
      <c r="AG822" s="131"/>
      <c r="AI822" s="12"/>
      <c r="AL822" s="12"/>
      <c r="AM822" s="12"/>
      <c r="AO822" s="12"/>
      <c r="AR822" s="12"/>
      <c r="AS822" s="12"/>
      <c r="AU822" s="12"/>
      <c r="AX822" s="12"/>
      <c r="AY822" s="12"/>
      <c r="BA822" s="12"/>
      <c r="BD822" s="12"/>
      <c r="BE822" s="12"/>
      <c r="BG822" s="12"/>
      <c r="BJ822" s="12"/>
      <c r="BK822" s="12"/>
      <c r="BM822" s="131"/>
      <c r="BN822" s="132"/>
      <c r="BO822" s="132"/>
      <c r="BP822" s="12"/>
      <c r="BQ822" s="12"/>
      <c r="BS822" s="12"/>
      <c r="BV822" s="12"/>
      <c r="BW822" s="12"/>
      <c r="BY822" s="12"/>
      <c r="CB822" s="12"/>
      <c r="CC822" s="12"/>
      <c r="CE822" s="12"/>
      <c r="CH822" s="12"/>
      <c r="CI822" s="12"/>
    </row>
    <row r="823" spans="1:87">
      <c r="A823" s="9">
        <v>814</v>
      </c>
      <c r="B823" s="9">
        <v>163</v>
      </c>
      <c r="C823" s="9" t="s">
        <v>1928</v>
      </c>
      <c r="D823" s="9">
        <v>998</v>
      </c>
      <c r="E823" s="9" t="s">
        <v>1928</v>
      </c>
      <c r="F823" s="39">
        <v>0</v>
      </c>
      <c r="G823" s="128">
        <v>0</v>
      </c>
      <c r="H823" s="129">
        <f t="shared" si="117"/>
        <v>0</v>
      </c>
      <c r="I823" s="128">
        <f>IF(H824&gt;0, H823/H824, 0)</f>
        <v>0</v>
      </c>
      <c r="J823" s="76"/>
      <c r="K823" s="12" t="e">
        <f>ROUND(J824*I823,0)</f>
        <v>#REF!</v>
      </c>
      <c r="L823" s="75">
        <v>0</v>
      </c>
      <c r="M823" s="12" t="e">
        <f>K823-L823</f>
        <v>#REF!</v>
      </c>
      <c r="N823" s="50" t="e">
        <f t="shared" si="116"/>
        <v>#REF!</v>
      </c>
      <c r="O823" s="12">
        <v>0</v>
      </c>
      <c r="P823" s="9">
        <f t="shared" si="109"/>
        <v>0</v>
      </c>
      <c r="Q823" s="130">
        <f t="shared" si="110"/>
        <v>163</v>
      </c>
      <c r="R823" s="130">
        <f t="shared" si="111"/>
        <v>998</v>
      </c>
      <c r="S823" s="130">
        <f t="shared" si="112"/>
        <v>814</v>
      </c>
      <c r="T823" s="130">
        <f t="shared" si="113"/>
        <v>0</v>
      </c>
      <c r="U823" s="130">
        <f t="shared" si="114"/>
        <v>0</v>
      </c>
      <c r="V823" s="185">
        <f t="shared" si="115"/>
        <v>814</v>
      </c>
      <c r="W823" s="12">
        <v>163</v>
      </c>
      <c r="X823" s="9">
        <v>998</v>
      </c>
      <c r="Y823" s="9">
        <v>814</v>
      </c>
      <c r="Z823" s="12">
        <v>0</v>
      </c>
      <c r="AA823" s="12">
        <v>0</v>
      </c>
      <c r="AB823" s="132"/>
      <c r="AC823" s="131"/>
      <c r="AD823" s="132"/>
      <c r="AE823" s="132"/>
      <c r="AF823" s="131"/>
      <c r="AG823" s="131"/>
      <c r="AI823" s="12"/>
      <c r="AL823" s="12"/>
      <c r="AM823" s="12"/>
      <c r="AO823" s="12"/>
      <c r="AR823" s="12"/>
      <c r="AS823" s="12"/>
      <c r="AU823" s="12"/>
      <c r="AX823" s="12"/>
      <c r="AY823" s="12"/>
      <c r="BA823" s="12"/>
      <c r="BD823" s="12"/>
      <c r="BE823" s="12"/>
      <c r="BG823" s="12"/>
      <c r="BJ823" s="12"/>
      <c r="BK823" s="12"/>
      <c r="BM823" s="131"/>
      <c r="BN823" s="132"/>
      <c r="BO823" s="132"/>
      <c r="BP823" s="12"/>
      <c r="BQ823" s="12"/>
      <c r="BS823" s="12"/>
      <c r="BV823" s="12"/>
      <c r="BW823" s="12"/>
      <c r="BY823" s="12"/>
      <c r="CB823" s="12"/>
      <c r="CC823" s="12"/>
      <c r="CE823" s="12"/>
      <c r="CH823" s="12"/>
      <c r="CI823" s="12"/>
    </row>
    <row r="824" spans="1:87">
      <c r="A824" s="9">
        <v>815</v>
      </c>
      <c r="B824" s="13">
        <v>163</v>
      </c>
      <c r="C824" s="13" t="s">
        <v>1662</v>
      </c>
      <c r="D824" s="13">
        <v>999</v>
      </c>
      <c r="E824" s="13" t="s">
        <v>946</v>
      </c>
      <c r="F824" s="111">
        <v>191949856.55000001</v>
      </c>
      <c r="G824" s="133">
        <v>1</v>
      </c>
      <c r="H824" s="134">
        <f>SUM(H820:H823)</f>
        <v>192172422.52999997</v>
      </c>
      <c r="I824" s="133">
        <f>SUM(I820:I823)</f>
        <v>1</v>
      </c>
      <c r="J824" s="111" t="e">
        <f>VLOOKUP(B824,town351,22)</f>
        <v>#REF!</v>
      </c>
      <c r="K824" s="111" t="e">
        <f>SUM(K820:K823)</f>
        <v>#REF!</v>
      </c>
      <c r="L824" s="135">
        <v>44587175</v>
      </c>
      <c r="M824" s="111" t="e">
        <f>SUM(M820:M823)</f>
        <v>#REF!</v>
      </c>
      <c r="N824" s="49" t="e">
        <f t="shared" si="116"/>
        <v>#REF!</v>
      </c>
      <c r="O824" s="111">
        <v>16036</v>
      </c>
      <c r="P824" s="9">
        <f t="shared" si="109"/>
        <v>0</v>
      </c>
      <c r="Q824" s="130">
        <f t="shared" si="110"/>
        <v>163</v>
      </c>
      <c r="R824" s="130">
        <f t="shared" si="111"/>
        <v>999</v>
      </c>
      <c r="S824" s="130">
        <f t="shared" si="112"/>
        <v>815</v>
      </c>
      <c r="T824" s="130">
        <f t="shared" si="113"/>
        <v>16463</v>
      </c>
      <c r="U824" s="130">
        <f t="shared" si="114"/>
        <v>192172422.52999997</v>
      </c>
      <c r="V824" s="185">
        <f t="shared" si="115"/>
        <v>815</v>
      </c>
      <c r="W824" s="12">
        <v>163</v>
      </c>
      <c r="X824" s="9">
        <v>999</v>
      </c>
      <c r="Y824" s="9">
        <v>815</v>
      </c>
      <c r="Z824" s="12">
        <v>16463</v>
      </c>
      <c r="AA824" s="12">
        <v>192172422.52999997</v>
      </c>
      <c r="AB824" s="132"/>
      <c r="AC824" s="131"/>
      <c r="AD824" s="132"/>
      <c r="AE824" s="132"/>
      <c r="AF824" s="131"/>
      <c r="AG824" s="131"/>
      <c r="AI824" s="12"/>
      <c r="AL824" s="12"/>
      <c r="AM824" s="12"/>
      <c r="AO824" s="12"/>
      <c r="AR824" s="12"/>
      <c r="AS824" s="12"/>
      <c r="AU824" s="12"/>
      <c r="AX824" s="12"/>
      <c r="AY824" s="12"/>
      <c r="BA824" s="12"/>
      <c r="BD824" s="12"/>
      <c r="BE824" s="12"/>
      <c r="BG824" s="12"/>
      <c r="BJ824" s="12"/>
      <c r="BK824" s="12"/>
      <c r="BM824" s="131"/>
      <c r="BN824" s="132"/>
      <c r="BO824" s="132"/>
      <c r="BP824" s="12"/>
      <c r="BQ824" s="12"/>
      <c r="BS824" s="12"/>
      <c r="BV824" s="12"/>
      <c r="BW824" s="12"/>
      <c r="BY824" s="12"/>
      <c r="CB824" s="12"/>
      <c r="CC824" s="12"/>
      <c r="CE824" s="12"/>
      <c r="CH824" s="12"/>
      <c r="CI824" s="12"/>
    </row>
    <row r="825" spans="1:87">
      <c r="A825" s="9">
        <v>816</v>
      </c>
      <c r="B825" s="9">
        <v>164</v>
      </c>
      <c r="C825" s="9" t="s">
        <v>1663</v>
      </c>
      <c r="D825" s="9">
        <v>164</v>
      </c>
      <c r="E825" s="9" t="s">
        <v>1224</v>
      </c>
      <c r="F825" s="39">
        <v>19743094.595660001</v>
      </c>
      <c r="G825" s="128">
        <v>0.98527391106974604</v>
      </c>
      <c r="H825" s="129">
        <f>U825</f>
        <v>20021615.672320001</v>
      </c>
      <c r="I825" s="128">
        <f>IF(H829&gt;0, H825/H829, 0)</f>
        <v>0.98449356000027777</v>
      </c>
      <c r="J825" s="76"/>
      <c r="K825" s="12" t="e">
        <f>ROUND(J829*I825,0)</f>
        <v>#REF!</v>
      </c>
      <c r="L825" s="75">
        <v>17067615</v>
      </c>
      <c r="M825" s="12" t="e">
        <f>K825-L825</f>
        <v>#REF!</v>
      </c>
      <c r="N825" s="50" t="e">
        <f t="shared" si="116"/>
        <v>#REF!</v>
      </c>
      <c r="O825" s="12">
        <v>2104</v>
      </c>
      <c r="P825" s="9">
        <f t="shared" si="109"/>
        <v>0</v>
      </c>
      <c r="Q825" s="130">
        <f t="shared" si="110"/>
        <v>164</v>
      </c>
      <c r="R825" s="130">
        <f t="shared" si="111"/>
        <v>164</v>
      </c>
      <c r="S825" s="130">
        <f t="shared" si="112"/>
        <v>816</v>
      </c>
      <c r="T825" s="130">
        <f t="shared" si="113"/>
        <v>2126</v>
      </c>
      <c r="U825" s="130">
        <f t="shared" si="114"/>
        <v>20021615.672320001</v>
      </c>
      <c r="V825" s="185">
        <f t="shared" si="115"/>
        <v>816</v>
      </c>
      <c r="W825" s="12">
        <v>164</v>
      </c>
      <c r="X825" s="9">
        <v>164</v>
      </c>
      <c r="Y825" s="9">
        <v>816</v>
      </c>
      <c r="Z825" s="12">
        <v>2126</v>
      </c>
      <c r="AA825" s="12">
        <v>20021615.672320001</v>
      </c>
      <c r="AB825" s="132"/>
      <c r="AC825" s="131"/>
      <c r="AD825" s="132"/>
      <c r="AE825" s="132"/>
      <c r="AF825" s="131"/>
      <c r="AG825" s="131"/>
      <c r="AI825" s="12"/>
      <c r="AL825" s="12"/>
      <c r="AM825" s="12"/>
      <c r="AO825" s="12"/>
      <c r="AR825" s="12"/>
      <c r="AS825" s="12"/>
      <c r="AU825" s="12"/>
      <c r="AX825" s="12"/>
      <c r="AY825" s="12"/>
      <c r="BA825" s="12"/>
      <c r="BD825" s="12"/>
      <c r="BE825" s="12"/>
      <c r="BG825" s="12"/>
      <c r="BJ825" s="12"/>
      <c r="BK825" s="12"/>
      <c r="BM825" s="131"/>
      <c r="BN825" s="132"/>
      <c r="BO825" s="132"/>
      <c r="BP825" s="12"/>
      <c r="BQ825" s="12"/>
      <c r="BS825" s="12"/>
      <c r="BV825" s="12"/>
      <c r="BW825" s="12"/>
      <c r="BY825" s="12"/>
      <c r="CB825" s="12"/>
      <c r="CC825" s="12"/>
      <c r="CE825" s="12"/>
      <c r="CH825" s="12"/>
      <c r="CI825" s="12"/>
    </row>
    <row r="826" spans="1:87">
      <c r="A826" s="9">
        <v>817</v>
      </c>
      <c r="B826" s="9">
        <v>164</v>
      </c>
      <c r="C826" s="9" t="s">
        <v>1663</v>
      </c>
      <c r="D826" s="9">
        <v>817</v>
      </c>
      <c r="E826" s="9" t="s">
        <v>1478</v>
      </c>
      <c r="F826" s="39">
        <v>295084</v>
      </c>
      <c r="G826" s="128">
        <v>1.4726088930253931E-2</v>
      </c>
      <c r="H826" s="129">
        <f t="shared" si="117"/>
        <v>315354</v>
      </c>
      <c r="I826" s="128">
        <f>IF(H829&gt;0, H826/H829, 0)</f>
        <v>1.5506439999722193E-2</v>
      </c>
      <c r="J826" s="76"/>
      <c r="K826" s="12" t="e">
        <f>ROUND(J829*I826,0)</f>
        <v>#REF!</v>
      </c>
      <c r="L826" s="75">
        <v>255096</v>
      </c>
      <c r="M826" s="12" t="e">
        <f>K826-L826</f>
        <v>#REF!</v>
      </c>
      <c r="N826" s="50" t="e">
        <f t="shared" si="116"/>
        <v>#REF!</v>
      </c>
      <c r="O826" s="12">
        <v>19</v>
      </c>
      <c r="P826" s="9">
        <f t="shared" si="109"/>
        <v>0</v>
      </c>
      <c r="Q826" s="130">
        <f t="shared" si="110"/>
        <v>164</v>
      </c>
      <c r="R826" s="130">
        <f t="shared" si="111"/>
        <v>817</v>
      </c>
      <c r="S826" s="130">
        <f t="shared" si="112"/>
        <v>817</v>
      </c>
      <c r="T826" s="130">
        <f t="shared" si="113"/>
        <v>20</v>
      </c>
      <c r="U826" s="130">
        <f t="shared" si="114"/>
        <v>315354</v>
      </c>
      <c r="V826" s="185">
        <f t="shared" si="115"/>
        <v>817</v>
      </c>
      <c r="W826" s="12">
        <v>164</v>
      </c>
      <c r="X826" s="9">
        <v>817</v>
      </c>
      <c r="Y826" s="9">
        <v>817</v>
      </c>
      <c r="Z826" s="12">
        <v>20</v>
      </c>
      <c r="AA826" s="12">
        <v>315354</v>
      </c>
      <c r="AB826" s="132"/>
      <c r="AC826" s="131"/>
      <c r="AD826" s="132"/>
      <c r="AE826" s="132"/>
      <c r="AF826" s="131"/>
      <c r="AG826" s="131"/>
      <c r="AI826" s="12"/>
      <c r="AL826" s="12"/>
      <c r="AM826" s="12"/>
      <c r="AO826" s="12"/>
      <c r="AR826" s="12"/>
      <c r="AS826" s="12"/>
      <c r="AU826" s="12"/>
      <c r="AX826" s="12"/>
      <c r="AY826" s="12"/>
      <c r="BA826" s="12"/>
      <c r="BD826" s="12"/>
      <c r="BE826" s="12"/>
      <c r="BG826" s="12"/>
      <c r="BJ826" s="12"/>
      <c r="BK826" s="12"/>
      <c r="BM826" s="131"/>
      <c r="BN826" s="132"/>
      <c r="BO826" s="132"/>
      <c r="BP826" s="12"/>
      <c r="BQ826" s="12"/>
      <c r="BS826" s="12"/>
      <c r="BV826" s="12"/>
      <c r="BW826" s="12"/>
      <c r="BY826" s="12"/>
      <c r="CB826" s="12"/>
      <c r="CC826" s="12"/>
      <c r="CE826" s="12"/>
      <c r="CH826" s="12"/>
      <c r="CI826" s="12"/>
    </row>
    <row r="827" spans="1:87">
      <c r="A827" s="9">
        <v>818</v>
      </c>
      <c r="B827" s="9">
        <v>164</v>
      </c>
      <c r="C827" s="9" t="s">
        <v>1928</v>
      </c>
      <c r="D827" s="9">
        <v>998</v>
      </c>
      <c r="F827" s="136">
        <v>0</v>
      </c>
      <c r="G827" s="137">
        <v>0</v>
      </c>
      <c r="H827" s="129">
        <f t="shared" si="117"/>
        <v>0</v>
      </c>
      <c r="I827" s="128">
        <f>IF(H829&gt;0, H827/H829, 0)</f>
        <v>0</v>
      </c>
      <c r="J827" s="76"/>
      <c r="K827" s="12" t="e">
        <f>ROUND(J829*I827,0)</f>
        <v>#REF!</v>
      </c>
      <c r="L827" s="75">
        <v>0</v>
      </c>
      <c r="M827" s="12" t="e">
        <f>K827-L827</f>
        <v>#REF!</v>
      </c>
      <c r="N827" s="50" t="e">
        <f t="shared" si="116"/>
        <v>#REF!</v>
      </c>
      <c r="O827" s="12">
        <v>0</v>
      </c>
      <c r="P827" s="9">
        <f t="shared" si="109"/>
        <v>0</v>
      </c>
      <c r="Q827" s="130">
        <f t="shared" si="110"/>
        <v>164</v>
      </c>
      <c r="R827" s="130">
        <f t="shared" si="111"/>
        <v>998</v>
      </c>
      <c r="S827" s="130">
        <f t="shared" si="112"/>
        <v>818</v>
      </c>
      <c r="T827" s="130">
        <f t="shared" si="113"/>
        <v>0</v>
      </c>
      <c r="U827" s="130">
        <f t="shared" si="114"/>
        <v>0</v>
      </c>
      <c r="V827" s="185">
        <f t="shared" si="115"/>
        <v>818</v>
      </c>
      <c r="W827" s="12">
        <v>164</v>
      </c>
      <c r="X827" s="9">
        <v>998</v>
      </c>
      <c r="Y827" s="9">
        <v>818</v>
      </c>
      <c r="Z827" s="12">
        <v>0</v>
      </c>
      <c r="AA827" s="12">
        <v>0</v>
      </c>
      <c r="AB827" s="132"/>
      <c r="AC827" s="131"/>
      <c r="AD827" s="132"/>
      <c r="AE827" s="132"/>
      <c r="AF827" s="131"/>
      <c r="AG827" s="131"/>
      <c r="AI827" s="12"/>
      <c r="AL827" s="12"/>
      <c r="AM827" s="12"/>
      <c r="AO827" s="12"/>
      <c r="AR827" s="12"/>
      <c r="AS827" s="12"/>
      <c r="AU827" s="12"/>
      <c r="AX827" s="12"/>
      <c r="AY827" s="12"/>
      <c r="BA827" s="12"/>
      <c r="BD827" s="12"/>
      <c r="BE827" s="12"/>
      <c r="BG827" s="12"/>
      <c r="BJ827" s="12"/>
      <c r="BK827" s="12"/>
      <c r="BM827" s="131"/>
      <c r="BN827" s="132"/>
      <c r="BO827" s="132"/>
      <c r="BP827" s="12"/>
      <c r="BQ827" s="12"/>
      <c r="BS827" s="12"/>
      <c r="BV827" s="12"/>
      <c r="BW827" s="12"/>
      <c r="BY827" s="12"/>
      <c r="CB827" s="12"/>
      <c r="CC827" s="12"/>
      <c r="CE827" s="12"/>
      <c r="CH827" s="12"/>
      <c r="CI827" s="12"/>
    </row>
    <row r="828" spans="1:87">
      <c r="A828" s="9">
        <v>819</v>
      </c>
      <c r="B828" s="9">
        <v>164</v>
      </c>
      <c r="C828" s="9" t="s">
        <v>1928</v>
      </c>
      <c r="D828" s="9">
        <v>998</v>
      </c>
      <c r="E828" s="9" t="s">
        <v>1928</v>
      </c>
      <c r="F828" s="39">
        <v>0</v>
      </c>
      <c r="G828" s="128">
        <v>0</v>
      </c>
      <c r="H828" s="129">
        <f t="shared" si="117"/>
        <v>0</v>
      </c>
      <c r="I828" s="128">
        <f>IF(H829&gt;0, H828/H829, 0)</f>
        <v>0</v>
      </c>
      <c r="J828" s="76"/>
      <c r="K828" s="12" t="e">
        <f>ROUND(J829*I828,0)</f>
        <v>#REF!</v>
      </c>
      <c r="L828" s="75">
        <v>0</v>
      </c>
      <c r="M828" s="12" t="e">
        <f>K828-L828</f>
        <v>#REF!</v>
      </c>
      <c r="N828" s="50" t="e">
        <f t="shared" si="116"/>
        <v>#REF!</v>
      </c>
      <c r="O828" s="12">
        <v>0</v>
      </c>
      <c r="P828" s="9">
        <f t="shared" si="109"/>
        <v>0</v>
      </c>
      <c r="Q828" s="130">
        <f t="shared" si="110"/>
        <v>164</v>
      </c>
      <c r="R828" s="130">
        <f t="shared" si="111"/>
        <v>998</v>
      </c>
      <c r="S828" s="130">
        <f t="shared" si="112"/>
        <v>819</v>
      </c>
      <c r="T828" s="130">
        <f t="shared" si="113"/>
        <v>0</v>
      </c>
      <c r="U828" s="130">
        <f t="shared" si="114"/>
        <v>0</v>
      </c>
      <c r="V828" s="185">
        <f t="shared" si="115"/>
        <v>819</v>
      </c>
      <c r="W828" s="12">
        <v>164</v>
      </c>
      <c r="X828" s="9">
        <v>998</v>
      </c>
      <c r="Y828" s="9">
        <v>819</v>
      </c>
      <c r="Z828" s="12">
        <v>0</v>
      </c>
      <c r="AA828" s="12">
        <v>0</v>
      </c>
      <c r="AB828" s="132"/>
      <c r="AC828" s="131"/>
      <c r="AD828" s="132"/>
      <c r="AE828" s="132"/>
      <c r="AF828" s="131"/>
      <c r="AG828" s="131"/>
      <c r="AI828" s="12"/>
      <c r="AL828" s="12"/>
      <c r="AM828" s="12"/>
      <c r="AO828" s="12"/>
      <c r="AR828" s="12"/>
      <c r="AS828" s="12"/>
      <c r="AU828" s="12"/>
      <c r="AX828" s="12"/>
      <c r="AY828" s="12"/>
      <c r="BA828" s="12"/>
      <c r="BD828" s="12"/>
      <c r="BE828" s="12"/>
      <c r="BG828" s="12"/>
      <c r="BJ828" s="12"/>
      <c r="BK828" s="12"/>
      <c r="BM828" s="131"/>
      <c r="BN828" s="132"/>
      <c r="BO828" s="132"/>
      <c r="BP828" s="12"/>
      <c r="BQ828" s="12"/>
      <c r="BS828" s="12"/>
      <c r="BV828" s="12"/>
      <c r="BW828" s="12"/>
      <c r="BY828" s="12"/>
      <c r="CB828" s="12"/>
      <c r="CC828" s="12"/>
      <c r="CE828" s="12"/>
      <c r="CH828" s="12"/>
      <c r="CI828" s="12"/>
    </row>
    <row r="829" spans="1:87">
      <c r="A829" s="9">
        <v>820</v>
      </c>
      <c r="B829" s="13">
        <v>164</v>
      </c>
      <c r="C829" s="13" t="s">
        <v>1663</v>
      </c>
      <c r="D829" s="13">
        <v>999</v>
      </c>
      <c r="E829" s="13" t="s">
        <v>946</v>
      </c>
      <c r="F829" s="111">
        <v>20038178.595660001</v>
      </c>
      <c r="G829" s="133">
        <v>1</v>
      </c>
      <c r="H829" s="134">
        <f>SUM(H825:H828)</f>
        <v>20336969.672320001</v>
      </c>
      <c r="I829" s="133">
        <f>SUM(I825:I828)</f>
        <v>1</v>
      </c>
      <c r="J829" s="111" t="e">
        <f>VLOOKUP(B829,town351,22)</f>
        <v>#REF!</v>
      </c>
      <c r="K829" s="111" t="e">
        <f>SUM(K825:K828)</f>
        <v>#REF!</v>
      </c>
      <c r="L829" s="135">
        <v>17322711</v>
      </c>
      <c r="M829" s="111" t="e">
        <f>SUM(M825:M828)</f>
        <v>#REF!</v>
      </c>
      <c r="N829" s="49" t="e">
        <f t="shared" si="116"/>
        <v>#REF!</v>
      </c>
      <c r="O829" s="111">
        <v>2123</v>
      </c>
      <c r="P829" s="9">
        <f t="shared" si="109"/>
        <v>0</v>
      </c>
      <c r="Q829" s="130">
        <f t="shared" si="110"/>
        <v>164</v>
      </c>
      <c r="R829" s="130">
        <f t="shared" si="111"/>
        <v>999</v>
      </c>
      <c r="S829" s="130">
        <f t="shared" si="112"/>
        <v>820</v>
      </c>
      <c r="T829" s="130">
        <f t="shared" si="113"/>
        <v>2146</v>
      </c>
      <c r="U829" s="130">
        <f t="shared" si="114"/>
        <v>20336969.672320001</v>
      </c>
      <c r="V829" s="185">
        <f t="shared" si="115"/>
        <v>820</v>
      </c>
      <c r="W829" s="12">
        <v>164</v>
      </c>
      <c r="X829" s="9">
        <v>999</v>
      </c>
      <c r="Y829" s="9">
        <v>820</v>
      </c>
      <c r="Z829" s="12">
        <v>2146</v>
      </c>
      <c r="AA829" s="12">
        <v>20336969.672320001</v>
      </c>
      <c r="AB829" s="132"/>
      <c r="AC829" s="131"/>
      <c r="AD829" s="132"/>
      <c r="AE829" s="132"/>
      <c r="AF829" s="131"/>
      <c r="AG829" s="131"/>
      <c r="AI829" s="12"/>
      <c r="AL829" s="12"/>
      <c r="AM829" s="12"/>
      <c r="AO829" s="12"/>
      <c r="AR829" s="12"/>
      <c r="AS829" s="12"/>
      <c r="AU829" s="12"/>
      <c r="AX829" s="12"/>
      <c r="AY829" s="12"/>
      <c r="BA829" s="12"/>
      <c r="BD829" s="12"/>
      <c r="BE829" s="12"/>
      <c r="BG829" s="12"/>
      <c r="BJ829" s="12"/>
      <c r="BK829" s="12"/>
      <c r="BM829" s="131"/>
      <c r="BN829" s="132"/>
      <c r="BO829" s="132"/>
      <c r="BP829" s="12"/>
      <c r="BQ829" s="12"/>
      <c r="BS829" s="12"/>
      <c r="BV829" s="12"/>
      <c r="BW829" s="12"/>
      <c r="BY829" s="12"/>
      <c r="CB829" s="12"/>
      <c r="CC829" s="12"/>
      <c r="CE829" s="12"/>
      <c r="CH829" s="12"/>
      <c r="CI829" s="12"/>
    </row>
    <row r="830" spans="1:87">
      <c r="A830" s="9">
        <v>821</v>
      </c>
      <c r="B830" s="9">
        <v>165</v>
      </c>
      <c r="C830" s="9" t="s">
        <v>1664</v>
      </c>
      <c r="D830" s="9">
        <v>165</v>
      </c>
      <c r="E830" s="9" t="s">
        <v>1225</v>
      </c>
      <c r="F830" s="39">
        <v>84059175.637440011</v>
      </c>
      <c r="G830" s="128">
        <v>0.96764305050296306</v>
      </c>
      <c r="H830" s="129">
        <f>U830</f>
        <v>84148786.035580009</v>
      </c>
      <c r="I830" s="128">
        <f>IF(H834&gt;0, H830/H834, 0)</f>
        <v>0.96844036903373165</v>
      </c>
      <c r="J830" s="76"/>
      <c r="K830" s="12" t="e">
        <f>ROUND(J834*I830,0)</f>
        <v>#REF!</v>
      </c>
      <c r="L830" s="75">
        <v>35620417</v>
      </c>
      <c r="M830" s="12" t="e">
        <f>K830-L830</f>
        <v>#REF!</v>
      </c>
      <c r="N830" s="50" t="e">
        <f t="shared" si="116"/>
        <v>#REF!</v>
      </c>
      <c r="O830" s="12">
        <v>7395</v>
      </c>
      <c r="P830" s="9">
        <f t="shared" si="109"/>
        <v>0</v>
      </c>
      <c r="Q830" s="130">
        <f t="shared" si="110"/>
        <v>165</v>
      </c>
      <c r="R830" s="130">
        <f t="shared" si="111"/>
        <v>165</v>
      </c>
      <c r="S830" s="130">
        <f t="shared" si="112"/>
        <v>821</v>
      </c>
      <c r="T830" s="130">
        <f t="shared" si="113"/>
        <v>7412</v>
      </c>
      <c r="U830" s="130">
        <f t="shared" si="114"/>
        <v>84148786.035580009</v>
      </c>
      <c r="V830" s="185">
        <f t="shared" si="115"/>
        <v>821</v>
      </c>
      <c r="W830" s="12">
        <v>165</v>
      </c>
      <c r="X830" s="9">
        <v>165</v>
      </c>
      <c r="Y830" s="9">
        <v>821</v>
      </c>
      <c r="Z830" s="12">
        <v>7412</v>
      </c>
      <c r="AA830" s="12">
        <v>84148786.035580009</v>
      </c>
      <c r="AB830" s="132"/>
      <c r="AC830" s="131"/>
      <c r="AD830" s="132"/>
      <c r="AE830" s="132"/>
      <c r="AF830" s="131"/>
      <c r="AG830" s="131"/>
      <c r="AI830" s="12"/>
      <c r="AL830" s="12"/>
      <c r="AM830" s="12"/>
      <c r="AO830" s="12"/>
      <c r="AR830" s="12"/>
      <c r="AS830" s="12"/>
      <c r="AU830" s="12"/>
      <c r="AX830" s="12"/>
      <c r="AY830" s="12"/>
      <c r="BA830" s="12"/>
      <c r="BD830" s="12"/>
      <c r="BE830" s="12"/>
      <c r="BG830" s="12"/>
      <c r="BJ830" s="12"/>
      <c r="BK830" s="12"/>
      <c r="BM830" s="131"/>
      <c r="BN830" s="132"/>
      <c r="BO830" s="132"/>
      <c r="BP830" s="12"/>
      <c r="BQ830" s="12"/>
      <c r="BS830" s="12"/>
      <c r="BV830" s="12"/>
      <c r="BW830" s="12"/>
      <c r="BY830" s="12"/>
      <c r="CB830" s="12"/>
      <c r="CC830" s="12"/>
      <c r="CE830" s="12"/>
      <c r="CH830" s="12"/>
      <c r="CI830" s="12"/>
    </row>
    <row r="831" spans="1:87">
      <c r="A831" s="9">
        <v>822</v>
      </c>
      <c r="B831" s="9">
        <v>165</v>
      </c>
      <c r="C831" s="9" t="s">
        <v>1664</v>
      </c>
      <c r="D831" s="9">
        <v>853</v>
      </c>
      <c r="E831" s="9" t="s">
        <v>1489</v>
      </c>
      <c r="F831" s="39">
        <v>2810849</v>
      </c>
      <c r="G831" s="128">
        <v>3.2356949497036928E-2</v>
      </c>
      <c r="H831" s="129">
        <f t="shared" si="117"/>
        <v>2742249</v>
      </c>
      <c r="I831" s="128">
        <f>IF(H834&gt;0, H831/H834, 0)</f>
        <v>3.1559630966268362E-2</v>
      </c>
      <c r="J831" s="76"/>
      <c r="K831" s="12" t="e">
        <f>ROUND(J834*I831,0)</f>
        <v>#REF!</v>
      </c>
      <c r="L831" s="75">
        <v>1191109</v>
      </c>
      <c r="M831" s="12" t="e">
        <f>K831-L831</f>
        <v>#REF!</v>
      </c>
      <c r="N831" s="50" t="e">
        <f t="shared" si="116"/>
        <v>#REF!</v>
      </c>
      <c r="O831" s="12">
        <v>170</v>
      </c>
      <c r="P831" s="9">
        <f t="shared" si="109"/>
        <v>0</v>
      </c>
      <c r="Q831" s="130">
        <f t="shared" si="110"/>
        <v>165</v>
      </c>
      <c r="R831" s="130">
        <f t="shared" si="111"/>
        <v>853</v>
      </c>
      <c r="S831" s="130">
        <f t="shared" si="112"/>
        <v>822</v>
      </c>
      <c r="T831" s="130">
        <f t="shared" si="113"/>
        <v>165</v>
      </c>
      <c r="U831" s="130">
        <f t="shared" si="114"/>
        <v>2742249</v>
      </c>
      <c r="V831" s="185">
        <f t="shared" si="115"/>
        <v>822</v>
      </c>
      <c r="W831" s="12">
        <v>165</v>
      </c>
      <c r="X831" s="9">
        <v>853</v>
      </c>
      <c r="Y831" s="9">
        <v>822</v>
      </c>
      <c r="Z831" s="12">
        <v>165</v>
      </c>
      <c r="AA831" s="12">
        <v>2742249</v>
      </c>
      <c r="AB831" s="132"/>
      <c r="AC831" s="131"/>
      <c r="AD831" s="132"/>
      <c r="AE831" s="132"/>
      <c r="AF831" s="131"/>
      <c r="AG831" s="131"/>
      <c r="AI831" s="12"/>
      <c r="AL831" s="12"/>
      <c r="AM831" s="12"/>
      <c r="AO831" s="12"/>
      <c r="AR831" s="12"/>
      <c r="AS831" s="12"/>
      <c r="AU831" s="12"/>
      <c r="AX831" s="12"/>
      <c r="AY831" s="12"/>
      <c r="BA831" s="12"/>
      <c r="BD831" s="12"/>
      <c r="BE831" s="12"/>
      <c r="BG831" s="12"/>
      <c r="BJ831" s="12"/>
      <c r="BK831" s="12"/>
      <c r="BM831" s="131"/>
      <c r="BN831" s="132"/>
      <c r="BO831" s="132"/>
      <c r="BP831" s="12"/>
      <c r="BQ831" s="12"/>
      <c r="BS831" s="12"/>
      <c r="BV831" s="12"/>
      <c r="BW831" s="12"/>
      <c r="BY831" s="12"/>
      <c r="CB831" s="12"/>
      <c r="CC831" s="12"/>
      <c r="CE831" s="12"/>
      <c r="CH831" s="12"/>
      <c r="CI831" s="12"/>
    </row>
    <row r="832" spans="1:87">
      <c r="A832" s="9">
        <v>823</v>
      </c>
      <c r="B832" s="9">
        <v>165</v>
      </c>
      <c r="C832" s="9" t="s">
        <v>1928</v>
      </c>
      <c r="D832" s="9">
        <v>998</v>
      </c>
      <c r="F832" s="136">
        <v>0</v>
      </c>
      <c r="G832" s="137">
        <v>0</v>
      </c>
      <c r="H832" s="129">
        <f t="shared" si="117"/>
        <v>0</v>
      </c>
      <c r="I832" s="128">
        <f>IF(H834&gt;0, H832/H834, 0)</f>
        <v>0</v>
      </c>
      <c r="J832" s="76"/>
      <c r="K832" s="12" t="e">
        <f>ROUND(J834*I832,0)</f>
        <v>#REF!</v>
      </c>
      <c r="L832" s="75">
        <v>0</v>
      </c>
      <c r="M832" s="12" t="e">
        <f>K832-L832</f>
        <v>#REF!</v>
      </c>
      <c r="N832" s="50" t="e">
        <f t="shared" si="116"/>
        <v>#REF!</v>
      </c>
      <c r="O832" s="12">
        <v>0</v>
      </c>
      <c r="P832" s="9">
        <f t="shared" si="109"/>
        <v>0</v>
      </c>
      <c r="Q832" s="130">
        <f t="shared" si="110"/>
        <v>165</v>
      </c>
      <c r="R832" s="130">
        <f t="shared" si="111"/>
        <v>998</v>
      </c>
      <c r="S832" s="130">
        <f t="shared" si="112"/>
        <v>823</v>
      </c>
      <c r="T832" s="130">
        <f t="shared" si="113"/>
        <v>0</v>
      </c>
      <c r="U832" s="130">
        <f t="shared" si="114"/>
        <v>0</v>
      </c>
      <c r="V832" s="185">
        <f t="shared" si="115"/>
        <v>823</v>
      </c>
      <c r="W832" s="12">
        <v>165</v>
      </c>
      <c r="X832" s="9">
        <v>998</v>
      </c>
      <c r="Y832" s="9">
        <v>823</v>
      </c>
      <c r="Z832" s="12">
        <v>0</v>
      </c>
      <c r="AA832" s="12">
        <v>0</v>
      </c>
      <c r="AB832" s="132"/>
      <c r="AC832" s="131"/>
      <c r="AD832" s="132"/>
      <c r="AE832" s="132"/>
      <c r="AF832" s="131"/>
      <c r="AG832" s="131"/>
      <c r="AI832" s="12"/>
      <c r="AL832" s="12"/>
      <c r="AM832" s="12"/>
      <c r="AO832" s="12"/>
      <c r="AR832" s="12"/>
      <c r="AS832" s="12"/>
      <c r="AU832" s="12"/>
      <c r="AX832" s="12"/>
      <c r="AY832" s="12"/>
      <c r="BA832" s="12"/>
      <c r="BD832" s="12"/>
      <c r="BE832" s="12"/>
      <c r="BG832" s="12"/>
      <c r="BJ832" s="12"/>
      <c r="BK832" s="12"/>
      <c r="BM832" s="131"/>
      <c r="BN832" s="132"/>
      <c r="BO832" s="132"/>
      <c r="BP832" s="12"/>
      <c r="BQ832" s="12"/>
      <c r="BS832" s="12"/>
      <c r="BV832" s="12"/>
      <c r="BW832" s="12"/>
      <c r="BY832" s="12"/>
      <c r="CB832" s="12"/>
      <c r="CC832" s="12"/>
      <c r="CE832" s="12"/>
      <c r="CH832" s="12"/>
      <c r="CI832" s="12"/>
    </row>
    <row r="833" spans="1:87">
      <c r="A833" s="9">
        <v>824</v>
      </c>
      <c r="B833" s="9">
        <v>165</v>
      </c>
      <c r="C833" s="9" t="s">
        <v>1928</v>
      </c>
      <c r="D833" s="9">
        <v>998</v>
      </c>
      <c r="E833" s="9" t="s">
        <v>1928</v>
      </c>
      <c r="F833" s="39">
        <v>0</v>
      </c>
      <c r="G833" s="128">
        <v>0</v>
      </c>
      <c r="H833" s="129">
        <f t="shared" si="117"/>
        <v>0</v>
      </c>
      <c r="I833" s="128">
        <f>IF(H834&gt;0, H833/H834, 0)</f>
        <v>0</v>
      </c>
      <c r="J833" s="76"/>
      <c r="K833" s="12" t="e">
        <f>ROUND(J834*I833,0)</f>
        <v>#REF!</v>
      </c>
      <c r="L833" s="75">
        <v>0</v>
      </c>
      <c r="M833" s="12" t="e">
        <f>K833-L833</f>
        <v>#REF!</v>
      </c>
      <c r="N833" s="50" t="e">
        <f t="shared" si="116"/>
        <v>#REF!</v>
      </c>
      <c r="O833" s="12">
        <v>0</v>
      </c>
      <c r="P833" s="9">
        <f t="shared" si="109"/>
        <v>0</v>
      </c>
      <c r="Q833" s="130">
        <f t="shared" si="110"/>
        <v>165</v>
      </c>
      <c r="R833" s="130">
        <f t="shared" si="111"/>
        <v>998</v>
      </c>
      <c r="S833" s="130">
        <f t="shared" si="112"/>
        <v>824</v>
      </c>
      <c r="T833" s="130">
        <f t="shared" si="113"/>
        <v>0</v>
      </c>
      <c r="U833" s="130">
        <f t="shared" si="114"/>
        <v>0</v>
      </c>
      <c r="V833" s="185">
        <f t="shared" si="115"/>
        <v>824</v>
      </c>
      <c r="W833" s="12">
        <v>165</v>
      </c>
      <c r="X833" s="9">
        <v>998</v>
      </c>
      <c r="Y833" s="9">
        <v>824</v>
      </c>
      <c r="Z833" s="12">
        <v>0</v>
      </c>
      <c r="AA833" s="12">
        <v>0</v>
      </c>
      <c r="AB833" s="132"/>
      <c r="AC833" s="131"/>
      <c r="AD833" s="132"/>
      <c r="AE833" s="132"/>
      <c r="AF833" s="131"/>
      <c r="AG833" s="131"/>
      <c r="AI833" s="12"/>
      <c r="AL833" s="12"/>
      <c r="AM833" s="12"/>
      <c r="AO833" s="12"/>
      <c r="AR833" s="12"/>
      <c r="AS833" s="12"/>
      <c r="AU833" s="12"/>
      <c r="AX833" s="12"/>
      <c r="AY833" s="12"/>
      <c r="BA833" s="12"/>
      <c r="BD833" s="12"/>
      <c r="BE833" s="12"/>
      <c r="BG833" s="12"/>
      <c r="BJ833" s="12"/>
      <c r="BK833" s="12"/>
      <c r="BM833" s="131"/>
      <c r="BN833" s="132"/>
      <c r="BO833" s="132"/>
      <c r="BP833" s="12"/>
      <c r="BQ833" s="12"/>
      <c r="BS833" s="12"/>
      <c r="BV833" s="12"/>
      <c r="BW833" s="12"/>
      <c r="BY833" s="12"/>
      <c r="CB833" s="12"/>
      <c r="CC833" s="12"/>
      <c r="CE833" s="12"/>
      <c r="CH833" s="12"/>
      <c r="CI833" s="12"/>
    </row>
    <row r="834" spans="1:87">
      <c r="A834" s="9">
        <v>825</v>
      </c>
      <c r="B834" s="13">
        <v>165</v>
      </c>
      <c r="C834" s="13" t="s">
        <v>1664</v>
      </c>
      <c r="D834" s="13">
        <v>999</v>
      </c>
      <c r="E834" s="13" t="s">
        <v>946</v>
      </c>
      <c r="F834" s="111">
        <v>86870024.637440011</v>
      </c>
      <c r="G834" s="133">
        <v>1</v>
      </c>
      <c r="H834" s="134">
        <f>SUM(H830:H833)</f>
        <v>86891035.035580009</v>
      </c>
      <c r="I834" s="133">
        <f>SUM(I830:I833)</f>
        <v>1</v>
      </c>
      <c r="J834" s="111" t="e">
        <f>VLOOKUP(B834,town351,22)</f>
        <v>#REF!</v>
      </c>
      <c r="K834" s="111" t="e">
        <f>SUM(K830:K833)</f>
        <v>#REF!</v>
      </c>
      <c r="L834" s="135">
        <v>36811526</v>
      </c>
      <c r="M834" s="111" t="e">
        <f>SUM(M830:M833)</f>
        <v>#REF!</v>
      </c>
      <c r="N834" s="49" t="e">
        <f t="shared" si="116"/>
        <v>#REF!</v>
      </c>
      <c r="O834" s="111">
        <v>7565</v>
      </c>
      <c r="P834" s="9">
        <f t="shared" si="109"/>
        <v>0</v>
      </c>
      <c r="Q834" s="130">
        <f t="shared" si="110"/>
        <v>165</v>
      </c>
      <c r="R834" s="130">
        <f t="shared" si="111"/>
        <v>999</v>
      </c>
      <c r="S834" s="130">
        <f t="shared" si="112"/>
        <v>825</v>
      </c>
      <c r="T834" s="130">
        <f t="shared" si="113"/>
        <v>7577</v>
      </c>
      <c r="U834" s="130">
        <f t="shared" si="114"/>
        <v>86891035.035580009</v>
      </c>
      <c r="V834" s="185">
        <f t="shared" si="115"/>
        <v>825</v>
      </c>
      <c r="W834" s="12">
        <v>165</v>
      </c>
      <c r="X834" s="9">
        <v>999</v>
      </c>
      <c r="Y834" s="9">
        <v>825</v>
      </c>
      <c r="Z834" s="12">
        <v>7577</v>
      </c>
      <c r="AA834" s="12">
        <v>86891035.035580009</v>
      </c>
      <c r="AB834" s="132"/>
      <c r="AC834" s="131"/>
      <c r="AD834" s="132"/>
      <c r="AE834" s="132"/>
      <c r="AF834" s="131"/>
      <c r="AG834" s="131"/>
      <c r="AI834" s="12"/>
      <c r="AL834" s="12"/>
      <c r="AM834" s="12"/>
      <c r="AO834" s="12"/>
      <c r="AR834" s="12"/>
      <c r="AS834" s="12"/>
      <c r="AU834" s="12"/>
      <c r="AX834" s="12"/>
      <c r="AY834" s="12"/>
      <c r="BA834" s="12"/>
      <c r="BD834" s="12"/>
      <c r="BE834" s="12"/>
      <c r="BG834" s="12"/>
      <c r="BJ834" s="12"/>
      <c r="BK834" s="12"/>
      <c r="BM834" s="131"/>
      <c r="BN834" s="132"/>
      <c r="BO834" s="132"/>
      <c r="BP834" s="12"/>
      <c r="BQ834" s="12"/>
      <c r="BS834" s="12"/>
      <c r="BV834" s="12"/>
      <c r="BW834" s="12"/>
      <c r="BY834" s="12"/>
      <c r="CB834" s="12"/>
      <c r="CC834" s="12"/>
      <c r="CE834" s="12"/>
      <c r="CH834" s="12"/>
      <c r="CI834" s="12"/>
    </row>
    <row r="835" spans="1:87">
      <c r="A835" s="9">
        <v>826</v>
      </c>
      <c r="B835" s="9">
        <v>166</v>
      </c>
      <c r="C835" s="9" t="s">
        <v>1665</v>
      </c>
      <c r="D835" s="9">
        <v>166</v>
      </c>
      <c r="E835" s="9" t="s">
        <v>1226</v>
      </c>
      <c r="F835" s="39">
        <v>0</v>
      </c>
      <c r="G835" s="128">
        <v>0</v>
      </c>
      <c r="H835" s="129">
        <f>U835</f>
        <v>0</v>
      </c>
      <c r="I835" s="128">
        <f>IF(H839&gt;0, H835/H839, 0)</f>
        <v>0</v>
      </c>
      <c r="J835" s="76"/>
      <c r="K835" s="12" t="e">
        <f>ROUND(J839*I835,0)</f>
        <v>#REF!</v>
      </c>
      <c r="L835" s="75">
        <v>0</v>
      </c>
      <c r="M835" s="12" t="e">
        <f>K835-L835</f>
        <v>#REF!</v>
      </c>
      <c r="N835" s="50" t="e">
        <f t="shared" si="116"/>
        <v>#REF!</v>
      </c>
      <c r="O835" s="12">
        <v>0</v>
      </c>
      <c r="P835" s="9">
        <f t="shared" si="109"/>
        <v>0</v>
      </c>
      <c r="Q835" s="130">
        <f t="shared" si="110"/>
        <v>166</v>
      </c>
      <c r="R835" s="130">
        <f t="shared" si="111"/>
        <v>166</v>
      </c>
      <c r="S835" s="130">
        <f t="shared" si="112"/>
        <v>826</v>
      </c>
      <c r="T835" s="130">
        <f t="shared" si="113"/>
        <v>0</v>
      </c>
      <c r="U835" s="130">
        <f t="shared" si="114"/>
        <v>0</v>
      </c>
      <c r="V835" s="185">
        <f t="shared" si="115"/>
        <v>826</v>
      </c>
      <c r="W835" s="12">
        <v>166</v>
      </c>
      <c r="X835" s="9">
        <v>166</v>
      </c>
      <c r="Y835" s="9">
        <v>826</v>
      </c>
      <c r="Z835" s="12">
        <v>0</v>
      </c>
      <c r="AA835" s="12">
        <v>0</v>
      </c>
      <c r="AB835" s="132"/>
      <c r="AC835" s="131"/>
      <c r="AD835" s="132"/>
      <c r="AE835" s="132"/>
      <c r="AF835" s="131"/>
      <c r="AG835" s="131"/>
      <c r="AI835" s="12"/>
      <c r="AL835" s="12"/>
      <c r="AM835" s="12"/>
      <c r="AO835" s="12"/>
      <c r="AR835" s="12"/>
      <c r="AS835" s="12"/>
      <c r="AU835" s="12"/>
      <c r="AX835" s="12"/>
      <c r="AY835" s="12"/>
      <c r="BA835" s="12"/>
      <c r="BD835" s="12"/>
      <c r="BE835" s="12"/>
      <c r="BG835" s="12"/>
      <c r="BJ835" s="12"/>
      <c r="BK835" s="12"/>
      <c r="BM835" s="131"/>
      <c r="BN835" s="132"/>
      <c r="BO835" s="132"/>
      <c r="BP835" s="12"/>
      <c r="BQ835" s="12"/>
      <c r="BS835" s="12"/>
      <c r="BV835" s="12"/>
      <c r="BW835" s="12"/>
      <c r="BY835" s="12"/>
      <c r="CB835" s="12"/>
      <c r="CC835" s="12"/>
      <c r="CE835" s="12"/>
      <c r="CH835" s="12"/>
      <c r="CI835" s="12"/>
    </row>
    <row r="836" spans="1:87">
      <c r="A836" s="9">
        <v>827</v>
      </c>
      <c r="B836" s="9">
        <v>166</v>
      </c>
      <c r="C836" s="9" t="s">
        <v>1665</v>
      </c>
      <c r="D836" s="9">
        <v>698</v>
      </c>
      <c r="E836" s="9" t="s">
        <v>1445</v>
      </c>
      <c r="F836" s="39">
        <v>8365877</v>
      </c>
      <c r="G836" s="128">
        <v>0.9926289748457523</v>
      </c>
      <c r="H836" s="129">
        <f t="shared" si="117"/>
        <v>8186430</v>
      </c>
      <c r="I836" s="128">
        <f>IF(H839&gt;0, H836/H839, 0)</f>
        <v>0.99046141147977151</v>
      </c>
      <c r="J836" s="76"/>
      <c r="K836" s="12" t="e">
        <f>ROUND(J839*I836,0)</f>
        <v>#REF!</v>
      </c>
      <c r="L836" s="75">
        <v>6958936</v>
      </c>
      <c r="M836" s="12" t="e">
        <f>K836-L836</f>
        <v>#REF!</v>
      </c>
      <c r="N836" s="50" t="e">
        <f t="shared" si="116"/>
        <v>#REF!</v>
      </c>
      <c r="O836" s="12">
        <v>894</v>
      </c>
      <c r="P836" s="9">
        <f t="shared" si="109"/>
        <v>0</v>
      </c>
      <c r="Q836" s="130">
        <f t="shared" si="110"/>
        <v>166</v>
      </c>
      <c r="R836" s="130">
        <f t="shared" si="111"/>
        <v>698</v>
      </c>
      <c r="S836" s="130">
        <f t="shared" si="112"/>
        <v>827</v>
      </c>
      <c r="T836" s="130">
        <f t="shared" si="113"/>
        <v>863</v>
      </c>
      <c r="U836" s="130">
        <f t="shared" si="114"/>
        <v>8186430</v>
      </c>
      <c r="V836" s="185">
        <f t="shared" si="115"/>
        <v>827</v>
      </c>
      <c r="W836" s="12">
        <v>166</v>
      </c>
      <c r="X836" s="9">
        <v>698</v>
      </c>
      <c r="Y836" s="9">
        <v>827</v>
      </c>
      <c r="Z836" s="12">
        <v>863</v>
      </c>
      <c r="AA836" s="12">
        <v>8186430</v>
      </c>
      <c r="AB836" s="132"/>
      <c r="AC836" s="131"/>
      <c r="AD836" s="132"/>
      <c r="AE836" s="132"/>
      <c r="AF836" s="131"/>
      <c r="AG836" s="131"/>
      <c r="AI836" s="12"/>
      <c r="AL836" s="12"/>
      <c r="AM836" s="12"/>
      <c r="AO836" s="12"/>
      <c r="AR836" s="12"/>
      <c r="AS836" s="12"/>
      <c r="AU836" s="12"/>
      <c r="AX836" s="12"/>
      <c r="AY836" s="12"/>
      <c r="BA836" s="12"/>
      <c r="BD836" s="12"/>
      <c r="BE836" s="12"/>
      <c r="BG836" s="12"/>
      <c r="BJ836" s="12"/>
      <c r="BK836" s="12"/>
      <c r="BM836" s="131"/>
      <c r="BN836" s="132"/>
      <c r="BO836" s="132"/>
      <c r="BP836" s="12"/>
      <c r="BQ836" s="12"/>
      <c r="BS836" s="12"/>
      <c r="BV836" s="12"/>
      <c r="BW836" s="12"/>
      <c r="BY836" s="12"/>
      <c r="CB836" s="12"/>
      <c r="CC836" s="12"/>
      <c r="CE836" s="12"/>
      <c r="CH836" s="12"/>
      <c r="CI836" s="12"/>
    </row>
    <row r="837" spans="1:87">
      <c r="A837" s="9">
        <v>828</v>
      </c>
      <c r="B837" s="9">
        <v>166</v>
      </c>
      <c r="C837" s="9" t="s">
        <v>1665</v>
      </c>
      <c r="D837" s="9">
        <v>817</v>
      </c>
      <c r="E837" s="9" t="s">
        <v>1478</v>
      </c>
      <c r="F837" s="39">
        <v>62123</v>
      </c>
      <c r="G837" s="128">
        <v>7.3710251542477455E-3</v>
      </c>
      <c r="H837" s="129">
        <f t="shared" si="117"/>
        <v>78839</v>
      </c>
      <c r="I837" s="128">
        <f>IF(H839&gt;0, H837/H839, 0)</f>
        <v>9.5385885202284408E-3</v>
      </c>
      <c r="J837" s="76"/>
      <c r="K837" s="12" t="e">
        <f>ROUND(J839*I837,0)</f>
        <v>#REF!</v>
      </c>
      <c r="L837" s="75">
        <v>51675</v>
      </c>
      <c r="M837" s="12" t="e">
        <f>K837-L837</f>
        <v>#REF!</v>
      </c>
      <c r="N837" s="50" t="e">
        <f t="shared" si="116"/>
        <v>#REF!</v>
      </c>
      <c r="O837" s="12">
        <v>4</v>
      </c>
      <c r="P837" s="9">
        <f t="shared" si="109"/>
        <v>0</v>
      </c>
      <c r="Q837" s="130">
        <f t="shared" si="110"/>
        <v>166</v>
      </c>
      <c r="R837" s="130">
        <f t="shared" si="111"/>
        <v>817</v>
      </c>
      <c r="S837" s="130">
        <f t="shared" si="112"/>
        <v>828</v>
      </c>
      <c r="T837" s="130">
        <f t="shared" si="113"/>
        <v>5</v>
      </c>
      <c r="U837" s="130">
        <f t="shared" si="114"/>
        <v>78839</v>
      </c>
      <c r="V837" s="185">
        <f t="shared" si="115"/>
        <v>828</v>
      </c>
      <c r="W837" s="12">
        <v>166</v>
      </c>
      <c r="X837" s="9">
        <v>817</v>
      </c>
      <c r="Y837" s="9">
        <v>828</v>
      </c>
      <c r="Z837" s="12">
        <v>5</v>
      </c>
      <c r="AA837" s="12">
        <v>78839</v>
      </c>
      <c r="AB837" s="132"/>
      <c r="AC837" s="131"/>
      <c r="AD837" s="132"/>
      <c r="AE837" s="132"/>
      <c r="AF837" s="131"/>
      <c r="AG837" s="131"/>
      <c r="AI837" s="12"/>
      <c r="AL837" s="12"/>
      <c r="AM837" s="12"/>
      <c r="AO837" s="12"/>
      <c r="AR837" s="12"/>
      <c r="AS837" s="12"/>
      <c r="AU837" s="12"/>
      <c r="AX837" s="12"/>
      <c r="AY837" s="12"/>
      <c r="BA837" s="12"/>
      <c r="BD837" s="12"/>
      <c r="BE837" s="12"/>
      <c r="BG837" s="12"/>
      <c r="BJ837" s="12"/>
      <c r="BK837" s="12"/>
      <c r="BM837" s="131"/>
      <c r="BN837" s="132"/>
      <c r="BO837" s="132"/>
      <c r="BP837" s="12"/>
      <c r="BQ837" s="12"/>
      <c r="BS837" s="12"/>
      <c r="BV837" s="12"/>
      <c r="BW837" s="12"/>
      <c r="BY837" s="12"/>
      <c r="CB837" s="12"/>
      <c r="CC837" s="12"/>
      <c r="CE837" s="12"/>
      <c r="CH837" s="12"/>
      <c r="CI837" s="12"/>
    </row>
    <row r="838" spans="1:87">
      <c r="A838" s="9">
        <v>829</v>
      </c>
      <c r="B838" s="9">
        <v>166</v>
      </c>
      <c r="C838" s="9" t="s">
        <v>1928</v>
      </c>
      <c r="D838" s="9">
        <v>998</v>
      </c>
      <c r="E838" s="9" t="s">
        <v>1928</v>
      </c>
      <c r="F838" s="39">
        <v>0</v>
      </c>
      <c r="G838" s="128">
        <v>0</v>
      </c>
      <c r="H838" s="129">
        <f t="shared" si="117"/>
        <v>0</v>
      </c>
      <c r="I838" s="128">
        <f>IF(H839&gt;0, H838/H839, 0)</f>
        <v>0</v>
      </c>
      <c r="J838" s="76"/>
      <c r="K838" s="12" t="e">
        <f>ROUND(J839*I838,0)</f>
        <v>#REF!</v>
      </c>
      <c r="L838" s="75">
        <v>0</v>
      </c>
      <c r="M838" s="12" t="e">
        <f>K838-L838</f>
        <v>#REF!</v>
      </c>
      <c r="N838" s="50" t="e">
        <f t="shared" si="116"/>
        <v>#REF!</v>
      </c>
      <c r="O838" s="12">
        <v>0</v>
      </c>
      <c r="P838" s="9">
        <f t="shared" si="109"/>
        <v>0</v>
      </c>
      <c r="Q838" s="130">
        <f t="shared" si="110"/>
        <v>166</v>
      </c>
      <c r="R838" s="130">
        <f t="shared" si="111"/>
        <v>998</v>
      </c>
      <c r="S838" s="130">
        <f t="shared" si="112"/>
        <v>829</v>
      </c>
      <c r="T838" s="130">
        <f t="shared" si="113"/>
        <v>0</v>
      </c>
      <c r="U838" s="130">
        <f t="shared" si="114"/>
        <v>0</v>
      </c>
      <c r="V838" s="185">
        <f t="shared" si="115"/>
        <v>829</v>
      </c>
      <c r="W838" s="12">
        <v>166</v>
      </c>
      <c r="X838" s="9">
        <v>998</v>
      </c>
      <c r="Y838" s="9">
        <v>829</v>
      </c>
      <c r="Z838" s="12">
        <v>0</v>
      </c>
      <c r="AA838" s="12">
        <v>0</v>
      </c>
      <c r="AB838" s="132"/>
      <c r="AC838" s="131"/>
      <c r="AD838" s="132"/>
      <c r="AE838" s="132"/>
      <c r="AF838" s="131"/>
      <c r="AG838" s="131"/>
      <c r="AI838" s="12"/>
      <c r="AL838" s="12"/>
      <c r="AM838" s="12"/>
      <c r="AO838" s="12"/>
      <c r="AR838" s="12"/>
      <c r="AS838" s="12"/>
      <c r="AU838" s="12"/>
      <c r="AX838" s="12"/>
      <c r="AY838" s="12"/>
      <c r="BA838" s="12"/>
      <c r="BD838" s="12"/>
      <c r="BE838" s="12"/>
      <c r="BG838" s="12"/>
      <c r="BJ838" s="12"/>
      <c r="BK838" s="12"/>
      <c r="BM838" s="131"/>
      <c r="BN838" s="132"/>
      <c r="BO838" s="132"/>
      <c r="BP838" s="12"/>
      <c r="BQ838" s="12"/>
      <c r="BS838" s="12"/>
      <c r="BV838" s="12"/>
      <c r="BW838" s="12"/>
      <c r="BY838" s="12"/>
      <c r="CB838" s="12"/>
      <c r="CC838" s="12"/>
      <c r="CE838" s="12"/>
      <c r="CH838" s="12"/>
      <c r="CI838" s="12"/>
    </row>
    <row r="839" spans="1:87">
      <c r="A839" s="9">
        <v>830</v>
      </c>
      <c r="B839" s="13">
        <v>166</v>
      </c>
      <c r="C839" s="13" t="s">
        <v>1665</v>
      </c>
      <c r="D839" s="13">
        <v>999</v>
      </c>
      <c r="E839" s="13" t="s">
        <v>946</v>
      </c>
      <c r="F839" s="111">
        <v>8428000</v>
      </c>
      <c r="G839" s="133">
        <v>1</v>
      </c>
      <c r="H839" s="134">
        <f>SUM(H835:H838)</f>
        <v>8265269</v>
      </c>
      <c r="I839" s="133">
        <f>SUM(I835:I838)</f>
        <v>1</v>
      </c>
      <c r="J839" s="111" t="e">
        <f>VLOOKUP(B839,town351,22)</f>
        <v>#REF!</v>
      </c>
      <c r="K839" s="111" t="e">
        <f>SUM(K835:K838)</f>
        <v>#REF!</v>
      </c>
      <c r="L839" s="135">
        <v>7010611</v>
      </c>
      <c r="M839" s="111" t="e">
        <f>SUM(M835:M838)</f>
        <v>#REF!</v>
      </c>
      <c r="N839" s="49" t="e">
        <f t="shared" si="116"/>
        <v>#REF!</v>
      </c>
      <c r="O839" s="111">
        <v>898</v>
      </c>
      <c r="P839" s="9">
        <f t="shared" si="109"/>
        <v>0</v>
      </c>
      <c r="Q839" s="130">
        <f t="shared" si="110"/>
        <v>166</v>
      </c>
      <c r="R839" s="130">
        <f t="shared" si="111"/>
        <v>999</v>
      </c>
      <c r="S839" s="130">
        <f t="shared" si="112"/>
        <v>830</v>
      </c>
      <c r="T839" s="130">
        <f t="shared" si="113"/>
        <v>868</v>
      </c>
      <c r="U839" s="130">
        <f t="shared" si="114"/>
        <v>8265269</v>
      </c>
      <c r="V839" s="185">
        <f t="shared" si="115"/>
        <v>830</v>
      </c>
      <c r="W839" s="12">
        <v>166</v>
      </c>
      <c r="X839" s="9">
        <v>999</v>
      </c>
      <c r="Y839" s="9">
        <v>830</v>
      </c>
      <c r="Z839" s="12">
        <v>868</v>
      </c>
      <c r="AA839" s="12">
        <v>8265269</v>
      </c>
      <c r="AB839" s="132"/>
      <c r="AC839" s="131"/>
      <c r="AD839" s="132"/>
      <c r="AE839" s="132"/>
      <c r="AF839" s="131"/>
      <c r="AG839" s="131"/>
      <c r="AI839" s="12"/>
      <c r="AL839" s="12"/>
      <c r="AM839" s="12"/>
      <c r="AO839" s="12"/>
      <c r="AR839" s="12"/>
      <c r="AS839" s="12"/>
      <c r="AU839" s="12"/>
      <c r="AX839" s="12"/>
      <c r="AY839" s="12"/>
      <c r="BA839" s="12"/>
      <c r="BD839" s="12"/>
      <c r="BE839" s="12"/>
      <c r="BG839" s="12"/>
      <c r="BJ839" s="12"/>
      <c r="BK839" s="12"/>
      <c r="BM839" s="131"/>
      <c r="BN839" s="132"/>
      <c r="BO839" s="132"/>
      <c r="BP839" s="12"/>
      <c r="BQ839" s="12"/>
      <c r="BS839" s="12"/>
      <c r="BV839" s="12"/>
      <c r="BW839" s="12"/>
      <c r="BY839" s="12"/>
      <c r="CB839" s="12"/>
      <c r="CC839" s="12"/>
      <c r="CE839" s="12"/>
      <c r="CH839" s="12"/>
      <c r="CI839" s="12"/>
    </row>
    <row r="840" spans="1:87">
      <c r="A840" s="9">
        <v>831</v>
      </c>
      <c r="B840" s="9">
        <v>167</v>
      </c>
      <c r="C840" s="9" t="s">
        <v>1666</v>
      </c>
      <c r="D840" s="9">
        <v>167</v>
      </c>
      <c r="E840" s="9" t="s">
        <v>1227</v>
      </c>
      <c r="F840" s="39">
        <v>40931631.918399997</v>
      </c>
      <c r="G840" s="128">
        <v>0.97054392152865088</v>
      </c>
      <c r="H840" s="129">
        <f>U840</f>
        <v>40048769.469539993</v>
      </c>
      <c r="I840" s="128">
        <f>IF(H844&gt;0, H840/H844, 0)</f>
        <v>0.97203791800139261</v>
      </c>
      <c r="J840" s="76"/>
      <c r="K840" s="12" t="e">
        <f>ROUND(J844*I840,0)</f>
        <v>#REF!</v>
      </c>
      <c r="L840" s="75">
        <v>26810067</v>
      </c>
      <c r="M840" s="12" t="e">
        <f>K840-L840</f>
        <v>#REF!</v>
      </c>
      <c r="N840" s="50" t="e">
        <f t="shared" si="116"/>
        <v>#REF!</v>
      </c>
      <c r="O840" s="12">
        <v>4171</v>
      </c>
      <c r="P840" s="9">
        <f t="shared" si="109"/>
        <v>0</v>
      </c>
      <c r="Q840" s="130">
        <f t="shared" si="110"/>
        <v>167</v>
      </c>
      <c r="R840" s="130">
        <f t="shared" si="111"/>
        <v>167</v>
      </c>
      <c r="S840" s="130">
        <f t="shared" si="112"/>
        <v>831</v>
      </c>
      <c r="T840" s="130">
        <f t="shared" si="113"/>
        <v>4034</v>
      </c>
      <c r="U840" s="130">
        <f t="shared" si="114"/>
        <v>40048769.469539993</v>
      </c>
      <c r="V840" s="185">
        <f t="shared" si="115"/>
        <v>831</v>
      </c>
      <c r="W840" s="12">
        <v>167</v>
      </c>
      <c r="X840" s="9">
        <v>167</v>
      </c>
      <c r="Y840" s="9">
        <v>831</v>
      </c>
      <c r="Z840" s="12">
        <v>4034</v>
      </c>
      <c r="AA840" s="12">
        <v>40048769.469539993</v>
      </c>
      <c r="AB840" s="132"/>
      <c r="AC840" s="131"/>
      <c r="AD840" s="132"/>
      <c r="AE840" s="132"/>
      <c r="AF840" s="131"/>
      <c r="AG840" s="131"/>
      <c r="AI840" s="12"/>
      <c r="AL840" s="12"/>
      <c r="AM840" s="12"/>
      <c r="AO840" s="12"/>
      <c r="AR840" s="12"/>
      <c r="AS840" s="12"/>
      <c r="AU840" s="12"/>
      <c r="AX840" s="12"/>
      <c r="AY840" s="12"/>
      <c r="BA840" s="12"/>
      <c r="BD840" s="12"/>
      <c r="BE840" s="12"/>
      <c r="BG840" s="12"/>
      <c r="BJ840" s="12"/>
      <c r="BK840" s="12"/>
      <c r="BM840" s="131"/>
      <c r="BN840" s="132"/>
      <c r="BO840" s="132"/>
      <c r="BP840" s="12"/>
      <c r="BQ840" s="12"/>
      <c r="BS840" s="12"/>
      <c r="BV840" s="12"/>
      <c r="BW840" s="12"/>
      <c r="BY840" s="12"/>
      <c r="CB840" s="12"/>
      <c r="CC840" s="12"/>
      <c r="CE840" s="12"/>
      <c r="CH840" s="12"/>
      <c r="CI840" s="12"/>
    </row>
    <row r="841" spans="1:87">
      <c r="A841" s="9">
        <v>832</v>
      </c>
      <c r="B841" s="9">
        <v>167</v>
      </c>
      <c r="C841" s="9" t="s">
        <v>1666</v>
      </c>
      <c r="D841" s="9">
        <v>872</v>
      </c>
      <c r="E841" s="9" t="s">
        <v>1493</v>
      </c>
      <c r="F841" s="39">
        <v>1227071</v>
      </c>
      <c r="G841" s="128">
        <v>2.9095500094114889E-2</v>
      </c>
      <c r="H841" s="129">
        <f t="shared" si="117"/>
        <v>1106097</v>
      </c>
      <c r="I841" s="128">
        <f>IF(H844&gt;0, H841/H844, 0)</f>
        <v>2.6846473417999277E-2</v>
      </c>
      <c r="J841" s="76"/>
      <c r="K841" s="12" t="e">
        <f>ROUND(J844*I841,0)</f>
        <v>#REF!</v>
      </c>
      <c r="L841" s="75">
        <v>803727</v>
      </c>
      <c r="M841" s="12" t="e">
        <f>K841-L841</f>
        <v>#REF!</v>
      </c>
      <c r="N841" s="50" t="e">
        <f t="shared" si="116"/>
        <v>#REF!</v>
      </c>
      <c r="O841" s="12">
        <v>77</v>
      </c>
      <c r="P841" s="9">
        <f t="shared" si="109"/>
        <v>0</v>
      </c>
      <c r="Q841" s="130">
        <f t="shared" si="110"/>
        <v>167</v>
      </c>
      <c r="R841" s="130">
        <f t="shared" si="111"/>
        <v>872</v>
      </c>
      <c r="S841" s="130">
        <f t="shared" si="112"/>
        <v>832</v>
      </c>
      <c r="T841" s="130">
        <f t="shared" si="113"/>
        <v>69</v>
      </c>
      <c r="U841" s="130">
        <f t="shared" si="114"/>
        <v>1106097</v>
      </c>
      <c r="V841" s="185">
        <f t="shared" si="115"/>
        <v>832</v>
      </c>
      <c r="W841" s="12">
        <v>167</v>
      </c>
      <c r="X841" s="9">
        <v>872</v>
      </c>
      <c r="Y841" s="9">
        <v>832</v>
      </c>
      <c r="Z841" s="12">
        <v>69</v>
      </c>
      <c r="AA841" s="12">
        <v>1106097</v>
      </c>
      <c r="AB841" s="132"/>
      <c r="AC841" s="131"/>
      <c r="AD841" s="132"/>
      <c r="AE841" s="132"/>
      <c r="AF841" s="131"/>
      <c r="AG841" s="131"/>
      <c r="AI841" s="12"/>
      <c r="AL841" s="12"/>
      <c r="AM841" s="12"/>
      <c r="AO841" s="12"/>
      <c r="AR841" s="12"/>
      <c r="AS841" s="12"/>
      <c r="AU841" s="12"/>
      <c r="AX841" s="12"/>
      <c r="AY841" s="12"/>
      <c r="BA841" s="12"/>
      <c r="BD841" s="12"/>
      <c r="BE841" s="12"/>
      <c r="BG841" s="12"/>
      <c r="BJ841" s="12"/>
      <c r="BK841" s="12"/>
      <c r="BM841" s="131"/>
      <c r="BN841" s="132"/>
      <c r="BO841" s="132"/>
      <c r="BP841" s="12"/>
      <c r="BQ841" s="12"/>
      <c r="BS841" s="12"/>
      <c r="BV841" s="12"/>
      <c r="BW841" s="12"/>
      <c r="BY841" s="12"/>
      <c r="CB841" s="12"/>
      <c r="CC841" s="12"/>
      <c r="CE841" s="12"/>
      <c r="CH841" s="12"/>
      <c r="CI841" s="12"/>
    </row>
    <row r="842" spans="1:87">
      <c r="A842" s="9">
        <v>833</v>
      </c>
      <c r="B842" s="9">
        <v>167</v>
      </c>
      <c r="C842" s="9" t="s">
        <v>1666</v>
      </c>
      <c r="D842" s="9">
        <v>910</v>
      </c>
      <c r="E842" s="9" t="s">
        <v>1499</v>
      </c>
      <c r="F842" s="39">
        <v>15207</v>
      </c>
      <c r="G842" s="128">
        <v>3.6057837723424733E-4</v>
      </c>
      <c r="H842" s="129">
        <f t="shared" si="117"/>
        <v>45964</v>
      </c>
      <c r="I842" s="128">
        <f>IF(H844&gt;0, H842/H844, 0)</f>
        <v>1.1156085806081372E-3</v>
      </c>
      <c r="J842" s="76"/>
      <c r="K842" s="12" t="e">
        <f>ROUND(J844*I842,0)</f>
        <v>#REF!</v>
      </c>
      <c r="L842" s="75">
        <v>9961</v>
      </c>
      <c r="M842" s="12" t="e">
        <f>K842-L842</f>
        <v>#REF!</v>
      </c>
      <c r="N842" s="50" t="e">
        <f t="shared" si="116"/>
        <v>#REF!</v>
      </c>
      <c r="O842" s="12">
        <v>1</v>
      </c>
      <c r="P842" s="9">
        <f t="shared" ref="P842:P905" si="118">ABS(Q842-B842)+ABS(R842-D842)</f>
        <v>0</v>
      </c>
      <c r="Q842" s="130">
        <f t="shared" ref="Q842:Q905" si="119">VLOOKUP($A842, foundoptions, VLOOKUP($Q$6, foundoptcell, 2, FALSE), FALSE)</f>
        <v>167</v>
      </c>
      <c r="R842" s="130">
        <f t="shared" ref="R842:R905" si="120">VLOOKUP($A842, foundoptions, VLOOKUP($Q$6, foundoptcell, 2, FALSE)+1, FALSE)</f>
        <v>910</v>
      </c>
      <c r="S842" s="130">
        <f t="shared" ref="S842:S905" si="121">VLOOKUP($A842, foundoptions, VLOOKUP($Q$6, foundoptcell, 2, FALSE)+2, FALSE)</f>
        <v>833</v>
      </c>
      <c r="T842" s="130">
        <f t="shared" ref="T842:T905" si="122">VLOOKUP($A842, foundoptions, VLOOKUP($Q$6, foundoptcell, 2, FALSE)+3, FALSE)</f>
        <v>3</v>
      </c>
      <c r="U842" s="130">
        <f t="shared" ref="U842:U905" si="123">VLOOKUP($A842, foundoptions, VLOOKUP($Q$6, foundoptcell, 2, FALSE)+4, FALSE)</f>
        <v>45964</v>
      </c>
      <c r="V842" s="185">
        <f t="shared" si="115"/>
        <v>833</v>
      </c>
      <c r="W842" s="12">
        <v>167</v>
      </c>
      <c r="X842" s="9">
        <v>910</v>
      </c>
      <c r="Y842" s="9">
        <v>833</v>
      </c>
      <c r="Z842" s="12">
        <v>3</v>
      </c>
      <c r="AA842" s="12">
        <v>45964</v>
      </c>
      <c r="AB842" s="132"/>
      <c r="AC842" s="131"/>
      <c r="AD842" s="132"/>
      <c r="AE842" s="132"/>
      <c r="AF842" s="131"/>
      <c r="AG842" s="131"/>
      <c r="AI842" s="12"/>
      <c r="AL842" s="12"/>
      <c r="AM842" s="12"/>
      <c r="AO842" s="12"/>
      <c r="AR842" s="12"/>
      <c r="AS842" s="12"/>
      <c r="AU842" s="12"/>
      <c r="AX842" s="12"/>
      <c r="AY842" s="12"/>
      <c r="BA842" s="12"/>
      <c r="BD842" s="12"/>
      <c r="BE842" s="12"/>
      <c r="BG842" s="12"/>
      <c r="BJ842" s="12"/>
      <c r="BK842" s="12"/>
      <c r="BM842" s="131"/>
      <c r="BN842" s="132"/>
      <c r="BO842" s="132"/>
      <c r="BP842" s="12"/>
      <c r="BQ842" s="12"/>
      <c r="BS842" s="12"/>
      <c r="BV842" s="12"/>
      <c r="BW842" s="12"/>
      <c r="BY842" s="12"/>
      <c r="CB842" s="12"/>
      <c r="CC842" s="12"/>
      <c r="CE842" s="12"/>
      <c r="CH842" s="12"/>
      <c r="CI842" s="12"/>
    </row>
    <row r="843" spans="1:87">
      <c r="A843" s="9">
        <v>834</v>
      </c>
      <c r="B843" s="9">
        <v>167</v>
      </c>
      <c r="C843" s="9" t="s">
        <v>1928</v>
      </c>
      <c r="D843" s="9">
        <v>998</v>
      </c>
      <c r="E843" s="9" t="s">
        <v>1928</v>
      </c>
      <c r="F843" s="39">
        <v>0</v>
      </c>
      <c r="G843" s="128">
        <v>0</v>
      </c>
      <c r="H843" s="129">
        <f t="shared" si="117"/>
        <v>0</v>
      </c>
      <c r="I843" s="128">
        <f>IF(H844&gt;0, H843/H844, 0)</f>
        <v>0</v>
      </c>
      <c r="J843" s="76"/>
      <c r="K843" s="12" t="e">
        <f>ROUND(J844*I843,0)</f>
        <v>#REF!</v>
      </c>
      <c r="L843" s="75">
        <v>0</v>
      </c>
      <c r="M843" s="12" t="e">
        <f>K843-L843</f>
        <v>#REF!</v>
      </c>
      <c r="N843" s="50" t="e">
        <f t="shared" si="116"/>
        <v>#REF!</v>
      </c>
      <c r="O843" s="12">
        <v>0</v>
      </c>
      <c r="P843" s="9">
        <f t="shared" si="118"/>
        <v>0</v>
      </c>
      <c r="Q843" s="130">
        <f t="shared" si="119"/>
        <v>167</v>
      </c>
      <c r="R843" s="130">
        <f t="shared" si="120"/>
        <v>998</v>
      </c>
      <c r="S843" s="130">
        <f t="shared" si="121"/>
        <v>834</v>
      </c>
      <c r="T843" s="130">
        <f t="shared" si="122"/>
        <v>0</v>
      </c>
      <c r="U843" s="130">
        <f t="shared" si="123"/>
        <v>0</v>
      </c>
      <c r="V843" s="185">
        <f t="shared" ref="V843:V906" si="124">A843</f>
        <v>834</v>
      </c>
      <c r="W843" s="12">
        <v>167</v>
      </c>
      <c r="X843" s="9">
        <v>998</v>
      </c>
      <c r="Y843" s="9">
        <v>834</v>
      </c>
      <c r="Z843" s="12">
        <v>0</v>
      </c>
      <c r="AA843" s="12">
        <v>0</v>
      </c>
      <c r="AB843" s="132"/>
      <c r="AC843" s="131"/>
      <c r="AD843" s="132"/>
      <c r="AE843" s="132"/>
      <c r="AF843" s="131"/>
      <c r="AG843" s="131"/>
      <c r="AI843" s="12"/>
      <c r="AL843" s="12"/>
      <c r="AM843" s="12"/>
      <c r="AO843" s="12"/>
      <c r="AR843" s="12"/>
      <c r="AS843" s="12"/>
      <c r="AU843" s="12"/>
      <c r="AX843" s="12"/>
      <c r="AY843" s="12"/>
      <c r="BA843" s="12"/>
      <c r="BD843" s="12"/>
      <c r="BE843" s="12"/>
      <c r="BG843" s="12"/>
      <c r="BJ843" s="12"/>
      <c r="BK843" s="12"/>
      <c r="BM843" s="131"/>
      <c r="BN843" s="132"/>
      <c r="BO843" s="132"/>
      <c r="BP843" s="12"/>
      <c r="BQ843" s="12"/>
      <c r="BS843" s="12"/>
      <c r="BV843" s="12"/>
      <c r="BW843" s="12"/>
      <c r="BY843" s="12"/>
      <c r="CB843" s="12"/>
      <c r="CC843" s="12"/>
      <c r="CE843" s="12"/>
      <c r="CH843" s="12"/>
      <c r="CI843" s="12"/>
    </row>
    <row r="844" spans="1:87">
      <c r="A844" s="9">
        <v>835</v>
      </c>
      <c r="B844" s="13">
        <v>167</v>
      </c>
      <c r="C844" s="13" t="s">
        <v>1666</v>
      </c>
      <c r="D844" s="13">
        <v>999</v>
      </c>
      <c r="E844" s="13" t="s">
        <v>946</v>
      </c>
      <c r="F844" s="111">
        <v>42173909.918399997</v>
      </c>
      <c r="G844" s="133">
        <v>1</v>
      </c>
      <c r="H844" s="134">
        <f>SUM(H840:H843)</f>
        <v>41200830.469539993</v>
      </c>
      <c r="I844" s="133">
        <f>SUM(I840:I843)</f>
        <v>1</v>
      </c>
      <c r="J844" s="111" t="e">
        <f>VLOOKUP(B844,town351,22)</f>
        <v>#REF!</v>
      </c>
      <c r="K844" s="111" t="e">
        <f>SUM(K840:K843)</f>
        <v>#REF!</v>
      </c>
      <c r="L844" s="135">
        <v>27623755</v>
      </c>
      <c r="M844" s="111" t="e">
        <f>SUM(M840:M843)</f>
        <v>#REF!</v>
      </c>
      <c r="N844" s="49" t="e">
        <f t="shared" si="116"/>
        <v>#REF!</v>
      </c>
      <c r="O844" s="111">
        <v>4249</v>
      </c>
      <c r="P844" s="9">
        <f t="shared" si="118"/>
        <v>0</v>
      </c>
      <c r="Q844" s="130">
        <f t="shared" si="119"/>
        <v>167</v>
      </c>
      <c r="R844" s="130">
        <f t="shared" si="120"/>
        <v>999</v>
      </c>
      <c r="S844" s="130">
        <f t="shared" si="121"/>
        <v>835</v>
      </c>
      <c r="T844" s="130">
        <f t="shared" si="122"/>
        <v>4106</v>
      </c>
      <c r="U844" s="130">
        <f t="shared" si="123"/>
        <v>41200830.469539993</v>
      </c>
      <c r="V844" s="185">
        <f t="shared" si="124"/>
        <v>835</v>
      </c>
      <c r="W844" s="12">
        <v>167</v>
      </c>
      <c r="X844" s="9">
        <v>999</v>
      </c>
      <c r="Y844" s="9">
        <v>835</v>
      </c>
      <c r="Z844" s="12">
        <v>4106</v>
      </c>
      <c r="AA844" s="12">
        <v>41200830.469539993</v>
      </c>
      <c r="AB844" s="132"/>
      <c r="AC844" s="131"/>
      <c r="AD844" s="132"/>
      <c r="AE844" s="132"/>
      <c r="AF844" s="131"/>
      <c r="AG844" s="131"/>
      <c r="AI844" s="12"/>
      <c r="AL844" s="12"/>
      <c r="AM844" s="12"/>
      <c r="AO844" s="12"/>
      <c r="AR844" s="12"/>
      <c r="AS844" s="12"/>
      <c r="AU844" s="12"/>
      <c r="AX844" s="12"/>
      <c r="AY844" s="12"/>
      <c r="BA844" s="12"/>
      <c r="BD844" s="12"/>
      <c r="BE844" s="12"/>
      <c r="BG844" s="12"/>
      <c r="BJ844" s="12"/>
      <c r="BK844" s="12"/>
      <c r="BM844" s="131"/>
      <c r="BN844" s="132"/>
      <c r="BO844" s="132"/>
      <c r="BP844" s="12"/>
      <c r="BQ844" s="12"/>
      <c r="BS844" s="12"/>
      <c r="BV844" s="12"/>
      <c r="BW844" s="12"/>
      <c r="BY844" s="12"/>
      <c r="CB844" s="12"/>
      <c r="CC844" s="12"/>
      <c r="CE844" s="12"/>
      <c r="CH844" s="12"/>
      <c r="CI844" s="12"/>
    </row>
    <row r="845" spans="1:87">
      <c r="A845" s="9">
        <v>836</v>
      </c>
      <c r="B845" s="9">
        <v>168</v>
      </c>
      <c r="C845" s="9" t="s">
        <v>1667</v>
      </c>
      <c r="D845" s="9">
        <v>168</v>
      </c>
      <c r="E845" s="9" t="s">
        <v>1228</v>
      </c>
      <c r="F845" s="39">
        <v>30592758.849999998</v>
      </c>
      <c r="G845" s="128">
        <v>0.9939449551362125</v>
      </c>
      <c r="H845" s="129">
        <f>U845</f>
        <v>30713624.370000001</v>
      </c>
      <c r="I845" s="128">
        <f>IF(H849&gt;0, H845/H849, 0)</f>
        <v>0.99185287881328443</v>
      </c>
      <c r="J845" s="76"/>
      <c r="K845" s="12" t="e">
        <f>ROUND(J849*I845,0)</f>
        <v>#REF!</v>
      </c>
      <c r="L845" s="75">
        <v>25878831</v>
      </c>
      <c r="M845" s="12" t="e">
        <f>K845-L845</f>
        <v>#REF!</v>
      </c>
      <c r="N845" s="50" t="e">
        <f t="shared" si="116"/>
        <v>#REF!</v>
      </c>
      <c r="O845" s="12">
        <v>3308</v>
      </c>
      <c r="P845" s="9">
        <f t="shared" si="118"/>
        <v>0</v>
      </c>
      <c r="Q845" s="130">
        <f t="shared" si="119"/>
        <v>168</v>
      </c>
      <c r="R845" s="130">
        <f t="shared" si="120"/>
        <v>168</v>
      </c>
      <c r="S845" s="130">
        <f t="shared" si="121"/>
        <v>836</v>
      </c>
      <c r="T845" s="130">
        <f t="shared" si="122"/>
        <v>3283</v>
      </c>
      <c r="U845" s="130">
        <f t="shared" si="123"/>
        <v>30713624.370000001</v>
      </c>
      <c r="V845" s="185">
        <f t="shared" si="124"/>
        <v>836</v>
      </c>
      <c r="W845" s="12">
        <v>168</v>
      </c>
      <c r="X845" s="9">
        <v>168</v>
      </c>
      <c r="Y845" s="9">
        <v>836</v>
      </c>
      <c r="Z845" s="12">
        <v>3283</v>
      </c>
      <c r="AA845" s="12">
        <v>30713624.370000001</v>
      </c>
      <c r="AB845" s="132"/>
      <c r="AC845" s="131"/>
      <c r="AD845" s="132"/>
      <c r="AE845" s="132"/>
      <c r="AF845" s="131"/>
      <c r="AG845" s="131"/>
      <c r="AI845" s="12"/>
      <c r="AL845" s="12"/>
      <c r="AM845" s="12"/>
      <c r="AO845" s="12"/>
      <c r="AR845" s="12"/>
      <c r="AS845" s="12"/>
      <c r="AU845" s="12"/>
      <c r="AX845" s="12"/>
      <c r="AY845" s="12"/>
      <c r="BA845" s="12"/>
      <c r="BD845" s="12"/>
      <c r="BE845" s="12"/>
      <c r="BG845" s="12"/>
      <c r="BJ845" s="12"/>
      <c r="BK845" s="12"/>
      <c r="BM845" s="131"/>
      <c r="BN845" s="132"/>
      <c r="BO845" s="132"/>
      <c r="BP845" s="12"/>
      <c r="BQ845" s="12"/>
      <c r="BS845" s="12"/>
      <c r="BV845" s="12"/>
      <c r="BW845" s="12"/>
      <c r="BY845" s="12"/>
      <c r="CB845" s="12"/>
      <c r="CC845" s="12"/>
      <c r="CE845" s="12"/>
      <c r="CH845" s="12"/>
      <c r="CI845" s="12"/>
    </row>
    <row r="846" spans="1:87">
      <c r="A846" s="9">
        <v>837</v>
      </c>
      <c r="B846" s="9">
        <v>168</v>
      </c>
      <c r="C846" s="9" t="s">
        <v>1667</v>
      </c>
      <c r="D846" s="9">
        <v>817</v>
      </c>
      <c r="E846" s="9" t="s">
        <v>1478</v>
      </c>
      <c r="F846" s="39">
        <v>186369</v>
      </c>
      <c r="G846" s="128">
        <v>6.0550448637874581E-3</v>
      </c>
      <c r="H846" s="129">
        <f t="shared" si="117"/>
        <v>252283</v>
      </c>
      <c r="I846" s="128">
        <f>IF(H849&gt;0, H846/H849, 0)</f>
        <v>8.1471211867156085E-3</v>
      </c>
      <c r="J846" s="76"/>
      <c r="K846" s="12" t="e">
        <f>ROUND(J849*I846,0)</f>
        <v>#REF!</v>
      </c>
      <c r="L846" s="75">
        <v>157652</v>
      </c>
      <c r="M846" s="12" t="e">
        <f>K846-L846</f>
        <v>#REF!</v>
      </c>
      <c r="N846" s="50" t="e">
        <f t="shared" si="116"/>
        <v>#REF!</v>
      </c>
      <c r="O846" s="12">
        <v>12</v>
      </c>
      <c r="P846" s="9">
        <f t="shared" si="118"/>
        <v>0</v>
      </c>
      <c r="Q846" s="130">
        <f t="shared" si="119"/>
        <v>168</v>
      </c>
      <c r="R846" s="130">
        <f t="shared" si="120"/>
        <v>817</v>
      </c>
      <c r="S846" s="130">
        <f t="shared" si="121"/>
        <v>837</v>
      </c>
      <c r="T846" s="130">
        <f t="shared" si="122"/>
        <v>16</v>
      </c>
      <c r="U846" s="130">
        <f t="shared" si="123"/>
        <v>252283</v>
      </c>
      <c r="V846" s="185">
        <f t="shared" si="124"/>
        <v>837</v>
      </c>
      <c r="W846" s="12">
        <v>168</v>
      </c>
      <c r="X846" s="9">
        <v>817</v>
      </c>
      <c r="Y846" s="9">
        <v>837</v>
      </c>
      <c r="Z846" s="12">
        <v>16</v>
      </c>
      <c r="AA846" s="12">
        <v>252283</v>
      </c>
      <c r="AB846" s="132"/>
      <c r="AC846" s="131"/>
      <c r="AD846" s="132"/>
      <c r="AE846" s="132"/>
      <c r="AF846" s="131"/>
      <c r="AG846" s="131"/>
      <c r="AI846" s="12"/>
      <c r="AL846" s="12"/>
      <c r="AM846" s="12"/>
      <c r="AO846" s="12"/>
      <c r="AR846" s="12"/>
      <c r="AS846" s="12"/>
      <c r="AU846" s="12"/>
      <c r="AX846" s="12"/>
      <c r="AY846" s="12"/>
      <c r="BA846" s="12"/>
      <c r="BD846" s="12"/>
      <c r="BE846" s="12"/>
      <c r="BG846" s="12"/>
      <c r="BJ846" s="12"/>
      <c r="BK846" s="12"/>
      <c r="BM846" s="131"/>
      <c r="BN846" s="132"/>
      <c r="BO846" s="132"/>
      <c r="BP846" s="12"/>
      <c r="BQ846" s="12"/>
      <c r="BS846" s="12"/>
      <c r="BV846" s="12"/>
      <c r="BW846" s="12"/>
      <c r="BY846" s="12"/>
      <c r="CB846" s="12"/>
      <c r="CC846" s="12"/>
      <c r="CE846" s="12"/>
      <c r="CH846" s="12"/>
      <c r="CI846" s="12"/>
    </row>
    <row r="847" spans="1:87">
      <c r="A847" s="9">
        <v>838</v>
      </c>
      <c r="B847" s="9">
        <v>168</v>
      </c>
      <c r="C847" s="9" t="s">
        <v>1928</v>
      </c>
      <c r="D847" s="9">
        <v>998</v>
      </c>
      <c r="F847" s="136">
        <v>0</v>
      </c>
      <c r="G847" s="137">
        <v>0</v>
      </c>
      <c r="H847" s="129">
        <f t="shared" si="117"/>
        <v>0</v>
      </c>
      <c r="I847" s="128">
        <f>IF(H849&gt;0, H847/H849, 0)</f>
        <v>0</v>
      </c>
      <c r="J847" s="76"/>
      <c r="K847" s="12" t="e">
        <f>ROUND(J849*I847,0)</f>
        <v>#REF!</v>
      </c>
      <c r="L847" s="75">
        <v>0</v>
      </c>
      <c r="M847" s="12" t="e">
        <f>K847-L847</f>
        <v>#REF!</v>
      </c>
      <c r="N847" s="50" t="e">
        <f t="shared" si="116"/>
        <v>#REF!</v>
      </c>
      <c r="O847" s="12">
        <v>0</v>
      </c>
      <c r="P847" s="9">
        <f t="shared" si="118"/>
        <v>0</v>
      </c>
      <c r="Q847" s="130">
        <f t="shared" si="119"/>
        <v>168</v>
      </c>
      <c r="R847" s="130">
        <f t="shared" si="120"/>
        <v>998</v>
      </c>
      <c r="S847" s="130">
        <f t="shared" si="121"/>
        <v>838</v>
      </c>
      <c r="T847" s="130">
        <f t="shared" si="122"/>
        <v>0</v>
      </c>
      <c r="U847" s="130">
        <f t="shared" si="123"/>
        <v>0</v>
      </c>
      <c r="V847" s="185">
        <f t="shared" si="124"/>
        <v>838</v>
      </c>
      <c r="W847" s="12">
        <v>168</v>
      </c>
      <c r="X847" s="9">
        <v>998</v>
      </c>
      <c r="Y847" s="9">
        <v>838</v>
      </c>
      <c r="Z847" s="12">
        <v>0</v>
      </c>
      <c r="AA847" s="12">
        <v>0</v>
      </c>
      <c r="AB847" s="132"/>
      <c r="AC847" s="131"/>
      <c r="AD847" s="132"/>
      <c r="AE847" s="132"/>
      <c r="AF847" s="131"/>
      <c r="AG847" s="131"/>
      <c r="AI847" s="12"/>
      <c r="AL847" s="12"/>
      <c r="AM847" s="12"/>
      <c r="AO847" s="12"/>
      <c r="AR847" s="12"/>
      <c r="AS847" s="12"/>
      <c r="AU847" s="12"/>
      <c r="AX847" s="12"/>
      <c r="AY847" s="12"/>
      <c r="BA847" s="12"/>
      <c r="BD847" s="12"/>
      <c r="BE847" s="12"/>
      <c r="BG847" s="12"/>
      <c r="BJ847" s="12"/>
      <c r="BK847" s="12"/>
      <c r="BM847" s="131"/>
      <c r="BN847" s="132"/>
      <c r="BO847" s="132"/>
      <c r="BP847" s="12"/>
      <c r="BQ847" s="12"/>
      <c r="BS847" s="12"/>
      <c r="BV847" s="12"/>
      <c r="BW847" s="12"/>
      <c r="BY847" s="12"/>
      <c r="CB847" s="12"/>
      <c r="CC847" s="12"/>
      <c r="CE847" s="12"/>
      <c r="CH847" s="12"/>
      <c r="CI847" s="12"/>
    </row>
    <row r="848" spans="1:87">
      <c r="A848" s="9">
        <v>839</v>
      </c>
      <c r="B848" s="9">
        <v>168</v>
      </c>
      <c r="C848" s="9" t="s">
        <v>1928</v>
      </c>
      <c r="D848" s="9">
        <v>998</v>
      </c>
      <c r="E848" s="9" t="s">
        <v>1928</v>
      </c>
      <c r="F848" s="39">
        <v>0</v>
      </c>
      <c r="G848" s="128">
        <v>0</v>
      </c>
      <c r="H848" s="129">
        <f t="shared" si="117"/>
        <v>0</v>
      </c>
      <c r="I848" s="128">
        <f>IF(H849&gt;0, H848/H849, 0)</f>
        <v>0</v>
      </c>
      <c r="J848" s="76"/>
      <c r="K848" s="12" t="e">
        <f>ROUND(J849*I848,0)</f>
        <v>#REF!</v>
      </c>
      <c r="L848" s="75">
        <v>0</v>
      </c>
      <c r="M848" s="12" t="e">
        <f>K848-L848</f>
        <v>#REF!</v>
      </c>
      <c r="N848" s="50" t="e">
        <f>IF(L848&gt;0,M848*100/L848,IF(M848&gt;0,100,0))</f>
        <v>#REF!</v>
      </c>
      <c r="O848" s="12">
        <v>0</v>
      </c>
      <c r="P848" s="9">
        <f t="shared" si="118"/>
        <v>0</v>
      </c>
      <c r="Q848" s="130">
        <f t="shared" si="119"/>
        <v>168</v>
      </c>
      <c r="R848" s="130">
        <f t="shared" si="120"/>
        <v>998</v>
      </c>
      <c r="S848" s="130">
        <f t="shared" si="121"/>
        <v>839</v>
      </c>
      <c r="T848" s="130">
        <f t="shared" si="122"/>
        <v>0</v>
      </c>
      <c r="U848" s="130">
        <f t="shared" si="123"/>
        <v>0</v>
      </c>
      <c r="V848" s="185">
        <f t="shared" si="124"/>
        <v>839</v>
      </c>
      <c r="W848" s="12">
        <v>168</v>
      </c>
      <c r="X848" s="9">
        <v>998</v>
      </c>
      <c r="Y848" s="9">
        <v>839</v>
      </c>
      <c r="Z848" s="12">
        <v>0</v>
      </c>
      <c r="AA848" s="12">
        <v>0</v>
      </c>
      <c r="AB848" s="132"/>
      <c r="AC848" s="131"/>
      <c r="AD848" s="132"/>
      <c r="AE848" s="132"/>
      <c r="AF848" s="131"/>
      <c r="AG848" s="131"/>
      <c r="AI848" s="12"/>
      <c r="AL848" s="12"/>
      <c r="AM848" s="12"/>
      <c r="AO848" s="12"/>
      <c r="AR848" s="12"/>
      <c r="AS848" s="12"/>
      <c r="AU848" s="12"/>
      <c r="AX848" s="12"/>
      <c r="AY848" s="12"/>
      <c r="BA848" s="12"/>
      <c r="BD848" s="12"/>
      <c r="BE848" s="12"/>
      <c r="BG848" s="12"/>
      <c r="BJ848" s="12"/>
      <c r="BK848" s="12"/>
      <c r="BM848" s="131"/>
      <c r="BN848" s="132"/>
      <c r="BO848" s="132"/>
      <c r="BP848" s="12"/>
      <c r="BQ848" s="12"/>
      <c r="BS848" s="12"/>
      <c r="BV848" s="12"/>
      <c r="BW848" s="12"/>
      <c r="BY848" s="12"/>
      <c r="CB848" s="12"/>
      <c r="CC848" s="12"/>
      <c r="CE848" s="12"/>
      <c r="CH848" s="12"/>
      <c r="CI848" s="12"/>
    </row>
    <row r="849" spans="1:87">
      <c r="A849" s="9">
        <v>840</v>
      </c>
      <c r="B849" s="13">
        <v>168</v>
      </c>
      <c r="C849" s="13" t="s">
        <v>1667</v>
      </c>
      <c r="D849" s="13">
        <v>999</v>
      </c>
      <c r="E849" s="13" t="s">
        <v>946</v>
      </c>
      <c r="F849" s="111">
        <v>30779127.849999998</v>
      </c>
      <c r="G849" s="133">
        <v>1</v>
      </c>
      <c r="H849" s="134">
        <f>SUM(H845:H848)</f>
        <v>30965907.370000001</v>
      </c>
      <c r="I849" s="133">
        <f>SUM(I845:I848)</f>
        <v>1</v>
      </c>
      <c r="J849" s="111" t="e">
        <f>VLOOKUP(B849,town351,22)</f>
        <v>#REF!</v>
      </c>
      <c r="K849" s="111" t="e">
        <f>SUM(K845:K848)</f>
        <v>#REF!</v>
      </c>
      <c r="L849" s="135">
        <v>26036483</v>
      </c>
      <c r="M849" s="111" t="e">
        <f>SUM(M845:M848)</f>
        <v>#REF!</v>
      </c>
      <c r="N849" s="49" t="e">
        <f t="shared" ref="N849:N911" si="125">IF(L849&gt;0,M849*100/L849,IF(M849&gt;0,100,0))</f>
        <v>#REF!</v>
      </c>
      <c r="O849" s="111">
        <v>3320</v>
      </c>
      <c r="P849" s="9">
        <f t="shared" si="118"/>
        <v>0</v>
      </c>
      <c r="Q849" s="130">
        <f t="shared" si="119"/>
        <v>168</v>
      </c>
      <c r="R849" s="130">
        <f t="shared" si="120"/>
        <v>999</v>
      </c>
      <c r="S849" s="130">
        <f t="shared" si="121"/>
        <v>840</v>
      </c>
      <c r="T849" s="130">
        <f t="shared" si="122"/>
        <v>3299</v>
      </c>
      <c r="U849" s="130">
        <f t="shared" si="123"/>
        <v>30965907.370000001</v>
      </c>
      <c r="V849" s="185">
        <f t="shared" si="124"/>
        <v>840</v>
      </c>
      <c r="W849" s="12">
        <v>168</v>
      </c>
      <c r="X849" s="9">
        <v>999</v>
      </c>
      <c r="Y849" s="9">
        <v>840</v>
      </c>
      <c r="Z849" s="12">
        <v>3299</v>
      </c>
      <c r="AA849" s="12">
        <v>30965907.370000001</v>
      </c>
      <c r="AB849" s="132"/>
      <c r="AC849" s="131"/>
      <c r="AD849" s="132"/>
      <c r="AE849" s="132"/>
      <c r="AF849" s="131"/>
      <c r="AG849" s="131"/>
      <c r="AI849" s="12"/>
      <c r="AL849" s="12"/>
      <c r="AM849" s="12"/>
      <c r="AO849" s="12"/>
      <c r="AR849" s="12"/>
      <c r="AS849" s="12"/>
      <c r="AU849" s="12"/>
      <c r="AX849" s="12"/>
      <c r="AY849" s="12"/>
      <c r="BA849" s="12"/>
      <c r="BD849" s="12"/>
      <c r="BE849" s="12"/>
      <c r="BG849" s="12"/>
      <c r="BJ849" s="12"/>
      <c r="BK849" s="12"/>
      <c r="BM849" s="131"/>
      <c r="BN849" s="132"/>
      <c r="BO849" s="132"/>
      <c r="BP849" s="12"/>
      <c r="BQ849" s="12"/>
      <c r="BS849" s="12"/>
      <c r="BV849" s="12"/>
      <c r="BW849" s="12"/>
      <c r="BY849" s="12"/>
      <c r="CB849" s="12"/>
      <c r="CC849" s="12"/>
      <c r="CE849" s="12"/>
      <c r="CH849" s="12"/>
      <c r="CI849" s="12"/>
    </row>
    <row r="850" spans="1:87">
      <c r="A850" s="9">
        <v>841</v>
      </c>
      <c r="B850" s="9">
        <v>169</v>
      </c>
      <c r="C850" s="9" t="s">
        <v>1668</v>
      </c>
      <c r="D850" s="9">
        <v>169</v>
      </c>
      <c r="E850" s="9" t="s">
        <v>1229</v>
      </c>
      <c r="F850" s="39">
        <v>4014302.5699999994</v>
      </c>
      <c r="G850" s="128">
        <v>0.53222429359070056</v>
      </c>
      <c r="H850" s="129">
        <f>U850</f>
        <v>4098862.3900000006</v>
      </c>
      <c r="I850" s="128">
        <f>IF(H854&gt;0, H850/H854, 0)</f>
        <v>0.54455774387713707</v>
      </c>
      <c r="J850" s="76"/>
      <c r="K850" s="12" t="e">
        <f>ROUND(J854*I850,0)</f>
        <v>#REF!</v>
      </c>
      <c r="L850" s="75">
        <v>3344045</v>
      </c>
      <c r="M850" s="12" t="e">
        <f>K850-L850</f>
        <v>#REF!</v>
      </c>
      <c r="N850" s="50" t="e">
        <f t="shared" si="125"/>
        <v>#REF!</v>
      </c>
      <c r="O850" s="12">
        <v>439</v>
      </c>
      <c r="P850" s="9">
        <f t="shared" si="118"/>
        <v>0</v>
      </c>
      <c r="Q850" s="130">
        <f t="shared" si="119"/>
        <v>169</v>
      </c>
      <c r="R850" s="130">
        <f t="shared" si="120"/>
        <v>169</v>
      </c>
      <c r="S850" s="130">
        <f t="shared" si="121"/>
        <v>841</v>
      </c>
      <c r="T850" s="130">
        <f t="shared" si="122"/>
        <v>445</v>
      </c>
      <c r="U850" s="130">
        <f t="shared" si="123"/>
        <v>4098862.3900000006</v>
      </c>
      <c r="V850" s="185">
        <f t="shared" si="124"/>
        <v>841</v>
      </c>
      <c r="W850" s="12">
        <v>169</v>
      </c>
      <c r="X850" s="9">
        <v>169</v>
      </c>
      <c r="Y850" s="9">
        <v>841</v>
      </c>
      <c r="Z850" s="12">
        <v>445</v>
      </c>
      <c r="AA850" s="12">
        <v>4098862.3900000006</v>
      </c>
      <c r="AB850" s="132"/>
      <c r="AC850" s="131"/>
      <c r="AD850" s="132"/>
      <c r="AE850" s="132"/>
      <c r="AF850" s="131"/>
      <c r="AG850" s="131"/>
      <c r="AI850" s="12"/>
      <c r="AL850" s="12"/>
      <c r="AM850" s="12"/>
      <c r="AO850" s="12"/>
      <c r="AR850" s="12"/>
      <c r="AS850" s="12"/>
      <c r="AU850" s="12"/>
      <c r="AX850" s="12"/>
      <c r="AY850" s="12"/>
      <c r="BA850" s="12"/>
      <c r="BD850" s="12"/>
      <c r="BE850" s="12"/>
      <c r="BG850" s="12"/>
      <c r="BJ850" s="12"/>
      <c r="BK850" s="12"/>
      <c r="BM850" s="131"/>
      <c r="BN850" s="132"/>
      <c r="BO850" s="132"/>
      <c r="BP850" s="12"/>
      <c r="BQ850" s="12"/>
      <c r="BS850" s="12"/>
      <c r="BV850" s="12"/>
      <c r="BW850" s="12"/>
      <c r="BY850" s="12"/>
      <c r="CB850" s="12"/>
      <c r="CC850" s="12"/>
      <c r="CE850" s="12"/>
      <c r="CH850" s="12"/>
      <c r="CI850" s="12"/>
    </row>
    <row r="851" spans="1:87">
      <c r="A851" s="9">
        <v>842</v>
      </c>
      <c r="B851" s="9">
        <v>169</v>
      </c>
      <c r="C851" s="9" t="s">
        <v>1668</v>
      </c>
      <c r="D851" s="9">
        <v>740</v>
      </c>
      <c r="E851" s="9" t="s">
        <v>1457</v>
      </c>
      <c r="F851" s="39">
        <v>3329155</v>
      </c>
      <c r="G851" s="128">
        <v>0.44138605330114639</v>
      </c>
      <c r="H851" s="129">
        <f t="shared" si="117"/>
        <v>3147875</v>
      </c>
      <c r="I851" s="128">
        <f>IF(H854&gt;0, H851/H854, 0)</f>
        <v>0.41821352973190268</v>
      </c>
      <c r="J851" s="76"/>
      <c r="K851" s="12" t="e">
        <f>ROUND(J854*I851,0)</f>
        <v>#REF!</v>
      </c>
      <c r="L851" s="75">
        <v>2773295</v>
      </c>
      <c r="M851" s="12" t="e">
        <f>K851-L851</f>
        <v>#REF!</v>
      </c>
      <c r="N851" s="50" t="e">
        <f t="shared" si="125"/>
        <v>#REF!</v>
      </c>
      <c r="O851" s="12">
        <v>344</v>
      </c>
      <c r="P851" s="9">
        <f t="shared" si="118"/>
        <v>0</v>
      </c>
      <c r="Q851" s="130">
        <f t="shared" si="119"/>
        <v>169</v>
      </c>
      <c r="R851" s="130">
        <f t="shared" si="120"/>
        <v>740</v>
      </c>
      <c r="S851" s="130">
        <f t="shared" si="121"/>
        <v>842</v>
      </c>
      <c r="T851" s="130">
        <f t="shared" si="122"/>
        <v>324</v>
      </c>
      <c r="U851" s="130">
        <f t="shared" si="123"/>
        <v>3147875</v>
      </c>
      <c r="V851" s="185">
        <f t="shared" si="124"/>
        <v>842</v>
      </c>
      <c r="W851" s="12">
        <v>169</v>
      </c>
      <c r="X851" s="9">
        <v>740</v>
      </c>
      <c r="Y851" s="9">
        <v>842</v>
      </c>
      <c r="Z851" s="12">
        <v>324</v>
      </c>
      <c r="AA851" s="12">
        <v>3147875</v>
      </c>
      <c r="AB851" s="132"/>
      <c r="AC851" s="131"/>
      <c r="AD851" s="132"/>
      <c r="AE851" s="132"/>
      <c r="AF851" s="131"/>
      <c r="AG851" s="131"/>
      <c r="AI851" s="12"/>
      <c r="AL851" s="12"/>
      <c r="AM851" s="12"/>
      <c r="AO851" s="12"/>
      <c r="AR851" s="12"/>
      <c r="AS851" s="12"/>
      <c r="AU851" s="12"/>
      <c r="AX851" s="12"/>
      <c r="AY851" s="12"/>
      <c r="BA851" s="12"/>
      <c r="BD851" s="12"/>
      <c r="BE851" s="12"/>
      <c r="BG851" s="12"/>
      <c r="BJ851" s="12"/>
      <c r="BK851" s="12"/>
      <c r="BM851" s="131"/>
      <c r="BN851" s="132"/>
      <c r="BO851" s="132"/>
      <c r="BP851" s="12"/>
      <c r="BQ851" s="12"/>
      <c r="BS851" s="12"/>
      <c r="BV851" s="12"/>
      <c r="BW851" s="12"/>
      <c r="BY851" s="12"/>
      <c r="CB851" s="12"/>
      <c r="CC851" s="12"/>
      <c r="CE851" s="12"/>
      <c r="CH851" s="12"/>
      <c r="CI851" s="12"/>
    </row>
    <row r="852" spans="1:87">
      <c r="A852" s="9">
        <v>843</v>
      </c>
      <c r="B852" s="9">
        <v>169</v>
      </c>
      <c r="C852" s="9" t="s">
        <v>1668</v>
      </c>
      <c r="D852" s="9">
        <v>879</v>
      </c>
      <c r="E852" s="9" t="s">
        <v>1497</v>
      </c>
      <c r="F852" s="39">
        <v>199044</v>
      </c>
      <c r="G852" s="128">
        <v>2.6389653108153083E-2</v>
      </c>
      <c r="H852" s="129">
        <f t="shared" si="117"/>
        <v>280219</v>
      </c>
      <c r="I852" s="128">
        <f>IF(H854&gt;0, H852/H854, 0)</f>
        <v>3.7228726390960261E-2</v>
      </c>
      <c r="J852" s="76"/>
      <c r="K852" s="12" t="e">
        <f>ROUND(J854*I852,0)</f>
        <v>#REF!</v>
      </c>
      <c r="L852" s="75">
        <v>165810</v>
      </c>
      <c r="M852" s="12" t="e">
        <f>K852-L852</f>
        <v>#REF!</v>
      </c>
      <c r="N852" s="50" t="e">
        <f t="shared" si="125"/>
        <v>#REF!</v>
      </c>
      <c r="O852" s="12">
        <v>13</v>
      </c>
      <c r="P852" s="9">
        <f t="shared" si="118"/>
        <v>0</v>
      </c>
      <c r="Q852" s="130">
        <f t="shared" si="119"/>
        <v>169</v>
      </c>
      <c r="R852" s="130">
        <f t="shared" si="120"/>
        <v>879</v>
      </c>
      <c r="S852" s="130">
        <f t="shared" si="121"/>
        <v>843</v>
      </c>
      <c r="T852" s="130">
        <f t="shared" si="122"/>
        <v>18</v>
      </c>
      <c r="U852" s="130">
        <f t="shared" si="123"/>
        <v>280219</v>
      </c>
      <c r="V852" s="185">
        <f t="shared" si="124"/>
        <v>843</v>
      </c>
      <c r="W852" s="12">
        <v>169</v>
      </c>
      <c r="X852" s="9">
        <v>879</v>
      </c>
      <c r="Y852" s="9">
        <v>843</v>
      </c>
      <c r="Z852" s="12">
        <v>18</v>
      </c>
      <c r="AA852" s="12">
        <v>280219</v>
      </c>
      <c r="AB852" s="132"/>
      <c r="AC852" s="131"/>
      <c r="AD852" s="132"/>
      <c r="AE852" s="132"/>
      <c r="AF852" s="131"/>
      <c r="AG852" s="131"/>
      <c r="AI852" s="12"/>
      <c r="AL852" s="12"/>
      <c r="AM852" s="12"/>
      <c r="AO852" s="12"/>
      <c r="AR852" s="12"/>
      <c r="AS852" s="12"/>
      <c r="AU852" s="12"/>
      <c r="AX852" s="12"/>
      <c r="AY852" s="12"/>
      <c r="BA852" s="12"/>
      <c r="BD852" s="12"/>
      <c r="BE852" s="12"/>
      <c r="BG852" s="12"/>
      <c r="BJ852" s="12"/>
      <c r="BK852" s="12"/>
      <c r="BM852" s="131"/>
      <c r="BN852" s="132"/>
      <c r="BO852" s="132"/>
      <c r="BP852" s="12"/>
      <c r="BQ852" s="12"/>
      <c r="BS852" s="12"/>
      <c r="BV852" s="12"/>
      <c r="BW852" s="12"/>
      <c r="BY852" s="12"/>
      <c r="CB852" s="12"/>
      <c r="CC852" s="12"/>
      <c r="CE852" s="12"/>
      <c r="CH852" s="12"/>
      <c r="CI852" s="12"/>
    </row>
    <row r="853" spans="1:87">
      <c r="A853" s="9">
        <v>844</v>
      </c>
      <c r="B853" s="9">
        <v>169</v>
      </c>
      <c r="C853" s="9" t="s">
        <v>1928</v>
      </c>
      <c r="D853" s="9">
        <v>998</v>
      </c>
      <c r="E853" s="9" t="s">
        <v>1928</v>
      </c>
      <c r="F853" s="39">
        <v>0</v>
      </c>
      <c r="G853" s="128">
        <v>0</v>
      </c>
      <c r="H853" s="129">
        <f t="shared" si="117"/>
        <v>0</v>
      </c>
      <c r="I853" s="128">
        <f>IF(H854&gt;0, H853/H854, 0)</f>
        <v>0</v>
      </c>
      <c r="J853" s="76"/>
      <c r="K853" s="12" t="e">
        <f>ROUND(J854*I853,0)</f>
        <v>#REF!</v>
      </c>
      <c r="L853" s="75">
        <v>0</v>
      </c>
      <c r="M853" s="12" t="e">
        <f>K853-L853</f>
        <v>#REF!</v>
      </c>
      <c r="N853" s="50" t="e">
        <f t="shared" si="125"/>
        <v>#REF!</v>
      </c>
      <c r="O853" s="12">
        <v>0</v>
      </c>
      <c r="P853" s="9">
        <f t="shared" si="118"/>
        <v>0</v>
      </c>
      <c r="Q853" s="130">
        <f t="shared" si="119"/>
        <v>169</v>
      </c>
      <c r="R853" s="130">
        <f t="shared" si="120"/>
        <v>998</v>
      </c>
      <c r="S853" s="130">
        <f t="shared" si="121"/>
        <v>844</v>
      </c>
      <c r="T853" s="130">
        <f t="shared" si="122"/>
        <v>0</v>
      </c>
      <c r="U853" s="130">
        <f t="shared" si="123"/>
        <v>0</v>
      </c>
      <c r="V853" s="185">
        <f t="shared" si="124"/>
        <v>844</v>
      </c>
      <c r="W853" s="12">
        <v>169</v>
      </c>
      <c r="X853" s="9">
        <v>998</v>
      </c>
      <c r="Y853" s="9">
        <v>844</v>
      </c>
      <c r="Z853" s="12">
        <v>0</v>
      </c>
      <c r="AA853" s="12">
        <v>0</v>
      </c>
      <c r="AB853" s="132"/>
      <c r="AC853" s="131"/>
      <c r="AD853" s="132"/>
      <c r="AE853" s="132"/>
      <c r="AF853" s="131"/>
      <c r="AG853" s="131"/>
      <c r="AI853" s="12"/>
      <c r="AL853" s="12"/>
      <c r="AM853" s="12"/>
      <c r="AO853" s="12"/>
      <c r="AR853" s="12"/>
      <c r="AS853" s="12"/>
      <c r="AU853" s="12"/>
      <c r="AX853" s="12"/>
      <c r="AY853" s="12"/>
      <c r="BA853" s="12"/>
      <c r="BD853" s="12"/>
      <c r="BE853" s="12"/>
      <c r="BG853" s="12"/>
      <c r="BJ853" s="12"/>
      <c r="BK853" s="12"/>
      <c r="BM853" s="131"/>
      <c r="BN853" s="132"/>
      <c r="BO853" s="132"/>
      <c r="BP853" s="12"/>
      <c r="BQ853" s="12"/>
      <c r="BS853" s="12"/>
      <c r="BV853" s="12"/>
      <c r="BW853" s="12"/>
      <c r="BY853" s="12"/>
      <c r="CB853" s="12"/>
      <c r="CC853" s="12"/>
      <c r="CE853" s="12"/>
      <c r="CH853" s="12"/>
      <c r="CI853" s="12"/>
    </row>
    <row r="854" spans="1:87">
      <c r="A854" s="9">
        <v>845</v>
      </c>
      <c r="B854" s="13">
        <v>169</v>
      </c>
      <c r="C854" s="13" t="s">
        <v>1668</v>
      </c>
      <c r="D854" s="13">
        <v>999</v>
      </c>
      <c r="E854" s="13" t="s">
        <v>946</v>
      </c>
      <c r="F854" s="111">
        <v>7542501.5699999994</v>
      </c>
      <c r="G854" s="133">
        <v>1</v>
      </c>
      <c r="H854" s="134">
        <f>SUM(H850:H853)</f>
        <v>7526956.3900000006</v>
      </c>
      <c r="I854" s="133">
        <f>SUM(I850:I853)</f>
        <v>1</v>
      </c>
      <c r="J854" s="111" t="e">
        <f>VLOOKUP(B854,town351,22)</f>
        <v>#REF!</v>
      </c>
      <c r="K854" s="111" t="e">
        <f>SUM(K850:K853)</f>
        <v>#REF!</v>
      </c>
      <c r="L854" s="135">
        <v>6283150</v>
      </c>
      <c r="M854" s="111" t="e">
        <f>SUM(M850:M853)</f>
        <v>#REF!</v>
      </c>
      <c r="N854" s="49" t="e">
        <f t="shared" si="125"/>
        <v>#REF!</v>
      </c>
      <c r="O854" s="111">
        <v>796</v>
      </c>
      <c r="P854" s="9">
        <f t="shared" si="118"/>
        <v>0</v>
      </c>
      <c r="Q854" s="130">
        <f t="shared" si="119"/>
        <v>169</v>
      </c>
      <c r="R854" s="130">
        <f t="shared" si="120"/>
        <v>999</v>
      </c>
      <c r="S854" s="130">
        <f t="shared" si="121"/>
        <v>845</v>
      </c>
      <c r="T854" s="130">
        <f t="shared" si="122"/>
        <v>787</v>
      </c>
      <c r="U854" s="130">
        <f t="shared" si="123"/>
        <v>7526956.3900000006</v>
      </c>
      <c r="V854" s="185">
        <f t="shared" si="124"/>
        <v>845</v>
      </c>
      <c r="W854" s="12">
        <v>169</v>
      </c>
      <c r="X854" s="9">
        <v>999</v>
      </c>
      <c r="Y854" s="9">
        <v>845</v>
      </c>
      <c r="Z854" s="12">
        <v>787</v>
      </c>
      <c r="AA854" s="12">
        <v>7526956.3900000006</v>
      </c>
      <c r="AB854" s="132"/>
      <c r="AC854" s="131"/>
      <c r="AD854" s="132"/>
      <c r="AE854" s="132"/>
      <c r="AF854" s="131"/>
      <c r="AG854" s="131"/>
      <c r="AI854" s="12"/>
      <c r="AL854" s="12"/>
      <c r="AM854" s="12"/>
      <c r="AO854" s="12"/>
      <c r="AR854" s="12"/>
      <c r="AS854" s="12"/>
      <c r="AU854" s="12"/>
      <c r="AX854" s="12"/>
      <c r="AY854" s="12"/>
      <c r="BA854" s="12"/>
      <c r="BD854" s="12"/>
      <c r="BE854" s="12"/>
      <c r="BG854" s="12"/>
      <c r="BJ854" s="12"/>
      <c r="BK854" s="12"/>
      <c r="BM854" s="131"/>
      <c r="BN854" s="132"/>
      <c r="BO854" s="132"/>
      <c r="BP854" s="12"/>
      <c r="BQ854" s="12"/>
      <c r="BS854" s="12"/>
      <c r="BV854" s="12"/>
      <c r="BW854" s="12"/>
      <c r="BY854" s="12"/>
      <c r="CB854" s="12"/>
      <c r="CC854" s="12"/>
      <c r="CE854" s="12"/>
      <c r="CH854" s="12"/>
      <c r="CI854" s="12"/>
    </row>
    <row r="855" spans="1:87">
      <c r="A855" s="9">
        <v>846</v>
      </c>
      <c r="B855" s="9">
        <v>170</v>
      </c>
      <c r="C855" s="9" t="s">
        <v>1669</v>
      </c>
      <c r="D855" s="9">
        <v>170</v>
      </c>
      <c r="E855" s="9" t="s">
        <v>1230</v>
      </c>
      <c r="F855" s="39">
        <v>55409404.919719994</v>
      </c>
      <c r="G855" s="128">
        <v>0.9014094722621997</v>
      </c>
      <c r="H855" s="129">
        <f>U855</f>
        <v>54854523.918049991</v>
      </c>
      <c r="I855" s="128">
        <f>IF(H859&gt;0, H855/H859, 0)</f>
        <v>0.89071641989920469</v>
      </c>
      <c r="J855" s="76"/>
      <c r="K855" s="12" t="e">
        <f>ROUND(J859*I855,0)</f>
        <v>#REF!</v>
      </c>
      <c r="L855" s="75">
        <v>32493304</v>
      </c>
      <c r="M855" s="12" t="e">
        <f>K855-L855</f>
        <v>#REF!</v>
      </c>
      <c r="N855" s="50" t="e">
        <f t="shared" si="125"/>
        <v>#REF!</v>
      </c>
      <c r="O855" s="12">
        <v>4976</v>
      </c>
      <c r="P855" s="9">
        <f t="shared" si="118"/>
        <v>0</v>
      </c>
      <c r="Q855" s="130">
        <f t="shared" si="119"/>
        <v>170</v>
      </c>
      <c r="R855" s="130">
        <f t="shared" si="120"/>
        <v>170</v>
      </c>
      <c r="S855" s="130">
        <f t="shared" si="121"/>
        <v>846</v>
      </c>
      <c r="T855" s="130">
        <f t="shared" si="122"/>
        <v>5023</v>
      </c>
      <c r="U855" s="130">
        <f t="shared" si="123"/>
        <v>54854523.918049991</v>
      </c>
      <c r="V855" s="185">
        <f t="shared" si="124"/>
        <v>846</v>
      </c>
      <c r="W855" s="12">
        <v>170</v>
      </c>
      <c r="X855" s="9">
        <v>170</v>
      </c>
      <c r="Y855" s="9">
        <v>846</v>
      </c>
      <c r="Z855" s="12">
        <v>5023</v>
      </c>
      <c r="AA855" s="12">
        <v>54854523.918049991</v>
      </c>
      <c r="AB855" s="132"/>
      <c r="AC855" s="131"/>
      <c r="AD855" s="132"/>
      <c r="AE855" s="132"/>
      <c r="AF855" s="131"/>
      <c r="AG855" s="131"/>
      <c r="AI855" s="12"/>
      <c r="AL855" s="12"/>
      <c r="AM855" s="12"/>
      <c r="AO855" s="12"/>
      <c r="AR855" s="12"/>
      <c r="AS855" s="12"/>
      <c r="AU855" s="12"/>
      <c r="AX855" s="12"/>
      <c r="AY855" s="12"/>
      <c r="BA855" s="12"/>
      <c r="BD855" s="12"/>
      <c r="BE855" s="12"/>
      <c r="BG855" s="12"/>
      <c r="BJ855" s="12"/>
      <c r="BK855" s="12"/>
      <c r="BM855" s="131"/>
      <c r="BN855" s="132"/>
      <c r="BO855" s="132"/>
      <c r="BP855" s="12"/>
      <c r="BQ855" s="12"/>
      <c r="BS855" s="12"/>
      <c r="BV855" s="12"/>
      <c r="BW855" s="12"/>
      <c r="BY855" s="12"/>
      <c r="CB855" s="12"/>
      <c r="CC855" s="12"/>
      <c r="CE855" s="12"/>
      <c r="CH855" s="12"/>
      <c r="CI855" s="12"/>
    </row>
    <row r="856" spans="1:87">
      <c r="A856" s="9">
        <v>847</v>
      </c>
      <c r="B856" s="9">
        <v>170</v>
      </c>
      <c r="C856" s="9" t="s">
        <v>1669</v>
      </c>
      <c r="D856" s="9">
        <v>801</v>
      </c>
      <c r="E856" s="9" t="s">
        <v>1473</v>
      </c>
      <c r="F856" s="39">
        <v>6060334</v>
      </c>
      <c r="G856" s="128">
        <v>9.859052773780036E-2</v>
      </c>
      <c r="H856" s="129">
        <f t="shared" si="117"/>
        <v>6730199</v>
      </c>
      <c r="I856" s="128">
        <f>IF(H859&gt;0, H856/H859, 0)</f>
        <v>0.10928358010079529</v>
      </c>
      <c r="J856" s="76"/>
      <c r="K856" s="12" t="e">
        <f>ROUND(J859*I856,0)</f>
        <v>#REF!</v>
      </c>
      <c r="L856" s="75">
        <v>3553914</v>
      </c>
      <c r="M856" s="12" t="e">
        <f>K856-L856</f>
        <v>#REF!</v>
      </c>
      <c r="N856" s="50" t="e">
        <f t="shared" si="125"/>
        <v>#REF!</v>
      </c>
      <c r="O856" s="12">
        <v>361</v>
      </c>
      <c r="P856" s="9">
        <f t="shared" si="118"/>
        <v>0</v>
      </c>
      <c r="Q856" s="130">
        <f t="shared" si="119"/>
        <v>170</v>
      </c>
      <c r="R856" s="130">
        <f t="shared" si="120"/>
        <v>801</v>
      </c>
      <c r="S856" s="130">
        <f t="shared" si="121"/>
        <v>847</v>
      </c>
      <c r="T856" s="130">
        <f t="shared" si="122"/>
        <v>399</v>
      </c>
      <c r="U856" s="130">
        <f t="shared" si="123"/>
        <v>6730199</v>
      </c>
      <c r="V856" s="185">
        <f t="shared" si="124"/>
        <v>847</v>
      </c>
      <c r="W856" s="12">
        <v>170</v>
      </c>
      <c r="X856" s="9">
        <v>801</v>
      </c>
      <c r="Y856" s="9">
        <v>847</v>
      </c>
      <c r="Z856" s="12">
        <v>399</v>
      </c>
      <c r="AA856" s="12">
        <v>6730199</v>
      </c>
      <c r="AB856" s="132"/>
      <c r="AC856" s="131"/>
      <c r="AD856" s="132"/>
      <c r="AE856" s="132"/>
      <c r="AF856" s="131"/>
      <c r="AG856" s="131"/>
      <c r="AI856" s="12"/>
      <c r="AL856" s="12"/>
      <c r="AM856" s="12"/>
      <c r="AO856" s="12"/>
      <c r="AR856" s="12"/>
      <c r="AS856" s="12"/>
      <c r="AU856" s="12"/>
      <c r="AX856" s="12"/>
      <c r="AY856" s="12"/>
      <c r="BA856" s="12"/>
      <c r="BD856" s="12"/>
      <c r="BE856" s="12"/>
      <c r="BG856" s="12"/>
      <c r="BJ856" s="12"/>
      <c r="BK856" s="12"/>
      <c r="BM856" s="131"/>
      <c r="BN856" s="132"/>
      <c r="BO856" s="132"/>
      <c r="BP856" s="12"/>
      <c r="BQ856" s="12"/>
      <c r="BS856" s="12"/>
      <c r="BV856" s="12"/>
      <c r="BW856" s="12"/>
      <c r="BY856" s="12"/>
      <c r="CB856" s="12"/>
      <c r="CC856" s="12"/>
      <c r="CE856" s="12"/>
      <c r="CH856" s="12"/>
      <c r="CI856" s="12"/>
    </row>
    <row r="857" spans="1:87">
      <c r="A857" s="9">
        <v>848</v>
      </c>
      <c r="B857" s="9">
        <v>170</v>
      </c>
      <c r="C857" s="9" t="s">
        <v>1928</v>
      </c>
      <c r="D857" s="9">
        <v>998</v>
      </c>
      <c r="E857" s="9" t="s">
        <v>1928</v>
      </c>
      <c r="F857" s="39">
        <v>0</v>
      </c>
      <c r="G857" s="128">
        <v>0</v>
      </c>
      <c r="H857" s="129">
        <f t="shared" si="117"/>
        <v>0</v>
      </c>
      <c r="I857" s="128">
        <f>IF(H859&gt;0, H857/H859, 0)</f>
        <v>0</v>
      </c>
      <c r="J857" s="76"/>
      <c r="K857" s="12" t="e">
        <f>ROUND(J859*I857,0)</f>
        <v>#REF!</v>
      </c>
      <c r="L857" s="75">
        <v>0</v>
      </c>
      <c r="M857" s="12" t="e">
        <f>K857-L857</f>
        <v>#REF!</v>
      </c>
      <c r="N857" s="50" t="e">
        <f t="shared" si="125"/>
        <v>#REF!</v>
      </c>
      <c r="O857" s="12">
        <v>0</v>
      </c>
      <c r="P857" s="9">
        <f t="shared" si="118"/>
        <v>0</v>
      </c>
      <c r="Q857" s="130">
        <f t="shared" si="119"/>
        <v>170</v>
      </c>
      <c r="R857" s="130">
        <f t="shared" si="120"/>
        <v>998</v>
      </c>
      <c r="S857" s="130">
        <f t="shared" si="121"/>
        <v>848</v>
      </c>
      <c r="T857" s="130">
        <f t="shared" si="122"/>
        <v>0</v>
      </c>
      <c r="U857" s="130">
        <f t="shared" si="123"/>
        <v>0</v>
      </c>
      <c r="V857" s="185">
        <f t="shared" si="124"/>
        <v>848</v>
      </c>
      <c r="W857" s="12">
        <v>170</v>
      </c>
      <c r="X857" s="9">
        <v>998</v>
      </c>
      <c r="Y857" s="9">
        <v>848</v>
      </c>
      <c r="Z857" s="12">
        <v>0</v>
      </c>
      <c r="AA857" s="12">
        <v>0</v>
      </c>
      <c r="AB857" s="132"/>
      <c r="AC857" s="131"/>
      <c r="AD857" s="132"/>
      <c r="AE857" s="132"/>
      <c r="AF857" s="131"/>
      <c r="AG857" s="131"/>
      <c r="AI857" s="12"/>
      <c r="AL857" s="12"/>
      <c r="AM857" s="12"/>
      <c r="AO857" s="12"/>
      <c r="AR857" s="12"/>
      <c r="AS857" s="12"/>
      <c r="AU857" s="12"/>
      <c r="AX857" s="12"/>
      <c r="AY857" s="12"/>
      <c r="BA857" s="12"/>
      <c r="BD857" s="12"/>
      <c r="BE857" s="12"/>
      <c r="BG857" s="12"/>
      <c r="BJ857" s="12"/>
      <c r="BK857" s="12"/>
      <c r="BM857" s="131"/>
      <c r="BN857" s="132"/>
      <c r="BO857" s="132"/>
      <c r="BP857" s="12"/>
      <c r="BQ857" s="12"/>
      <c r="BS857" s="12"/>
      <c r="BV857" s="12"/>
      <c r="BW857" s="12"/>
      <c r="BY857" s="12"/>
      <c r="CB857" s="12"/>
      <c r="CC857" s="12"/>
      <c r="CE857" s="12"/>
      <c r="CH857" s="12"/>
      <c r="CI857" s="12"/>
    </row>
    <row r="858" spans="1:87">
      <c r="A858" s="9">
        <v>849</v>
      </c>
      <c r="B858" s="9">
        <v>170</v>
      </c>
      <c r="C858" s="9" t="s">
        <v>1928</v>
      </c>
      <c r="D858" s="9">
        <v>998</v>
      </c>
      <c r="E858" s="9" t="s">
        <v>1928</v>
      </c>
      <c r="F858" s="39">
        <v>0</v>
      </c>
      <c r="G858" s="128">
        <v>0</v>
      </c>
      <c r="H858" s="129">
        <f t="shared" si="117"/>
        <v>0</v>
      </c>
      <c r="I858" s="128">
        <f>IF(H859&gt;0, H858/H859, 0)</f>
        <v>0</v>
      </c>
      <c r="J858" s="76"/>
      <c r="K858" s="12" t="e">
        <f>ROUND(J859*I858,0)</f>
        <v>#REF!</v>
      </c>
      <c r="L858" s="75">
        <v>0</v>
      </c>
      <c r="M858" s="12" t="e">
        <f>K858-L858</f>
        <v>#REF!</v>
      </c>
      <c r="N858" s="50" t="e">
        <f t="shared" si="125"/>
        <v>#REF!</v>
      </c>
      <c r="O858" s="12">
        <v>0</v>
      </c>
      <c r="P858" s="9">
        <f t="shared" si="118"/>
        <v>0</v>
      </c>
      <c r="Q858" s="130">
        <f t="shared" si="119"/>
        <v>170</v>
      </c>
      <c r="R858" s="130">
        <f t="shared" si="120"/>
        <v>998</v>
      </c>
      <c r="S858" s="130">
        <f t="shared" si="121"/>
        <v>849</v>
      </c>
      <c r="T858" s="130">
        <f t="shared" si="122"/>
        <v>0</v>
      </c>
      <c r="U858" s="130">
        <f t="shared" si="123"/>
        <v>0</v>
      </c>
      <c r="V858" s="185">
        <f t="shared" si="124"/>
        <v>849</v>
      </c>
      <c r="W858" s="12">
        <v>170</v>
      </c>
      <c r="X858" s="9">
        <v>998</v>
      </c>
      <c r="Y858" s="9">
        <v>849</v>
      </c>
      <c r="Z858" s="12">
        <v>0</v>
      </c>
      <c r="AA858" s="12">
        <v>0</v>
      </c>
      <c r="AB858" s="132"/>
      <c r="AC858" s="131"/>
      <c r="AD858" s="132"/>
      <c r="AE858" s="132"/>
      <c r="AF858" s="131"/>
      <c r="AG858" s="131"/>
      <c r="AI858" s="12"/>
      <c r="AL858" s="12"/>
      <c r="AM858" s="12"/>
      <c r="AO858" s="12"/>
      <c r="AR858" s="12"/>
      <c r="AS858" s="12"/>
      <c r="AU858" s="12"/>
      <c r="AX858" s="12"/>
      <c r="AY858" s="12"/>
      <c r="BA858" s="12"/>
      <c r="BD858" s="12"/>
      <c r="BE858" s="12"/>
      <c r="BG858" s="12"/>
      <c r="BJ858" s="12"/>
      <c r="BK858" s="12"/>
      <c r="BM858" s="131"/>
      <c r="BN858" s="132"/>
      <c r="BO858" s="132"/>
      <c r="BP858" s="12"/>
      <c r="BQ858" s="12"/>
      <c r="BS858" s="12"/>
      <c r="BV858" s="12"/>
      <c r="BW858" s="12"/>
      <c r="BY858" s="12"/>
      <c r="CB858" s="12"/>
      <c r="CC858" s="12"/>
      <c r="CE858" s="12"/>
      <c r="CH858" s="12"/>
      <c r="CI858" s="12"/>
    </row>
    <row r="859" spans="1:87">
      <c r="A859" s="9">
        <v>850</v>
      </c>
      <c r="B859" s="13">
        <v>170</v>
      </c>
      <c r="C859" s="13" t="s">
        <v>1669</v>
      </c>
      <c r="D859" s="13">
        <v>999</v>
      </c>
      <c r="E859" s="13" t="s">
        <v>946</v>
      </c>
      <c r="F859" s="111">
        <v>61469738.919719994</v>
      </c>
      <c r="G859" s="133">
        <v>1</v>
      </c>
      <c r="H859" s="134">
        <f>SUM(H855:H858)</f>
        <v>61584722.918049991</v>
      </c>
      <c r="I859" s="133">
        <f>SUM(I855:I858)</f>
        <v>1</v>
      </c>
      <c r="J859" s="111" t="e">
        <f>VLOOKUP(B859,town351,22)</f>
        <v>#REF!</v>
      </c>
      <c r="K859" s="111" t="e">
        <f>SUM(K855:K858)</f>
        <v>#REF!</v>
      </c>
      <c r="L859" s="135">
        <v>36047218</v>
      </c>
      <c r="M859" s="111" t="e">
        <f>SUM(M855:M858)</f>
        <v>#REF!</v>
      </c>
      <c r="N859" s="49" t="e">
        <f t="shared" si="125"/>
        <v>#REF!</v>
      </c>
      <c r="O859" s="111">
        <v>5337</v>
      </c>
      <c r="P859" s="9">
        <f t="shared" si="118"/>
        <v>0</v>
      </c>
      <c r="Q859" s="130">
        <f t="shared" si="119"/>
        <v>170</v>
      </c>
      <c r="R859" s="130">
        <f t="shared" si="120"/>
        <v>999</v>
      </c>
      <c r="S859" s="130">
        <f t="shared" si="121"/>
        <v>850</v>
      </c>
      <c r="T859" s="130">
        <f t="shared" si="122"/>
        <v>5422</v>
      </c>
      <c r="U859" s="130">
        <f t="shared" si="123"/>
        <v>61584722.918049991</v>
      </c>
      <c r="V859" s="185">
        <f t="shared" si="124"/>
        <v>850</v>
      </c>
      <c r="W859" s="12">
        <v>170</v>
      </c>
      <c r="X859" s="9">
        <v>999</v>
      </c>
      <c r="Y859" s="9">
        <v>850</v>
      </c>
      <c r="Z859" s="12">
        <v>5422</v>
      </c>
      <c r="AA859" s="12">
        <v>61584722.918049991</v>
      </c>
      <c r="AB859" s="132"/>
      <c r="AC859" s="131"/>
      <c r="AD859" s="132"/>
      <c r="AE859" s="132"/>
      <c r="AF859" s="131"/>
      <c r="AG859" s="131"/>
      <c r="AI859" s="12"/>
      <c r="AL859" s="12"/>
      <c r="AM859" s="12"/>
      <c r="AO859" s="12"/>
      <c r="AR859" s="12"/>
      <c r="AS859" s="12"/>
      <c r="AU859" s="12"/>
      <c r="AX859" s="12"/>
      <c r="AY859" s="12"/>
      <c r="BA859" s="12"/>
      <c r="BD859" s="12"/>
      <c r="BE859" s="12"/>
      <c r="BG859" s="12"/>
      <c r="BJ859" s="12"/>
      <c r="BK859" s="12"/>
      <c r="BM859" s="131"/>
      <c r="BN859" s="132"/>
      <c r="BO859" s="132"/>
      <c r="BP859" s="12"/>
      <c r="BQ859" s="12"/>
      <c r="BS859" s="12"/>
      <c r="BV859" s="12"/>
      <c r="BW859" s="12"/>
      <c r="BY859" s="12"/>
      <c r="CB859" s="12"/>
      <c r="CC859" s="12"/>
      <c r="CE859" s="12"/>
      <c r="CH859" s="12"/>
      <c r="CI859" s="12"/>
    </row>
    <row r="860" spans="1:87">
      <c r="A860" s="9">
        <v>851</v>
      </c>
      <c r="B860" s="9">
        <v>171</v>
      </c>
      <c r="C860" s="9" t="s">
        <v>1670</v>
      </c>
      <c r="D860" s="9">
        <v>171</v>
      </c>
      <c r="E860" s="9" t="s">
        <v>1231</v>
      </c>
      <c r="F860" s="39">
        <v>40254049.280549996</v>
      </c>
      <c r="G860" s="128">
        <v>1</v>
      </c>
      <c r="H860" s="129">
        <f t="shared" ref="H860:H923" si="126">U860</f>
        <v>40243211.142080009</v>
      </c>
      <c r="I860" s="128">
        <f>IF(H864&gt;0, H860/H864, 0)</f>
        <v>1</v>
      </c>
      <c r="J860" s="76"/>
      <c r="K860" s="12" t="e">
        <f>ROUND(J864*I860,0)</f>
        <v>#REF!</v>
      </c>
      <c r="L860" s="75">
        <v>32113539</v>
      </c>
      <c r="M860" s="12" t="e">
        <f>K860-L860</f>
        <v>#REF!</v>
      </c>
      <c r="N860" s="50" t="e">
        <f t="shared" si="125"/>
        <v>#REF!</v>
      </c>
      <c r="O860" s="12">
        <v>4193</v>
      </c>
      <c r="P860" s="9">
        <f t="shared" si="118"/>
        <v>0</v>
      </c>
      <c r="Q860" s="130">
        <f t="shared" si="119"/>
        <v>171</v>
      </c>
      <c r="R860" s="130">
        <f t="shared" si="120"/>
        <v>171</v>
      </c>
      <c r="S860" s="130">
        <f t="shared" si="121"/>
        <v>851</v>
      </c>
      <c r="T860" s="130">
        <f t="shared" si="122"/>
        <v>4166</v>
      </c>
      <c r="U860" s="130">
        <f t="shared" si="123"/>
        <v>40243211.142080009</v>
      </c>
      <c r="V860" s="185">
        <f t="shared" si="124"/>
        <v>851</v>
      </c>
      <c r="W860" s="12">
        <v>171</v>
      </c>
      <c r="X860" s="9">
        <v>171</v>
      </c>
      <c r="Y860" s="9">
        <v>851</v>
      </c>
      <c r="Z860" s="12">
        <v>4166</v>
      </c>
      <c r="AA860" s="12">
        <v>40243211.142080009</v>
      </c>
      <c r="AB860" s="132"/>
      <c r="AC860" s="131"/>
      <c r="AD860" s="132"/>
      <c r="AE860" s="132"/>
      <c r="AF860" s="131"/>
      <c r="AG860" s="131"/>
      <c r="AI860" s="12"/>
      <c r="AL860" s="12"/>
      <c r="AM860" s="12"/>
      <c r="AO860" s="12"/>
      <c r="AR860" s="12"/>
      <c r="AS860" s="12"/>
      <c r="AU860" s="12"/>
      <c r="AX860" s="12"/>
      <c r="AY860" s="12"/>
      <c r="BA860" s="12"/>
      <c r="BD860" s="12"/>
      <c r="BE860" s="12"/>
      <c r="BG860" s="12"/>
      <c r="BJ860" s="12"/>
      <c r="BK860" s="12"/>
      <c r="BM860" s="131"/>
      <c r="BN860" s="132"/>
      <c r="BO860" s="132"/>
      <c r="BP860" s="12"/>
      <c r="BQ860" s="12"/>
      <c r="BS860" s="12"/>
      <c r="BV860" s="12"/>
      <c r="BW860" s="12"/>
      <c r="BY860" s="12"/>
      <c r="CB860" s="12"/>
      <c r="CC860" s="12"/>
      <c r="CE860" s="12"/>
      <c r="CH860" s="12"/>
      <c r="CI860" s="12"/>
    </row>
    <row r="861" spans="1:87">
      <c r="A861" s="9">
        <v>852</v>
      </c>
      <c r="B861" s="9">
        <v>171</v>
      </c>
      <c r="C861" s="9" t="s">
        <v>1928</v>
      </c>
      <c r="D861" s="9">
        <v>998</v>
      </c>
      <c r="E861" s="9" t="s">
        <v>1928</v>
      </c>
      <c r="F861" s="39">
        <v>0</v>
      </c>
      <c r="G861" s="128">
        <v>0</v>
      </c>
      <c r="H861" s="129">
        <f t="shared" si="126"/>
        <v>0</v>
      </c>
      <c r="I861" s="128">
        <f>IF(H864&gt;0, H861/H864, 0)</f>
        <v>0</v>
      </c>
      <c r="J861" s="76"/>
      <c r="K861" s="12" t="e">
        <f>ROUND(J864*I861,0)</f>
        <v>#REF!</v>
      </c>
      <c r="L861" s="75">
        <v>0</v>
      </c>
      <c r="M861" s="12" t="e">
        <f>K861-L861</f>
        <v>#REF!</v>
      </c>
      <c r="N861" s="50" t="e">
        <f t="shared" si="125"/>
        <v>#REF!</v>
      </c>
      <c r="O861" s="12">
        <v>0</v>
      </c>
      <c r="P861" s="9">
        <f t="shared" si="118"/>
        <v>0</v>
      </c>
      <c r="Q861" s="130">
        <f t="shared" si="119"/>
        <v>171</v>
      </c>
      <c r="R861" s="130">
        <f t="shared" si="120"/>
        <v>998</v>
      </c>
      <c r="S861" s="130">
        <f t="shared" si="121"/>
        <v>852</v>
      </c>
      <c r="T861" s="130">
        <f t="shared" si="122"/>
        <v>0</v>
      </c>
      <c r="U861" s="130">
        <f t="shared" si="123"/>
        <v>0</v>
      </c>
      <c r="V861" s="185">
        <f t="shared" si="124"/>
        <v>852</v>
      </c>
      <c r="W861" s="12">
        <v>171</v>
      </c>
      <c r="X861" s="9">
        <v>998</v>
      </c>
      <c r="Y861" s="9">
        <v>852</v>
      </c>
      <c r="Z861" s="12">
        <v>0</v>
      </c>
      <c r="AA861" s="12">
        <v>0</v>
      </c>
      <c r="AB861" s="132"/>
      <c r="AC861" s="131"/>
      <c r="AD861" s="132"/>
      <c r="AE861" s="132"/>
      <c r="AF861" s="131"/>
      <c r="AG861" s="131"/>
      <c r="AI861" s="12"/>
      <c r="AL861" s="12"/>
      <c r="AM861" s="12"/>
      <c r="AO861" s="12"/>
      <c r="AR861" s="12"/>
      <c r="AS861" s="12"/>
      <c r="AU861" s="12"/>
      <c r="AX861" s="12"/>
      <c r="AY861" s="12"/>
      <c r="BA861" s="12"/>
      <c r="BD861" s="12"/>
      <c r="BE861" s="12"/>
      <c r="BG861" s="12"/>
      <c r="BJ861" s="12"/>
      <c r="BK861" s="12"/>
      <c r="BM861" s="131"/>
      <c r="BN861" s="132"/>
      <c r="BO861" s="132"/>
      <c r="BP861" s="12"/>
      <c r="BQ861" s="12"/>
      <c r="BS861" s="12"/>
      <c r="BV861" s="12"/>
      <c r="BW861" s="12"/>
      <c r="BY861" s="12"/>
      <c r="CB861" s="12"/>
      <c r="CC861" s="12"/>
      <c r="CE861" s="12"/>
      <c r="CH861" s="12"/>
      <c r="CI861" s="12"/>
    </row>
    <row r="862" spans="1:87">
      <c r="A862" s="9">
        <v>853</v>
      </c>
      <c r="B862" s="9">
        <v>171</v>
      </c>
      <c r="C862" s="9" t="s">
        <v>1928</v>
      </c>
      <c r="D862" s="9">
        <v>998</v>
      </c>
      <c r="E862" s="9" t="s">
        <v>1928</v>
      </c>
      <c r="F862" s="39">
        <v>0</v>
      </c>
      <c r="G862" s="128">
        <v>0</v>
      </c>
      <c r="H862" s="129">
        <f t="shared" si="126"/>
        <v>0</v>
      </c>
      <c r="I862" s="128">
        <f>IF(H864&gt;0, H862/H864, 0)</f>
        <v>0</v>
      </c>
      <c r="J862" s="76"/>
      <c r="K862" s="12" t="e">
        <f>ROUND(J864*I862,0)</f>
        <v>#REF!</v>
      </c>
      <c r="L862" s="75">
        <v>0</v>
      </c>
      <c r="M862" s="12" t="e">
        <f>K862-L862</f>
        <v>#REF!</v>
      </c>
      <c r="N862" s="50" t="e">
        <f t="shared" si="125"/>
        <v>#REF!</v>
      </c>
      <c r="O862" s="12">
        <v>0</v>
      </c>
      <c r="P862" s="9">
        <f t="shared" si="118"/>
        <v>0</v>
      </c>
      <c r="Q862" s="130">
        <f t="shared" si="119"/>
        <v>171</v>
      </c>
      <c r="R862" s="130">
        <f t="shared" si="120"/>
        <v>998</v>
      </c>
      <c r="S862" s="130">
        <f t="shared" si="121"/>
        <v>853</v>
      </c>
      <c r="T862" s="130">
        <f t="shared" si="122"/>
        <v>0</v>
      </c>
      <c r="U862" s="130">
        <f t="shared" si="123"/>
        <v>0</v>
      </c>
      <c r="V862" s="185">
        <f t="shared" si="124"/>
        <v>853</v>
      </c>
      <c r="W862" s="12">
        <v>171</v>
      </c>
      <c r="X862" s="9">
        <v>998</v>
      </c>
      <c r="Y862" s="9">
        <v>853</v>
      </c>
      <c r="Z862" s="12">
        <v>0</v>
      </c>
      <c r="AA862" s="12">
        <v>0</v>
      </c>
      <c r="AB862" s="132"/>
      <c r="AC862" s="131"/>
      <c r="AD862" s="132"/>
      <c r="AE862" s="132"/>
      <c r="AF862" s="131"/>
      <c r="AG862" s="131"/>
      <c r="AI862" s="12"/>
      <c r="AL862" s="12"/>
      <c r="AM862" s="12"/>
      <c r="AO862" s="12"/>
      <c r="AR862" s="12"/>
      <c r="AS862" s="12"/>
      <c r="AU862" s="12"/>
      <c r="AX862" s="12"/>
      <c r="AY862" s="12"/>
      <c r="BA862" s="12"/>
      <c r="BD862" s="12"/>
      <c r="BE862" s="12"/>
      <c r="BG862" s="12"/>
      <c r="BJ862" s="12"/>
      <c r="BK862" s="12"/>
      <c r="BM862" s="131"/>
      <c r="BN862" s="132"/>
      <c r="BO862" s="132"/>
      <c r="BP862" s="12"/>
      <c r="BQ862" s="12"/>
      <c r="BS862" s="12"/>
      <c r="BV862" s="12"/>
      <c r="BW862" s="12"/>
      <c r="BY862" s="12"/>
      <c r="CB862" s="12"/>
      <c r="CC862" s="12"/>
      <c r="CE862" s="12"/>
      <c r="CH862" s="12"/>
      <c r="CI862" s="12"/>
    </row>
    <row r="863" spans="1:87">
      <c r="A863" s="9">
        <v>854</v>
      </c>
      <c r="B863" s="9">
        <v>171</v>
      </c>
      <c r="C863" s="9" t="s">
        <v>1928</v>
      </c>
      <c r="D863" s="9">
        <v>998</v>
      </c>
      <c r="E863" s="9" t="s">
        <v>1928</v>
      </c>
      <c r="F863" s="39">
        <v>0</v>
      </c>
      <c r="G863" s="128">
        <v>0</v>
      </c>
      <c r="H863" s="129">
        <f t="shared" si="126"/>
        <v>0</v>
      </c>
      <c r="I863" s="128">
        <f>IF(H864&gt;0, H863/H864, 0)</f>
        <v>0</v>
      </c>
      <c r="J863" s="76"/>
      <c r="K863" s="12" t="e">
        <f>ROUND(J864*I863,0)</f>
        <v>#REF!</v>
      </c>
      <c r="L863" s="75">
        <v>0</v>
      </c>
      <c r="M863" s="12" t="e">
        <f>K863-L863</f>
        <v>#REF!</v>
      </c>
      <c r="N863" s="50" t="e">
        <f t="shared" si="125"/>
        <v>#REF!</v>
      </c>
      <c r="O863" s="12">
        <v>0</v>
      </c>
      <c r="P863" s="9">
        <f t="shared" si="118"/>
        <v>0</v>
      </c>
      <c r="Q863" s="130">
        <f t="shared" si="119"/>
        <v>171</v>
      </c>
      <c r="R863" s="130">
        <f t="shared" si="120"/>
        <v>998</v>
      </c>
      <c r="S863" s="130">
        <f t="shared" si="121"/>
        <v>854</v>
      </c>
      <c r="T863" s="130">
        <f t="shared" si="122"/>
        <v>0</v>
      </c>
      <c r="U863" s="130">
        <f t="shared" si="123"/>
        <v>0</v>
      </c>
      <c r="V863" s="185">
        <f t="shared" si="124"/>
        <v>854</v>
      </c>
      <c r="W863" s="12">
        <v>171</v>
      </c>
      <c r="X863" s="9">
        <v>998</v>
      </c>
      <c r="Y863" s="9">
        <v>854</v>
      </c>
      <c r="Z863" s="12">
        <v>0</v>
      </c>
      <c r="AA863" s="12">
        <v>0</v>
      </c>
      <c r="AB863" s="132"/>
      <c r="AC863" s="131"/>
      <c r="AD863" s="132"/>
      <c r="AE863" s="132"/>
      <c r="AF863" s="131"/>
      <c r="AG863" s="131"/>
      <c r="AI863" s="12"/>
      <c r="AL863" s="12"/>
      <c r="AM863" s="12"/>
      <c r="AO863" s="12"/>
      <c r="AR863" s="12"/>
      <c r="AS863" s="12"/>
      <c r="AU863" s="12"/>
      <c r="AX863" s="12"/>
      <c r="AY863" s="12"/>
      <c r="BA863" s="12"/>
      <c r="BD863" s="12"/>
      <c r="BE863" s="12"/>
      <c r="BG863" s="12"/>
      <c r="BJ863" s="12"/>
      <c r="BK863" s="12"/>
      <c r="BM863" s="131"/>
      <c r="BN863" s="132"/>
      <c r="BO863" s="132"/>
      <c r="BP863" s="12"/>
      <c r="BQ863" s="12"/>
      <c r="BS863" s="12"/>
      <c r="BV863" s="12"/>
      <c r="BW863" s="12"/>
      <c r="BY863" s="12"/>
      <c r="CB863" s="12"/>
      <c r="CC863" s="12"/>
      <c r="CE863" s="12"/>
      <c r="CH863" s="12"/>
      <c r="CI863" s="12"/>
    </row>
    <row r="864" spans="1:87">
      <c r="A864" s="9">
        <v>855</v>
      </c>
      <c r="B864" s="13">
        <v>171</v>
      </c>
      <c r="C864" s="13" t="s">
        <v>1670</v>
      </c>
      <c r="D864" s="13">
        <v>999</v>
      </c>
      <c r="E864" s="13" t="s">
        <v>946</v>
      </c>
      <c r="F864" s="111">
        <v>40254049.280549996</v>
      </c>
      <c r="G864" s="133">
        <v>1</v>
      </c>
      <c r="H864" s="134">
        <f>SUM(H860:H863)</f>
        <v>40243211.142080009</v>
      </c>
      <c r="I864" s="133">
        <f>SUM(I860:I863)</f>
        <v>1</v>
      </c>
      <c r="J864" s="111" t="e">
        <f>VLOOKUP(B864,town351,22)</f>
        <v>#REF!</v>
      </c>
      <c r="K864" s="111" t="e">
        <f>SUM(K860:K863)</f>
        <v>#REF!</v>
      </c>
      <c r="L864" s="135">
        <v>32113539</v>
      </c>
      <c r="M864" s="111" t="e">
        <f>SUM(M860:M863)</f>
        <v>#REF!</v>
      </c>
      <c r="N864" s="49" t="e">
        <f t="shared" si="125"/>
        <v>#REF!</v>
      </c>
      <c r="O864" s="111">
        <v>4193</v>
      </c>
      <c r="P864" s="9">
        <f t="shared" si="118"/>
        <v>0</v>
      </c>
      <c r="Q864" s="130">
        <f t="shared" si="119"/>
        <v>171</v>
      </c>
      <c r="R864" s="130">
        <f t="shared" si="120"/>
        <v>999</v>
      </c>
      <c r="S864" s="130">
        <f t="shared" si="121"/>
        <v>855</v>
      </c>
      <c r="T864" s="130">
        <f t="shared" si="122"/>
        <v>4166</v>
      </c>
      <c r="U864" s="130">
        <f t="shared" si="123"/>
        <v>40243211.142080009</v>
      </c>
      <c r="V864" s="185">
        <f t="shared" si="124"/>
        <v>855</v>
      </c>
      <c r="W864" s="12">
        <v>171</v>
      </c>
      <c r="X864" s="9">
        <v>999</v>
      </c>
      <c r="Y864" s="9">
        <v>855</v>
      </c>
      <c r="Z864" s="12">
        <v>4166</v>
      </c>
      <c r="AA864" s="12">
        <v>40243211.142080009</v>
      </c>
      <c r="AB864" s="132"/>
      <c r="AC864" s="131"/>
      <c r="AD864" s="132"/>
      <c r="AE864" s="132"/>
      <c r="AF864" s="131"/>
      <c r="AG864" s="131"/>
      <c r="AI864" s="12"/>
      <c r="AL864" s="12"/>
      <c r="AM864" s="12"/>
      <c r="AO864" s="12"/>
      <c r="AR864" s="12"/>
      <c r="AS864" s="12"/>
      <c r="AU864" s="12"/>
      <c r="AX864" s="12"/>
      <c r="AY864" s="12"/>
      <c r="BA864" s="12"/>
      <c r="BD864" s="12"/>
      <c r="BE864" s="12"/>
      <c r="BG864" s="12"/>
      <c r="BJ864" s="12"/>
      <c r="BK864" s="12"/>
      <c r="BM864" s="131"/>
      <c r="BN864" s="132"/>
      <c r="BO864" s="132"/>
      <c r="BP864" s="12"/>
      <c r="BQ864" s="12"/>
      <c r="BS864" s="12"/>
      <c r="BV864" s="12"/>
      <c r="BW864" s="12"/>
      <c r="BY864" s="12"/>
      <c r="CB864" s="12"/>
      <c r="CC864" s="12"/>
      <c r="CE864" s="12"/>
      <c r="CH864" s="12"/>
      <c r="CI864" s="12"/>
    </row>
    <row r="865" spans="1:87">
      <c r="A865" s="9">
        <v>856</v>
      </c>
      <c r="B865" s="9">
        <v>172</v>
      </c>
      <c r="C865" s="9" t="s">
        <v>1671</v>
      </c>
      <c r="D865" s="9">
        <v>172</v>
      </c>
      <c r="E865" s="9" t="s">
        <v>1232</v>
      </c>
      <c r="F865" s="39">
        <v>16578175.300000003</v>
      </c>
      <c r="G865" s="128">
        <v>0.94398409335861821</v>
      </c>
      <c r="H865" s="129">
        <f>U865</f>
        <v>16891753.790000003</v>
      </c>
      <c r="I865" s="128">
        <f>IF(H869&gt;0, H865/H869, 0)</f>
        <v>0.94717876234744391</v>
      </c>
      <c r="J865" s="76"/>
      <c r="K865" s="12" t="e">
        <f>ROUND(J869*I865,0)</f>
        <v>#REF!</v>
      </c>
      <c r="L865" s="75">
        <v>14402235</v>
      </c>
      <c r="M865" s="12" t="e">
        <f>K865-L865</f>
        <v>#REF!</v>
      </c>
      <c r="N865" s="50" t="e">
        <f t="shared" si="125"/>
        <v>#REF!</v>
      </c>
      <c r="O865" s="12">
        <v>1688</v>
      </c>
      <c r="P865" s="9">
        <f t="shared" si="118"/>
        <v>0</v>
      </c>
      <c r="Q865" s="130">
        <f t="shared" si="119"/>
        <v>172</v>
      </c>
      <c r="R865" s="130">
        <f t="shared" si="120"/>
        <v>172</v>
      </c>
      <c r="S865" s="130">
        <f t="shared" si="121"/>
        <v>856</v>
      </c>
      <c r="T865" s="130">
        <f t="shared" si="122"/>
        <v>1663</v>
      </c>
      <c r="U865" s="130">
        <f t="shared" si="123"/>
        <v>16891753.790000003</v>
      </c>
      <c r="V865" s="185">
        <f t="shared" si="124"/>
        <v>856</v>
      </c>
      <c r="W865" s="12">
        <v>172</v>
      </c>
      <c r="X865" s="9">
        <v>172</v>
      </c>
      <c r="Y865" s="9">
        <v>856</v>
      </c>
      <c r="Z865" s="12">
        <v>1663</v>
      </c>
      <c r="AA865" s="12">
        <v>16891753.790000003</v>
      </c>
      <c r="AB865" s="132"/>
      <c r="AC865" s="131"/>
      <c r="AD865" s="132"/>
      <c r="AE865" s="132"/>
      <c r="AF865" s="131"/>
      <c r="AG865" s="131"/>
      <c r="AI865" s="12"/>
      <c r="AL865" s="12"/>
      <c r="AM865" s="12"/>
      <c r="AO865" s="12"/>
      <c r="AR865" s="12"/>
      <c r="AS865" s="12"/>
      <c r="AU865" s="12"/>
      <c r="AX865" s="12"/>
      <c r="AY865" s="12"/>
      <c r="BA865" s="12"/>
      <c r="BD865" s="12"/>
      <c r="BE865" s="12"/>
      <c r="BG865" s="12"/>
      <c r="BJ865" s="12"/>
      <c r="BK865" s="12"/>
      <c r="BM865" s="131"/>
      <c r="BN865" s="132"/>
      <c r="BO865" s="132"/>
      <c r="BP865" s="12"/>
      <c r="BQ865" s="12"/>
      <c r="BS865" s="12"/>
      <c r="BV865" s="12"/>
      <c r="BW865" s="12"/>
      <c r="BY865" s="12"/>
      <c r="CB865" s="12"/>
      <c r="CC865" s="12"/>
      <c r="CE865" s="12"/>
      <c r="CH865" s="12"/>
      <c r="CI865" s="12"/>
    </row>
    <row r="866" spans="1:87">
      <c r="A866" s="9">
        <v>857</v>
      </c>
      <c r="B866" s="9">
        <v>172</v>
      </c>
      <c r="C866" s="9" t="s">
        <v>1671</v>
      </c>
      <c r="D866" s="9">
        <v>815</v>
      </c>
      <c r="E866" s="9" t="s">
        <v>1477</v>
      </c>
      <c r="F866" s="39">
        <v>983747</v>
      </c>
      <c r="G866" s="128">
        <v>5.6015906641381723E-2</v>
      </c>
      <c r="H866" s="129">
        <f t="shared" si="126"/>
        <v>942001</v>
      </c>
      <c r="I866" s="128">
        <f>IF(H869&gt;0, H866/H869, 0)</f>
        <v>5.2821237652556051E-2</v>
      </c>
      <c r="J866" s="76"/>
      <c r="K866" s="12" t="e">
        <f>ROUND(J869*I866,0)</f>
        <v>#REF!</v>
      </c>
      <c r="L866" s="75">
        <v>854627</v>
      </c>
      <c r="M866" s="12" t="e">
        <f>K866-L866</f>
        <v>#REF!</v>
      </c>
      <c r="N866" s="50" t="e">
        <f t="shared" si="125"/>
        <v>#REF!</v>
      </c>
      <c r="O866" s="12">
        <v>63</v>
      </c>
      <c r="P866" s="9">
        <f t="shared" si="118"/>
        <v>0</v>
      </c>
      <c r="Q866" s="130">
        <f t="shared" si="119"/>
        <v>172</v>
      </c>
      <c r="R866" s="130">
        <f t="shared" si="120"/>
        <v>815</v>
      </c>
      <c r="S866" s="130">
        <f t="shared" si="121"/>
        <v>857</v>
      </c>
      <c r="T866" s="130">
        <f t="shared" si="122"/>
        <v>59</v>
      </c>
      <c r="U866" s="130">
        <f t="shared" si="123"/>
        <v>942001</v>
      </c>
      <c r="V866" s="185">
        <f t="shared" si="124"/>
        <v>857</v>
      </c>
      <c r="W866" s="12">
        <v>172</v>
      </c>
      <c r="X866" s="9">
        <v>815</v>
      </c>
      <c r="Y866" s="9">
        <v>857</v>
      </c>
      <c r="Z866" s="12">
        <v>59</v>
      </c>
      <c r="AA866" s="12">
        <v>942001</v>
      </c>
      <c r="AB866" s="132"/>
      <c r="AC866" s="131"/>
      <c r="AD866" s="132"/>
      <c r="AE866" s="132"/>
      <c r="AF866" s="131"/>
      <c r="AG866" s="131"/>
      <c r="AI866" s="12"/>
      <c r="AL866" s="12"/>
      <c r="AM866" s="12"/>
      <c r="AO866" s="12"/>
      <c r="AR866" s="12"/>
      <c r="AS866" s="12"/>
      <c r="AU866" s="12"/>
      <c r="AX866" s="12"/>
      <c r="AY866" s="12"/>
      <c r="BA866" s="12"/>
      <c r="BD866" s="12"/>
      <c r="BE866" s="12"/>
      <c r="BG866" s="12"/>
      <c r="BJ866" s="12"/>
      <c r="BK866" s="12"/>
      <c r="BM866" s="131"/>
      <c r="BN866" s="132"/>
      <c r="BO866" s="132"/>
      <c r="BP866" s="12"/>
      <c r="BQ866" s="12"/>
      <c r="BS866" s="12"/>
      <c r="BV866" s="12"/>
      <c r="BW866" s="12"/>
      <c r="BY866" s="12"/>
      <c r="CB866" s="12"/>
      <c r="CC866" s="12"/>
      <c r="CE866" s="12"/>
      <c r="CH866" s="12"/>
      <c r="CI866" s="12"/>
    </row>
    <row r="867" spans="1:87">
      <c r="A867" s="9">
        <v>858</v>
      </c>
      <c r="B867" s="9">
        <v>172</v>
      </c>
      <c r="C867" s="9" t="s">
        <v>1928</v>
      </c>
      <c r="D867" s="9">
        <v>998</v>
      </c>
      <c r="E867" s="9" t="s">
        <v>1928</v>
      </c>
      <c r="F867" s="39">
        <v>0</v>
      </c>
      <c r="G867" s="128">
        <v>0</v>
      </c>
      <c r="H867" s="129">
        <f t="shared" si="126"/>
        <v>0</v>
      </c>
      <c r="I867" s="128">
        <f>IF(H869&gt;0, H867/H869, 0)</f>
        <v>0</v>
      </c>
      <c r="J867" s="76"/>
      <c r="K867" s="12" t="e">
        <f>ROUND(J869*I867,0)</f>
        <v>#REF!</v>
      </c>
      <c r="L867" s="75">
        <v>0</v>
      </c>
      <c r="M867" s="12" t="e">
        <f>K867-L867</f>
        <v>#REF!</v>
      </c>
      <c r="N867" s="50" t="e">
        <f t="shared" si="125"/>
        <v>#REF!</v>
      </c>
      <c r="O867" s="12">
        <v>0</v>
      </c>
      <c r="P867" s="9">
        <f t="shared" si="118"/>
        <v>0</v>
      </c>
      <c r="Q867" s="130">
        <f t="shared" si="119"/>
        <v>172</v>
      </c>
      <c r="R867" s="130">
        <f t="shared" si="120"/>
        <v>998</v>
      </c>
      <c r="S867" s="130">
        <f t="shared" si="121"/>
        <v>858</v>
      </c>
      <c r="T867" s="130">
        <f t="shared" si="122"/>
        <v>0</v>
      </c>
      <c r="U867" s="130">
        <f t="shared" si="123"/>
        <v>0</v>
      </c>
      <c r="V867" s="185">
        <f t="shared" si="124"/>
        <v>858</v>
      </c>
      <c r="W867" s="12">
        <v>172</v>
      </c>
      <c r="X867" s="9">
        <v>998</v>
      </c>
      <c r="Y867" s="9">
        <v>858</v>
      </c>
      <c r="Z867" s="12">
        <v>0</v>
      </c>
      <c r="AA867" s="12">
        <v>0</v>
      </c>
      <c r="AB867" s="132"/>
      <c r="AC867" s="131"/>
      <c r="AD867" s="132"/>
      <c r="AE867" s="132"/>
      <c r="AF867" s="131"/>
      <c r="AG867" s="131"/>
      <c r="AI867" s="12"/>
      <c r="AL867" s="12"/>
      <c r="AM867" s="12"/>
      <c r="AO867" s="12"/>
      <c r="AR867" s="12"/>
      <c r="AS867" s="12"/>
      <c r="AU867" s="12"/>
      <c r="AX867" s="12"/>
      <c r="AY867" s="12"/>
      <c r="BA867" s="12"/>
      <c r="BD867" s="12"/>
      <c r="BE867" s="12"/>
      <c r="BG867" s="12"/>
      <c r="BJ867" s="12"/>
      <c r="BK867" s="12"/>
      <c r="BM867" s="131"/>
      <c r="BN867" s="132"/>
      <c r="BO867" s="132"/>
      <c r="BP867" s="12"/>
      <c r="BQ867" s="12"/>
      <c r="BS867" s="12"/>
      <c r="BV867" s="12"/>
      <c r="BW867" s="12"/>
      <c r="BY867" s="12"/>
      <c r="CB867" s="12"/>
      <c r="CC867" s="12"/>
      <c r="CE867" s="12"/>
      <c r="CH867" s="12"/>
      <c r="CI867" s="12"/>
    </row>
    <row r="868" spans="1:87">
      <c r="A868" s="9">
        <v>859</v>
      </c>
      <c r="B868" s="9">
        <v>172</v>
      </c>
      <c r="C868" s="9" t="s">
        <v>1928</v>
      </c>
      <c r="D868" s="9">
        <v>998</v>
      </c>
      <c r="E868" s="9" t="s">
        <v>1928</v>
      </c>
      <c r="F868" s="39">
        <v>0</v>
      </c>
      <c r="G868" s="128">
        <v>0</v>
      </c>
      <c r="H868" s="129">
        <f t="shared" si="126"/>
        <v>0</v>
      </c>
      <c r="I868" s="128">
        <f>IF(H869&gt;0, H868/H869, 0)</f>
        <v>0</v>
      </c>
      <c r="J868" s="76"/>
      <c r="K868" s="12" t="e">
        <f>ROUND(J869*I868,0)</f>
        <v>#REF!</v>
      </c>
      <c r="L868" s="75">
        <v>0</v>
      </c>
      <c r="M868" s="12" t="e">
        <f>K868-L868</f>
        <v>#REF!</v>
      </c>
      <c r="N868" s="50" t="e">
        <f t="shared" si="125"/>
        <v>#REF!</v>
      </c>
      <c r="O868" s="12">
        <v>0</v>
      </c>
      <c r="P868" s="9">
        <f t="shared" si="118"/>
        <v>0</v>
      </c>
      <c r="Q868" s="130">
        <f t="shared" si="119"/>
        <v>172</v>
      </c>
      <c r="R868" s="130">
        <f t="shared" si="120"/>
        <v>998</v>
      </c>
      <c r="S868" s="130">
        <f t="shared" si="121"/>
        <v>859</v>
      </c>
      <c r="T868" s="130">
        <f t="shared" si="122"/>
        <v>0</v>
      </c>
      <c r="U868" s="130">
        <f t="shared" si="123"/>
        <v>0</v>
      </c>
      <c r="V868" s="185">
        <f t="shared" si="124"/>
        <v>859</v>
      </c>
      <c r="W868" s="12">
        <v>172</v>
      </c>
      <c r="X868" s="9">
        <v>998</v>
      </c>
      <c r="Y868" s="9">
        <v>859</v>
      </c>
      <c r="Z868" s="12">
        <v>0</v>
      </c>
      <c r="AA868" s="12">
        <v>0</v>
      </c>
      <c r="AB868" s="132"/>
      <c r="AC868" s="131"/>
      <c r="AD868" s="132"/>
      <c r="AE868" s="132"/>
      <c r="AF868" s="131"/>
      <c r="AG868" s="131"/>
      <c r="AI868" s="12"/>
      <c r="AL868" s="12"/>
      <c r="AM868" s="12"/>
      <c r="AO868" s="12"/>
      <c r="AR868" s="12"/>
      <c r="AS868" s="12"/>
      <c r="AU868" s="12"/>
      <c r="AX868" s="12"/>
      <c r="AY868" s="12"/>
      <c r="BA868" s="12"/>
      <c r="BD868" s="12"/>
      <c r="BE868" s="12"/>
      <c r="BG868" s="12"/>
      <c r="BJ868" s="12"/>
      <c r="BK868" s="12"/>
      <c r="BM868" s="131"/>
      <c r="BN868" s="132"/>
      <c r="BO868" s="132"/>
      <c r="BP868" s="12"/>
      <c r="BQ868" s="12"/>
      <c r="BS868" s="12"/>
      <c r="BV868" s="12"/>
      <c r="BW868" s="12"/>
      <c r="BY868" s="12"/>
      <c r="CB868" s="12"/>
      <c r="CC868" s="12"/>
      <c r="CE868" s="12"/>
      <c r="CH868" s="12"/>
      <c r="CI868" s="12"/>
    </row>
    <row r="869" spans="1:87">
      <c r="A869" s="9">
        <v>860</v>
      </c>
      <c r="B869" s="13">
        <v>172</v>
      </c>
      <c r="C869" s="13" t="s">
        <v>1671</v>
      </c>
      <c r="D869" s="13">
        <v>999</v>
      </c>
      <c r="E869" s="13" t="s">
        <v>946</v>
      </c>
      <c r="F869" s="111">
        <v>17561922.300000004</v>
      </c>
      <c r="G869" s="133">
        <v>0.99999999999999989</v>
      </c>
      <c r="H869" s="134">
        <f>SUM(H865:H868)</f>
        <v>17833754.790000003</v>
      </c>
      <c r="I869" s="133">
        <f>SUM(I865:I868)</f>
        <v>1</v>
      </c>
      <c r="J869" s="111" t="e">
        <f>VLOOKUP(B869,town351,22)</f>
        <v>#REF!</v>
      </c>
      <c r="K869" s="111" t="e">
        <f>SUM(K865:K868)</f>
        <v>#REF!</v>
      </c>
      <c r="L869" s="135">
        <v>15256862</v>
      </c>
      <c r="M869" s="111" t="e">
        <f>SUM(M865:M868)</f>
        <v>#REF!</v>
      </c>
      <c r="N869" s="49" t="e">
        <f t="shared" si="125"/>
        <v>#REF!</v>
      </c>
      <c r="O869" s="111">
        <v>1751</v>
      </c>
      <c r="P869" s="9">
        <f t="shared" si="118"/>
        <v>0</v>
      </c>
      <c r="Q869" s="130">
        <f t="shared" si="119"/>
        <v>172</v>
      </c>
      <c r="R869" s="130">
        <f t="shared" si="120"/>
        <v>999</v>
      </c>
      <c r="S869" s="130">
        <f t="shared" si="121"/>
        <v>860</v>
      </c>
      <c r="T869" s="130">
        <f t="shared" si="122"/>
        <v>1722</v>
      </c>
      <c r="U869" s="130">
        <f t="shared" si="123"/>
        <v>17833754.790000003</v>
      </c>
      <c r="V869" s="185">
        <f t="shared" si="124"/>
        <v>860</v>
      </c>
      <c r="W869" s="12">
        <v>172</v>
      </c>
      <c r="X869" s="9">
        <v>999</v>
      </c>
      <c r="Y869" s="9">
        <v>860</v>
      </c>
      <c r="Z869" s="12">
        <v>1722</v>
      </c>
      <c r="AA869" s="12">
        <v>17833754.790000003</v>
      </c>
      <c r="AB869" s="132"/>
      <c r="AC869" s="131"/>
      <c r="AD869" s="132"/>
      <c r="AE869" s="132"/>
      <c r="AF869" s="131"/>
      <c r="AG869" s="131"/>
      <c r="AI869" s="12"/>
      <c r="AL869" s="12"/>
      <c r="AM869" s="12"/>
      <c r="AO869" s="12"/>
      <c r="AR869" s="12"/>
      <c r="AS869" s="12"/>
      <c r="AU869" s="12"/>
      <c r="AX869" s="12"/>
      <c r="AY869" s="12"/>
      <c r="BA869" s="12"/>
      <c r="BD869" s="12"/>
      <c r="BE869" s="12"/>
      <c r="BG869" s="12"/>
      <c r="BJ869" s="12"/>
      <c r="BK869" s="12"/>
      <c r="BM869" s="131"/>
      <c r="BN869" s="132"/>
      <c r="BO869" s="132"/>
      <c r="BP869" s="12"/>
      <c r="BQ869" s="12"/>
      <c r="BS869" s="12"/>
      <c r="BV869" s="12"/>
      <c r="BW869" s="12"/>
      <c r="BY869" s="12"/>
      <c r="CB869" s="12"/>
      <c r="CC869" s="12"/>
      <c r="CE869" s="12"/>
      <c r="CH869" s="12"/>
      <c r="CI869" s="12"/>
    </row>
    <row r="870" spans="1:87">
      <c r="A870" s="9">
        <v>861</v>
      </c>
      <c r="B870" s="9">
        <v>173</v>
      </c>
      <c r="C870" s="9" t="s">
        <v>1672</v>
      </c>
      <c r="D870" s="9">
        <v>173</v>
      </c>
      <c r="E870" s="9" t="s">
        <v>1233</v>
      </c>
      <c r="F870" s="39">
        <v>4686148.55</v>
      </c>
      <c r="G870" s="128">
        <v>0.52053374722637258</v>
      </c>
      <c r="H870" s="129">
        <f>U870</f>
        <v>4517988.9499999983</v>
      </c>
      <c r="I870" s="128">
        <f>IF(H874&gt;0, H870/H874, 0)</f>
        <v>0.50659835032537825</v>
      </c>
      <c r="J870" s="76"/>
      <c r="K870" s="12" t="e">
        <f>ROUND(J874*I870,0)</f>
        <v>#REF!</v>
      </c>
      <c r="L870" s="75">
        <v>3913634</v>
      </c>
      <c r="M870" s="12" t="e">
        <f>K870-L870</f>
        <v>#REF!</v>
      </c>
      <c r="N870" s="50" t="e">
        <f t="shared" si="125"/>
        <v>#REF!</v>
      </c>
      <c r="O870" s="12">
        <v>510</v>
      </c>
      <c r="P870" s="9">
        <f t="shared" si="118"/>
        <v>0</v>
      </c>
      <c r="Q870" s="130">
        <f t="shared" si="119"/>
        <v>173</v>
      </c>
      <c r="R870" s="130">
        <f t="shared" si="120"/>
        <v>173</v>
      </c>
      <c r="S870" s="130">
        <f t="shared" si="121"/>
        <v>861</v>
      </c>
      <c r="T870" s="130">
        <f t="shared" si="122"/>
        <v>490</v>
      </c>
      <c r="U870" s="130">
        <f t="shared" si="123"/>
        <v>4517988.9499999983</v>
      </c>
      <c r="V870" s="185">
        <f t="shared" si="124"/>
        <v>861</v>
      </c>
      <c r="W870" s="12">
        <v>173</v>
      </c>
      <c r="X870" s="9">
        <v>173</v>
      </c>
      <c r="Y870" s="9">
        <v>861</v>
      </c>
      <c r="Z870" s="12">
        <v>490</v>
      </c>
      <c r="AA870" s="12">
        <v>4517988.9499999983</v>
      </c>
      <c r="AB870" s="132"/>
      <c r="AC870" s="131"/>
      <c r="AD870" s="132"/>
      <c r="AE870" s="132"/>
      <c r="AF870" s="131"/>
      <c r="AG870" s="131"/>
      <c r="AI870" s="12"/>
      <c r="AL870" s="12"/>
      <c r="AM870" s="12"/>
      <c r="AO870" s="12"/>
      <c r="AR870" s="12"/>
      <c r="AS870" s="12"/>
      <c r="AU870" s="12"/>
      <c r="AX870" s="12"/>
      <c r="AY870" s="12"/>
      <c r="BA870" s="12"/>
      <c r="BD870" s="12"/>
      <c r="BE870" s="12"/>
      <c r="BG870" s="12"/>
      <c r="BJ870" s="12"/>
      <c r="BK870" s="12"/>
      <c r="BM870" s="131"/>
      <c r="BN870" s="132"/>
      <c r="BO870" s="132"/>
      <c r="BP870" s="12"/>
      <c r="BQ870" s="12"/>
      <c r="BS870" s="12"/>
      <c r="BV870" s="12"/>
      <c r="BW870" s="12"/>
      <c r="BY870" s="12"/>
      <c r="CB870" s="12"/>
      <c r="CC870" s="12"/>
      <c r="CE870" s="12"/>
      <c r="CH870" s="12"/>
      <c r="CI870" s="12"/>
    </row>
    <row r="871" spans="1:87">
      <c r="A871" s="9">
        <v>862</v>
      </c>
      <c r="B871" s="9">
        <v>173</v>
      </c>
      <c r="C871" s="9" t="s">
        <v>1672</v>
      </c>
      <c r="D871" s="9">
        <v>740</v>
      </c>
      <c r="E871" s="9" t="s">
        <v>1457</v>
      </c>
      <c r="F871" s="39">
        <v>3842078</v>
      </c>
      <c r="G871" s="128">
        <v>0.4267750450369327</v>
      </c>
      <c r="H871" s="129">
        <f t="shared" si="126"/>
        <v>3876550</v>
      </c>
      <c r="I871" s="128">
        <f>IF(H874&gt;0, H871/H874, 0)</f>
        <v>0.43467433335662448</v>
      </c>
      <c r="J871" s="76"/>
      <c r="K871" s="12" t="e">
        <f>ROUND(J874*I871,0)</f>
        <v>#REF!</v>
      </c>
      <c r="L871" s="75">
        <v>3208709</v>
      </c>
      <c r="M871" s="12" t="e">
        <f>K871-L871</f>
        <v>#REF!</v>
      </c>
      <c r="N871" s="50" t="e">
        <f t="shared" si="125"/>
        <v>#REF!</v>
      </c>
      <c r="O871" s="12">
        <v>397</v>
      </c>
      <c r="P871" s="9">
        <f t="shared" si="118"/>
        <v>0</v>
      </c>
      <c r="Q871" s="130">
        <f t="shared" si="119"/>
        <v>173</v>
      </c>
      <c r="R871" s="130">
        <f t="shared" si="120"/>
        <v>740</v>
      </c>
      <c r="S871" s="130">
        <f t="shared" si="121"/>
        <v>862</v>
      </c>
      <c r="T871" s="130">
        <f t="shared" si="122"/>
        <v>399</v>
      </c>
      <c r="U871" s="130">
        <f t="shared" si="123"/>
        <v>3876550</v>
      </c>
      <c r="V871" s="185">
        <f t="shared" si="124"/>
        <v>862</v>
      </c>
      <c r="W871" s="12">
        <v>173</v>
      </c>
      <c r="X871" s="9">
        <v>740</v>
      </c>
      <c r="Y871" s="9">
        <v>862</v>
      </c>
      <c r="Z871" s="12">
        <v>399</v>
      </c>
      <c r="AA871" s="12">
        <v>3876550</v>
      </c>
      <c r="AB871" s="132"/>
      <c r="AC871" s="131"/>
      <c r="AD871" s="132"/>
      <c r="AE871" s="132"/>
      <c r="AF871" s="131"/>
      <c r="AG871" s="131"/>
      <c r="AI871" s="12"/>
      <c r="AL871" s="12"/>
      <c r="AM871" s="12"/>
      <c r="AO871" s="12"/>
      <c r="AR871" s="12"/>
      <c r="AS871" s="12"/>
      <c r="AU871" s="12"/>
      <c r="AX871" s="12"/>
      <c r="AY871" s="12"/>
      <c r="BA871" s="12"/>
      <c r="BD871" s="12"/>
      <c r="BE871" s="12"/>
      <c r="BG871" s="12"/>
      <c r="BJ871" s="12"/>
      <c r="BK871" s="12"/>
      <c r="BM871" s="131"/>
      <c r="BN871" s="132"/>
      <c r="BO871" s="132"/>
      <c r="BP871" s="12"/>
      <c r="BQ871" s="12"/>
      <c r="BS871" s="12"/>
      <c r="BV871" s="12"/>
      <c r="BW871" s="12"/>
      <c r="BY871" s="12"/>
      <c r="CB871" s="12"/>
      <c r="CC871" s="12"/>
      <c r="CE871" s="12"/>
      <c r="CH871" s="12"/>
      <c r="CI871" s="12"/>
    </row>
    <row r="872" spans="1:87">
      <c r="A872" s="9">
        <v>863</v>
      </c>
      <c r="B872" s="9">
        <v>173</v>
      </c>
      <c r="C872" s="9" t="s">
        <v>1672</v>
      </c>
      <c r="D872" s="9">
        <v>855</v>
      </c>
      <c r="E872" s="9" t="s">
        <v>1490</v>
      </c>
      <c r="F872" s="39">
        <v>474357</v>
      </c>
      <c r="G872" s="128">
        <v>5.2691207736694647E-2</v>
      </c>
      <c r="H872" s="129">
        <f t="shared" si="126"/>
        <v>523747</v>
      </c>
      <c r="I872" s="128">
        <f>IF(H874&gt;0, H872/H874, 0)</f>
        <v>5.8727316317997186E-2</v>
      </c>
      <c r="J872" s="76"/>
      <c r="K872" s="12" t="e">
        <f>ROUND(J874*I872,0)</f>
        <v>#REF!</v>
      </c>
      <c r="L872" s="75">
        <v>396159</v>
      </c>
      <c r="M872" s="12" t="e">
        <f>K872-L872</f>
        <v>#REF!</v>
      </c>
      <c r="N872" s="50" t="e">
        <f t="shared" si="125"/>
        <v>#REF!</v>
      </c>
      <c r="O872" s="12">
        <v>31</v>
      </c>
      <c r="P872" s="9">
        <f t="shared" si="118"/>
        <v>0</v>
      </c>
      <c r="Q872" s="130">
        <f t="shared" si="119"/>
        <v>173</v>
      </c>
      <c r="R872" s="130">
        <f t="shared" si="120"/>
        <v>855</v>
      </c>
      <c r="S872" s="130">
        <f t="shared" si="121"/>
        <v>863</v>
      </c>
      <c r="T872" s="130">
        <f t="shared" si="122"/>
        <v>34</v>
      </c>
      <c r="U872" s="130">
        <f t="shared" si="123"/>
        <v>523747</v>
      </c>
      <c r="V872" s="185">
        <f t="shared" si="124"/>
        <v>863</v>
      </c>
      <c r="W872" s="12">
        <v>173</v>
      </c>
      <c r="X872" s="9">
        <v>855</v>
      </c>
      <c r="Y872" s="9">
        <v>863</v>
      </c>
      <c r="Z872" s="12">
        <v>34</v>
      </c>
      <c r="AA872" s="12">
        <v>523747</v>
      </c>
      <c r="AB872" s="132"/>
      <c r="AC872" s="131"/>
      <c r="AD872" s="132"/>
      <c r="AE872" s="132"/>
      <c r="AF872" s="131"/>
      <c r="AG872" s="131"/>
      <c r="AI872" s="12"/>
      <c r="AL872" s="12"/>
      <c r="AM872" s="12"/>
      <c r="AO872" s="12"/>
      <c r="AR872" s="12"/>
      <c r="AS872" s="12"/>
      <c r="AU872" s="12"/>
      <c r="AX872" s="12"/>
      <c r="AY872" s="12"/>
      <c r="BA872" s="12"/>
      <c r="BD872" s="12"/>
      <c r="BE872" s="12"/>
      <c r="BG872" s="12"/>
      <c r="BJ872" s="12"/>
      <c r="BK872" s="12"/>
      <c r="BM872" s="131"/>
      <c r="BN872" s="132"/>
      <c r="BO872" s="132"/>
      <c r="BP872" s="12"/>
      <c r="BQ872" s="12"/>
      <c r="BS872" s="12"/>
      <c r="BV872" s="12"/>
      <c r="BW872" s="12"/>
      <c r="BY872" s="12"/>
      <c r="CB872" s="12"/>
      <c r="CC872" s="12"/>
      <c r="CE872" s="12"/>
      <c r="CH872" s="12"/>
      <c r="CI872" s="12"/>
    </row>
    <row r="873" spans="1:87">
      <c r="A873" s="9">
        <v>864</v>
      </c>
      <c r="B873" s="9">
        <v>173</v>
      </c>
      <c r="C873" s="9" t="s">
        <v>1928</v>
      </c>
      <c r="D873" s="9">
        <v>998</v>
      </c>
      <c r="E873" s="9" t="s">
        <v>1928</v>
      </c>
      <c r="F873" s="39">
        <v>0</v>
      </c>
      <c r="G873" s="128">
        <v>0</v>
      </c>
      <c r="H873" s="129">
        <f t="shared" si="126"/>
        <v>0</v>
      </c>
      <c r="I873" s="128">
        <f>IF(H874&gt;0, H873/H874, 0)</f>
        <v>0</v>
      </c>
      <c r="J873" s="76"/>
      <c r="K873" s="12" t="e">
        <f>ROUND(J874*I873,0)</f>
        <v>#REF!</v>
      </c>
      <c r="L873" s="75">
        <v>0</v>
      </c>
      <c r="M873" s="12" t="e">
        <f>K873-L873</f>
        <v>#REF!</v>
      </c>
      <c r="N873" s="50" t="e">
        <f t="shared" si="125"/>
        <v>#REF!</v>
      </c>
      <c r="O873" s="12">
        <v>0</v>
      </c>
      <c r="P873" s="9">
        <f t="shared" si="118"/>
        <v>0</v>
      </c>
      <c r="Q873" s="130">
        <f t="shared" si="119"/>
        <v>173</v>
      </c>
      <c r="R873" s="130">
        <f t="shared" si="120"/>
        <v>998</v>
      </c>
      <c r="S873" s="130">
        <f t="shared" si="121"/>
        <v>864</v>
      </c>
      <c r="T873" s="130">
        <f t="shared" si="122"/>
        <v>0</v>
      </c>
      <c r="U873" s="130">
        <f t="shared" si="123"/>
        <v>0</v>
      </c>
      <c r="V873" s="185">
        <f t="shared" si="124"/>
        <v>864</v>
      </c>
      <c r="W873" s="12">
        <v>173</v>
      </c>
      <c r="X873" s="9">
        <v>998</v>
      </c>
      <c r="Y873" s="9">
        <v>864</v>
      </c>
      <c r="Z873" s="12">
        <v>0</v>
      </c>
      <c r="AA873" s="12">
        <v>0</v>
      </c>
      <c r="AB873" s="132"/>
      <c r="AC873" s="131"/>
      <c r="AD873" s="132"/>
      <c r="AE873" s="132"/>
      <c r="AF873" s="131"/>
      <c r="AG873" s="131"/>
      <c r="AI873" s="12"/>
      <c r="AL873" s="12"/>
      <c r="AM873" s="12"/>
      <c r="AO873" s="12"/>
      <c r="AR873" s="12"/>
      <c r="AS873" s="12"/>
      <c r="AU873" s="12"/>
      <c r="AX873" s="12"/>
      <c r="AY873" s="12"/>
      <c r="BA873" s="12"/>
      <c r="BD873" s="12"/>
      <c r="BE873" s="12"/>
      <c r="BG873" s="12"/>
      <c r="BJ873" s="12"/>
      <c r="BK873" s="12"/>
      <c r="BM873" s="131"/>
      <c r="BN873" s="132"/>
      <c r="BO873" s="132"/>
      <c r="BP873" s="12"/>
      <c r="BQ873" s="12"/>
      <c r="BS873" s="12"/>
      <c r="BV873" s="12"/>
      <c r="BW873" s="12"/>
      <c r="BY873" s="12"/>
      <c r="CB873" s="12"/>
      <c r="CC873" s="12"/>
      <c r="CE873" s="12"/>
      <c r="CH873" s="12"/>
      <c r="CI873" s="12"/>
    </row>
    <row r="874" spans="1:87">
      <c r="A874" s="9">
        <v>865</v>
      </c>
      <c r="B874" s="13">
        <v>173</v>
      </c>
      <c r="C874" s="13" t="s">
        <v>1672</v>
      </c>
      <c r="D874" s="13">
        <v>999</v>
      </c>
      <c r="E874" s="13" t="s">
        <v>946</v>
      </c>
      <c r="F874" s="111">
        <v>9002583.5500000007</v>
      </c>
      <c r="G874" s="133">
        <v>0.99999999999999989</v>
      </c>
      <c r="H874" s="134">
        <f>SUM(H870:H873)</f>
        <v>8918285.9499999993</v>
      </c>
      <c r="I874" s="133">
        <f>SUM(I870:I873)</f>
        <v>0.99999999999999989</v>
      </c>
      <c r="J874" s="111" t="e">
        <f>VLOOKUP(B874,town351,22)</f>
        <v>#REF!</v>
      </c>
      <c r="K874" s="111" t="e">
        <f>SUM(K870:K873)</f>
        <v>#REF!</v>
      </c>
      <c r="L874" s="135">
        <v>7518502</v>
      </c>
      <c r="M874" s="111" t="e">
        <f>SUM(M870:M873)</f>
        <v>#REF!</v>
      </c>
      <c r="N874" s="49" t="e">
        <f t="shared" si="125"/>
        <v>#REF!</v>
      </c>
      <c r="O874" s="111">
        <v>938</v>
      </c>
      <c r="P874" s="9">
        <f t="shared" si="118"/>
        <v>0</v>
      </c>
      <c r="Q874" s="130">
        <f t="shared" si="119"/>
        <v>173</v>
      </c>
      <c r="R874" s="130">
        <f t="shared" si="120"/>
        <v>999</v>
      </c>
      <c r="S874" s="130">
        <f t="shared" si="121"/>
        <v>865</v>
      </c>
      <c r="T874" s="130">
        <f t="shared" si="122"/>
        <v>923</v>
      </c>
      <c r="U874" s="130">
        <f t="shared" si="123"/>
        <v>8918285.9499999993</v>
      </c>
      <c r="V874" s="185">
        <f t="shared" si="124"/>
        <v>865</v>
      </c>
      <c r="W874" s="12">
        <v>173</v>
      </c>
      <c r="X874" s="9">
        <v>999</v>
      </c>
      <c r="Y874" s="9">
        <v>865</v>
      </c>
      <c r="Z874" s="12">
        <v>923</v>
      </c>
      <c r="AA874" s="12">
        <v>8918285.9499999993</v>
      </c>
      <c r="AB874" s="132"/>
      <c r="AC874" s="131"/>
      <c r="AD874" s="132"/>
      <c r="AE874" s="132"/>
      <c r="AF874" s="131"/>
      <c r="AG874" s="131"/>
      <c r="AI874" s="12"/>
      <c r="AL874" s="12"/>
      <c r="AM874" s="12"/>
      <c r="AO874" s="12"/>
      <c r="AR874" s="12"/>
      <c r="AS874" s="12"/>
      <c r="AU874" s="12"/>
      <c r="AX874" s="12"/>
      <c r="AY874" s="12"/>
      <c r="BA874" s="12"/>
      <c r="BD874" s="12"/>
      <c r="BE874" s="12"/>
      <c r="BG874" s="12"/>
      <c r="BJ874" s="12"/>
      <c r="BK874" s="12"/>
      <c r="BM874" s="131"/>
      <c r="BN874" s="132"/>
      <c r="BO874" s="132"/>
      <c r="BP874" s="12"/>
      <c r="BQ874" s="12"/>
      <c r="BS874" s="12"/>
      <c r="BV874" s="12"/>
      <c r="BW874" s="12"/>
      <c r="BY874" s="12"/>
      <c r="CB874" s="12"/>
      <c r="CC874" s="12"/>
      <c r="CE874" s="12"/>
      <c r="CH874" s="12"/>
      <c r="CI874" s="12"/>
    </row>
    <row r="875" spans="1:87">
      <c r="A875" s="9">
        <v>866</v>
      </c>
      <c r="B875" s="9">
        <v>174</v>
      </c>
      <c r="C875" s="9" t="s">
        <v>1673</v>
      </c>
      <c r="D875" s="9">
        <v>174</v>
      </c>
      <c r="E875" s="9" t="s">
        <v>1234</v>
      </c>
      <c r="F875" s="39">
        <v>13850824.283779997</v>
      </c>
      <c r="G875" s="128">
        <v>0.93010630179263687</v>
      </c>
      <c r="H875" s="129">
        <f>U875</f>
        <v>14059518.789270002</v>
      </c>
      <c r="I875" s="128">
        <f>IF(H879&gt;0, H875/H879, 0)</f>
        <v>0.93389497719814674</v>
      </c>
      <c r="J875" s="76"/>
      <c r="K875" s="12" t="e">
        <f>ROUND(J879*I875,0)</f>
        <v>#REF!</v>
      </c>
      <c r="L875" s="75">
        <v>9411919</v>
      </c>
      <c r="M875" s="12" t="e">
        <f>K875-L875</f>
        <v>#REF!</v>
      </c>
      <c r="N875" s="50" t="e">
        <f t="shared" si="125"/>
        <v>#REF!</v>
      </c>
      <c r="O875" s="12">
        <v>1384</v>
      </c>
      <c r="P875" s="9">
        <f t="shared" si="118"/>
        <v>0</v>
      </c>
      <c r="Q875" s="130">
        <f t="shared" si="119"/>
        <v>174</v>
      </c>
      <c r="R875" s="130">
        <f t="shared" si="120"/>
        <v>174</v>
      </c>
      <c r="S875" s="130">
        <f t="shared" si="121"/>
        <v>866</v>
      </c>
      <c r="T875" s="130">
        <f t="shared" si="122"/>
        <v>1405</v>
      </c>
      <c r="U875" s="130">
        <f t="shared" si="123"/>
        <v>14059518.789270002</v>
      </c>
      <c r="V875" s="185">
        <f t="shared" si="124"/>
        <v>866</v>
      </c>
      <c r="W875" s="12">
        <v>174</v>
      </c>
      <c r="X875" s="9">
        <v>174</v>
      </c>
      <c r="Y875" s="9">
        <v>866</v>
      </c>
      <c r="Z875" s="12">
        <v>1405</v>
      </c>
      <c r="AA875" s="12">
        <v>14059518.789270002</v>
      </c>
      <c r="AB875" s="132"/>
      <c r="AC875" s="131"/>
      <c r="AD875" s="132"/>
      <c r="AE875" s="132"/>
      <c r="AF875" s="131"/>
      <c r="AG875" s="131"/>
      <c r="AI875" s="12"/>
      <c r="AL875" s="12"/>
      <c r="AM875" s="12"/>
      <c r="AO875" s="12"/>
      <c r="AR875" s="12"/>
      <c r="AS875" s="12"/>
      <c r="AU875" s="12"/>
      <c r="AX875" s="12"/>
      <c r="AY875" s="12"/>
      <c r="BA875" s="12"/>
      <c r="BD875" s="12"/>
      <c r="BE875" s="12"/>
      <c r="BG875" s="12"/>
      <c r="BJ875" s="12"/>
      <c r="BK875" s="12"/>
      <c r="BM875" s="131"/>
      <c r="BN875" s="132"/>
      <c r="BO875" s="132"/>
      <c r="BP875" s="12"/>
      <c r="BQ875" s="12"/>
      <c r="BS875" s="12"/>
      <c r="BV875" s="12"/>
      <c r="BW875" s="12"/>
      <c r="BY875" s="12"/>
      <c r="CB875" s="12"/>
      <c r="CC875" s="12"/>
      <c r="CE875" s="12"/>
      <c r="CH875" s="12"/>
      <c r="CI875" s="12"/>
    </row>
    <row r="876" spans="1:87">
      <c r="A876" s="9">
        <v>867</v>
      </c>
      <c r="B876" s="9">
        <v>174</v>
      </c>
      <c r="C876" s="9" t="s">
        <v>1673</v>
      </c>
      <c r="D876" s="9">
        <v>801</v>
      </c>
      <c r="E876" s="9" t="s">
        <v>1473</v>
      </c>
      <c r="F876" s="39">
        <v>1040833</v>
      </c>
      <c r="G876" s="128">
        <v>6.9893698207363117E-2</v>
      </c>
      <c r="H876" s="129">
        <f t="shared" si="126"/>
        <v>995192</v>
      </c>
      <c r="I876" s="128">
        <f>IF(H879&gt;0, H876/H879, 0)</f>
        <v>6.6105022801853278E-2</v>
      </c>
      <c r="J876" s="76"/>
      <c r="K876" s="12" t="e">
        <f>ROUND(J879*I876,0)</f>
        <v>#REF!</v>
      </c>
      <c r="L876" s="75">
        <v>707267</v>
      </c>
      <c r="M876" s="12" t="e">
        <f>K876-L876</f>
        <v>#REF!</v>
      </c>
      <c r="N876" s="50" t="e">
        <f t="shared" si="125"/>
        <v>#REF!</v>
      </c>
      <c r="O876" s="12">
        <v>62</v>
      </c>
      <c r="P876" s="9">
        <f t="shared" si="118"/>
        <v>0</v>
      </c>
      <c r="Q876" s="130">
        <f t="shared" si="119"/>
        <v>174</v>
      </c>
      <c r="R876" s="130">
        <f t="shared" si="120"/>
        <v>801</v>
      </c>
      <c r="S876" s="130">
        <f t="shared" si="121"/>
        <v>867</v>
      </c>
      <c r="T876" s="130">
        <f t="shared" si="122"/>
        <v>59</v>
      </c>
      <c r="U876" s="130">
        <f t="shared" si="123"/>
        <v>995192</v>
      </c>
      <c r="V876" s="185">
        <f t="shared" si="124"/>
        <v>867</v>
      </c>
      <c r="W876" s="12">
        <v>174</v>
      </c>
      <c r="X876" s="9">
        <v>801</v>
      </c>
      <c r="Y876" s="9">
        <v>867</v>
      </c>
      <c r="Z876" s="12">
        <v>59</v>
      </c>
      <c r="AA876" s="12">
        <v>995192</v>
      </c>
      <c r="AB876" s="132"/>
      <c r="AC876" s="131"/>
      <c r="AD876" s="132"/>
      <c r="AE876" s="132"/>
      <c r="AF876" s="131"/>
      <c r="AG876" s="131"/>
      <c r="AI876" s="12"/>
      <c r="AL876" s="12"/>
      <c r="AM876" s="12"/>
      <c r="AO876" s="12"/>
      <c r="AR876" s="12"/>
      <c r="AS876" s="12"/>
      <c r="AU876" s="12"/>
      <c r="AX876" s="12"/>
      <c r="AY876" s="12"/>
      <c r="BA876" s="12"/>
      <c r="BD876" s="12"/>
      <c r="BE876" s="12"/>
      <c r="BG876" s="12"/>
      <c r="BJ876" s="12"/>
      <c r="BK876" s="12"/>
      <c r="BM876" s="131"/>
      <c r="BN876" s="132"/>
      <c r="BO876" s="132"/>
      <c r="BP876" s="12"/>
      <c r="BQ876" s="12"/>
      <c r="BS876" s="12"/>
      <c r="BV876" s="12"/>
      <c r="BW876" s="12"/>
      <c r="BY876" s="12"/>
      <c r="CB876" s="12"/>
      <c r="CC876" s="12"/>
      <c r="CE876" s="12"/>
      <c r="CH876" s="12"/>
      <c r="CI876" s="12"/>
    </row>
    <row r="877" spans="1:87">
      <c r="A877" s="9">
        <v>868</v>
      </c>
      <c r="B877" s="9">
        <v>174</v>
      </c>
      <c r="C877" s="9" t="s">
        <v>1928</v>
      </c>
      <c r="D877" s="9">
        <v>998</v>
      </c>
      <c r="E877" s="9" t="s">
        <v>1928</v>
      </c>
      <c r="F877" s="39">
        <v>0</v>
      </c>
      <c r="G877" s="128">
        <v>0</v>
      </c>
      <c r="H877" s="129">
        <f t="shared" si="126"/>
        <v>0</v>
      </c>
      <c r="I877" s="128">
        <f>IF(H879&gt;0, H877/H879, 0)</f>
        <v>0</v>
      </c>
      <c r="J877" s="76"/>
      <c r="K877" s="12" t="e">
        <f>ROUND(J879*I877,0)</f>
        <v>#REF!</v>
      </c>
      <c r="L877" s="75">
        <v>0</v>
      </c>
      <c r="M877" s="12" t="e">
        <f>K877-L877</f>
        <v>#REF!</v>
      </c>
      <c r="N877" s="50" t="e">
        <f t="shared" si="125"/>
        <v>#REF!</v>
      </c>
      <c r="O877" s="12">
        <v>0</v>
      </c>
      <c r="P877" s="9">
        <f t="shared" si="118"/>
        <v>0</v>
      </c>
      <c r="Q877" s="130">
        <f t="shared" si="119"/>
        <v>174</v>
      </c>
      <c r="R877" s="130">
        <f t="shared" si="120"/>
        <v>998</v>
      </c>
      <c r="S877" s="130">
        <f t="shared" si="121"/>
        <v>868</v>
      </c>
      <c r="T877" s="130">
        <f t="shared" si="122"/>
        <v>0</v>
      </c>
      <c r="U877" s="130">
        <f t="shared" si="123"/>
        <v>0</v>
      </c>
      <c r="V877" s="185">
        <f t="shared" si="124"/>
        <v>868</v>
      </c>
      <c r="W877" s="12">
        <v>174</v>
      </c>
      <c r="X877" s="9">
        <v>998</v>
      </c>
      <c r="Y877" s="9">
        <v>868</v>
      </c>
      <c r="Z877" s="12">
        <v>0</v>
      </c>
      <c r="AA877" s="12">
        <v>0</v>
      </c>
      <c r="AB877" s="132"/>
      <c r="AC877" s="131"/>
      <c r="AD877" s="132"/>
      <c r="AE877" s="132"/>
      <c r="AF877" s="131"/>
      <c r="AG877" s="131"/>
      <c r="AI877" s="12"/>
      <c r="AL877" s="12"/>
      <c r="AM877" s="12"/>
      <c r="AO877" s="12"/>
      <c r="AR877" s="12"/>
      <c r="AS877" s="12"/>
      <c r="AU877" s="12"/>
      <c r="AX877" s="12"/>
      <c r="AY877" s="12"/>
      <c r="BA877" s="12"/>
      <c r="BD877" s="12"/>
      <c r="BE877" s="12"/>
      <c r="BG877" s="12"/>
      <c r="BJ877" s="12"/>
      <c r="BK877" s="12"/>
      <c r="BM877" s="131"/>
      <c r="BN877" s="132"/>
      <c r="BO877" s="132"/>
      <c r="BP877" s="12"/>
      <c r="BQ877" s="12"/>
      <c r="BS877" s="12"/>
      <c r="BV877" s="12"/>
      <c r="BW877" s="12"/>
      <c r="BY877" s="12"/>
      <c r="CB877" s="12"/>
      <c r="CC877" s="12"/>
      <c r="CE877" s="12"/>
      <c r="CH877" s="12"/>
      <c r="CI877" s="12"/>
    </row>
    <row r="878" spans="1:87">
      <c r="A878" s="9">
        <v>869</v>
      </c>
      <c r="B878" s="9">
        <v>174</v>
      </c>
      <c r="C878" s="9" t="s">
        <v>1928</v>
      </c>
      <c r="D878" s="9">
        <v>998</v>
      </c>
      <c r="E878" s="9" t="s">
        <v>1928</v>
      </c>
      <c r="F878" s="39">
        <v>0</v>
      </c>
      <c r="G878" s="128">
        <v>0</v>
      </c>
      <c r="H878" s="129">
        <f t="shared" si="126"/>
        <v>0</v>
      </c>
      <c r="I878" s="128">
        <f>IF(H879&gt;0, H878/H879, 0)</f>
        <v>0</v>
      </c>
      <c r="J878" s="76"/>
      <c r="K878" s="12" t="e">
        <f>ROUND(J879*I878,0)</f>
        <v>#REF!</v>
      </c>
      <c r="L878" s="75">
        <v>0</v>
      </c>
      <c r="M878" s="12" t="e">
        <f>K878-L878</f>
        <v>#REF!</v>
      </c>
      <c r="N878" s="50" t="e">
        <f t="shared" si="125"/>
        <v>#REF!</v>
      </c>
      <c r="O878" s="12">
        <v>0</v>
      </c>
      <c r="P878" s="9">
        <f t="shared" si="118"/>
        <v>0</v>
      </c>
      <c r="Q878" s="130">
        <f t="shared" si="119"/>
        <v>174</v>
      </c>
      <c r="R878" s="130">
        <f t="shared" si="120"/>
        <v>998</v>
      </c>
      <c r="S878" s="130">
        <f t="shared" si="121"/>
        <v>869</v>
      </c>
      <c r="T878" s="130">
        <f t="shared" si="122"/>
        <v>0</v>
      </c>
      <c r="U878" s="130">
        <f t="shared" si="123"/>
        <v>0</v>
      </c>
      <c r="V878" s="185">
        <f t="shared" si="124"/>
        <v>869</v>
      </c>
      <c r="W878" s="12">
        <v>174</v>
      </c>
      <c r="X878" s="9">
        <v>998</v>
      </c>
      <c r="Y878" s="9">
        <v>869</v>
      </c>
      <c r="Z878" s="12">
        <v>0</v>
      </c>
      <c r="AA878" s="12">
        <v>0</v>
      </c>
      <c r="AB878" s="132"/>
      <c r="AC878" s="131"/>
      <c r="AD878" s="132"/>
      <c r="AE878" s="132"/>
      <c r="AF878" s="131"/>
      <c r="AG878" s="131"/>
      <c r="AI878" s="12"/>
      <c r="AL878" s="12"/>
      <c r="AM878" s="12"/>
      <c r="AO878" s="12"/>
      <c r="AR878" s="12"/>
      <c r="AS878" s="12"/>
      <c r="AU878" s="12"/>
      <c r="AX878" s="12"/>
      <c r="AY878" s="12"/>
      <c r="BA878" s="12"/>
      <c r="BD878" s="12"/>
      <c r="BE878" s="12"/>
      <c r="BG878" s="12"/>
      <c r="BJ878" s="12"/>
      <c r="BK878" s="12"/>
      <c r="BM878" s="131"/>
      <c r="BN878" s="132"/>
      <c r="BO878" s="132"/>
      <c r="BP878" s="12"/>
      <c r="BQ878" s="12"/>
      <c r="BS878" s="12"/>
      <c r="BV878" s="12"/>
      <c r="BW878" s="12"/>
      <c r="BY878" s="12"/>
      <c r="CB878" s="12"/>
      <c r="CC878" s="12"/>
      <c r="CE878" s="12"/>
      <c r="CH878" s="12"/>
      <c r="CI878" s="12"/>
    </row>
    <row r="879" spans="1:87">
      <c r="A879" s="9">
        <v>870</v>
      </c>
      <c r="B879" s="13">
        <v>174</v>
      </c>
      <c r="C879" s="13" t="s">
        <v>1673</v>
      </c>
      <c r="D879" s="13">
        <v>999</v>
      </c>
      <c r="E879" s="13" t="s">
        <v>946</v>
      </c>
      <c r="F879" s="111">
        <v>14891657.283779997</v>
      </c>
      <c r="G879" s="133">
        <v>1</v>
      </c>
      <c r="H879" s="134">
        <f>SUM(H875:H878)</f>
        <v>15054710.789270002</v>
      </c>
      <c r="I879" s="133">
        <f>SUM(I875:I878)</f>
        <v>1</v>
      </c>
      <c r="J879" s="111" t="e">
        <f>VLOOKUP(B879,town351,22)</f>
        <v>#REF!</v>
      </c>
      <c r="K879" s="111" t="e">
        <f>SUM(K875:K878)</f>
        <v>#REF!</v>
      </c>
      <c r="L879" s="135">
        <v>10119186</v>
      </c>
      <c r="M879" s="111" t="e">
        <f>SUM(M875:M878)</f>
        <v>#REF!</v>
      </c>
      <c r="N879" s="49" t="e">
        <f t="shared" si="125"/>
        <v>#REF!</v>
      </c>
      <c r="O879" s="111">
        <v>1446</v>
      </c>
      <c r="P879" s="9">
        <f t="shared" si="118"/>
        <v>0</v>
      </c>
      <c r="Q879" s="130">
        <f t="shared" si="119"/>
        <v>174</v>
      </c>
      <c r="R879" s="130">
        <f t="shared" si="120"/>
        <v>999</v>
      </c>
      <c r="S879" s="130">
        <f t="shared" si="121"/>
        <v>870</v>
      </c>
      <c r="T879" s="130">
        <f t="shared" si="122"/>
        <v>1464</v>
      </c>
      <c r="U879" s="130">
        <f t="shared" si="123"/>
        <v>15054710.789270002</v>
      </c>
      <c r="V879" s="185">
        <f t="shared" si="124"/>
        <v>870</v>
      </c>
      <c r="W879" s="12">
        <v>174</v>
      </c>
      <c r="X879" s="9">
        <v>999</v>
      </c>
      <c r="Y879" s="9">
        <v>870</v>
      </c>
      <c r="Z879" s="12">
        <v>1464</v>
      </c>
      <c r="AA879" s="12">
        <v>15054710.789270002</v>
      </c>
      <c r="AB879" s="132"/>
      <c r="AC879" s="131"/>
      <c r="AD879" s="132"/>
      <c r="AE879" s="132"/>
      <c r="AF879" s="131"/>
      <c r="AG879" s="131"/>
      <c r="AI879" s="12"/>
      <c r="AL879" s="12"/>
      <c r="AM879" s="12"/>
      <c r="AO879" s="12"/>
      <c r="AR879" s="12"/>
      <c r="AS879" s="12"/>
      <c r="AU879" s="12"/>
      <c r="AX879" s="12"/>
      <c r="AY879" s="12"/>
      <c r="BA879" s="12"/>
      <c r="BD879" s="12"/>
      <c r="BE879" s="12"/>
      <c r="BG879" s="12"/>
      <c r="BJ879" s="12"/>
      <c r="BK879" s="12"/>
      <c r="BM879" s="131"/>
      <c r="BN879" s="132"/>
      <c r="BO879" s="132"/>
      <c r="BP879" s="12"/>
      <c r="BQ879" s="12"/>
      <c r="BS879" s="12"/>
      <c r="BV879" s="12"/>
      <c r="BW879" s="12"/>
      <c r="BY879" s="12"/>
      <c r="CB879" s="12"/>
      <c r="CC879" s="12"/>
      <c r="CE879" s="12"/>
      <c r="CH879" s="12"/>
      <c r="CI879" s="12"/>
    </row>
    <row r="880" spans="1:87">
      <c r="A880" s="9">
        <v>871</v>
      </c>
      <c r="B880" s="9">
        <v>175</v>
      </c>
      <c r="C880" s="9" t="s">
        <v>1674</v>
      </c>
      <c r="D880" s="9">
        <v>175</v>
      </c>
      <c r="E880" s="9" t="s">
        <v>1235</v>
      </c>
      <c r="F880" s="39">
        <v>23395043.4848</v>
      </c>
      <c r="G880" s="128">
        <v>0.99197411958869242</v>
      </c>
      <c r="H880" s="129">
        <f>U880</f>
        <v>23253777.20984</v>
      </c>
      <c r="I880" s="128">
        <f>IF(H884&gt;0, H880/H884, 0)</f>
        <v>0.99182954774947507</v>
      </c>
      <c r="J880" s="76"/>
      <c r="K880" s="12" t="e">
        <f>ROUND(J884*I880,0)</f>
        <v>#REF!</v>
      </c>
      <c r="L880" s="75">
        <v>20516702</v>
      </c>
      <c r="M880" s="12" t="e">
        <f>K880-L880</f>
        <v>#REF!</v>
      </c>
      <c r="N880" s="50" t="e">
        <f t="shared" si="125"/>
        <v>#REF!</v>
      </c>
      <c r="O880" s="12">
        <v>2538</v>
      </c>
      <c r="P880" s="9">
        <f t="shared" si="118"/>
        <v>0</v>
      </c>
      <c r="Q880" s="130">
        <f t="shared" si="119"/>
        <v>175</v>
      </c>
      <c r="R880" s="130">
        <f t="shared" si="120"/>
        <v>175</v>
      </c>
      <c r="S880" s="130">
        <f t="shared" si="121"/>
        <v>871</v>
      </c>
      <c r="T880" s="130">
        <f t="shared" si="122"/>
        <v>2495</v>
      </c>
      <c r="U880" s="130">
        <f t="shared" si="123"/>
        <v>23253777.20984</v>
      </c>
      <c r="V880" s="185">
        <f t="shared" si="124"/>
        <v>871</v>
      </c>
      <c r="W880" s="12">
        <v>175</v>
      </c>
      <c r="X880" s="9">
        <v>175</v>
      </c>
      <c r="Y880" s="9">
        <v>871</v>
      </c>
      <c r="Z880" s="12">
        <v>2495</v>
      </c>
      <c r="AA880" s="12">
        <v>23253777.20984</v>
      </c>
      <c r="AB880" s="132"/>
      <c r="AC880" s="131"/>
      <c r="AD880" s="132"/>
      <c r="AE880" s="132"/>
      <c r="AF880" s="131"/>
      <c r="AG880" s="131"/>
      <c r="AI880" s="12"/>
      <c r="AL880" s="12"/>
      <c r="AM880" s="12"/>
      <c r="AO880" s="12"/>
      <c r="AR880" s="12"/>
      <c r="AS880" s="12"/>
      <c r="AU880" s="12"/>
      <c r="AX880" s="12"/>
      <c r="AY880" s="12"/>
      <c r="BA880" s="12"/>
      <c r="BD880" s="12"/>
      <c r="BE880" s="12"/>
      <c r="BG880" s="12"/>
      <c r="BJ880" s="12"/>
      <c r="BK880" s="12"/>
      <c r="BM880" s="131"/>
      <c r="BN880" s="132"/>
      <c r="BO880" s="132"/>
      <c r="BP880" s="12"/>
      <c r="BQ880" s="12"/>
      <c r="BS880" s="12"/>
      <c r="BV880" s="12"/>
      <c r="BW880" s="12"/>
      <c r="BY880" s="12"/>
      <c r="CB880" s="12"/>
      <c r="CC880" s="12"/>
      <c r="CE880" s="12"/>
      <c r="CH880" s="12"/>
      <c r="CI880" s="12"/>
    </row>
    <row r="881" spans="1:87">
      <c r="A881" s="9">
        <v>872</v>
      </c>
      <c r="B881" s="9">
        <v>175</v>
      </c>
      <c r="C881" s="9" t="s">
        <v>1674</v>
      </c>
      <c r="D881" s="9">
        <v>878</v>
      </c>
      <c r="E881" s="9" t="s">
        <v>1496</v>
      </c>
      <c r="F881" s="39">
        <v>126693</v>
      </c>
      <c r="G881" s="128">
        <v>5.3719146628089538E-3</v>
      </c>
      <c r="H881" s="129">
        <f t="shared" si="126"/>
        <v>143147</v>
      </c>
      <c r="I881" s="128">
        <f>IF(H884&gt;0, H881/H884, 0)</f>
        <v>6.1055639688340768E-3</v>
      </c>
      <c r="J881" s="76"/>
      <c r="K881" s="12" t="e">
        <f>ROUND(J884*I881,0)</f>
        <v>#REF!</v>
      </c>
      <c r="L881" s="75">
        <v>111106</v>
      </c>
      <c r="M881" s="12" t="e">
        <f>K881-L881</f>
        <v>#REF!</v>
      </c>
      <c r="N881" s="50" t="e">
        <f t="shared" si="125"/>
        <v>#REF!</v>
      </c>
      <c r="O881" s="12">
        <v>8</v>
      </c>
      <c r="P881" s="9">
        <f t="shared" si="118"/>
        <v>0</v>
      </c>
      <c r="Q881" s="130">
        <f t="shared" si="119"/>
        <v>175</v>
      </c>
      <c r="R881" s="130">
        <f t="shared" si="120"/>
        <v>878</v>
      </c>
      <c r="S881" s="130">
        <f t="shared" si="121"/>
        <v>872</v>
      </c>
      <c r="T881" s="130">
        <f t="shared" si="122"/>
        <v>9</v>
      </c>
      <c r="U881" s="130">
        <f t="shared" si="123"/>
        <v>143147</v>
      </c>
      <c r="V881" s="185">
        <f t="shared" si="124"/>
        <v>872</v>
      </c>
      <c r="W881" s="12">
        <v>175</v>
      </c>
      <c r="X881" s="9">
        <v>878</v>
      </c>
      <c r="Y881" s="9">
        <v>872</v>
      </c>
      <c r="Z881" s="12">
        <v>9</v>
      </c>
      <c r="AA881" s="12">
        <v>143147</v>
      </c>
      <c r="AB881" s="132"/>
      <c r="AC881" s="131"/>
      <c r="AD881" s="132"/>
      <c r="AE881" s="132"/>
      <c r="AF881" s="131"/>
      <c r="AG881" s="131"/>
      <c r="AI881" s="12"/>
      <c r="AL881" s="12"/>
      <c r="AM881" s="12"/>
      <c r="AO881" s="12"/>
      <c r="AR881" s="12"/>
      <c r="AS881" s="12"/>
      <c r="AU881" s="12"/>
      <c r="AX881" s="12"/>
      <c r="AY881" s="12"/>
      <c r="BA881" s="12"/>
      <c r="BD881" s="12"/>
      <c r="BE881" s="12"/>
      <c r="BG881" s="12"/>
      <c r="BJ881" s="12"/>
      <c r="BK881" s="12"/>
      <c r="BM881" s="131"/>
      <c r="BN881" s="132"/>
      <c r="BO881" s="132"/>
      <c r="BP881" s="12"/>
      <c r="BQ881" s="12"/>
      <c r="BS881" s="12"/>
      <c r="BV881" s="12"/>
      <c r="BW881" s="12"/>
      <c r="BY881" s="12"/>
      <c r="CB881" s="12"/>
      <c r="CC881" s="12"/>
      <c r="CE881" s="12"/>
      <c r="CH881" s="12"/>
      <c r="CI881" s="12"/>
    </row>
    <row r="882" spans="1:87">
      <c r="A882" s="9">
        <v>873</v>
      </c>
      <c r="B882" s="9">
        <v>175</v>
      </c>
      <c r="C882" s="9" t="s">
        <v>1674</v>
      </c>
      <c r="D882" s="9">
        <v>915</v>
      </c>
      <c r="E882" s="9" t="s">
        <v>1500</v>
      </c>
      <c r="F882" s="39">
        <v>62592</v>
      </c>
      <c r="G882" s="128">
        <v>2.6539657484986388E-3</v>
      </c>
      <c r="H882" s="129">
        <f t="shared" si="126"/>
        <v>48412</v>
      </c>
      <c r="I882" s="128">
        <f>IF(H884&gt;0, H882/H884, 0)</f>
        <v>2.0648882816908165E-3</v>
      </c>
      <c r="J882" s="76"/>
      <c r="K882" s="12" t="e">
        <f>ROUND(J884*I882,0)</f>
        <v>#REF!</v>
      </c>
      <c r="L882" s="75">
        <v>54891</v>
      </c>
      <c r="M882" s="12" t="e">
        <f>K882-L882</f>
        <v>#REF!</v>
      </c>
      <c r="N882" s="50" t="e">
        <f t="shared" si="125"/>
        <v>#REF!</v>
      </c>
      <c r="O882" s="12">
        <v>4</v>
      </c>
      <c r="P882" s="9">
        <f t="shared" si="118"/>
        <v>0</v>
      </c>
      <c r="Q882" s="130">
        <f t="shared" si="119"/>
        <v>175</v>
      </c>
      <c r="R882" s="130">
        <f t="shared" si="120"/>
        <v>915</v>
      </c>
      <c r="S882" s="130">
        <f t="shared" si="121"/>
        <v>873</v>
      </c>
      <c r="T882" s="130">
        <f t="shared" si="122"/>
        <v>3</v>
      </c>
      <c r="U882" s="130">
        <f t="shared" si="123"/>
        <v>48412</v>
      </c>
      <c r="V882" s="185">
        <f t="shared" si="124"/>
        <v>873</v>
      </c>
      <c r="W882" s="12">
        <v>175</v>
      </c>
      <c r="X882" s="9">
        <v>915</v>
      </c>
      <c r="Y882" s="9">
        <v>873</v>
      </c>
      <c r="Z882" s="12">
        <v>3</v>
      </c>
      <c r="AA882" s="12">
        <v>48412</v>
      </c>
      <c r="AB882" s="132"/>
      <c r="AC882" s="131"/>
      <c r="AD882" s="132"/>
      <c r="AE882" s="132"/>
      <c r="AF882" s="131"/>
      <c r="AG882" s="131"/>
      <c r="AI882" s="12"/>
      <c r="AL882" s="12"/>
      <c r="AM882" s="12"/>
      <c r="AO882" s="12"/>
      <c r="AR882" s="12"/>
      <c r="AS882" s="12"/>
      <c r="AU882" s="12"/>
      <c r="AX882" s="12"/>
      <c r="AY882" s="12"/>
      <c r="BA882" s="12"/>
      <c r="BD882" s="12"/>
      <c r="BE882" s="12"/>
      <c r="BG882" s="12"/>
      <c r="BJ882" s="12"/>
      <c r="BK882" s="12"/>
      <c r="BM882" s="131"/>
      <c r="BN882" s="132"/>
      <c r="BO882" s="132"/>
      <c r="BP882" s="12"/>
      <c r="BQ882" s="12"/>
      <c r="BS882" s="12"/>
      <c r="BV882" s="12"/>
      <c r="BW882" s="12"/>
      <c r="BY882" s="12"/>
      <c r="CB882" s="12"/>
      <c r="CC882" s="12"/>
      <c r="CE882" s="12"/>
      <c r="CH882" s="12"/>
      <c r="CI882" s="12"/>
    </row>
    <row r="883" spans="1:87">
      <c r="A883" s="9">
        <v>874</v>
      </c>
      <c r="B883" s="9">
        <v>175</v>
      </c>
      <c r="C883" s="9" t="s">
        <v>1928</v>
      </c>
      <c r="D883" s="9">
        <v>998</v>
      </c>
      <c r="E883" s="9" t="s">
        <v>1928</v>
      </c>
      <c r="F883" s="39">
        <v>0</v>
      </c>
      <c r="G883" s="128">
        <v>0</v>
      </c>
      <c r="H883" s="129">
        <f t="shared" si="126"/>
        <v>0</v>
      </c>
      <c r="I883" s="128">
        <f>IF(H884&gt;0, H883/H884, 0)</f>
        <v>0</v>
      </c>
      <c r="J883" s="76"/>
      <c r="K883" s="12" t="e">
        <f>ROUND(J884*I883,0)</f>
        <v>#REF!</v>
      </c>
      <c r="L883" s="75">
        <v>0</v>
      </c>
      <c r="M883" s="12" t="e">
        <f>K883-L883</f>
        <v>#REF!</v>
      </c>
      <c r="N883" s="50" t="e">
        <f t="shared" si="125"/>
        <v>#REF!</v>
      </c>
      <c r="O883" s="12">
        <v>0</v>
      </c>
      <c r="P883" s="9">
        <f t="shared" si="118"/>
        <v>0</v>
      </c>
      <c r="Q883" s="130">
        <f t="shared" si="119"/>
        <v>175</v>
      </c>
      <c r="R883" s="130">
        <f t="shared" si="120"/>
        <v>998</v>
      </c>
      <c r="S883" s="130">
        <f t="shared" si="121"/>
        <v>874</v>
      </c>
      <c r="T883" s="130">
        <f t="shared" si="122"/>
        <v>0</v>
      </c>
      <c r="U883" s="130">
        <f t="shared" si="123"/>
        <v>0</v>
      </c>
      <c r="V883" s="185">
        <f t="shared" si="124"/>
        <v>874</v>
      </c>
      <c r="W883" s="12">
        <v>175</v>
      </c>
      <c r="X883" s="9">
        <v>998</v>
      </c>
      <c r="Y883" s="9">
        <v>874</v>
      </c>
      <c r="Z883" s="12">
        <v>0</v>
      </c>
      <c r="AA883" s="12">
        <v>0</v>
      </c>
      <c r="AB883" s="132"/>
      <c r="AC883" s="131"/>
      <c r="AD883" s="132"/>
      <c r="AE883" s="132"/>
      <c r="AF883" s="131"/>
      <c r="AG883" s="131"/>
      <c r="AI883" s="12"/>
      <c r="AL883" s="12"/>
      <c r="AM883" s="12"/>
      <c r="AO883" s="12"/>
      <c r="AR883" s="12"/>
      <c r="AS883" s="12"/>
      <c r="AU883" s="12"/>
      <c r="AX883" s="12"/>
      <c r="AY883" s="12"/>
      <c r="BA883" s="12"/>
      <c r="BD883" s="12"/>
      <c r="BE883" s="12"/>
      <c r="BG883" s="12"/>
      <c r="BJ883" s="12"/>
      <c r="BK883" s="12"/>
      <c r="BM883" s="131"/>
      <c r="BN883" s="132"/>
      <c r="BO883" s="132"/>
      <c r="BP883" s="12"/>
      <c r="BQ883" s="12"/>
      <c r="BS883" s="12"/>
      <c r="BV883" s="12"/>
      <c r="BW883" s="12"/>
      <c r="BY883" s="12"/>
      <c r="CB883" s="12"/>
      <c r="CC883" s="12"/>
      <c r="CE883" s="12"/>
      <c r="CH883" s="12"/>
      <c r="CI883" s="12"/>
    </row>
    <row r="884" spans="1:87">
      <c r="A884" s="9">
        <v>875</v>
      </c>
      <c r="B884" s="13">
        <v>175</v>
      </c>
      <c r="C884" s="13" t="s">
        <v>1674</v>
      </c>
      <c r="D884" s="13">
        <v>999</v>
      </c>
      <c r="E884" s="13" t="s">
        <v>946</v>
      </c>
      <c r="F884" s="111">
        <v>23584328.4848</v>
      </c>
      <c r="G884" s="133">
        <v>1</v>
      </c>
      <c r="H884" s="134">
        <f>SUM(H880:H883)</f>
        <v>23445336.20984</v>
      </c>
      <c r="I884" s="133">
        <f>SUM(I880:I883)</f>
        <v>1</v>
      </c>
      <c r="J884" s="111" t="e">
        <f>VLOOKUP(B884,town351,22)</f>
        <v>#REF!</v>
      </c>
      <c r="K884" s="111" t="e">
        <f>SUM(K880:K883)</f>
        <v>#REF!</v>
      </c>
      <c r="L884" s="135">
        <v>20682699</v>
      </c>
      <c r="M884" s="111" t="e">
        <f>SUM(M880:M883)</f>
        <v>#REF!</v>
      </c>
      <c r="N884" s="49" t="e">
        <f t="shared" si="125"/>
        <v>#REF!</v>
      </c>
      <c r="O884" s="111">
        <v>2550</v>
      </c>
      <c r="P884" s="9">
        <f t="shared" si="118"/>
        <v>0</v>
      </c>
      <c r="Q884" s="130">
        <f t="shared" si="119"/>
        <v>175</v>
      </c>
      <c r="R884" s="130">
        <f t="shared" si="120"/>
        <v>999</v>
      </c>
      <c r="S884" s="130">
        <f t="shared" si="121"/>
        <v>875</v>
      </c>
      <c r="T884" s="130">
        <f t="shared" si="122"/>
        <v>2507</v>
      </c>
      <c r="U884" s="130">
        <f t="shared" si="123"/>
        <v>23445336.20984</v>
      </c>
      <c r="V884" s="185">
        <f t="shared" si="124"/>
        <v>875</v>
      </c>
      <c r="W884" s="12">
        <v>175</v>
      </c>
      <c r="X884" s="9">
        <v>999</v>
      </c>
      <c r="Y884" s="9">
        <v>875</v>
      </c>
      <c r="Z884" s="12">
        <v>2507</v>
      </c>
      <c r="AA884" s="12">
        <v>23445336.20984</v>
      </c>
      <c r="AB884" s="132"/>
      <c r="AC884" s="131"/>
      <c r="AD884" s="132"/>
      <c r="AE884" s="132"/>
      <c r="AF884" s="131"/>
      <c r="AG884" s="131"/>
      <c r="AI884" s="12"/>
      <c r="AL884" s="12"/>
      <c r="AM884" s="12"/>
      <c r="AO884" s="12"/>
      <c r="AR884" s="12"/>
      <c r="AS884" s="12"/>
      <c r="AU884" s="12"/>
      <c r="AX884" s="12"/>
      <c r="AY884" s="12"/>
      <c r="BA884" s="12"/>
      <c r="BD884" s="12"/>
      <c r="BE884" s="12"/>
      <c r="BG884" s="12"/>
      <c r="BJ884" s="12"/>
      <c r="BK884" s="12"/>
      <c r="BM884" s="131"/>
      <c r="BN884" s="132"/>
      <c r="BO884" s="132"/>
      <c r="BP884" s="12"/>
      <c r="BQ884" s="12"/>
      <c r="BS884" s="12"/>
      <c r="BV884" s="12"/>
      <c r="BW884" s="12"/>
      <c r="BY884" s="12"/>
      <c r="CB884" s="12"/>
      <c r="CC884" s="12"/>
      <c r="CE884" s="12"/>
      <c r="CH884" s="12"/>
      <c r="CI884" s="12"/>
    </row>
    <row r="885" spans="1:87">
      <c r="A885" s="9">
        <v>876</v>
      </c>
      <c r="B885" s="9">
        <v>176</v>
      </c>
      <c r="C885" s="9" t="s">
        <v>1675</v>
      </c>
      <c r="D885" s="9">
        <v>176</v>
      </c>
      <c r="E885" s="9" t="s">
        <v>1236</v>
      </c>
      <c r="F885" s="39">
        <v>52826959.864799984</v>
      </c>
      <c r="G885" s="128">
        <v>1</v>
      </c>
      <c r="H885" s="129">
        <f>U885</f>
        <v>53575422.423319995</v>
      </c>
      <c r="I885" s="128">
        <f>IF(H889&gt;0, H885/H889, 0)</f>
        <v>1</v>
      </c>
      <c r="J885" s="76"/>
      <c r="K885" s="12" t="e">
        <f>ROUND(J889*I885,0)</f>
        <v>#REF!</v>
      </c>
      <c r="L885" s="75">
        <v>45090390</v>
      </c>
      <c r="M885" s="12" t="e">
        <f>K885-L885</f>
        <v>#REF!</v>
      </c>
      <c r="N885" s="50" t="e">
        <f t="shared" si="125"/>
        <v>#REF!</v>
      </c>
      <c r="O885" s="12">
        <v>4896</v>
      </c>
      <c r="P885" s="9">
        <f t="shared" si="118"/>
        <v>0</v>
      </c>
      <c r="Q885" s="130">
        <f t="shared" si="119"/>
        <v>176</v>
      </c>
      <c r="R885" s="130">
        <f t="shared" si="120"/>
        <v>176</v>
      </c>
      <c r="S885" s="130">
        <f t="shared" si="121"/>
        <v>876</v>
      </c>
      <c r="T885" s="130">
        <f t="shared" si="122"/>
        <v>4817</v>
      </c>
      <c r="U885" s="130">
        <f t="shared" si="123"/>
        <v>53575422.423319995</v>
      </c>
      <c r="V885" s="185">
        <f t="shared" si="124"/>
        <v>876</v>
      </c>
      <c r="W885" s="12">
        <v>176</v>
      </c>
      <c r="X885" s="9">
        <v>176</v>
      </c>
      <c r="Y885" s="9">
        <v>876</v>
      </c>
      <c r="Z885" s="12">
        <v>4817</v>
      </c>
      <c r="AA885" s="12">
        <v>53575422.423319995</v>
      </c>
      <c r="AB885" s="132"/>
      <c r="AC885" s="131"/>
      <c r="AD885" s="132"/>
      <c r="AE885" s="132"/>
      <c r="AF885" s="131"/>
      <c r="AG885" s="131"/>
      <c r="AI885" s="12"/>
      <c r="AL885" s="12"/>
      <c r="AM885" s="12"/>
      <c r="AO885" s="12"/>
      <c r="AR885" s="12"/>
      <c r="AS885" s="12"/>
      <c r="AU885" s="12"/>
      <c r="AX885" s="12"/>
      <c r="AY885" s="12"/>
      <c r="BA885" s="12"/>
      <c r="BD885" s="12"/>
      <c r="BE885" s="12"/>
      <c r="BG885" s="12"/>
      <c r="BJ885" s="12"/>
      <c r="BK885" s="12"/>
      <c r="BM885" s="131"/>
      <c r="BN885" s="132"/>
      <c r="BO885" s="132"/>
      <c r="BP885" s="12"/>
      <c r="BQ885" s="12"/>
      <c r="BS885" s="12"/>
      <c r="BV885" s="12"/>
      <c r="BW885" s="12"/>
      <c r="BY885" s="12"/>
      <c r="CB885" s="12"/>
      <c r="CC885" s="12"/>
      <c r="CE885" s="12"/>
      <c r="CH885" s="12"/>
      <c r="CI885" s="12"/>
    </row>
    <row r="886" spans="1:87">
      <c r="A886" s="9">
        <v>877</v>
      </c>
      <c r="B886" s="9">
        <v>176</v>
      </c>
      <c r="C886" s="9" t="s">
        <v>1928</v>
      </c>
      <c r="D886" s="9">
        <v>998</v>
      </c>
      <c r="F886" s="136">
        <v>0</v>
      </c>
      <c r="G886" s="137">
        <v>0</v>
      </c>
      <c r="H886" s="129">
        <f t="shared" si="126"/>
        <v>0</v>
      </c>
      <c r="I886" s="128">
        <f>IF(H889&gt;0, H886/H889, 0)</f>
        <v>0</v>
      </c>
      <c r="J886" s="76"/>
      <c r="K886" s="12" t="e">
        <f>ROUND(J889*I886,0)</f>
        <v>#REF!</v>
      </c>
      <c r="L886" s="75">
        <v>0</v>
      </c>
      <c r="M886" s="12" t="e">
        <f>K886-L886</f>
        <v>#REF!</v>
      </c>
      <c r="N886" s="50" t="e">
        <f t="shared" si="125"/>
        <v>#REF!</v>
      </c>
      <c r="O886" s="12">
        <v>0</v>
      </c>
      <c r="P886" s="9">
        <f t="shared" si="118"/>
        <v>0</v>
      </c>
      <c r="Q886" s="130">
        <f t="shared" si="119"/>
        <v>176</v>
      </c>
      <c r="R886" s="130">
        <f t="shared" si="120"/>
        <v>998</v>
      </c>
      <c r="S886" s="130">
        <f t="shared" si="121"/>
        <v>877</v>
      </c>
      <c r="T886" s="130">
        <f t="shared" si="122"/>
        <v>0</v>
      </c>
      <c r="U886" s="130">
        <f t="shared" si="123"/>
        <v>0</v>
      </c>
      <c r="V886" s="185">
        <f t="shared" si="124"/>
        <v>877</v>
      </c>
      <c r="W886" s="12">
        <v>176</v>
      </c>
      <c r="X886" s="9">
        <v>998</v>
      </c>
      <c r="Y886" s="9">
        <v>877</v>
      </c>
      <c r="Z886" s="12">
        <v>0</v>
      </c>
      <c r="AA886" s="12">
        <v>0</v>
      </c>
      <c r="AB886" s="132"/>
      <c r="AC886" s="131"/>
      <c r="AD886" s="132"/>
      <c r="AE886" s="132"/>
      <c r="AF886" s="131"/>
      <c r="AG886" s="131"/>
      <c r="AI886" s="12"/>
      <c r="AL886" s="12"/>
      <c r="AM886" s="12"/>
      <c r="AO886" s="12"/>
      <c r="AR886" s="12"/>
      <c r="AS886" s="12"/>
      <c r="AU886" s="12"/>
      <c r="AX886" s="12"/>
      <c r="AY886" s="12"/>
      <c r="BA886" s="12"/>
      <c r="BD886" s="12"/>
      <c r="BE886" s="12"/>
      <c r="BG886" s="12"/>
      <c r="BJ886" s="12"/>
      <c r="BK886" s="12"/>
      <c r="BM886" s="131"/>
      <c r="BN886" s="132"/>
      <c r="BO886" s="132"/>
      <c r="BP886" s="12"/>
      <c r="BQ886" s="12"/>
      <c r="BS886" s="12"/>
      <c r="BV886" s="12"/>
      <c r="BW886" s="12"/>
      <c r="BY886" s="12"/>
      <c r="CB886" s="12"/>
      <c r="CC886" s="12"/>
      <c r="CE886" s="12"/>
      <c r="CH886" s="12"/>
      <c r="CI886" s="12"/>
    </row>
    <row r="887" spans="1:87">
      <c r="A887" s="9">
        <v>878</v>
      </c>
      <c r="B887" s="9">
        <v>176</v>
      </c>
      <c r="C887" s="9" t="s">
        <v>1928</v>
      </c>
      <c r="D887" s="9">
        <v>998</v>
      </c>
      <c r="E887" s="9" t="s">
        <v>1928</v>
      </c>
      <c r="F887" s="39">
        <v>0</v>
      </c>
      <c r="G887" s="128">
        <v>0</v>
      </c>
      <c r="H887" s="129">
        <f t="shared" si="126"/>
        <v>0</v>
      </c>
      <c r="I887" s="128">
        <f>IF(H889&gt;0, H887/H889, 0)</f>
        <v>0</v>
      </c>
      <c r="J887" s="76"/>
      <c r="K887" s="12" t="e">
        <f>ROUND(J889*I887,0)</f>
        <v>#REF!</v>
      </c>
      <c r="L887" s="75">
        <v>0</v>
      </c>
      <c r="M887" s="12" t="e">
        <f>K887-L887</f>
        <v>#REF!</v>
      </c>
      <c r="N887" s="50" t="e">
        <f t="shared" si="125"/>
        <v>#REF!</v>
      </c>
      <c r="O887" s="12">
        <v>0</v>
      </c>
      <c r="P887" s="9">
        <f t="shared" si="118"/>
        <v>0</v>
      </c>
      <c r="Q887" s="130">
        <f t="shared" si="119"/>
        <v>176</v>
      </c>
      <c r="R887" s="130">
        <f t="shared" si="120"/>
        <v>998</v>
      </c>
      <c r="S887" s="130">
        <f t="shared" si="121"/>
        <v>878</v>
      </c>
      <c r="T887" s="130">
        <f t="shared" si="122"/>
        <v>0</v>
      </c>
      <c r="U887" s="130">
        <f t="shared" si="123"/>
        <v>0</v>
      </c>
      <c r="V887" s="185">
        <f t="shared" si="124"/>
        <v>878</v>
      </c>
      <c r="W887" s="12">
        <v>176</v>
      </c>
      <c r="X887" s="9">
        <v>998</v>
      </c>
      <c r="Y887" s="9">
        <v>878</v>
      </c>
      <c r="Z887" s="12">
        <v>0</v>
      </c>
      <c r="AA887" s="12">
        <v>0</v>
      </c>
      <c r="AB887" s="132"/>
      <c r="AC887" s="131"/>
      <c r="AD887" s="132"/>
      <c r="AE887" s="132"/>
      <c r="AF887" s="131"/>
      <c r="AG887" s="131"/>
      <c r="AI887" s="12"/>
      <c r="AL887" s="12"/>
      <c r="AM887" s="12"/>
      <c r="AO887" s="12"/>
      <c r="AR887" s="12"/>
      <c r="AS887" s="12"/>
      <c r="AU887" s="12"/>
      <c r="AX887" s="12"/>
      <c r="AY887" s="12"/>
      <c r="BA887" s="12"/>
      <c r="BD887" s="12"/>
      <c r="BE887" s="12"/>
      <c r="BG887" s="12"/>
      <c r="BJ887" s="12"/>
      <c r="BK887" s="12"/>
      <c r="BM887" s="131"/>
      <c r="BN887" s="132"/>
      <c r="BO887" s="132"/>
      <c r="BP887" s="12"/>
      <c r="BQ887" s="12"/>
      <c r="BS887" s="12"/>
      <c r="BV887" s="12"/>
      <c r="BW887" s="12"/>
      <c r="BY887" s="12"/>
      <c r="CB887" s="12"/>
      <c r="CC887" s="12"/>
      <c r="CE887" s="12"/>
      <c r="CH887" s="12"/>
      <c r="CI887" s="12"/>
    </row>
    <row r="888" spans="1:87">
      <c r="A888" s="9">
        <v>879</v>
      </c>
      <c r="B888" s="9">
        <v>176</v>
      </c>
      <c r="C888" s="9" t="s">
        <v>1928</v>
      </c>
      <c r="D888" s="9">
        <v>998</v>
      </c>
      <c r="E888" s="9" t="s">
        <v>1928</v>
      </c>
      <c r="F888" s="39">
        <v>0</v>
      </c>
      <c r="G888" s="128">
        <v>0</v>
      </c>
      <c r="H888" s="129">
        <f t="shared" si="126"/>
        <v>0</v>
      </c>
      <c r="I888" s="128">
        <f>IF(H889&gt;0, H888/H889, 0)</f>
        <v>0</v>
      </c>
      <c r="J888" s="76"/>
      <c r="K888" s="12" t="e">
        <f>ROUND(J889*I888,0)</f>
        <v>#REF!</v>
      </c>
      <c r="L888" s="75">
        <v>0</v>
      </c>
      <c r="M888" s="12" t="e">
        <f>K888-L888</f>
        <v>#REF!</v>
      </c>
      <c r="N888" s="50" t="e">
        <f t="shared" si="125"/>
        <v>#REF!</v>
      </c>
      <c r="O888" s="12">
        <v>0</v>
      </c>
      <c r="P888" s="9">
        <f t="shared" si="118"/>
        <v>0</v>
      </c>
      <c r="Q888" s="130">
        <f t="shared" si="119"/>
        <v>176</v>
      </c>
      <c r="R888" s="130">
        <f t="shared" si="120"/>
        <v>998</v>
      </c>
      <c r="S888" s="130">
        <f t="shared" si="121"/>
        <v>879</v>
      </c>
      <c r="T888" s="130">
        <f t="shared" si="122"/>
        <v>0</v>
      </c>
      <c r="U888" s="130">
        <f t="shared" si="123"/>
        <v>0</v>
      </c>
      <c r="V888" s="185">
        <f t="shared" si="124"/>
        <v>879</v>
      </c>
      <c r="W888" s="12">
        <v>176</v>
      </c>
      <c r="X888" s="9">
        <v>998</v>
      </c>
      <c r="Y888" s="9">
        <v>879</v>
      </c>
      <c r="Z888" s="12">
        <v>0</v>
      </c>
      <c r="AA888" s="12">
        <v>0</v>
      </c>
      <c r="AB888" s="132"/>
      <c r="AC888" s="131"/>
      <c r="AD888" s="132"/>
      <c r="AE888" s="132"/>
      <c r="AF888" s="131"/>
      <c r="AG888" s="131"/>
      <c r="AI888" s="12"/>
      <c r="AL888" s="12"/>
      <c r="AM888" s="12"/>
      <c r="AO888" s="12"/>
      <c r="AR888" s="12"/>
      <c r="AS888" s="12"/>
      <c r="AU888" s="12"/>
      <c r="AX888" s="12"/>
      <c r="AY888" s="12"/>
      <c r="BA888" s="12"/>
      <c r="BD888" s="12"/>
      <c r="BE888" s="12"/>
      <c r="BG888" s="12"/>
      <c r="BJ888" s="12"/>
      <c r="BK888" s="12"/>
      <c r="BM888" s="131"/>
      <c r="BN888" s="132"/>
      <c r="BO888" s="132"/>
      <c r="BP888" s="12"/>
      <c r="BQ888" s="12"/>
      <c r="BS888" s="12"/>
      <c r="BV888" s="12"/>
      <c r="BW888" s="12"/>
      <c r="BY888" s="12"/>
      <c r="CB888" s="12"/>
      <c r="CC888" s="12"/>
      <c r="CE888" s="12"/>
      <c r="CH888" s="12"/>
      <c r="CI888" s="12"/>
    </row>
    <row r="889" spans="1:87">
      <c r="A889" s="9">
        <v>880</v>
      </c>
      <c r="B889" s="13">
        <v>176</v>
      </c>
      <c r="C889" s="13" t="s">
        <v>1675</v>
      </c>
      <c r="D889" s="13">
        <v>999</v>
      </c>
      <c r="E889" s="13" t="s">
        <v>946</v>
      </c>
      <c r="F889" s="111">
        <v>52826959.864799984</v>
      </c>
      <c r="G889" s="133">
        <v>1</v>
      </c>
      <c r="H889" s="134">
        <f>SUM(H885:H888)</f>
        <v>53575422.423319995</v>
      </c>
      <c r="I889" s="133">
        <f>SUM(I885:I888)</f>
        <v>1</v>
      </c>
      <c r="J889" s="111" t="e">
        <f>VLOOKUP(B889,town351,22)</f>
        <v>#REF!</v>
      </c>
      <c r="K889" s="111" t="e">
        <f>SUM(K885:K888)</f>
        <v>#REF!</v>
      </c>
      <c r="L889" s="135">
        <v>45090390</v>
      </c>
      <c r="M889" s="111" t="e">
        <f>SUM(M885:M888)</f>
        <v>#REF!</v>
      </c>
      <c r="N889" s="49" t="e">
        <f t="shared" si="125"/>
        <v>#REF!</v>
      </c>
      <c r="O889" s="111">
        <v>4896</v>
      </c>
      <c r="P889" s="9">
        <f t="shared" si="118"/>
        <v>0</v>
      </c>
      <c r="Q889" s="130">
        <f t="shared" si="119"/>
        <v>176</v>
      </c>
      <c r="R889" s="130">
        <f t="shared" si="120"/>
        <v>999</v>
      </c>
      <c r="S889" s="130">
        <f t="shared" si="121"/>
        <v>880</v>
      </c>
      <c r="T889" s="130">
        <f t="shared" si="122"/>
        <v>4817</v>
      </c>
      <c r="U889" s="130">
        <f t="shared" si="123"/>
        <v>53575422.423319995</v>
      </c>
      <c r="V889" s="185">
        <f t="shared" si="124"/>
        <v>880</v>
      </c>
      <c r="W889" s="12">
        <v>176</v>
      </c>
      <c r="X889" s="9">
        <v>999</v>
      </c>
      <c r="Y889" s="9">
        <v>880</v>
      </c>
      <c r="Z889" s="12">
        <v>4817</v>
      </c>
      <c r="AA889" s="12">
        <v>53575422.423319995</v>
      </c>
      <c r="AB889" s="132"/>
      <c r="AC889" s="131"/>
      <c r="AD889" s="132"/>
      <c r="AE889" s="132"/>
      <c r="AF889" s="131"/>
      <c r="AG889" s="131"/>
      <c r="AI889" s="12"/>
      <c r="AL889" s="12"/>
      <c r="AM889" s="12"/>
      <c r="AO889" s="12"/>
      <c r="AR889" s="12"/>
      <c r="AS889" s="12"/>
      <c r="AU889" s="12"/>
      <c r="AX889" s="12"/>
      <c r="AY889" s="12"/>
      <c r="BA889" s="12"/>
      <c r="BD889" s="12"/>
      <c r="BE889" s="12"/>
      <c r="BG889" s="12"/>
      <c r="BJ889" s="12"/>
      <c r="BK889" s="12"/>
      <c r="BM889" s="131"/>
      <c r="BN889" s="132"/>
      <c r="BO889" s="132"/>
      <c r="BP889" s="12"/>
      <c r="BQ889" s="12"/>
      <c r="BS889" s="12"/>
      <c r="BV889" s="12"/>
      <c r="BW889" s="12"/>
      <c r="BY889" s="12"/>
      <c r="CB889" s="12"/>
      <c r="CC889" s="12"/>
      <c r="CE889" s="12"/>
      <c r="CH889" s="12"/>
      <c r="CI889" s="12"/>
    </row>
    <row r="890" spans="1:87">
      <c r="A890" s="9">
        <v>881</v>
      </c>
      <c r="B890" s="9">
        <v>177</v>
      </c>
      <c r="C890" s="9" t="s">
        <v>1676</v>
      </c>
      <c r="D890" s="9">
        <v>177</v>
      </c>
      <c r="E890" s="9" t="s">
        <v>1237</v>
      </c>
      <c r="F890" s="39">
        <v>21958660.335269995</v>
      </c>
      <c r="G890" s="128">
        <v>0.95791562351503678</v>
      </c>
      <c r="H890" s="129">
        <f>U890</f>
        <v>21801549.408149999</v>
      </c>
      <c r="I890" s="128">
        <f>IF(H894&gt;0, H890/H894, 0)</f>
        <v>0.94805551197714077</v>
      </c>
      <c r="J890" s="76"/>
      <c r="K890" s="12" t="e">
        <f>ROUND(J894*I890,0)</f>
        <v>#REF!</v>
      </c>
      <c r="L890" s="75">
        <v>14480057</v>
      </c>
      <c r="M890" s="12" t="e">
        <f>K890-L890</f>
        <v>#REF!</v>
      </c>
      <c r="N890" s="50" t="e">
        <f t="shared" si="125"/>
        <v>#REF!</v>
      </c>
      <c r="O890" s="12">
        <v>2331</v>
      </c>
      <c r="P890" s="9">
        <f t="shared" si="118"/>
        <v>0</v>
      </c>
      <c r="Q890" s="130">
        <f t="shared" si="119"/>
        <v>177</v>
      </c>
      <c r="R890" s="130">
        <f t="shared" si="120"/>
        <v>177</v>
      </c>
      <c r="S890" s="130">
        <f t="shared" si="121"/>
        <v>881</v>
      </c>
      <c r="T890" s="130">
        <f t="shared" si="122"/>
        <v>2290</v>
      </c>
      <c r="U890" s="130">
        <f t="shared" si="123"/>
        <v>21801549.408149999</v>
      </c>
      <c r="V890" s="185">
        <f t="shared" si="124"/>
        <v>881</v>
      </c>
      <c r="W890" s="12">
        <v>177</v>
      </c>
      <c r="X890" s="9">
        <v>177</v>
      </c>
      <c r="Y890" s="9">
        <v>881</v>
      </c>
      <c r="Z890" s="12">
        <v>2290</v>
      </c>
      <c r="AA890" s="12">
        <v>21801549.408149999</v>
      </c>
      <c r="AB890" s="132"/>
      <c r="AC890" s="131"/>
      <c r="AD890" s="132"/>
      <c r="AE890" s="132"/>
      <c r="AF890" s="131"/>
      <c r="AG890" s="131"/>
      <c r="AI890" s="12"/>
      <c r="AL890" s="12"/>
      <c r="AM890" s="12"/>
      <c r="AO890" s="12"/>
      <c r="AR890" s="12"/>
      <c r="AS890" s="12"/>
      <c r="AU890" s="12"/>
      <c r="AX890" s="12"/>
      <c r="AY890" s="12"/>
      <c r="BA890" s="12"/>
      <c r="BD890" s="12"/>
      <c r="BE890" s="12"/>
      <c r="BG890" s="12"/>
      <c r="BJ890" s="12"/>
      <c r="BK890" s="12"/>
      <c r="BM890" s="131"/>
      <c r="BN890" s="132"/>
      <c r="BO890" s="132"/>
      <c r="BP890" s="12"/>
      <c r="BQ890" s="12"/>
      <c r="BS890" s="12"/>
      <c r="BV890" s="12"/>
      <c r="BW890" s="12"/>
      <c r="BY890" s="12"/>
      <c r="CB890" s="12"/>
      <c r="CC890" s="12"/>
      <c r="CE890" s="12"/>
      <c r="CH890" s="12"/>
      <c r="CI890" s="12"/>
    </row>
    <row r="891" spans="1:87">
      <c r="A891" s="9">
        <v>882</v>
      </c>
      <c r="B891" s="9">
        <v>177</v>
      </c>
      <c r="C891" s="9" t="s">
        <v>1676</v>
      </c>
      <c r="D891" s="9">
        <v>878</v>
      </c>
      <c r="E891" s="9" t="s">
        <v>1496</v>
      </c>
      <c r="F891" s="39">
        <v>855180</v>
      </c>
      <c r="G891" s="128">
        <v>3.7306022790552749E-2</v>
      </c>
      <c r="H891" s="129">
        <f t="shared" si="126"/>
        <v>1081558</v>
      </c>
      <c r="I891" s="128">
        <f>IF(H894&gt;0, H891/H894, 0)</f>
        <v>4.7032300513451544E-2</v>
      </c>
      <c r="J891" s="76"/>
      <c r="K891" s="12" t="e">
        <f>ROUND(J894*I891,0)</f>
        <v>#REF!</v>
      </c>
      <c r="L891" s="75">
        <v>563926</v>
      </c>
      <c r="M891" s="12" t="e">
        <f>K891-L891</f>
        <v>#REF!</v>
      </c>
      <c r="N891" s="50" t="e">
        <f t="shared" si="125"/>
        <v>#REF!</v>
      </c>
      <c r="O891" s="12">
        <v>54</v>
      </c>
      <c r="P891" s="9">
        <f t="shared" si="118"/>
        <v>0</v>
      </c>
      <c r="Q891" s="130">
        <f t="shared" si="119"/>
        <v>177</v>
      </c>
      <c r="R891" s="130">
        <f t="shared" si="120"/>
        <v>878</v>
      </c>
      <c r="S891" s="130">
        <f t="shared" si="121"/>
        <v>882</v>
      </c>
      <c r="T891" s="130">
        <f t="shared" si="122"/>
        <v>68</v>
      </c>
      <c r="U891" s="130">
        <f t="shared" si="123"/>
        <v>1081558</v>
      </c>
      <c r="V891" s="185">
        <f t="shared" si="124"/>
        <v>882</v>
      </c>
      <c r="W891" s="12">
        <v>177</v>
      </c>
      <c r="X891" s="9">
        <v>878</v>
      </c>
      <c r="Y891" s="9">
        <v>882</v>
      </c>
      <c r="Z891" s="12">
        <v>68</v>
      </c>
      <c r="AA891" s="12">
        <v>1081558</v>
      </c>
      <c r="AB891" s="132"/>
      <c r="AC891" s="131"/>
      <c r="AD891" s="132"/>
      <c r="AE891" s="132"/>
      <c r="AF891" s="131"/>
      <c r="AG891" s="131"/>
      <c r="AI891" s="12"/>
      <c r="AL891" s="12"/>
      <c r="AM891" s="12"/>
      <c r="AO891" s="12"/>
      <c r="AR891" s="12"/>
      <c r="AS891" s="12"/>
      <c r="AU891" s="12"/>
      <c r="AX891" s="12"/>
      <c r="AY891" s="12"/>
      <c r="BA891" s="12"/>
      <c r="BD891" s="12"/>
      <c r="BE891" s="12"/>
      <c r="BG891" s="12"/>
      <c r="BJ891" s="12"/>
      <c r="BK891" s="12"/>
      <c r="BM891" s="131"/>
      <c r="BN891" s="132"/>
      <c r="BO891" s="132"/>
      <c r="BP891" s="12"/>
      <c r="BQ891" s="12"/>
      <c r="BS891" s="12"/>
      <c r="BV891" s="12"/>
      <c r="BW891" s="12"/>
      <c r="BY891" s="12"/>
      <c r="CB891" s="12"/>
      <c r="CC891" s="12"/>
      <c r="CE891" s="12"/>
      <c r="CH891" s="12"/>
      <c r="CI891" s="12"/>
    </row>
    <row r="892" spans="1:87">
      <c r="A892" s="9">
        <v>883</v>
      </c>
      <c r="B892" s="9">
        <v>177</v>
      </c>
      <c r="C892" s="9" t="s">
        <v>1676</v>
      </c>
      <c r="D892" s="9">
        <v>915</v>
      </c>
      <c r="E892" s="9" t="s">
        <v>1500</v>
      </c>
      <c r="F892" s="39">
        <v>109536</v>
      </c>
      <c r="G892" s="128">
        <v>4.7783536944105169E-3</v>
      </c>
      <c r="H892" s="129">
        <f t="shared" si="126"/>
        <v>112961</v>
      </c>
      <c r="I892" s="128">
        <f>IF(H894&gt;0, H892/H894, 0)</f>
        <v>4.9121875094077245E-3</v>
      </c>
      <c r="J892" s="76"/>
      <c r="K892" s="12" t="e">
        <f>ROUND(J894*I892,0)</f>
        <v>#REF!</v>
      </c>
      <c r="L892" s="75">
        <v>72231</v>
      </c>
      <c r="M892" s="12" t="e">
        <f>K892-L892</f>
        <v>#REF!</v>
      </c>
      <c r="N892" s="50" t="e">
        <f t="shared" si="125"/>
        <v>#REF!</v>
      </c>
      <c r="O892" s="12">
        <v>7</v>
      </c>
      <c r="P892" s="9">
        <f t="shared" si="118"/>
        <v>0</v>
      </c>
      <c r="Q892" s="130">
        <f t="shared" si="119"/>
        <v>177</v>
      </c>
      <c r="R892" s="130">
        <f t="shared" si="120"/>
        <v>915</v>
      </c>
      <c r="S892" s="130">
        <f t="shared" si="121"/>
        <v>883</v>
      </c>
      <c r="T892" s="130">
        <f t="shared" si="122"/>
        <v>7</v>
      </c>
      <c r="U892" s="130">
        <f t="shared" si="123"/>
        <v>112961</v>
      </c>
      <c r="V892" s="185">
        <f t="shared" si="124"/>
        <v>883</v>
      </c>
      <c r="W892" s="12">
        <v>177</v>
      </c>
      <c r="X892" s="9">
        <v>915</v>
      </c>
      <c r="Y892" s="9">
        <v>883</v>
      </c>
      <c r="Z892" s="12">
        <v>7</v>
      </c>
      <c r="AA892" s="12">
        <v>112961</v>
      </c>
      <c r="AB892" s="132"/>
      <c r="AC892" s="131"/>
      <c r="AD892" s="132"/>
      <c r="AE892" s="132"/>
      <c r="AF892" s="131"/>
      <c r="AG892" s="131"/>
      <c r="AI892" s="12"/>
      <c r="AL892" s="12"/>
      <c r="AM892" s="12"/>
      <c r="AO892" s="12"/>
      <c r="AR892" s="12"/>
      <c r="AS892" s="12"/>
      <c r="AU892" s="12"/>
      <c r="AX892" s="12"/>
      <c r="AY892" s="12"/>
      <c r="BA892" s="12"/>
      <c r="BD892" s="12"/>
      <c r="BE892" s="12"/>
      <c r="BG892" s="12"/>
      <c r="BJ892" s="12"/>
      <c r="BK892" s="12"/>
      <c r="BM892" s="131"/>
      <c r="BN892" s="132"/>
      <c r="BO892" s="132"/>
      <c r="BP892" s="12"/>
      <c r="BQ892" s="12"/>
      <c r="BS892" s="12"/>
      <c r="BV892" s="12"/>
      <c r="BW892" s="12"/>
      <c r="BY892" s="12"/>
      <c r="CB892" s="12"/>
      <c r="CC892" s="12"/>
      <c r="CE892" s="12"/>
      <c r="CH892" s="12"/>
      <c r="CI892" s="12"/>
    </row>
    <row r="893" spans="1:87">
      <c r="A893" s="9">
        <v>884</v>
      </c>
      <c r="B893" s="9">
        <v>177</v>
      </c>
      <c r="C893" s="9" t="s">
        <v>1928</v>
      </c>
      <c r="D893" s="9">
        <v>998</v>
      </c>
      <c r="E893" s="9" t="s">
        <v>1928</v>
      </c>
      <c r="F893" s="39">
        <v>0</v>
      </c>
      <c r="G893" s="128">
        <v>0</v>
      </c>
      <c r="H893" s="129">
        <f t="shared" si="126"/>
        <v>0</v>
      </c>
      <c r="I893" s="128">
        <f>IF(H894&gt;0, H893/H894, 0)</f>
        <v>0</v>
      </c>
      <c r="J893" s="76"/>
      <c r="K893" s="12" t="e">
        <f>ROUND(J894*I893,0)</f>
        <v>#REF!</v>
      </c>
      <c r="L893" s="75">
        <v>0</v>
      </c>
      <c r="M893" s="12" t="e">
        <f>K893-L893</f>
        <v>#REF!</v>
      </c>
      <c r="N893" s="50" t="e">
        <f t="shared" si="125"/>
        <v>#REF!</v>
      </c>
      <c r="O893" s="12">
        <v>0</v>
      </c>
      <c r="P893" s="9">
        <f t="shared" si="118"/>
        <v>0</v>
      </c>
      <c r="Q893" s="130">
        <f t="shared" si="119"/>
        <v>177</v>
      </c>
      <c r="R893" s="130">
        <f t="shared" si="120"/>
        <v>998</v>
      </c>
      <c r="S893" s="130">
        <f t="shared" si="121"/>
        <v>884</v>
      </c>
      <c r="T893" s="130">
        <f t="shared" si="122"/>
        <v>0</v>
      </c>
      <c r="U893" s="130">
        <f t="shared" si="123"/>
        <v>0</v>
      </c>
      <c r="V893" s="185">
        <f t="shared" si="124"/>
        <v>884</v>
      </c>
      <c r="W893" s="12">
        <v>177</v>
      </c>
      <c r="X893" s="9">
        <v>998</v>
      </c>
      <c r="Y893" s="9">
        <v>884</v>
      </c>
      <c r="Z893" s="12">
        <v>0</v>
      </c>
      <c r="AA893" s="12">
        <v>0</v>
      </c>
      <c r="AB893" s="132"/>
      <c r="AC893" s="131"/>
      <c r="AD893" s="132"/>
      <c r="AE893" s="132"/>
      <c r="AF893" s="131"/>
      <c r="AG893" s="131"/>
      <c r="AI893" s="12"/>
      <c r="AL893" s="12"/>
      <c r="AM893" s="12"/>
      <c r="AO893" s="12"/>
      <c r="AR893" s="12"/>
      <c r="AS893" s="12"/>
      <c r="AU893" s="12"/>
      <c r="AX893" s="12"/>
      <c r="AY893" s="12"/>
      <c r="BA893" s="12"/>
      <c r="BD893" s="12"/>
      <c r="BE893" s="12"/>
      <c r="BG893" s="12"/>
      <c r="BJ893" s="12"/>
      <c r="BK893" s="12"/>
      <c r="BM893" s="131"/>
      <c r="BN893" s="132"/>
      <c r="BO893" s="132"/>
      <c r="BP893" s="12"/>
      <c r="BQ893" s="12"/>
      <c r="BS893" s="12"/>
      <c r="BV893" s="12"/>
      <c r="BW893" s="12"/>
      <c r="BY893" s="12"/>
      <c r="CB893" s="12"/>
      <c r="CC893" s="12"/>
      <c r="CE893" s="12"/>
      <c r="CH893" s="12"/>
      <c r="CI893" s="12"/>
    </row>
    <row r="894" spans="1:87">
      <c r="A894" s="9">
        <v>885</v>
      </c>
      <c r="B894" s="13">
        <v>177</v>
      </c>
      <c r="C894" s="13" t="s">
        <v>1676</v>
      </c>
      <c r="D894" s="13">
        <v>999</v>
      </c>
      <c r="E894" s="13" t="s">
        <v>946</v>
      </c>
      <c r="F894" s="111">
        <v>22923376.335269995</v>
      </c>
      <c r="G894" s="133">
        <v>1</v>
      </c>
      <c r="H894" s="134">
        <f>SUM(H890:H893)</f>
        <v>22996068.408149999</v>
      </c>
      <c r="I894" s="133">
        <f>SUM(I890:I893)</f>
        <v>1</v>
      </c>
      <c r="J894" s="111" t="e">
        <f>VLOOKUP(B894,town351,22)</f>
        <v>#REF!</v>
      </c>
      <c r="K894" s="111" t="e">
        <f>SUM(K890:K893)</f>
        <v>#REF!</v>
      </c>
      <c r="L894" s="135">
        <v>15116214</v>
      </c>
      <c r="M894" s="111" t="e">
        <f>SUM(M890:M893)</f>
        <v>#REF!</v>
      </c>
      <c r="N894" s="49" t="e">
        <f t="shared" si="125"/>
        <v>#REF!</v>
      </c>
      <c r="O894" s="111">
        <v>2392</v>
      </c>
      <c r="P894" s="9">
        <f t="shared" si="118"/>
        <v>0</v>
      </c>
      <c r="Q894" s="130">
        <f t="shared" si="119"/>
        <v>177</v>
      </c>
      <c r="R894" s="130">
        <f t="shared" si="120"/>
        <v>999</v>
      </c>
      <c r="S894" s="130">
        <f t="shared" si="121"/>
        <v>885</v>
      </c>
      <c r="T894" s="130">
        <f t="shared" si="122"/>
        <v>2365</v>
      </c>
      <c r="U894" s="130">
        <f t="shared" si="123"/>
        <v>22996068.408149999</v>
      </c>
      <c r="V894" s="185">
        <f t="shared" si="124"/>
        <v>885</v>
      </c>
      <c r="W894" s="12">
        <v>177</v>
      </c>
      <c r="X894" s="9">
        <v>999</v>
      </c>
      <c r="Y894" s="9">
        <v>885</v>
      </c>
      <c r="Z894" s="12">
        <v>2365</v>
      </c>
      <c r="AA894" s="12">
        <v>22996068.408149999</v>
      </c>
      <c r="AB894" s="132"/>
      <c r="AC894" s="131"/>
      <c r="AD894" s="132"/>
      <c r="AE894" s="132"/>
      <c r="AF894" s="131"/>
      <c r="AG894" s="131"/>
      <c r="AI894" s="12"/>
      <c r="AL894" s="12"/>
      <c r="AM894" s="12"/>
      <c r="AO894" s="12"/>
      <c r="AR894" s="12"/>
      <c r="AS894" s="12"/>
      <c r="AU894" s="12"/>
      <c r="AX894" s="12"/>
      <c r="AY894" s="12"/>
      <c r="BA894" s="12"/>
      <c r="BD894" s="12"/>
      <c r="BE894" s="12"/>
      <c r="BG894" s="12"/>
      <c r="BJ894" s="12"/>
      <c r="BK894" s="12"/>
      <c r="BM894" s="131"/>
      <c r="BN894" s="132"/>
      <c r="BO894" s="132"/>
      <c r="BP894" s="12"/>
      <c r="BQ894" s="12"/>
      <c r="BS894" s="12"/>
      <c r="BV894" s="12"/>
      <c r="BW894" s="12"/>
      <c r="BY894" s="12"/>
      <c r="CB894" s="12"/>
      <c r="CC894" s="12"/>
      <c r="CE894" s="12"/>
      <c r="CH894" s="12"/>
      <c r="CI894" s="12"/>
    </row>
    <row r="895" spans="1:87">
      <c r="A895" s="9">
        <v>886</v>
      </c>
      <c r="B895" s="9">
        <v>178</v>
      </c>
      <c r="C895" s="9" t="s">
        <v>1677</v>
      </c>
      <c r="D895" s="9">
        <v>178</v>
      </c>
      <c r="E895" s="9" t="s">
        <v>1238</v>
      </c>
      <c r="F895" s="39">
        <v>36086251.428580001</v>
      </c>
      <c r="G895" s="128">
        <v>0.97237685912869021</v>
      </c>
      <c r="H895" s="129">
        <f>U895</f>
        <v>36017412.116479993</v>
      </c>
      <c r="I895" s="128">
        <f>IF(H899&gt;0, H895/H899, 0)</f>
        <v>0.97305978761236134</v>
      </c>
      <c r="J895" s="76"/>
      <c r="K895" s="12" t="e">
        <f>ROUND(J899*I895,0)</f>
        <v>#REF!</v>
      </c>
      <c r="L895" s="75">
        <v>29102972</v>
      </c>
      <c r="M895" s="12" t="e">
        <f>K895-L895</f>
        <v>#REF!</v>
      </c>
      <c r="N895" s="50" t="e">
        <f t="shared" si="125"/>
        <v>#REF!</v>
      </c>
      <c r="O895" s="12">
        <v>3732</v>
      </c>
      <c r="P895" s="9">
        <f t="shared" si="118"/>
        <v>0</v>
      </c>
      <c r="Q895" s="130">
        <f t="shared" si="119"/>
        <v>178</v>
      </c>
      <c r="R895" s="130">
        <f t="shared" si="120"/>
        <v>178</v>
      </c>
      <c r="S895" s="130">
        <f t="shared" si="121"/>
        <v>886</v>
      </c>
      <c r="T895" s="130">
        <f t="shared" si="122"/>
        <v>3736</v>
      </c>
      <c r="U895" s="130">
        <f t="shared" si="123"/>
        <v>36017412.116479993</v>
      </c>
      <c r="V895" s="185">
        <f t="shared" si="124"/>
        <v>886</v>
      </c>
      <c r="W895" s="12">
        <v>178</v>
      </c>
      <c r="X895" s="9">
        <v>178</v>
      </c>
      <c r="Y895" s="9">
        <v>886</v>
      </c>
      <c r="Z895" s="12">
        <v>3736</v>
      </c>
      <c r="AA895" s="12">
        <v>36017412.116479993</v>
      </c>
      <c r="AB895" s="132"/>
      <c r="AC895" s="131"/>
      <c r="AD895" s="132"/>
      <c r="AE895" s="132"/>
      <c r="AF895" s="131"/>
      <c r="AG895" s="131"/>
      <c r="AI895" s="12"/>
      <c r="AL895" s="12"/>
      <c r="AM895" s="12"/>
      <c r="AO895" s="12"/>
      <c r="AR895" s="12"/>
      <c r="AS895" s="12"/>
      <c r="AU895" s="12"/>
      <c r="AX895" s="12"/>
      <c r="AY895" s="12"/>
      <c r="BA895" s="12"/>
      <c r="BD895" s="12"/>
      <c r="BE895" s="12"/>
      <c r="BG895" s="12"/>
      <c r="BJ895" s="12"/>
      <c r="BK895" s="12"/>
      <c r="BM895" s="131"/>
      <c r="BN895" s="132"/>
      <c r="BO895" s="132"/>
      <c r="BP895" s="12"/>
      <c r="BQ895" s="12"/>
      <c r="BS895" s="12"/>
      <c r="BV895" s="12"/>
      <c r="BW895" s="12"/>
      <c r="BY895" s="12"/>
      <c r="CB895" s="12"/>
      <c r="CC895" s="12"/>
      <c r="CE895" s="12"/>
      <c r="CH895" s="12"/>
      <c r="CI895" s="12"/>
    </row>
    <row r="896" spans="1:87">
      <c r="A896" s="9">
        <v>887</v>
      </c>
      <c r="B896" s="9">
        <v>178</v>
      </c>
      <c r="C896" s="9" t="s">
        <v>1677</v>
      </c>
      <c r="D896" s="9">
        <v>853</v>
      </c>
      <c r="E896" s="9" t="s">
        <v>1489</v>
      </c>
      <c r="F896" s="39">
        <v>1025133</v>
      </c>
      <c r="G896" s="128">
        <v>2.7623140871309845E-2</v>
      </c>
      <c r="H896" s="129">
        <f t="shared" si="126"/>
        <v>997181</v>
      </c>
      <c r="I896" s="128">
        <f>IF(H899&gt;0, H896/H899, 0)</f>
        <v>2.6940212387638687E-2</v>
      </c>
      <c r="J896" s="76"/>
      <c r="K896" s="12" t="e">
        <f>ROUND(J899*I896,0)</f>
        <v>#REF!</v>
      </c>
      <c r="L896" s="75">
        <v>826753</v>
      </c>
      <c r="M896" s="12" t="e">
        <f>K896-L896</f>
        <v>#REF!</v>
      </c>
      <c r="N896" s="50" t="e">
        <f t="shared" si="125"/>
        <v>#REF!</v>
      </c>
      <c r="O896" s="12">
        <v>62</v>
      </c>
      <c r="P896" s="9">
        <f t="shared" si="118"/>
        <v>0</v>
      </c>
      <c r="Q896" s="130">
        <f t="shared" si="119"/>
        <v>178</v>
      </c>
      <c r="R896" s="130">
        <f t="shared" si="120"/>
        <v>853</v>
      </c>
      <c r="S896" s="130">
        <f t="shared" si="121"/>
        <v>887</v>
      </c>
      <c r="T896" s="130">
        <f t="shared" si="122"/>
        <v>60</v>
      </c>
      <c r="U896" s="130">
        <f t="shared" si="123"/>
        <v>997181</v>
      </c>
      <c r="V896" s="185">
        <f t="shared" si="124"/>
        <v>887</v>
      </c>
      <c r="W896" s="12">
        <v>178</v>
      </c>
      <c r="X896" s="9">
        <v>853</v>
      </c>
      <c r="Y896" s="9">
        <v>887</v>
      </c>
      <c r="Z896" s="12">
        <v>60</v>
      </c>
      <c r="AA896" s="12">
        <v>997181</v>
      </c>
      <c r="AB896" s="132"/>
      <c r="AC896" s="131"/>
      <c r="AD896" s="132"/>
      <c r="AE896" s="132"/>
      <c r="AF896" s="131"/>
      <c r="AG896" s="131"/>
      <c r="AI896" s="12"/>
      <c r="AL896" s="12"/>
      <c r="AM896" s="12"/>
      <c r="AO896" s="12"/>
      <c r="AR896" s="12"/>
      <c r="AS896" s="12"/>
      <c r="AU896" s="12"/>
      <c r="AX896" s="12"/>
      <c r="AY896" s="12"/>
      <c r="BA896" s="12"/>
      <c r="BD896" s="12"/>
      <c r="BE896" s="12"/>
      <c r="BG896" s="12"/>
      <c r="BJ896" s="12"/>
      <c r="BK896" s="12"/>
      <c r="BM896" s="131"/>
      <c r="BN896" s="132"/>
      <c r="BO896" s="132"/>
      <c r="BP896" s="12"/>
      <c r="BQ896" s="12"/>
      <c r="BS896" s="12"/>
      <c r="BV896" s="12"/>
      <c r="BW896" s="12"/>
      <c r="BY896" s="12"/>
      <c r="CB896" s="12"/>
      <c r="CC896" s="12"/>
      <c r="CE896" s="12"/>
      <c r="CH896" s="12"/>
      <c r="CI896" s="12"/>
    </row>
    <row r="897" spans="1:87">
      <c r="A897" s="9">
        <v>888</v>
      </c>
      <c r="B897" s="9">
        <v>178</v>
      </c>
      <c r="C897" s="9" t="s">
        <v>1928</v>
      </c>
      <c r="D897" s="9">
        <v>998</v>
      </c>
      <c r="F897" s="136">
        <v>0</v>
      </c>
      <c r="G897" s="137">
        <v>0</v>
      </c>
      <c r="H897" s="129">
        <f t="shared" si="126"/>
        <v>0</v>
      </c>
      <c r="I897" s="128">
        <f>IF(H899&gt;0, H897/H899, 0)</f>
        <v>0</v>
      </c>
      <c r="J897" s="76"/>
      <c r="K897" s="12" t="e">
        <f>ROUND(J899*I897,0)</f>
        <v>#REF!</v>
      </c>
      <c r="L897" s="75">
        <v>0</v>
      </c>
      <c r="M897" s="12" t="e">
        <f>K897-L897</f>
        <v>#REF!</v>
      </c>
      <c r="N897" s="50" t="e">
        <f t="shared" si="125"/>
        <v>#REF!</v>
      </c>
      <c r="O897" s="12">
        <v>0</v>
      </c>
      <c r="P897" s="9">
        <f t="shared" si="118"/>
        <v>0</v>
      </c>
      <c r="Q897" s="130">
        <f t="shared" si="119"/>
        <v>178</v>
      </c>
      <c r="R897" s="130">
        <f t="shared" si="120"/>
        <v>998</v>
      </c>
      <c r="S897" s="130">
        <f t="shared" si="121"/>
        <v>888</v>
      </c>
      <c r="T897" s="130">
        <f t="shared" si="122"/>
        <v>0</v>
      </c>
      <c r="U897" s="130">
        <f t="shared" si="123"/>
        <v>0</v>
      </c>
      <c r="V897" s="185">
        <f t="shared" si="124"/>
        <v>888</v>
      </c>
      <c r="W897" s="12">
        <v>178</v>
      </c>
      <c r="X897" s="9">
        <v>998</v>
      </c>
      <c r="Y897" s="9">
        <v>888</v>
      </c>
      <c r="Z897" s="12">
        <v>0</v>
      </c>
      <c r="AA897" s="12">
        <v>0</v>
      </c>
      <c r="AB897" s="132"/>
      <c r="AC897" s="131"/>
      <c r="AD897" s="132"/>
      <c r="AE897" s="132"/>
      <c r="AF897" s="131"/>
      <c r="AG897" s="131"/>
      <c r="AI897" s="12"/>
      <c r="AL897" s="12"/>
      <c r="AM897" s="12"/>
      <c r="AO897" s="12"/>
      <c r="AR897" s="12"/>
      <c r="AS897" s="12"/>
      <c r="AU897" s="12"/>
      <c r="AX897" s="12"/>
      <c r="AY897" s="12"/>
      <c r="BA897" s="12"/>
      <c r="BD897" s="12"/>
      <c r="BE897" s="12"/>
      <c r="BG897" s="12"/>
      <c r="BJ897" s="12"/>
      <c r="BK897" s="12"/>
      <c r="BM897" s="131"/>
      <c r="BN897" s="132"/>
      <c r="BO897" s="132"/>
      <c r="BP897" s="12"/>
      <c r="BQ897" s="12"/>
      <c r="BS897" s="12"/>
      <c r="BV897" s="12"/>
      <c r="BW897" s="12"/>
      <c r="BY897" s="12"/>
      <c r="CB897" s="12"/>
      <c r="CC897" s="12"/>
      <c r="CE897" s="12"/>
      <c r="CH897" s="12"/>
      <c r="CI897" s="12"/>
    </row>
    <row r="898" spans="1:87">
      <c r="A898" s="9">
        <v>889</v>
      </c>
      <c r="B898" s="9">
        <v>178</v>
      </c>
      <c r="C898" s="9" t="s">
        <v>1928</v>
      </c>
      <c r="D898" s="9">
        <v>998</v>
      </c>
      <c r="E898" s="9" t="s">
        <v>1928</v>
      </c>
      <c r="F898" s="39">
        <v>0</v>
      </c>
      <c r="G898" s="128">
        <v>0</v>
      </c>
      <c r="H898" s="129">
        <f t="shared" si="126"/>
        <v>0</v>
      </c>
      <c r="I898" s="128">
        <f>IF(H899&gt;0, H898/H899, 0)</f>
        <v>0</v>
      </c>
      <c r="J898" s="76"/>
      <c r="K898" s="12" t="e">
        <f>ROUND(J899*I898,0)</f>
        <v>#REF!</v>
      </c>
      <c r="L898" s="75">
        <v>0</v>
      </c>
      <c r="M898" s="12" t="e">
        <f>K898-L898</f>
        <v>#REF!</v>
      </c>
      <c r="N898" s="50" t="e">
        <f t="shared" si="125"/>
        <v>#REF!</v>
      </c>
      <c r="O898" s="12">
        <v>0</v>
      </c>
      <c r="P898" s="9">
        <f t="shared" si="118"/>
        <v>0</v>
      </c>
      <c r="Q898" s="130">
        <f t="shared" si="119"/>
        <v>178</v>
      </c>
      <c r="R898" s="130">
        <f t="shared" si="120"/>
        <v>998</v>
      </c>
      <c r="S898" s="130">
        <f t="shared" si="121"/>
        <v>889</v>
      </c>
      <c r="T898" s="130">
        <f t="shared" si="122"/>
        <v>0</v>
      </c>
      <c r="U898" s="130">
        <f t="shared" si="123"/>
        <v>0</v>
      </c>
      <c r="V898" s="185">
        <f t="shared" si="124"/>
        <v>889</v>
      </c>
      <c r="W898" s="12">
        <v>178</v>
      </c>
      <c r="X898" s="9">
        <v>998</v>
      </c>
      <c r="Y898" s="9">
        <v>889</v>
      </c>
      <c r="Z898" s="12">
        <v>0</v>
      </c>
      <c r="AA898" s="12">
        <v>0</v>
      </c>
      <c r="AB898" s="132"/>
      <c r="AC898" s="131"/>
      <c r="AD898" s="132"/>
      <c r="AE898" s="132"/>
      <c r="AF898" s="131"/>
      <c r="AG898" s="131"/>
      <c r="AI898" s="12"/>
      <c r="AL898" s="12"/>
      <c r="AM898" s="12"/>
      <c r="AO898" s="12"/>
      <c r="AR898" s="12"/>
      <c r="AS898" s="12"/>
      <c r="AU898" s="12"/>
      <c r="AX898" s="12"/>
      <c r="AY898" s="12"/>
      <c r="BA898" s="12"/>
      <c r="BD898" s="12"/>
      <c r="BE898" s="12"/>
      <c r="BG898" s="12"/>
      <c r="BJ898" s="12"/>
      <c r="BK898" s="12"/>
      <c r="BM898" s="131"/>
      <c r="BN898" s="132"/>
      <c r="BO898" s="132"/>
      <c r="BP898" s="12"/>
      <c r="BQ898" s="12"/>
      <c r="BS898" s="12"/>
      <c r="BV898" s="12"/>
      <c r="BW898" s="12"/>
      <c r="BY898" s="12"/>
      <c r="CB898" s="12"/>
      <c r="CC898" s="12"/>
      <c r="CE898" s="12"/>
      <c r="CH898" s="12"/>
      <c r="CI898" s="12"/>
    </row>
    <row r="899" spans="1:87">
      <c r="A899" s="9">
        <v>890</v>
      </c>
      <c r="B899" s="13">
        <v>178</v>
      </c>
      <c r="C899" s="13" t="s">
        <v>1677</v>
      </c>
      <c r="D899" s="13">
        <v>999</v>
      </c>
      <c r="E899" s="13" t="s">
        <v>946</v>
      </c>
      <c r="F899" s="111">
        <v>37111384.428580001</v>
      </c>
      <c r="G899" s="133">
        <v>1</v>
      </c>
      <c r="H899" s="134">
        <f>SUM(H895:H898)</f>
        <v>37014593.116479993</v>
      </c>
      <c r="I899" s="133">
        <f>SUM(I895:I898)</f>
        <v>1</v>
      </c>
      <c r="J899" s="111" t="e">
        <f>VLOOKUP(B899,town351,22)</f>
        <v>#REF!</v>
      </c>
      <c r="K899" s="111" t="e">
        <f>SUM(K895:K898)</f>
        <v>#REF!</v>
      </c>
      <c r="L899" s="135">
        <v>29929725</v>
      </c>
      <c r="M899" s="111" t="e">
        <f>SUM(M895:M898)</f>
        <v>#REF!</v>
      </c>
      <c r="N899" s="49" t="e">
        <f t="shared" si="125"/>
        <v>#REF!</v>
      </c>
      <c r="O899" s="111">
        <v>3794</v>
      </c>
      <c r="P899" s="9">
        <f t="shared" si="118"/>
        <v>0</v>
      </c>
      <c r="Q899" s="130">
        <f t="shared" si="119"/>
        <v>178</v>
      </c>
      <c r="R899" s="130">
        <f t="shared" si="120"/>
        <v>999</v>
      </c>
      <c r="S899" s="130">
        <f t="shared" si="121"/>
        <v>890</v>
      </c>
      <c r="T899" s="130">
        <f t="shared" si="122"/>
        <v>3796</v>
      </c>
      <c r="U899" s="130">
        <f t="shared" si="123"/>
        <v>37014593.116479993</v>
      </c>
      <c r="V899" s="185">
        <f t="shared" si="124"/>
        <v>890</v>
      </c>
      <c r="W899" s="12">
        <v>178</v>
      </c>
      <c r="X899" s="9">
        <v>999</v>
      </c>
      <c r="Y899" s="9">
        <v>890</v>
      </c>
      <c r="Z899" s="12">
        <v>3796</v>
      </c>
      <c r="AA899" s="12">
        <v>37014593.116479993</v>
      </c>
      <c r="AB899" s="132"/>
      <c r="AC899" s="131"/>
      <c r="AD899" s="132"/>
      <c r="AE899" s="132"/>
      <c r="AF899" s="131"/>
      <c r="AG899" s="131"/>
      <c r="AI899" s="12"/>
      <c r="AL899" s="12"/>
      <c r="AM899" s="12"/>
      <c r="AO899" s="12"/>
      <c r="AR899" s="12"/>
      <c r="AS899" s="12"/>
      <c r="AU899" s="12"/>
      <c r="AX899" s="12"/>
      <c r="AY899" s="12"/>
      <c r="BA899" s="12"/>
      <c r="BD899" s="12"/>
      <c r="BE899" s="12"/>
      <c r="BG899" s="12"/>
      <c r="BJ899" s="12"/>
      <c r="BK899" s="12"/>
      <c r="BM899" s="131"/>
      <c r="BN899" s="132"/>
      <c r="BO899" s="132"/>
      <c r="BP899" s="12"/>
      <c r="BQ899" s="12"/>
      <c r="BS899" s="12"/>
      <c r="BV899" s="12"/>
      <c r="BW899" s="12"/>
      <c r="BY899" s="12"/>
      <c r="CB899" s="12"/>
      <c r="CC899" s="12"/>
      <c r="CE899" s="12"/>
      <c r="CH899" s="12"/>
      <c r="CI899" s="12"/>
    </row>
    <row r="900" spans="1:87">
      <c r="A900" s="9">
        <v>891</v>
      </c>
      <c r="B900" s="9">
        <v>179</v>
      </c>
      <c r="C900" s="9" t="s">
        <v>1678</v>
      </c>
      <c r="D900" s="9">
        <v>179</v>
      </c>
      <c r="E900" s="9" t="s">
        <v>1239</v>
      </c>
      <c r="F900" s="39">
        <v>26877.483239999998</v>
      </c>
      <c r="G900" s="128">
        <v>2.4609231918402016E-3</v>
      </c>
      <c r="H900" s="129">
        <f>U900</f>
        <v>53506.747079999994</v>
      </c>
      <c r="I900" s="128">
        <f>IF(H904&gt;0, H900/H904, 0)</f>
        <v>5.1254767650093418E-3</v>
      </c>
      <c r="J900" s="76"/>
      <c r="K900" s="12" t="e">
        <f>ROUND(J904*I900,0)</f>
        <v>#REF!</v>
      </c>
      <c r="L900" s="75">
        <v>16445</v>
      </c>
      <c r="M900" s="12" t="e">
        <f>K900-L900</f>
        <v>#REF!</v>
      </c>
      <c r="N900" s="50" t="e">
        <f t="shared" si="125"/>
        <v>#REF!</v>
      </c>
      <c r="O900" s="12">
        <v>2</v>
      </c>
      <c r="P900" s="9">
        <f t="shared" si="118"/>
        <v>0</v>
      </c>
      <c r="Q900" s="130">
        <f t="shared" si="119"/>
        <v>179</v>
      </c>
      <c r="R900" s="130">
        <f t="shared" si="120"/>
        <v>179</v>
      </c>
      <c r="S900" s="130">
        <f t="shared" si="121"/>
        <v>891</v>
      </c>
      <c r="T900" s="130">
        <f t="shared" si="122"/>
        <v>4</v>
      </c>
      <c r="U900" s="130">
        <f t="shared" si="123"/>
        <v>53506.747079999994</v>
      </c>
      <c r="V900" s="185">
        <f t="shared" si="124"/>
        <v>891</v>
      </c>
      <c r="W900" s="12">
        <v>179</v>
      </c>
      <c r="X900" s="9">
        <v>179</v>
      </c>
      <c r="Y900" s="9">
        <v>891</v>
      </c>
      <c r="Z900" s="12">
        <v>4</v>
      </c>
      <c r="AA900" s="12">
        <v>53506.747079999994</v>
      </c>
      <c r="AB900" s="132"/>
      <c r="AC900" s="131"/>
      <c r="AD900" s="132"/>
      <c r="AE900" s="132"/>
      <c r="AF900" s="131"/>
      <c r="AG900" s="131"/>
      <c r="AI900" s="12"/>
      <c r="AL900" s="12"/>
      <c r="AM900" s="12"/>
      <c r="AO900" s="12"/>
      <c r="AR900" s="12"/>
      <c r="AS900" s="12"/>
      <c r="AU900" s="12"/>
      <c r="AX900" s="12"/>
      <c r="AY900" s="12"/>
      <c r="BA900" s="12"/>
      <c r="BD900" s="12"/>
      <c r="BE900" s="12"/>
      <c r="BG900" s="12"/>
      <c r="BJ900" s="12"/>
      <c r="BK900" s="12"/>
      <c r="BM900" s="131"/>
      <c r="BN900" s="132"/>
      <c r="BO900" s="132"/>
      <c r="BP900" s="12"/>
      <c r="BQ900" s="12"/>
      <c r="BS900" s="12"/>
      <c r="BV900" s="12"/>
      <c r="BW900" s="12"/>
      <c r="BY900" s="12"/>
      <c r="CB900" s="12"/>
      <c r="CC900" s="12"/>
      <c r="CE900" s="12"/>
      <c r="CH900" s="12"/>
      <c r="CI900" s="12"/>
    </row>
    <row r="901" spans="1:87">
      <c r="A901" s="9">
        <v>892</v>
      </c>
      <c r="B901" s="9">
        <v>179</v>
      </c>
      <c r="C901" s="9" t="s">
        <v>1678</v>
      </c>
      <c r="D901" s="9">
        <v>710</v>
      </c>
      <c r="E901" s="9" t="s">
        <v>1448</v>
      </c>
      <c r="F901" s="39">
        <v>9759967</v>
      </c>
      <c r="G901" s="128">
        <v>0.89363014116402961</v>
      </c>
      <c r="H901" s="129">
        <f t="shared" si="126"/>
        <v>9196732</v>
      </c>
      <c r="I901" s="128">
        <f>IF(H904&gt;0, H901/H904, 0)</f>
        <v>0.8809662099163047</v>
      </c>
      <c r="J901" s="76"/>
      <c r="K901" s="12" t="e">
        <f>ROUND(J904*I901,0)</f>
        <v>#REF!</v>
      </c>
      <c r="L901" s="75">
        <v>5971725</v>
      </c>
      <c r="M901" s="12" t="e">
        <f>K901-L901</f>
        <v>#REF!</v>
      </c>
      <c r="N901" s="50" t="e">
        <f t="shared" si="125"/>
        <v>#REF!</v>
      </c>
      <c r="O901" s="12">
        <v>1043</v>
      </c>
      <c r="P901" s="9">
        <f t="shared" si="118"/>
        <v>0</v>
      </c>
      <c r="Q901" s="130">
        <f t="shared" si="119"/>
        <v>179</v>
      </c>
      <c r="R901" s="130">
        <f t="shared" si="120"/>
        <v>710</v>
      </c>
      <c r="S901" s="130">
        <f t="shared" si="121"/>
        <v>892</v>
      </c>
      <c r="T901" s="130">
        <f t="shared" si="122"/>
        <v>994</v>
      </c>
      <c r="U901" s="130">
        <f t="shared" si="123"/>
        <v>9196732</v>
      </c>
      <c r="V901" s="185">
        <f t="shared" si="124"/>
        <v>892</v>
      </c>
      <c r="W901" s="12">
        <v>179</v>
      </c>
      <c r="X901" s="9">
        <v>710</v>
      </c>
      <c r="Y901" s="9">
        <v>892</v>
      </c>
      <c r="Z901" s="12">
        <v>994</v>
      </c>
      <c r="AA901" s="12">
        <v>9196732</v>
      </c>
      <c r="AB901" s="132"/>
      <c r="AC901" s="131"/>
      <c r="AD901" s="132"/>
      <c r="AE901" s="132"/>
      <c r="AF901" s="131"/>
      <c r="AG901" s="131"/>
      <c r="AI901" s="12"/>
      <c r="AL901" s="12"/>
      <c r="AM901" s="12"/>
      <c r="AO901" s="12"/>
      <c r="AR901" s="12"/>
      <c r="AS901" s="12"/>
      <c r="AU901" s="12"/>
      <c r="AX901" s="12"/>
      <c r="AY901" s="12"/>
      <c r="BA901" s="12"/>
      <c r="BD901" s="12"/>
      <c r="BE901" s="12"/>
      <c r="BG901" s="12"/>
      <c r="BJ901" s="12"/>
      <c r="BK901" s="12"/>
      <c r="BM901" s="131"/>
      <c r="BN901" s="132"/>
      <c r="BO901" s="132"/>
      <c r="BP901" s="12"/>
      <c r="BQ901" s="12"/>
      <c r="BS901" s="12"/>
      <c r="BV901" s="12"/>
      <c r="BW901" s="12"/>
      <c r="BY901" s="12"/>
      <c r="CB901" s="12"/>
      <c r="CC901" s="12"/>
      <c r="CE901" s="12"/>
      <c r="CH901" s="12"/>
      <c r="CI901" s="12"/>
    </row>
    <row r="902" spans="1:87">
      <c r="A902" s="9">
        <v>893</v>
      </c>
      <c r="B902" s="9">
        <v>179</v>
      </c>
      <c r="C902" s="9" t="s">
        <v>1678</v>
      </c>
      <c r="D902" s="9">
        <v>805</v>
      </c>
      <c r="E902" s="9" t="s">
        <v>1474</v>
      </c>
      <c r="F902" s="39">
        <v>1134863</v>
      </c>
      <c r="G902" s="128">
        <v>0.10390893564413016</v>
      </c>
      <c r="H902" s="129">
        <f t="shared" si="126"/>
        <v>1189131</v>
      </c>
      <c r="I902" s="128">
        <f>IF(H904&gt;0, H902/H904, 0)</f>
        <v>0.11390831331868595</v>
      </c>
      <c r="J902" s="76"/>
      <c r="K902" s="12" t="e">
        <f>ROUND(J904*I902,0)</f>
        <v>#REF!</v>
      </c>
      <c r="L902" s="75">
        <v>694376</v>
      </c>
      <c r="M902" s="12" t="e">
        <f>K902-L902</f>
        <v>#REF!</v>
      </c>
      <c r="N902" s="50" t="e">
        <f t="shared" si="125"/>
        <v>#REF!</v>
      </c>
      <c r="O902" s="12">
        <v>75</v>
      </c>
      <c r="P902" s="9">
        <f t="shared" si="118"/>
        <v>0</v>
      </c>
      <c r="Q902" s="130">
        <f t="shared" si="119"/>
        <v>179</v>
      </c>
      <c r="R902" s="130">
        <f t="shared" si="120"/>
        <v>805</v>
      </c>
      <c r="S902" s="130">
        <f t="shared" si="121"/>
        <v>893</v>
      </c>
      <c r="T902" s="130">
        <f t="shared" si="122"/>
        <v>80</v>
      </c>
      <c r="U902" s="130">
        <f t="shared" si="123"/>
        <v>1189131</v>
      </c>
      <c r="V902" s="185">
        <f t="shared" si="124"/>
        <v>893</v>
      </c>
      <c r="W902" s="12">
        <v>179</v>
      </c>
      <c r="X902" s="9">
        <v>805</v>
      </c>
      <c r="Y902" s="9">
        <v>893</v>
      </c>
      <c r="Z902" s="12">
        <v>80</v>
      </c>
      <c r="AA902" s="12">
        <v>1189131</v>
      </c>
      <c r="AB902" s="132"/>
      <c r="AC902" s="131"/>
      <c r="AD902" s="132"/>
      <c r="AE902" s="132"/>
      <c r="AF902" s="131"/>
      <c r="AG902" s="131"/>
      <c r="AI902" s="12"/>
      <c r="AL902" s="12"/>
      <c r="AM902" s="12"/>
      <c r="AO902" s="12"/>
      <c r="AR902" s="12"/>
      <c r="AS902" s="12"/>
      <c r="AU902" s="12"/>
      <c r="AX902" s="12"/>
      <c r="AY902" s="12"/>
      <c r="BA902" s="12"/>
      <c r="BD902" s="12"/>
      <c r="BE902" s="12"/>
      <c r="BG902" s="12"/>
      <c r="BJ902" s="12"/>
      <c r="BK902" s="12"/>
      <c r="BM902" s="131"/>
      <c r="BN902" s="132"/>
      <c r="BO902" s="132"/>
      <c r="BP902" s="12"/>
      <c r="BQ902" s="12"/>
      <c r="BS902" s="12"/>
      <c r="BV902" s="12"/>
      <c r="BW902" s="12"/>
      <c r="BY902" s="12"/>
      <c r="CB902" s="12"/>
      <c r="CC902" s="12"/>
      <c r="CE902" s="12"/>
      <c r="CH902" s="12"/>
      <c r="CI902" s="12"/>
    </row>
    <row r="903" spans="1:87">
      <c r="A903" s="9">
        <v>894</v>
      </c>
      <c r="B903" s="9">
        <v>179</v>
      </c>
      <c r="C903" s="9" t="s">
        <v>1928</v>
      </c>
      <c r="D903" s="9">
        <v>998</v>
      </c>
      <c r="E903" s="9" t="s">
        <v>1928</v>
      </c>
      <c r="F903" s="39">
        <v>0</v>
      </c>
      <c r="G903" s="128">
        <v>0</v>
      </c>
      <c r="H903" s="129">
        <f t="shared" si="126"/>
        <v>0</v>
      </c>
      <c r="I903" s="128">
        <f>IF(H904&gt;0, H903/H904, 0)</f>
        <v>0</v>
      </c>
      <c r="J903" s="76"/>
      <c r="K903" s="12" t="e">
        <f>ROUND(J904*I903,0)</f>
        <v>#REF!</v>
      </c>
      <c r="L903" s="75">
        <v>0</v>
      </c>
      <c r="M903" s="12" t="e">
        <f>K903-L903</f>
        <v>#REF!</v>
      </c>
      <c r="N903" s="50" t="e">
        <f t="shared" si="125"/>
        <v>#REF!</v>
      </c>
      <c r="O903" s="12">
        <v>0</v>
      </c>
      <c r="P903" s="9">
        <f t="shared" si="118"/>
        <v>0</v>
      </c>
      <c r="Q903" s="130">
        <f t="shared" si="119"/>
        <v>179</v>
      </c>
      <c r="R903" s="130">
        <f t="shared" si="120"/>
        <v>998</v>
      </c>
      <c r="S903" s="130">
        <f t="shared" si="121"/>
        <v>894</v>
      </c>
      <c r="T903" s="130">
        <f t="shared" si="122"/>
        <v>0</v>
      </c>
      <c r="U903" s="130">
        <f t="shared" si="123"/>
        <v>0</v>
      </c>
      <c r="V903" s="185">
        <f t="shared" si="124"/>
        <v>894</v>
      </c>
      <c r="W903" s="12">
        <v>179</v>
      </c>
      <c r="X903" s="9">
        <v>998</v>
      </c>
      <c r="Y903" s="9">
        <v>894</v>
      </c>
      <c r="Z903" s="12">
        <v>0</v>
      </c>
      <c r="AA903" s="12">
        <v>0</v>
      </c>
      <c r="AB903" s="132"/>
      <c r="AC903" s="131"/>
      <c r="AD903" s="132"/>
      <c r="AE903" s="132"/>
      <c r="AF903" s="131"/>
      <c r="AG903" s="131"/>
      <c r="AI903" s="12"/>
      <c r="AL903" s="12"/>
      <c r="AM903" s="12"/>
      <c r="AO903" s="12"/>
      <c r="AR903" s="12"/>
      <c r="AS903" s="12"/>
      <c r="AU903" s="12"/>
      <c r="AX903" s="12"/>
      <c r="AY903" s="12"/>
      <c r="BA903" s="12"/>
      <c r="BD903" s="12"/>
      <c r="BE903" s="12"/>
      <c r="BG903" s="12"/>
      <c r="BJ903" s="12"/>
      <c r="BK903" s="12"/>
      <c r="BM903" s="131"/>
      <c r="BN903" s="132"/>
      <c r="BO903" s="132"/>
      <c r="BP903" s="12"/>
      <c r="BQ903" s="12"/>
      <c r="BS903" s="12"/>
      <c r="BV903" s="12"/>
      <c r="BW903" s="12"/>
      <c r="BY903" s="12"/>
      <c r="CB903" s="12"/>
      <c r="CC903" s="12"/>
      <c r="CE903" s="12"/>
      <c r="CH903" s="12"/>
      <c r="CI903" s="12"/>
    </row>
    <row r="904" spans="1:87">
      <c r="A904" s="9">
        <v>895</v>
      </c>
      <c r="B904" s="13">
        <v>179</v>
      </c>
      <c r="C904" s="13" t="s">
        <v>1678</v>
      </c>
      <c r="D904" s="13">
        <v>999</v>
      </c>
      <c r="E904" s="13" t="s">
        <v>946</v>
      </c>
      <c r="F904" s="111">
        <v>10921707.483240001</v>
      </c>
      <c r="G904" s="133">
        <v>1</v>
      </c>
      <c r="H904" s="134">
        <f>SUM(H900:H903)</f>
        <v>10439369.74708</v>
      </c>
      <c r="I904" s="133">
        <f>SUM(I900:I903)</f>
        <v>1</v>
      </c>
      <c r="J904" s="111" t="e">
        <f>VLOOKUP(B904,town351,22)</f>
        <v>#REF!</v>
      </c>
      <c r="K904" s="111" t="e">
        <f>SUM(K900:K903)</f>
        <v>#REF!</v>
      </c>
      <c r="L904" s="135">
        <v>6682546</v>
      </c>
      <c r="M904" s="111" t="e">
        <f>SUM(M900:M903)</f>
        <v>#REF!</v>
      </c>
      <c r="N904" s="49" t="e">
        <f t="shared" si="125"/>
        <v>#REF!</v>
      </c>
      <c r="O904" s="111">
        <v>1120</v>
      </c>
      <c r="P904" s="9">
        <f t="shared" si="118"/>
        <v>0</v>
      </c>
      <c r="Q904" s="130">
        <f t="shared" si="119"/>
        <v>179</v>
      </c>
      <c r="R904" s="130">
        <f t="shared" si="120"/>
        <v>999</v>
      </c>
      <c r="S904" s="130">
        <f t="shared" si="121"/>
        <v>895</v>
      </c>
      <c r="T904" s="130">
        <f t="shared" si="122"/>
        <v>1078</v>
      </c>
      <c r="U904" s="130">
        <f t="shared" si="123"/>
        <v>10439369.74708</v>
      </c>
      <c r="V904" s="185">
        <f t="shared" si="124"/>
        <v>895</v>
      </c>
      <c r="W904" s="12">
        <v>179</v>
      </c>
      <c r="X904" s="9">
        <v>999</v>
      </c>
      <c r="Y904" s="9">
        <v>895</v>
      </c>
      <c r="Z904" s="12">
        <v>1078</v>
      </c>
      <c r="AA904" s="12">
        <v>10439369.74708</v>
      </c>
      <c r="AB904" s="132"/>
      <c r="AC904" s="131"/>
      <c r="AD904" s="132"/>
      <c r="AE904" s="132"/>
      <c r="AF904" s="131"/>
      <c r="AG904" s="131"/>
      <c r="AI904" s="12"/>
      <c r="AL904" s="12"/>
      <c r="AM904" s="12"/>
      <c r="AO904" s="12"/>
      <c r="AR904" s="12"/>
      <c r="AS904" s="12"/>
      <c r="AU904" s="12"/>
      <c r="AX904" s="12"/>
      <c r="AY904" s="12"/>
      <c r="BA904" s="12"/>
      <c r="BD904" s="12"/>
      <c r="BE904" s="12"/>
      <c r="BG904" s="12"/>
      <c r="BJ904" s="12"/>
      <c r="BK904" s="12"/>
      <c r="BM904" s="131"/>
      <c r="BN904" s="132"/>
      <c r="BO904" s="132"/>
      <c r="BP904" s="12"/>
      <c r="BQ904" s="12"/>
      <c r="BS904" s="12"/>
      <c r="BV904" s="12"/>
      <c r="BW904" s="12"/>
      <c r="BY904" s="12"/>
      <c r="CB904" s="12"/>
      <c r="CC904" s="12"/>
      <c r="CE904" s="12"/>
      <c r="CH904" s="12"/>
      <c r="CI904" s="12"/>
    </row>
    <row r="905" spans="1:87">
      <c r="A905" s="9">
        <v>896</v>
      </c>
      <c r="B905" s="9">
        <v>180</v>
      </c>
      <c r="C905" s="9" t="s">
        <v>1679</v>
      </c>
      <c r="D905" s="9">
        <v>180</v>
      </c>
      <c r="E905" s="9" t="s">
        <v>1240</v>
      </c>
      <c r="F905" s="39">
        <v>39599.880000000005</v>
      </c>
      <c r="G905" s="128">
        <v>4.1967929308429127E-3</v>
      </c>
      <c r="H905" s="129">
        <f>U905</f>
        <v>52683.680000000008</v>
      </c>
      <c r="I905" s="128">
        <f>IF(H909&gt;0, H905/H909, 0)</f>
        <v>5.7497141266767901E-3</v>
      </c>
      <c r="J905" s="76"/>
      <c r="K905" s="12" t="e">
        <f>ROUND(J909*I905,0)</f>
        <v>#REF!</v>
      </c>
      <c r="L905" s="75">
        <v>24335</v>
      </c>
      <c r="M905" s="12" t="e">
        <f>K905-L905</f>
        <v>#REF!</v>
      </c>
      <c r="N905" s="50" t="e">
        <f t="shared" si="125"/>
        <v>#REF!</v>
      </c>
      <c r="O905" s="12">
        <v>3</v>
      </c>
      <c r="P905" s="9">
        <f t="shared" si="118"/>
        <v>0</v>
      </c>
      <c r="Q905" s="130">
        <f t="shared" si="119"/>
        <v>180</v>
      </c>
      <c r="R905" s="130">
        <f t="shared" si="120"/>
        <v>180</v>
      </c>
      <c r="S905" s="130">
        <f t="shared" si="121"/>
        <v>896</v>
      </c>
      <c r="T905" s="130">
        <f t="shared" si="122"/>
        <v>4</v>
      </c>
      <c r="U905" s="130">
        <f t="shared" si="123"/>
        <v>52683.680000000008</v>
      </c>
      <c r="V905" s="185">
        <f t="shared" si="124"/>
        <v>896</v>
      </c>
      <c r="W905" s="12">
        <v>180</v>
      </c>
      <c r="X905" s="9">
        <v>180</v>
      </c>
      <c r="Y905" s="9">
        <v>896</v>
      </c>
      <c r="Z905" s="12">
        <v>4</v>
      </c>
      <c r="AA905" s="12">
        <v>52683.680000000008</v>
      </c>
      <c r="AB905" s="132"/>
      <c r="AC905" s="131"/>
      <c r="AD905" s="132"/>
      <c r="AE905" s="132"/>
      <c r="AF905" s="131"/>
      <c r="AG905" s="131"/>
      <c r="AI905" s="12"/>
      <c r="AL905" s="12"/>
      <c r="AM905" s="12"/>
      <c r="AO905" s="12"/>
      <c r="AR905" s="12"/>
      <c r="AS905" s="12"/>
      <c r="AU905" s="12"/>
      <c r="AX905" s="12"/>
      <c r="AY905" s="12"/>
      <c r="BA905" s="12"/>
      <c r="BD905" s="12"/>
      <c r="BE905" s="12"/>
      <c r="BG905" s="12"/>
      <c r="BJ905" s="12"/>
      <c r="BK905" s="12"/>
      <c r="BM905" s="131"/>
      <c r="BN905" s="132"/>
      <c r="BO905" s="132"/>
      <c r="BP905" s="12"/>
      <c r="BQ905" s="12"/>
      <c r="BS905" s="12"/>
      <c r="BV905" s="12"/>
      <c r="BW905" s="12"/>
      <c r="BY905" s="12"/>
      <c r="CB905" s="12"/>
      <c r="CC905" s="12"/>
      <c r="CE905" s="12"/>
      <c r="CH905" s="12"/>
      <c r="CI905" s="12"/>
    </row>
    <row r="906" spans="1:87">
      <c r="A906" s="9">
        <v>897</v>
      </c>
      <c r="B906" s="9">
        <v>180</v>
      </c>
      <c r="C906" s="9" t="s">
        <v>1679</v>
      </c>
      <c r="D906" s="9">
        <v>745</v>
      </c>
      <c r="E906" s="9" t="s">
        <v>1458</v>
      </c>
      <c r="F906" s="39">
        <v>8362391</v>
      </c>
      <c r="G906" s="128">
        <v>0.88624570159668137</v>
      </c>
      <c r="H906" s="129">
        <f t="shared" si="126"/>
        <v>7957730</v>
      </c>
      <c r="I906" s="128">
        <f>IF(H909&gt;0, H906/H909, 0)</f>
        <v>0.86847905456262142</v>
      </c>
      <c r="J906" s="76"/>
      <c r="K906" s="12" t="e">
        <f>ROUND(J909*I906,0)</f>
        <v>#REF!</v>
      </c>
      <c r="L906" s="75">
        <v>5138821</v>
      </c>
      <c r="M906" s="12" t="e">
        <f>K906-L906</f>
        <v>#REF!</v>
      </c>
      <c r="N906" s="50" t="e">
        <f t="shared" si="125"/>
        <v>#REF!</v>
      </c>
      <c r="O906" s="12">
        <v>912</v>
      </c>
      <c r="P906" s="9">
        <f t="shared" ref="P906:P969" si="127">ABS(Q906-B906)+ABS(R906-D906)</f>
        <v>0</v>
      </c>
      <c r="Q906" s="130">
        <f t="shared" ref="Q906:Q969" si="128">VLOOKUP($A906, foundoptions, VLOOKUP($Q$6, foundoptcell, 2, FALSE), FALSE)</f>
        <v>180</v>
      </c>
      <c r="R906" s="130">
        <f t="shared" ref="R906:R969" si="129">VLOOKUP($A906, foundoptions, VLOOKUP($Q$6, foundoptcell, 2, FALSE)+1, FALSE)</f>
        <v>745</v>
      </c>
      <c r="S906" s="130">
        <f t="shared" ref="S906:S969" si="130">VLOOKUP($A906, foundoptions, VLOOKUP($Q$6, foundoptcell, 2, FALSE)+2, FALSE)</f>
        <v>897</v>
      </c>
      <c r="T906" s="130">
        <f t="shared" ref="T906:T969" si="131">VLOOKUP($A906, foundoptions, VLOOKUP($Q$6, foundoptcell, 2, FALSE)+3, FALSE)</f>
        <v>856</v>
      </c>
      <c r="U906" s="130">
        <f t="shared" ref="U906:U969" si="132">VLOOKUP($A906, foundoptions, VLOOKUP($Q$6, foundoptcell, 2, FALSE)+4, FALSE)</f>
        <v>7957730</v>
      </c>
      <c r="V906" s="185">
        <f t="shared" si="124"/>
        <v>897</v>
      </c>
      <c r="W906" s="12">
        <v>180</v>
      </c>
      <c r="X906" s="9">
        <v>745</v>
      </c>
      <c r="Y906" s="9">
        <v>897</v>
      </c>
      <c r="Z906" s="12">
        <v>856</v>
      </c>
      <c r="AA906" s="12">
        <v>7957730</v>
      </c>
      <c r="AB906" s="132"/>
      <c r="AC906" s="131"/>
      <c r="AD906" s="132"/>
      <c r="AE906" s="132"/>
      <c r="AF906" s="131"/>
      <c r="AG906" s="131"/>
      <c r="AI906" s="12"/>
      <c r="AL906" s="12"/>
      <c r="AM906" s="12"/>
      <c r="AO906" s="12"/>
      <c r="AR906" s="12"/>
      <c r="AS906" s="12"/>
      <c r="AU906" s="12"/>
      <c r="AX906" s="12"/>
      <c r="AY906" s="12"/>
      <c r="BA906" s="12"/>
      <c r="BD906" s="12"/>
      <c r="BE906" s="12"/>
      <c r="BG906" s="12"/>
      <c r="BJ906" s="12"/>
      <c r="BK906" s="12"/>
      <c r="BM906" s="131"/>
      <c r="BN906" s="132"/>
      <c r="BO906" s="132"/>
      <c r="BP906" s="12"/>
      <c r="BQ906" s="12"/>
      <c r="BS906" s="12"/>
      <c r="BV906" s="12"/>
      <c r="BW906" s="12"/>
      <c r="BY906" s="12"/>
      <c r="CB906" s="12"/>
      <c r="CC906" s="12"/>
      <c r="CE906" s="12"/>
      <c r="CH906" s="12"/>
      <c r="CI906" s="12"/>
    </row>
    <row r="907" spans="1:87">
      <c r="A907" s="9">
        <v>898</v>
      </c>
      <c r="B907" s="9">
        <v>180</v>
      </c>
      <c r="C907" s="9" t="s">
        <v>1679</v>
      </c>
      <c r="D907" s="9">
        <v>885</v>
      </c>
      <c r="E907" s="9" t="s">
        <v>1498</v>
      </c>
      <c r="F907" s="39">
        <v>1033757</v>
      </c>
      <c r="G907" s="128">
        <v>0.10955750547247559</v>
      </c>
      <c r="H907" s="129">
        <f t="shared" si="126"/>
        <v>1152421</v>
      </c>
      <c r="I907" s="128">
        <f>IF(H909&gt;0, H907/H909, 0)</f>
        <v>0.12577123131070178</v>
      </c>
      <c r="J907" s="76"/>
      <c r="K907" s="12" t="e">
        <f>ROUND(J909*I907,0)</f>
        <v>#REF!</v>
      </c>
      <c r="L907" s="75">
        <v>635260</v>
      </c>
      <c r="M907" s="12" t="e">
        <f>K907-L907</f>
        <v>#REF!</v>
      </c>
      <c r="N907" s="50" t="e">
        <f t="shared" si="125"/>
        <v>#REF!</v>
      </c>
      <c r="O907" s="12">
        <v>66</v>
      </c>
      <c r="P907" s="9">
        <f t="shared" si="127"/>
        <v>0</v>
      </c>
      <c r="Q907" s="130">
        <f t="shared" si="128"/>
        <v>180</v>
      </c>
      <c r="R907" s="130">
        <f t="shared" si="129"/>
        <v>885</v>
      </c>
      <c r="S907" s="130">
        <f t="shared" si="130"/>
        <v>898</v>
      </c>
      <c r="T907" s="130">
        <f t="shared" si="131"/>
        <v>73</v>
      </c>
      <c r="U907" s="130">
        <f t="shared" si="132"/>
        <v>1152421</v>
      </c>
      <c r="V907" s="185">
        <f t="shared" ref="V907:V970" si="133">A907</f>
        <v>898</v>
      </c>
      <c r="W907" s="12">
        <v>180</v>
      </c>
      <c r="X907" s="9">
        <v>885</v>
      </c>
      <c r="Y907" s="9">
        <v>898</v>
      </c>
      <c r="Z907" s="12">
        <v>73</v>
      </c>
      <c r="AA907" s="12">
        <v>1152421</v>
      </c>
      <c r="AB907" s="132"/>
      <c r="AC907" s="131"/>
      <c r="AD907" s="132"/>
      <c r="AE907" s="132"/>
      <c r="AF907" s="131"/>
      <c r="AG907" s="131"/>
      <c r="AI907" s="12"/>
      <c r="AL907" s="12"/>
      <c r="AM907" s="12"/>
      <c r="AO907" s="12"/>
      <c r="AR907" s="12"/>
      <c r="AS907" s="12"/>
      <c r="AU907" s="12"/>
      <c r="AX907" s="12"/>
      <c r="AY907" s="12"/>
      <c r="BA907" s="12"/>
      <c r="BD907" s="12"/>
      <c r="BE907" s="12"/>
      <c r="BG907" s="12"/>
      <c r="BJ907" s="12"/>
      <c r="BK907" s="12"/>
      <c r="BM907" s="131"/>
      <c r="BN907" s="132"/>
      <c r="BO907" s="132"/>
      <c r="BP907" s="12"/>
      <c r="BQ907" s="12"/>
      <c r="BS907" s="12"/>
      <c r="BV907" s="12"/>
      <c r="BW907" s="12"/>
      <c r="BY907" s="12"/>
      <c r="CB907" s="12"/>
      <c r="CC907" s="12"/>
      <c r="CE907" s="12"/>
      <c r="CH907" s="12"/>
      <c r="CI907" s="12"/>
    </row>
    <row r="908" spans="1:87">
      <c r="A908" s="9">
        <v>899</v>
      </c>
      <c r="B908" s="9">
        <v>180</v>
      </c>
      <c r="C908" s="9" t="s">
        <v>1928</v>
      </c>
      <c r="D908" s="9">
        <v>998</v>
      </c>
      <c r="F908" s="136">
        <v>0</v>
      </c>
      <c r="G908" s="137">
        <v>0</v>
      </c>
      <c r="H908" s="129">
        <f t="shared" si="126"/>
        <v>0</v>
      </c>
      <c r="I908" s="128">
        <f>IF(H909&gt;0, H908/H909, 0)</f>
        <v>0</v>
      </c>
      <c r="J908" s="76"/>
      <c r="K908" s="12" t="e">
        <f>ROUND(J909*I908,0)</f>
        <v>#REF!</v>
      </c>
      <c r="L908" s="75">
        <v>0</v>
      </c>
      <c r="M908" s="12" t="e">
        <f>K908-L908</f>
        <v>#REF!</v>
      </c>
      <c r="N908" s="50" t="e">
        <f t="shared" si="125"/>
        <v>#REF!</v>
      </c>
      <c r="O908" s="12">
        <v>0</v>
      </c>
      <c r="P908" s="9">
        <f t="shared" si="127"/>
        <v>0</v>
      </c>
      <c r="Q908" s="130">
        <f t="shared" si="128"/>
        <v>180</v>
      </c>
      <c r="R908" s="130">
        <f t="shared" si="129"/>
        <v>998</v>
      </c>
      <c r="S908" s="130">
        <f t="shared" si="130"/>
        <v>899</v>
      </c>
      <c r="T908" s="130">
        <f t="shared" si="131"/>
        <v>0</v>
      </c>
      <c r="U908" s="130">
        <f t="shared" si="132"/>
        <v>0</v>
      </c>
      <c r="V908" s="185">
        <f t="shared" si="133"/>
        <v>899</v>
      </c>
      <c r="W908" s="12">
        <v>180</v>
      </c>
      <c r="X908" s="9">
        <v>998</v>
      </c>
      <c r="Y908" s="9">
        <v>899</v>
      </c>
      <c r="Z908" s="12">
        <v>0</v>
      </c>
      <c r="AA908" s="12">
        <v>0</v>
      </c>
      <c r="AB908" s="132"/>
      <c r="AC908" s="131"/>
      <c r="AD908" s="132"/>
      <c r="AE908" s="132"/>
      <c r="AF908" s="131"/>
      <c r="AG908" s="131"/>
      <c r="AI908" s="12"/>
      <c r="AL908" s="12"/>
      <c r="AM908" s="12"/>
      <c r="AO908" s="12"/>
      <c r="AR908" s="12"/>
      <c r="AS908" s="12"/>
      <c r="AU908" s="12"/>
      <c r="AX908" s="12"/>
      <c r="AY908" s="12"/>
      <c r="BA908" s="12"/>
      <c r="BD908" s="12"/>
      <c r="BE908" s="12"/>
      <c r="BG908" s="12"/>
      <c r="BJ908" s="12"/>
      <c r="BK908" s="12"/>
      <c r="BM908" s="131"/>
      <c r="BN908" s="132"/>
      <c r="BO908" s="132"/>
      <c r="BP908" s="12"/>
      <c r="BQ908" s="12"/>
      <c r="BS908" s="12"/>
      <c r="BV908" s="12"/>
      <c r="BW908" s="12"/>
      <c r="BY908" s="12"/>
      <c r="CB908" s="12"/>
      <c r="CC908" s="12"/>
      <c r="CE908" s="12"/>
      <c r="CH908" s="12"/>
      <c r="CI908" s="12"/>
    </row>
    <row r="909" spans="1:87">
      <c r="A909" s="9">
        <v>900</v>
      </c>
      <c r="B909" s="13">
        <v>180</v>
      </c>
      <c r="C909" s="13" t="s">
        <v>1679</v>
      </c>
      <c r="D909" s="13">
        <v>999</v>
      </c>
      <c r="E909" s="13" t="s">
        <v>946</v>
      </c>
      <c r="F909" s="111">
        <v>9435747.8800000008</v>
      </c>
      <c r="G909" s="133">
        <v>0.99999999999999989</v>
      </c>
      <c r="H909" s="134">
        <f>SUM(H905:H908)</f>
        <v>9162834.6799999997</v>
      </c>
      <c r="I909" s="133">
        <f>SUM(I905:I908)</f>
        <v>1</v>
      </c>
      <c r="J909" s="111" t="e">
        <f>VLOOKUP(B909,town351,22)</f>
        <v>#REF!</v>
      </c>
      <c r="K909" s="111" t="e">
        <f>SUM(K905:K908)</f>
        <v>#REF!</v>
      </c>
      <c r="L909" s="135">
        <v>5798416</v>
      </c>
      <c r="M909" s="111" t="e">
        <f>SUM(M905:M908)</f>
        <v>#REF!</v>
      </c>
      <c r="N909" s="49" t="e">
        <f t="shared" si="125"/>
        <v>#REF!</v>
      </c>
      <c r="O909" s="111">
        <v>981</v>
      </c>
      <c r="P909" s="9">
        <f t="shared" si="127"/>
        <v>0</v>
      </c>
      <c r="Q909" s="130">
        <f t="shared" si="128"/>
        <v>180</v>
      </c>
      <c r="R909" s="130">
        <f t="shared" si="129"/>
        <v>999</v>
      </c>
      <c r="S909" s="130">
        <f t="shared" si="130"/>
        <v>900</v>
      </c>
      <c r="T909" s="130">
        <f t="shared" si="131"/>
        <v>933</v>
      </c>
      <c r="U909" s="130">
        <f t="shared" si="132"/>
        <v>9162834.6799999997</v>
      </c>
      <c r="V909" s="185">
        <f t="shared" si="133"/>
        <v>900</v>
      </c>
      <c r="W909" s="12">
        <v>180</v>
      </c>
      <c r="X909" s="9">
        <v>999</v>
      </c>
      <c r="Y909" s="9">
        <v>900</v>
      </c>
      <c r="Z909" s="12">
        <v>933</v>
      </c>
      <c r="AA909" s="12">
        <v>9162834.6799999997</v>
      </c>
      <c r="AB909" s="132"/>
      <c r="AC909" s="131"/>
      <c r="AD909" s="132"/>
      <c r="AE909" s="132"/>
      <c r="AF909" s="131"/>
      <c r="AG909" s="131"/>
      <c r="AI909" s="12"/>
      <c r="AL909" s="12"/>
      <c r="AM909" s="12"/>
      <c r="AO909" s="12"/>
      <c r="AR909" s="12"/>
      <c r="AS909" s="12"/>
      <c r="AU909" s="12"/>
      <c r="AX909" s="12"/>
      <c r="AY909" s="12"/>
      <c r="BA909" s="12"/>
      <c r="BD909" s="12"/>
      <c r="BE909" s="12"/>
      <c r="BG909" s="12"/>
      <c r="BJ909" s="12"/>
      <c r="BK909" s="12"/>
      <c r="BM909" s="131"/>
      <c r="BN909" s="132"/>
      <c r="BO909" s="132"/>
      <c r="BP909" s="12"/>
      <c r="BQ909" s="12"/>
      <c r="BS909" s="12"/>
      <c r="BV909" s="12"/>
      <c r="BW909" s="12"/>
      <c r="BY909" s="12"/>
      <c r="CB909" s="12"/>
      <c r="CC909" s="12"/>
      <c r="CE909" s="12"/>
      <c r="CH909" s="12"/>
      <c r="CI909" s="12"/>
    </row>
    <row r="910" spans="1:87">
      <c r="A910" s="9">
        <v>901</v>
      </c>
      <c r="B910" s="9">
        <v>181</v>
      </c>
      <c r="C910" s="9" t="s">
        <v>1680</v>
      </c>
      <c r="D910" s="9">
        <v>181</v>
      </c>
      <c r="E910" s="9" t="s">
        <v>1241</v>
      </c>
      <c r="F910" s="39">
        <v>75476679.289999992</v>
      </c>
      <c r="G910" s="128">
        <v>0.91995884067375411</v>
      </c>
      <c r="H910" s="129">
        <f>U910</f>
        <v>76096298.539999992</v>
      </c>
      <c r="I910" s="128">
        <f>IF(H914&gt;0, H910/H914, 0)</f>
        <v>0.92203869646731373</v>
      </c>
      <c r="J910" s="76"/>
      <c r="K910" s="12" t="e">
        <f>ROUND(J914*I910,0)</f>
        <v>#REF!</v>
      </c>
      <c r="L910" s="75">
        <v>34357316</v>
      </c>
      <c r="M910" s="12" t="e">
        <f>K910-L910</f>
        <v>#REF!</v>
      </c>
      <c r="N910" s="50" t="e">
        <f t="shared" si="125"/>
        <v>#REF!</v>
      </c>
      <c r="O910" s="12">
        <v>7112</v>
      </c>
      <c r="P910" s="9">
        <f t="shared" si="127"/>
        <v>0</v>
      </c>
      <c r="Q910" s="130">
        <f t="shared" si="128"/>
        <v>181</v>
      </c>
      <c r="R910" s="130">
        <f t="shared" si="129"/>
        <v>181</v>
      </c>
      <c r="S910" s="130">
        <f t="shared" si="130"/>
        <v>901</v>
      </c>
      <c r="T910" s="130">
        <f t="shared" si="131"/>
        <v>7155</v>
      </c>
      <c r="U910" s="130">
        <f t="shared" si="132"/>
        <v>76096298.539999992</v>
      </c>
      <c r="V910" s="185">
        <f t="shared" si="133"/>
        <v>901</v>
      </c>
      <c r="W910" s="12">
        <v>181</v>
      </c>
      <c r="X910" s="9">
        <v>181</v>
      </c>
      <c r="Y910" s="9">
        <v>901</v>
      </c>
      <c r="Z910" s="12">
        <v>7155</v>
      </c>
      <c r="AA910" s="12">
        <v>76096298.539999992</v>
      </c>
      <c r="AB910" s="132"/>
      <c r="AC910" s="131"/>
      <c r="AD910" s="132"/>
      <c r="AE910" s="132"/>
      <c r="AF910" s="131"/>
      <c r="AG910" s="131"/>
      <c r="AI910" s="12"/>
      <c r="AL910" s="12"/>
      <c r="AM910" s="12"/>
      <c r="AO910" s="12"/>
      <c r="AR910" s="12"/>
      <c r="AS910" s="12"/>
      <c r="AU910" s="12"/>
      <c r="AX910" s="12"/>
      <c r="AY910" s="12"/>
      <c r="BA910" s="12"/>
      <c r="BD910" s="12"/>
      <c r="BE910" s="12"/>
      <c r="BG910" s="12"/>
      <c r="BJ910" s="12"/>
      <c r="BK910" s="12"/>
      <c r="BM910" s="131"/>
      <c r="BN910" s="132"/>
      <c r="BO910" s="132"/>
      <c r="BP910" s="12"/>
      <c r="BQ910" s="12"/>
      <c r="BS910" s="12"/>
      <c r="BV910" s="12"/>
      <c r="BW910" s="12"/>
      <c r="BY910" s="12"/>
      <c r="CB910" s="12"/>
      <c r="CC910" s="12"/>
      <c r="CE910" s="12"/>
      <c r="CH910" s="12"/>
      <c r="CI910" s="12"/>
    </row>
    <row r="911" spans="1:87">
      <c r="A911" s="9">
        <v>902</v>
      </c>
      <c r="B911" s="9">
        <v>181</v>
      </c>
      <c r="C911" s="9" t="s">
        <v>1680</v>
      </c>
      <c r="D911" s="9">
        <v>823</v>
      </c>
      <c r="E911" s="9" t="s">
        <v>1481</v>
      </c>
      <c r="F911" s="39">
        <v>6566860</v>
      </c>
      <c r="G911" s="128">
        <v>8.0041159326245837E-2</v>
      </c>
      <c r="H911" s="129">
        <f t="shared" si="126"/>
        <v>6434184</v>
      </c>
      <c r="I911" s="128">
        <f>IF(H914&gt;0, H911/H914, 0)</f>
        <v>7.7961303532686224E-2</v>
      </c>
      <c r="J911" s="76"/>
      <c r="K911" s="12" t="e">
        <f>ROUND(J914*I911,0)</f>
        <v>#REF!</v>
      </c>
      <c r="L911" s="75">
        <v>2989263</v>
      </c>
      <c r="M911" s="12" t="e">
        <f>K911-L911</f>
        <v>#REF!</v>
      </c>
      <c r="N911" s="50" t="e">
        <f t="shared" si="125"/>
        <v>#REF!</v>
      </c>
      <c r="O911" s="12">
        <v>377</v>
      </c>
      <c r="P911" s="9">
        <f t="shared" si="127"/>
        <v>0</v>
      </c>
      <c r="Q911" s="130">
        <f t="shared" si="128"/>
        <v>181</v>
      </c>
      <c r="R911" s="130">
        <f t="shared" si="129"/>
        <v>823</v>
      </c>
      <c r="S911" s="130">
        <f t="shared" si="130"/>
        <v>902</v>
      </c>
      <c r="T911" s="130">
        <f t="shared" si="131"/>
        <v>360</v>
      </c>
      <c r="U911" s="130">
        <f t="shared" si="132"/>
        <v>6434184</v>
      </c>
      <c r="V911" s="185">
        <f t="shared" si="133"/>
        <v>902</v>
      </c>
      <c r="W911" s="12">
        <v>181</v>
      </c>
      <c r="X911" s="9">
        <v>823</v>
      </c>
      <c r="Y911" s="9">
        <v>902</v>
      </c>
      <c r="Z911" s="12">
        <v>360</v>
      </c>
      <c r="AA911" s="12">
        <v>6434184</v>
      </c>
      <c r="AB911" s="132"/>
      <c r="AC911" s="131"/>
      <c r="AD911" s="132"/>
      <c r="AE911" s="132"/>
      <c r="AF911" s="131"/>
      <c r="AG911" s="131"/>
      <c r="AI911" s="12"/>
      <c r="AL911" s="12"/>
      <c r="AM911" s="12"/>
      <c r="AO911" s="12"/>
      <c r="AR911" s="12"/>
      <c r="AS911" s="12"/>
      <c r="AU911" s="12"/>
      <c r="AX911" s="12"/>
      <c r="AY911" s="12"/>
      <c r="BA911" s="12"/>
      <c r="BD911" s="12"/>
      <c r="BE911" s="12"/>
      <c r="BG911" s="12"/>
      <c r="BJ911" s="12"/>
      <c r="BK911" s="12"/>
      <c r="BM911" s="131"/>
      <c r="BN911" s="132"/>
      <c r="BO911" s="132"/>
      <c r="BP911" s="12"/>
      <c r="BQ911" s="12"/>
      <c r="BS911" s="12"/>
      <c r="BV911" s="12"/>
      <c r="BW911" s="12"/>
      <c r="BY911" s="12"/>
      <c r="CB911" s="12"/>
      <c r="CC911" s="12"/>
      <c r="CE911" s="12"/>
      <c r="CH911" s="12"/>
      <c r="CI911" s="12"/>
    </row>
    <row r="912" spans="1:87">
      <c r="A912" s="9">
        <v>903</v>
      </c>
      <c r="B912" s="9">
        <v>181</v>
      </c>
      <c r="C912" s="9" t="s">
        <v>1928</v>
      </c>
      <c r="D912" s="9">
        <v>998</v>
      </c>
      <c r="F912" s="136">
        <v>0</v>
      </c>
      <c r="G912" s="137">
        <v>0</v>
      </c>
      <c r="H912" s="129">
        <f t="shared" si="126"/>
        <v>0</v>
      </c>
      <c r="I912" s="128">
        <f>IF(H914&gt;0, H912/H914, 0)</f>
        <v>0</v>
      </c>
      <c r="J912" s="76"/>
      <c r="K912" s="12" t="e">
        <f>ROUND(J914*I912,0)</f>
        <v>#REF!</v>
      </c>
      <c r="L912" s="75">
        <v>0</v>
      </c>
      <c r="M912" s="12" t="e">
        <f>K912-L912</f>
        <v>#REF!</v>
      </c>
      <c r="N912" s="50" t="e">
        <f>IF(L912&gt;0,M912*100/L912,IF(M912&gt;0,100,0))</f>
        <v>#REF!</v>
      </c>
      <c r="O912" s="12">
        <v>0</v>
      </c>
      <c r="P912" s="9">
        <f t="shared" si="127"/>
        <v>0</v>
      </c>
      <c r="Q912" s="130">
        <f t="shared" si="128"/>
        <v>181</v>
      </c>
      <c r="R912" s="130">
        <f t="shared" si="129"/>
        <v>998</v>
      </c>
      <c r="S912" s="130">
        <f t="shared" si="130"/>
        <v>903</v>
      </c>
      <c r="T912" s="130">
        <f t="shared" si="131"/>
        <v>0</v>
      </c>
      <c r="U912" s="130">
        <f t="shared" si="132"/>
        <v>0</v>
      </c>
      <c r="V912" s="185">
        <f t="shared" si="133"/>
        <v>903</v>
      </c>
      <c r="W912" s="12">
        <v>181</v>
      </c>
      <c r="X912" s="9">
        <v>998</v>
      </c>
      <c r="Y912" s="9">
        <v>903</v>
      </c>
      <c r="Z912" s="12">
        <v>0</v>
      </c>
      <c r="AA912" s="12">
        <v>0</v>
      </c>
      <c r="AB912" s="132"/>
      <c r="AC912" s="131"/>
      <c r="AD912" s="132"/>
      <c r="AE912" s="132"/>
      <c r="AF912" s="131"/>
      <c r="AG912" s="131"/>
      <c r="AI912" s="12"/>
      <c r="AL912" s="12"/>
      <c r="AM912" s="12"/>
      <c r="AO912" s="12"/>
      <c r="AR912" s="12"/>
      <c r="AS912" s="12"/>
      <c r="AU912" s="12"/>
      <c r="AX912" s="12"/>
      <c r="AY912" s="12"/>
      <c r="BA912" s="12"/>
      <c r="BD912" s="12"/>
      <c r="BE912" s="12"/>
      <c r="BG912" s="12"/>
      <c r="BJ912" s="12"/>
      <c r="BK912" s="12"/>
      <c r="BM912" s="131"/>
      <c r="BN912" s="132"/>
      <c r="BO912" s="132"/>
      <c r="BP912" s="12"/>
      <c r="BQ912" s="12"/>
      <c r="BS912" s="12"/>
      <c r="BV912" s="12"/>
      <c r="BW912" s="12"/>
      <c r="BY912" s="12"/>
      <c r="CB912" s="12"/>
      <c r="CC912" s="12"/>
      <c r="CE912" s="12"/>
      <c r="CH912" s="12"/>
      <c r="CI912" s="12"/>
    </row>
    <row r="913" spans="1:87">
      <c r="A913" s="9">
        <v>904</v>
      </c>
      <c r="B913" s="9">
        <v>181</v>
      </c>
      <c r="C913" s="9" t="s">
        <v>1928</v>
      </c>
      <c r="D913" s="9">
        <v>998</v>
      </c>
      <c r="E913" s="9" t="s">
        <v>1928</v>
      </c>
      <c r="F913" s="39">
        <v>0</v>
      </c>
      <c r="G913" s="128">
        <v>0</v>
      </c>
      <c r="H913" s="129">
        <f t="shared" si="126"/>
        <v>0</v>
      </c>
      <c r="I913" s="128">
        <f>IF(H914&gt;0, H913/H914, 0)</f>
        <v>0</v>
      </c>
      <c r="J913" s="76"/>
      <c r="K913" s="12" t="e">
        <f>ROUND(J914*I913,0)</f>
        <v>#REF!</v>
      </c>
      <c r="L913" s="75">
        <v>0</v>
      </c>
      <c r="M913" s="12" t="e">
        <f>K913-L913</f>
        <v>#REF!</v>
      </c>
      <c r="N913" s="50" t="e">
        <f>IF(L913&gt;0,M913*100/L913,IF(M913&gt;0,100,0))</f>
        <v>#REF!</v>
      </c>
      <c r="O913" s="12">
        <v>0</v>
      </c>
      <c r="P913" s="9">
        <f t="shared" si="127"/>
        <v>0</v>
      </c>
      <c r="Q913" s="130">
        <f t="shared" si="128"/>
        <v>181</v>
      </c>
      <c r="R913" s="130">
        <f t="shared" si="129"/>
        <v>998</v>
      </c>
      <c r="S913" s="130">
        <f t="shared" si="130"/>
        <v>904</v>
      </c>
      <c r="T913" s="130">
        <f t="shared" si="131"/>
        <v>0</v>
      </c>
      <c r="U913" s="130">
        <f t="shared" si="132"/>
        <v>0</v>
      </c>
      <c r="V913" s="185">
        <f t="shared" si="133"/>
        <v>904</v>
      </c>
      <c r="W913" s="12">
        <v>181</v>
      </c>
      <c r="X913" s="9">
        <v>998</v>
      </c>
      <c r="Y913" s="9">
        <v>904</v>
      </c>
      <c r="Z913" s="12">
        <v>0</v>
      </c>
      <c r="AA913" s="12">
        <v>0</v>
      </c>
      <c r="AB913" s="132"/>
      <c r="AC913" s="131"/>
      <c r="AD913" s="132"/>
      <c r="AE913" s="132"/>
      <c r="AF913" s="131"/>
      <c r="AG913" s="131"/>
      <c r="AI913" s="12"/>
      <c r="AL913" s="12"/>
      <c r="AM913" s="12"/>
      <c r="AO913" s="12"/>
      <c r="AR913" s="12"/>
      <c r="AS913" s="12"/>
      <c r="AU913" s="12"/>
      <c r="AX913" s="12"/>
      <c r="AY913" s="12"/>
      <c r="BA913" s="12"/>
      <c r="BD913" s="12"/>
      <c r="BE913" s="12"/>
      <c r="BG913" s="12"/>
      <c r="BJ913" s="12"/>
      <c r="BK913" s="12"/>
      <c r="BM913" s="131"/>
      <c r="BN913" s="132"/>
      <c r="BO913" s="132"/>
      <c r="BP913" s="12"/>
      <c r="BQ913" s="12"/>
      <c r="BS913" s="12"/>
      <c r="BV913" s="12"/>
      <c r="BW913" s="12"/>
      <c r="BY913" s="12"/>
      <c r="CB913" s="12"/>
      <c r="CC913" s="12"/>
      <c r="CE913" s="12"/>
      <c r="CH913" s="12"/>
      <c r="CI913" s="12"/>
    </row>
    <row r="914" spans="1:87">
      <c r="A914" s="9">
        <v>905</v>
      </c>
      <c r="B914" s="13">
        <v>181</v>
      </c>
      <c r="C914" s="13" t="s">
        <v>1680</v>
      </c>
      <c r="D914" s="13">
        <v>999</v>
      </c>
      <c r="E914" s="13" t="s">
        <v>946</v>
      </c>
      <c r="F914" s="111">
        <v>82043539.289999992</v>
      </c>
      <c r="G914" s="133">
        <v>1</v>
      </c>
      <c r="H914" s="134">
        <f>SUM(H910:H913)</f>
        <v>82530482.539999992</v>
      </c>
      <c r="I914" s="133">
        <f>SUM(I910:I913)</f>
        <v>1</v>
      </c>
      <c r="J914" s="111" t="e">
        <f>VLOOKUP(B914,town351,22)</f>
        <v>#REF!</v>
      </c>
      <c r="K914" s="111" t="e">
        <f>SUM(K910:K913)</f>
        <v>#REF!</v>
      </c>
      <c r="L914" s="135">
        <v>37346579</v>
      </c>
      <c r="M914" s="111" t="e">
        <f>SUM(M910:M913)</f>
        <v>#REF!</v>
      </c>
      <c r="N914" s="49" t="e">
        <f t="shared" ref="N914:N975" si="134">IF(L914&gt;0,M914*100/L914,IF(M914&gt;0,100,0))</f>
        <v>#REF!</v>
      </c>
      <c r="O914" s="111">
        <v>7489</v>
      </c>
      <c r="P914" s="9">
        <f t="shared" si="127"/>
        <v>0</v>
      </c>
      <c r="Q914" s="130">
        <f t="shared" si="128"/>
        <v>181</v>
      </c>
      <c r="R914" s="130">
        <f t="shared" si="129"/>
        <v>999</v>
      </c>
      <c r="S914" s="130">
        <f t="shared" si="130"/>
        <v>905</v>
      </c>
      <c r="T914" s="130">
        <f t="shared" si="131"/>
        <v>7515</v>
      </c>
      <c r="U914" s="130">
        <f t="shared" si="132"/>
        <v>82530482.539999992</v>
      </c>
      <c r="V914" s="185">
        <f t="shared" si="133"/>
        <v>905</v>
      </c>
      <c r="W914" s="12">
        <v>181</v>
      </c>
      <c r="X914" s="9">
        <v>999</v>
      </c>
      <c r="Y914" s="9">
        <v>905</v>
      </c>
      <c r="Z914" s="12">
        <v>7515</v>
      </c>
      <c r="AA914" s="12">
        <v>82530482.539999992</v>
      </c>
      <c r="AB914" s="132"/>
      <c r="AC914" s="131"/>
      <c r="AD914" s="132"/>
      <c r="AE914" s="132"/>
      <c r="AF914" s="131"/>
      <c r="AG914" s="131"/>
      <c r="AI914" s="12"/>
      <c r="AL914" s="12"/>
      <c r="AM914" s="12"/>
      <c r="AO914" s="12"/>
      <c r="AR914" s="12"/>
      <c r="AS914" s="12"/>
      <c r="AU914" s="12"/>
      <c r="AX914" s="12"/>
      <c r="AY914" s="12"/>
      <c r="BA914" s="12"/>
      <c r="BD914" s="12"/>
      <c r="BE914" s="12"/>
      <c r="BG914" s="12"/>
      <c r="BJ914" s="12"/>
      <c r="BK914" s="12"/>
      <c r="BM914" s="131"/>
      <c r="BN914" s="132"/>
      <c r="BO914" s="132"/>
      <c r="BP914" s="12"/>
      <c r="BQ914" s="12"/>
      <c r="BS914" s="12"/>
      <c r="BV914" s="12"/>
      <c r="BW914" s="12"/>
      <c r="BY914" s="12"/>
      <c r="CB914" s="12"/>
      <c r="CC914" s="12"/>
      <c r="CE914" s="12"/>
      <c r="CH914" s="12"/>
      <c r="CI914" s="12"/>
    </row>
    <row r="915" spans="1:87">
      <c r="A915" s="9">
        <v>906</v>
      </c>
      <c r="B915" s="9">
        <v>182</v>
      </c>
      <c r="C915" s="9" t="s">
        <v>1681</v>
      </c>
      <c r="D915" s="9">
        <v>182</v>
      </c>
      <c r="E915" s="9" t="s">
        <v>1242</v>
      </c>
      <c r="F915" s="39">
        <v>32000342.629999999</v>
      </c>
      <c r="G915" s="128">
        <v>0.87765533365403459</v>
      </c>
      <c r="H915" s="129">
        <f>U915</f>
        <v>31055481.599999998</v>
      </c>
      <c r="I915" s="128">
        <f>IF(H919&gt;0, H915/H919, 0)</f>
        <v>0.87060698820780502</v>
      </c>
      <c r="J915" s="76"/>
      <c r="K915" s="12" t="e">
        <f>ROUND(J919*I915,0)</f>
        <v>#REF!</v>
      </c>
      <c r="L915" s="75">
        <v>16053881</v>
      </c>
      <c r="M915" s="12" t="e">
        <f>K915-L915</f>
        <v>#REF!</v>
      </c>
      <c r="N915" s="50" t="e">
        <f t="shared" si="134"/>
        <v>#REF!</v>
      </c>
      <c r="O915" s="12">
        <v>3217</v>
      </c>
      <c r="P915" s="9">
        <f t="shared" si="127"/>
        <v>0</v>
      </c>
      <c r="Q915" s="130">
        <f t="shared" si="128"/>
        <v>182</v>
      </c>
      <c r="R915" s="130">
        <f t="shared" si="129"/>
        <v>182</v>
      </c>
      <c r="S915" s="130">
        <f t="shared" si="130"/>
        <v>906</v>
      </c>
      <c r="T915" s="130">
        <f t="shared" si="131"/>
        <v>3096</v>
      </c>
      <c r="U915" s="130">
        <f t="shared" si="132"/>
        <v>31055481.599999998</v>
      </c>
      <c r="V915" s="185">
        <f t="shared" si="133"/>
        <v>906</v>
      </c>
      <c r="W915" s="12">
        <v>182</v>
      </c>
      <c r="X915" s="9">
        <v>182</v>
      </c>
      <c r="Y915" s="9">
        <v>906</v>
      </c>
      <c r="Z915" s="12">
        <v>3096</v>
      </c>
      <c r="AA915" s="12">
        <v>31055481.599999998</v>
      </c>
      <c r="AB915" s="132"/>
      <c r="AC915" s="131"/>
      <c r="AD915" s="132"/>
      <c r="AE915" s="132"/>
      <c r="AF915" s="131"/>
      <c r="AG915" s="131"/>
      <c r="AI915" s="12"/>
      <c r="AL915" s="12"/>
      <c r="AM915" s="12"/>
      <c r="AO915" s="12"/>
      <c r="AR915" s="12"/>
      <c r="AS915" s="12"/>
      <c r="AU915" s="12"/>
      <c r="AX915" s="12"/>
      <c r="AY915" s="12"/>
      <c r="BA915" s="12"/>
      <c r="BD915" s="12"/>
      <c r="BE915" s="12"/>
      <c r="BG915" s="12"/>
      <c r="BJ915" s="12"/>
      <c r="BK915" s="12"/>
      <c r="BM915" s="131"/>
      <c r="BN915" s="132"/>
      <c r="BO915" s="132"/>
      <c r="BP915" s="12"/>
      <c r="BQ915" s="12"/>
      <c r="BS915" s="12"/>
      <c r="BV915" s="12"/>
      <c r="BW915" s="12"/>
      <c r="BY915" s="12"/>
      <c r="CB915" s="12"/>
      <c r="CC915" s="12"/>
      <c r="CE915" s="12"/>
      <c r="CH915" s="12"/>
      <c r="CI915" s="12"/>
    </row>
    <row r="916" spans="1:87">
      <c r="A916" s="9">
        <v>907</v>
      </c>
      <c r="B916" s="9">
        <v>182</v>
      </c>
      <c r="C916" s="9" t="s">
        <v>1681</v>
      </c>
      <c r="D916" s="9">
        <v>810</v>
      </c>
      <c r="E916" s="9" t="s">
        <v>1476</v>
      </c>
      <c r="F916" s="39">
        <v>4460830</v>
      </c>
      <c r="G916" s="128">
        <v>0.12234466634596554</v>
      </c>
      <c r="H916" s="129">
        <f t="shared" si="126"/>
        <v>4615587</v>
      </c>
      <c r="I916" s="128">
        <f>IF(H919&gt;0, H916/H919, 0)</f>
        <v>0.12939301179219512</v>
      </c>
      <c r="J916" s="76"/>
      <c r="K916" s="12" t="e">
        <f>ROUND(J919*I916,0)</f>
        <v>#REF!</v>
      </c>
      <c r="L916" s="75">
        <v>2237902</v>
      </c>
      <c r="M916" s="12" t="e">
        <f>K916-L916</f>
        <v>#REF!</v>
      </c>
      <c r="N916" s="50" t="e">
        <f t="shared" si="134"/>
        <v>#REF!</v>
      </c>
      <c r="O916" s="12">
        <v>289</v>
      </c>
      <c r="P916" s="9">
        <f t="shared" si="127"/>
        <v>0</v>
      </c>
      <c r="Q916" s="130">
        <f t="shared" si="128"/>
        <v>182</v>
      </c>
      <c r="R916" s="130">
        <f t="shared" si="129"/>
        <v>810</v>
      </c>
      <c r="S916" s="130">
        <f t="shared" si="130"/>
        <v>907</v>
      </c>
      <c r="T916" s="130">
        <f t="shared" si="131"/>
        <v>299</v>
      </c>
      <c r="U916" s="130">
        <f t="shared" si="132"/>
        <v>4615587</v>
      </c>
      <c r="V916" s="185">
        <f t="shared" si="133"/>
        <v>907</v>
      </c>
      <c r="W916" s="12">
        <v>182</v>
      </c>
      <c r="X916" s="9">
        <v>810</v>
      </c>
      <c r="Y916" s="9">
        <v>907</v>
      </c>
      <c r="Z916" s="12">
        <v>299</v>
      </c>
      <c r="AA916" s="12">
        <v>4615587</v>
      </c>
      <c r="AB916" s="132"/>
      <c r="AC916" s="131"/>
      <c r="AD916" s="132"/>
      <c r="AE916" s="132"/>
      <c r="AF916" s="131"/>
      <c r="AG916" s="131"/>
      <c r="AI916" s="12"/>
      <c r="AL916" s="12"/>
      <c r="AM916" s="12"/>
      <c r="AO916" s="12"/>
      <c r="AR916" s="12"/>
      <c r="AS916" s="12"/>
      <c r="AU916" s="12"/>
      <c r="AX916" s="12"/>
      <c r="AY916" s="12"/>
      <c r="BA916" s="12"/>
      <c r="BD916" s="12"/>
      <c r="BE916" s="12"/>
      <c r="BG916" s="12"/>
      <c r="BJ916" s="12"/>
      <c r="BK916" s="12"/>
      <c r="BM916" s="131"/>
      <c r="BN916" s="132"/>
      <c r="BO916" s="132"/>
      <c r="BP916" s="12"/>
      <c r="BQ916" s="12"/>
      <c r="BS916" s="12"/>
      <c r="BV916" s="12"/>
      <c r="BW916" s="12"/>
      <c r="BY916" s="12"/>
      <c r="CB916" s="12"/>
      <c r="CC916" s="12"/>
      <c r="CE916" s="12"/>
      <c r="CH916" s="12"/>
      <c r="CI916" s="12"/>
    </row>
    <row r="917" spans="1:87">
      <c r="A917" s="9">
        <v>908</v>
      </c>
      <c r="B917" s="9">
        <v>182</v>
      </c>
      <c r="C917" s="9" t="s">
        <v>1928</v>
      </c>
      <c r="D917" s="9">
        <v>998</v>
      </c>
      <c r="E917" s="9" t="s">
        <v>1928</v>
      </c>
      <c r="F917" s="39">
        <v>0</v>
      </c>
      <c r="G917" s="128">
        <v>0</v>
      </c>
      <c r="H917" s="129">
        <f t="shared" si="126"/>
        <v>0</v>
      </c>
      <c r="I917" s="128">
        <f>IF(H919&gt;0, H917/H919, 0)</f>
        <v>0</v>
      </c>
      <c r="J917" s="76"/>
      <c r="K917" s="12" t="e">
        <f>ROUND(J919*I917,0)</f>
        <v>#REF!</v>
      </c>
      <c r="L917" s="75">
        <v>0</v>
      </c>
      <c r="M917" s="12" t="e">
        <f>K917-L917</f>
        <v>#REF!</v>
      </c>
      <c r="N917" s="50" t="e">
        <f t="shared" si="134"/>
        <v>#REF!</v>
      </c>
      <c r="O917" s="12">
        <v>0</v>
      </c>
      <c r="P917" s="9">
        <f t="shared" si="127"/>
        <v>0</v>
      </c>
      <c r="Q917" s="130">
        <f t="shared" si="128"/>
        <v>182</v>
      </c>
      <c r="R917" s="130">
        <f t="shared" si="129"/>
        <v>998</v>
      </c>
      <c r="S917" s="130">
        <f t="shared" si="130"/>
        <v>908</v>
      </c>
      <c r="T917" s="130">
        <f t="shared" si="131"/>
        <v>0</v>
      </c>
      <c r="U917" s="130">
        <f t="shared" si="132"/>
        <v>0</v>
      </c>
      <c r="V917" s="185">
        <f t="shared" si="133"/>
        <v>908</v>
      </c>
      <c r="W917" s="12">
        <v>182</v>
      </c>
      <c r="X917" s="9">
        <v>998</v>
      </c>
      <c r="Y917" s="9">
        <v>908</v>
      </c>
      <c r="Z917" s="12">
        <v>0</v>
      </c>
      <c r="AA917" s="12">
        <v>0</v>
      </c>
      <c r="AB917" s="132"/>
      <c r="AC917" s="131"/>
      <c r="AD917" s="132"/>
      <c r="AE917" s="132"/>
      <c r="AF917" s="131"/>
      <c r="AG917" s="131"/>
      <c r="AI917" s="12"/>
      <c r="AL917" s="12"/>
      <c r="AM917" s="12"/>
      <c r="AO917" s="12"/>
      <c r="AR917" s="12"/>
      <c r="AS917" s="12"/>
      <c r="AU917" s="12"/>
      <c r="AX917" s="12"/>
      <c r="AY917" s="12"/>
      <c r="BA917" s="12"/>
      <c r="BD917" s="12"/>
      <c r="BE917" s="12"/>
      <c r="BG917" s="12"/>
      <c r="BJ917" s="12"/>
      <c r="BK917" s="12"/>
      <c r="BM917" s="131"/>
      <c r="BN917" s="132"/>
      <c r="BO917" s="132"/>
      <c r="BP917" s="12"/>
      <c r="BQ917" s="12"/>
      <c r="BS917" s="12"/>
      <c r="BV917" s="12"/>
      <c r="BW917" s="12"/>
      <c r="BY917" s="12"/>
      <c r="CB917" s="12"/>
      <c r="CC917" s="12"/>
      <c r="CE917" s="12"/>
      <c r="CH917" s="12"/>
      <c r="CI917" s="12"/>
    </row>
    <row r="918" spans="1:87">
      <c r="A918" s="9">
        <v>909</v>
      </c>
      <c r="B918" s="9">
        <v>182</v>
      </c>
      <c r="C918" s="9" t="s">
        <v>1928</v>
      </c>
      <c r="D918" s="9">
        <v>998</v>
      </c>
      <c r="E918" s="9" t="s">
        <v>1928</v>
      </c>
      <c r="F918" s="39">
        <v>0</v>
      </c>
      <c r="G918" s="128">
        <v>0</v>
      </c>
      <c r="H918" s="129">
        <f t="shared" si="126"/>
        <v>0</v>
      </c>
      <c r="I918" s="128">
        <f>IF(H919&gt;0, H918/H919, 0)</f>
        <v>0</v>
      </c>
      <c r="J918" s="76"/>
      <c r="K918" s="12" t="e">
        <f>ROUND(J919*I918,0)</f>
        <v>#REF!</v>
      </c>
      <c r="L918" s="75">
        <v>0</v>
      </c>
      <c r="M918" s="12" t="e">
        <f>K918-L918</f>
        <v>#REF!</v>
      </c>
      <c r="N918" s="50" t="e">
        <f t="shared" si="134"/>
        <v>#REF!</v>
      </c>
      <c r="O918" s="12">
        <v>0</v>
      </c>
      <c r="P918" s="9">
        <f t="shared" si="127"/>
        <v>0</v>
      </c>
      <c r="Q918" s="130">
        <f t="shared" si="128"/>
        <v>182</v>
      </c>
      <c r="R918" s="130">
        <f t="shared" si="129"/>
        <v>998</v>
      </c>
      <c r="S918" s="130">
        <f t="shared" si="130"/>
        <v>909</v>
      </c>
      <c r="T918" s="130">
        <f t="shared" si="131"/>
        <v>0</v>
      </c>
      <c r="U918" s="130">
        <f t="shared" si="132"/>
        <v>0</v>
      </c>
      <c r="V918" s="185">
        <f t="shared" si="133"/>
        <v>909</v>
      </c>
      <c r="W918" s="12">
        <v>182</v>
      </c>
      <c r="X918" s="9">
        <v>998</v>
      </c>
      <c r="Y918" s="9">
        <v>909</v>
      </c>
      <c r="Z918" s="12">
        <v>0</v>
      </c>
      <c r="AA918" s="12">
        <v>0</v>
      </c>
      <c r="AB918" s="132"/>
      <c r="AC918" s="131"/>
      <c r="AD918" s="132"/>
      <c r="AE918" s="132"/>
      <c r="AF918" s="131"/>
      <c r="AG918" s="131"/>
      <c r="AI918" s="12"/>
      <c r="AL918" s="12"/>
      <c r="AM918" s="12"/>
      <c r="AO918" s="12"/>
      <c r="AR918" s="12"/>
      <c r="AS918" s="12"/>
      <c r="AU918" s="12"/>
      <c r="AX918" s="12"/>
      <c r="AY918" s="12"/>
      <c r="BA918" s="12"/>
      <c r="BD918" s="12"/>
      <c r="BE918" s="12"/>
      <c r="BG918" s="12"/>
      <c r="BJ918" s="12"/>
      <c r="BK918" s="12"/>
      <c r="BM918" s="131"/>
      <c r="BN918" s="132"/>
      <c r="BO918" s="132"/>
      <c r="BP918" s="12"/>
      <c r="BQ918" s="12"/>
      <c r="BS918" s="12"/>
      <c r="BV918" s="12"/>
      <c r="BW918" s="12"/>
      <c r="BY918" s="12"/>
      <c r="CB918" s="12"/>
      <c r="CC918" s="12"/>
      <c r="CE918" s="12"/>
      <c r="CH918" s="12"/>
      <c r="CI918" s="12"/>
    </row>
    <row r="919" spans="1:87">
      <c r="A919" s="9">
        <v>910</v>
      </c>
      <c r="B919" s="13">
        <v>182</v>
      </c>
      <c r="C919" s="13" t="s">
        <v>1681</v>
      </c>
      <c r="D919" s="13">
        <v>999</v>
      </c>
      <c r="E919" s="13" t="s">
        <v>946</v>
      </c>
      <c r="F919" s="111">
        <v>36461172.629999995</v>
      </c>
      <c r="G919" s="133">
        <v>1.0000000000000002</v>
      </c>
      <c r="H919" s="134">
        <f>SUM(H915:H918)</f>
        <v>35671068.599999994</v>
      </c>
      <c r="I919" s="133">
        <f>SUM(I915:I918)</f>
        <v>1.0000000000000002</v>
      </c>
      <c r="J919" s="111" t="e">
        <f>VLOOKUP(B919,town351,22)</f>
        <v>#REF!</v>
      </c>
      <c r="K919" s="111" t="e">
        <f>SUM(K915:K918)</f>
        <v>#REF!</v>
      </c>
      <c r="L919" s="135">
        <v>18291783</v>
      </c>
      <c r="M919" s="111" t="e">
        <f>SUM(M915:M918)</f>
        <v>#REF!</v>
      </c>
      <c r="N919" s="49" t="e">
        <f t="shared" si="134"/>
        <v>#REF!</v>
      </c>
      <c r="O919" s="111">
        <v>3506</v>
      </c>
      <c r="P919" s="9">
        <f t="shared" si="127"/>
        <v>0</v>
      </c>
      <c r="Q919" s="130">
        <f t="shared" si="128"/>
        <v>182</v>
      </c>
      <c r="R919" s="130">
        <f t="shared" si="129"/>
        <v>999</v>
      </c>
      <c r="S919" s="130">
        <f t="shared" si="130"/>
        <v>910</v>
      </c>
      <c r="T919" s="130">
        <f t="shared" si="131"/>
        <v>3395</v>
      </c>
      <c r="U919" s="130">
        <f t="shared" si="132"/>
        <v>35671068.599999994</v>
      </c>
      <c r="V919" s="185">
        <f t="shared" si="133"/>
        <v>910</v>
      </c>
      <c r="W919" s="12">
        <v>182</v>
      </c>
      <c r="X919" s="9">
        <v>999</v>
      </c>
      <c r="Y919" s="9">
        <v>910</v>
      </c>
      <c r="Z919" s="12">
        <v>3395</v>
      </c>
      <c r="AA919" s="12">
        <v>35671068.599999994</v>
      </c>
      <c r="AB919" s="132"/>
      <c r="AC919" s="131"/>
      <c r="AD919" s="132"/>
      <c r="AE919" s="132"/>
      <c r="AF919" s="131"/>
      <c r="AG919" s="131"/>
      <c r="AI919" s="12"/>
      <c r="AL919" s="12"/>
      <c r="AM919" s="12"/>
      <c r="AO919" s="12"/>
      <c r="AR919" s="12"/>
      <c r="AS919" s="12"/>
      <c r="AU919" s="12"/>
      <c r="AX919" s="12"/>
      <c r="AY919" s="12"/>
      <c r="BA919" s="12"/>
      <c r="BD919" s="12"/>
      <c r="BE919" s="12"/>
      <c r="BG919" s="12"/>
      <c r="BJ919" s="12"/>
      <c r="BK919" s="12"/>
      <c r="BM919" s="131"/>
      <c r="BN919" s="132"/>
      <c r="BO919" s="132"/>
      <c r="BP919" s="12"/>
      <c r="BQ919" s="12"/>
      <c r="BS919" s="12"/>
      <c r="BV919" s="12"/>
      <c r="BW919" s="12"/>
      <c r="BY919" s="12"/>
      <c r="CB919" s="12"/>
      <c r="CC919" s="12"/>
      <c r="CE919" s="12"/>
      <c r="CH919" s="12"/>
      <c r="CI919" s="12"/>
    </row>
    <row r="920" spans="1:87">
      <c r="A920" s="9">
        <v>911</v>
      </c>
      <c r="B920" s="9">
        <v>183</v>
      </c>
      <c r="C920" s="9" t="s">
        <v>1682</v>
      </c>
      <c r="D920" s="9">
        <v>183</v>
      </c>
      <c r="E920" s="9" t="s">
        <v>1243</v>
      </c>
      <c r="F920" s="39">
        <v>13199.960000000001</v>
      </c>
      <c r="G920" s="128">
        <v>3.2445012419595118E-2</v>
      </c>
      <c r="H920" s="129">
        <f>U920</f>
        <v>26341.840000000004</v>
      </c>
      <c r="I920" s="128">
        <f>IF(H924&gt;0, H920/H924, 0)</f>
        <v>6.011540621483244E-2</v>
      </c>
      <c r="J920" s="76"/>
      <c r="K920" s="12" t="e">
        <f>ROUND(J924*I920,0)</f>
        <v>#REF!</v>
      </c>
      <c r="L920" s="75">
        <v>11856</v>
      </c>
      <c r="M920" s="12" t="e">
        <f>K920-L920</f>
        <v>#REF!</v>
      </c>
      <c r="N920" s="50" t="e">
        <f t="shared" si="134"/>
        <v>#REF!</v>
      </c>
      <c r="O920" s="12">
        <v>1</v>
      </c>
      <c r="P920" s="9">
        <f t="shared" si="127"/>
        <v>0</v>
      </c>
      <c r="Q920" s="130">
        <f t="shared" si="128"/>
        <v>183</v>
      </c>
      <c r="R920" s="130">
        <f t="shared" si="129"/>
        <v>183</v>
      </c>
      <c r="S920" s="130">
        <f t="shared" si="130"/>
        <v>911</v>
      </c>
      <c r="T920" s="130">
        <f t="shared" si="131"/>
        <v>2</v>
      </c>
      <c r="U920" s="130">
        <f t="shared" si="132"/>
        <v>26341.840000000004</v>
      </c>
      <c r="V920" s="185">
        <f t="shared" si="133"/>
        <v>911</v>
      </c>
      <c r="W920" s="12">
        <v>183</v>
      </c>
      <c r="X920" s="9">
        <v>183</v>
      </c>
      <c r="Y920" s="9">
        <v>911</v>
      </c>
      <c r="Z920" s="12">
        <v>2</v>
      </c>
      <c r="AA920" s="12">
        <v>26341.840000000004</v>
      </c>
      <c r="AB920" s="132"/>
      <c r="AC920" s="131"/>
      <c r="AD920" s="132"/>
      <c r="AE920" s="132"/>
      <c r="AF920" s="131"/>
      <c r="AG920" s="131"/>
      <c r="AI920" s="12"/>
      <c r="AL920" s="12"/>
      <c r="AM920" s="12"/>
      <c r="AO920" s="12"/>
      <c r="AR920" s="12"/>
      <c r="AS920" s="12"/>
      <c r="AU920" s="12"/>
      <c r="AX920" s="12"/>
      <c r="AY920" s="12"/>
      <c r="BA920" s="12"/>
      <c r="BD920" s="12"/>
      <c r="BE920" s="12"/>
      <c r="BG920" s="12"/>
      <c r="BJ920" s="12"/>
      <c r="BK920" s="12"/>
      <c r="BM920" s="131"/>
      <c r="BN920" s="132"/>
      <c r="BO920" s="132"/>
      <c r="BP920" s="12"/>
      <c r="BQ920" s="12"/>
      <c r="BS920" s="12"/>
      <c r="BV920" s="12"/>
      <c r="BW920" s="12"/>
      <c r="BY920" s="12"/>
      <c r="CB920" s="12"/>
      <c r="CC920" s="12"/>
      <c r="CE920" s="12"/>
      <c r="CH920" s="12"/>
      <c r="CI920" s="12"/>
    </row>
    <row r="921" spans="1:87">
      <c r="A921" s="9">
        <v>912</v>
      </c>
      <c r="B921" s="9">
        <v>183</v>
      </c>
      <c r="C921" s="9" t="s">
        <v>1682</v>
      </c>
      <c r="D921" s="9">
        <v>672</v>
      </c>
      <c r="E921" s="9" t="s">
        <v>1436</v>
      </c>
      <c r="F921" s="39">
        <v>393641</v>
      </c>
      <c r="G921" s="128">
        <v>0.96755498758040481</v>
      </c>
      <c r="H921" s="129">
        <f t="shared" si="126"/>
        <v>411846</v>
      </c>
      <c r="I921" s="128">
        <f>IF(H924&gt;0, H921/H924, 0)</f>
        <v>0.93988459378516753</v>
      </c>
      <c r="J921" s="76"/>
      <c r="K921" s="12" t="e">
        <f>ROUND(J924*I921,0)</f>
        <v>#REF!</v>
      </c>
      <c r="L921" s="75">
        <v>353575</v>
      </c>
      <c r="M921" s="12" t="e">
        <f>K921-L921</f>
        <v>#REF!</v>
      </c>
      <c r="N921" s="50" t="e">
        <f t="shared" si="134"/>
        <v>#REF!</v>
      </c>
      <c r="O921" s="12">
        <v>39</v>
      </c>
      <c r="P921" s="9">
        <f t="shared" si="127"/>
        <v>0</v>
      </c>
      <c r="Q921" s="130">
        <f t="shared" si="128"/>
        <v>183</v>
      </c>
      <c r="R921" s="130">
        <f t="shared" si="129"/>
        <v>672</v>
      </c>
      <c r="S921" s="130">
        <f t="shared" si="130"/>
        <v>912</v>
      </c>
      <c r="T921" s="130">
        <f t="shared" si="131"/>
        <v>40</v>
      </c>
      <c r="U921" s="130">
        <f t="shared" si="132"/>
        <v>411846</v>
      </c>
      <c r="V921" s="185">
        <f t="shared" si="133"/>
        <v>912</v>
      </c>
      <c r="W921" s="12">
        <v>183</v>
      </c>
      <c r="X921" s="9">
        <v>672</v>
      </c>
      <c r="Y921" s="9">
        <v>912</v>
      </c>
      <c r="Z921" s="12">
        <v>40</v>
      </c>
      <c r="AA921" s="12">
        <v>411846</v>
      </c>
      <c r="AB921" s="132"/>
      <c r="AC921" s="131"/>
      <c r="AD921" s="132"/>
      <c r="AE921" s="132"/>
      <c r="AF921" s="131"/>
      <c r="AG921" s="131"/>
      <c r="AI921" s="12"/>
      <c r="AL921" s="12"/>
      <c r="AM921" s="12"/>
      <c r="AO921" s="12"/>
      <c r="AR921" s="12"/>
      <c r="AS921" s="12"/>
      <c r="AU921" s="12"/>
      <c r="AX921" s="12"/>
      <c r="AY921" s="12"/>
      <c r="BA921" s="12"/>
      <c r="BD921" s="12"/>
      <c r="BE921" s="12"/>
      <c r="BG921" s="12"/>
      <c r="BJ921" s="12"/>
      <c r="BK921" s="12"/>
      <c r="BM921" s="131"/>
      <c r="BN921" s="132"/>
      <c r="BO921" s="132"/>
      <c r="BP921" s="12"/>
      <c r="BQ921" s="12"/>
      <c r="BS921" s="12"/>
      <c r="BV921" s="12"/>
      <c r="BW921" s="12"/>
      <c r="BY921" s="12"/>
      <c r="CB921" s="12"/>
      <c r="CC921" s="12"/>
      <c r="CE921" s="12"/>
      <c r="CH921" s="12"/>
      <c r="CI921" s="12"/>
    </row>
    <row r="922" spans="1:87">
      <c r="A922" s="9">
        <v>913</v>
      </c>
      <c r="B922" s="9">
        <v>183</v>
      </c>
      <c r="C922" s="9" t="s">
        <v>1928</v>
      </c>
      <c r="D922" s="9">
        <v>998</v>
      </c>
      <c r="E922" s="9" t="s">
        <v>1928</v>
      </c>
      <c r="F922" s="39">
        <v>0</v>
      </c>
      <c r="G922" s="128">
        <v>0</v>
      </c>
      <c r="H922" s="129">
        <f t="shared" si="126"/>
        <v>0</v>
      </c>
      <c r="I922" s="128">
        <f>IF(H924&gt;0, H922/H924, 0)</f>
        <v>0</v>
      </c>
      <c r="J922" s="76"/>
      <c r="K922" s="12" t="e">
        <f>ROUND(J924*I922,0)</f>
        <v>#REF!</v>
      </c>
      <c r="L922" s="75">
        <v>0</v>
      </c>
      <c r="M922" s="12" t="e">
        <f>K922-L922</f>
        <v>#REF!</v>
      </c>
      <c r="N922" s="50" t="e">
        <f t="shared" si="134"/>
        <v>#REF!</v>
      </c>
      <c r="O922" s="12">
        <v>0</v>
      </c>
      <c r="P922" s="9">
        <f t="shared" si="127"/>
        <v>0</v>
      </c>
      <c r="Q922" s="130">
        <f t="shared" si="128"/>
        <v>183</v>
      </c>
      <c r="R922" s="130">
        <f t="shared" si="129"/>
        <v>998</v>
      </c>
      <c r="S922" s="130">
        <f t="shared" si="130"/>
        <v>913</v>
      </c>
      <c r="T922" s="130">
        <f t="shared" si="131"/>
        <v>0</v>
      </c>
      <c r="U922" s="130">
        <f t="shared" si="132"/>
        <v>0</v>
      </c>
      <c r="V922" s="185">
        <f t="shared" si="133"/>
        <v>913</v>
      </c>
      <c r="W922" s="12">
        <v>183</v>
      </c>
      <c r="X922" s="9">
        <v>998</v>
      </c>
      <c r="Y922" s="9">
        <v>913</v>
      </c>
      <c r="Z922" s="12">
        <v>0</v>
      </c>
      <c r="AA922" s="12">
        <v>0</v>
      </c>
      <c r="AB922" s="132"/>
      <c r="AC922" s="131"/>
      <c r="AD922" s="132"/>
      <c r="AE922" s="132"/>
      <c r="AF922" s="131"/>
      <c r="AG922" s="131"/>
      <c r="AI922" s="12"/>
      <c r="AL922" s="12"/>
      <c r="AM922" s="12"/>
      <c r="AO922" s="12"/>
      <c r="AR922" s="12"/>
      <c r="AS922" s="12"/>
      <c r="AU922" s="12"/>
      <c r="AX922" s="12"/>
      <c r="AY922" s="12"/>
      <c r="BA922" s="12"/>
      <c r="BD922" s="12"/>
      <c r="BE922" s="12"/>
      <c r="BG922" s="12"/>
      <c r="BJ922" s="12"/>
      <c r="BK922" s="12"/>
      <c r="BM922" s="131"/>
      <c r="BN922" s="132"/>
      <c r="BO922" s="132"/>
      <c r="BP922" s="12"/>
      <c r="BQ922" s="12"/>
      <c r="BS922" s="12"/>
      <c r="BV922" s="12"/>
      <c r="BW922" s="12"/>
      <c r="BY922" s="12"/>
      <c r="CB922" s="12"/>
      <c r="CC922" s="12"/>
      <c r="CE922" s="12"/>
      <c r="CH922" s="12"/>
      <c r="CI922" s="12"/>
    </row>
    <row r="923" spans="1:87">
      <c r="A923" s="9">
        <v>914</v>
      </c>
      <c r="B923" s="9">
        <v>183</v>
      </c>
      <c r="C923" s="9" t="s">
        <v>1928</v>
      </c>
      <c r="D923" s="9">
        <v>998</v>
      </c>
      <c r="E923" s="9" t="s">
        <v>1928</v>
      </c>
      <c r="F923" s="39">
        <v>0</v>
      </c>
      <c r="G923" s="128">
        <v>0</v>
      </c>
      <c r="H923" s="129">
        <f t="shared" si="126"/>
        <v>0</v>
      </c>
      <c r="I923" s="128">
        <f>IF(H924&gt;0, H923/H924, 0)</f>
        <v>0</v>
      </c>
      <c r="J923" s="76"/>
      <c r="K923" s="12" t="e">
        <f>ROUND(J924*I923,0)</f>
        <v>#REF!</v>
      </c>
      <c r="L923" s="75">
        <v>0</v>
      </c>
      <c r="M923" s="12" t="e">
        <f>K923-L923</f>
        <v>#REF!</v>
      </c>
      <c r="N923" s="50" t="e">
        <f t="shared" si="134"/>
        <v>#REF!</v>
      </c>
      <c r="O923" s="12">
        <v>0</v>
      </c>
      <c r="P923" s="9">
        <f t="shared" si="127"/>
        <v>0</v>
      </c>
      <c r="Q923" s="130">
        <f t="shared" si="128"/>
        <v>183</v>
      </c>
      <c r="R923" s="130">
        <f t="shared" si="129"/>
        <v>998</v>
      </c>
      <c r="S923" s="130">
        <f t="shared" si="130"/>
        <v>914</v>
      </c>
      <c r="T923" s="130">
        <f t="shared" si="131"/>
        <v>0</v>
      </c>
      <c r="U923" s="130">
        <f t="shared" si="132"/>
        <v>0</v>
      </c>
      <c r="V923" s="185">
        <f t="shared" si="133"/>
        <v>914</v>
      </c>
      <c r="W923" s="12">
        <v>183</v>
      </c>
      <c r="X923" s="9">
        <v>998</v>
      </c>
      <c r="Y923" s="9">
        <v>914</v>
      </c>
      <c r="Z923" s="12">
        <v>0</v>
      </c>
      <c r="AA923" s="12">
        <v>0</v>
      </c>
      <c r="AB923" s="132"/>
      <c r="AC923" s="131"/>
      <c r="AD923" s="132"/>
      <c r="AE923" s="132"/>
      <c r="AF923" s="131"/>
      <c r="AG923" s="131"/>
      <c r="AI923" s="12"/>
      <c r="AL923" s="12"/>
      <c r="AM923" s="12"/>
      <c r="AO923" s="12"/>
      <c r="AR923" s="12"/>
      <c r="AS923" s="12"/>
      <c r="AU923" s="12"/>
      <c r="AX923" s="12"/>
      <c r="AY923" s="12"/>
      <c r="BA923" s="12"/>
      <c r="BD923" s="12"/>
      <c r="BE923" s="12"/>
      <c r="BG923" s="12"/>
      <c r="BJ923" s="12"/>
      <c r="BK923" s="12"/>
      <c r="BM923" s="131"/>
      <c r="BN923" s="132"/>
      <c r="BO923" s="132"/>
      <c r="BP923" s="12"/>
      <c r="BQ923" s="12"/>
      <c r="BS923" s="12"/>
      <c r="BV923" s="12"/>
      <c r="BW923" s="12"/>
      <c r="BY923" s="12"/>
      <c r="CB923" s="12"/>
      <c r="CC923" s="12"/>
      <c r="CE923" s="12"/>
      <c r="CH923" s="12"/>
      <c r="CI923" s="12"/>
    </row>
    <row r="924" spans="1:87">
      <c r="A924" s="9">
        <v>915</v>
      </c>
      <c r="B924" s="13">
        <v>183</v>
      </c>
      <c r="C924" s="13" t="s">
        <v>1682</v>
      </c>
      <c r="D924" s="13">
        <v>999</v>
      </c>
      <c r="E924" s="13" t="s">
        <v>946</v>
      </c>
      <c r="F924" s="111">
        <v>406840.96</v>
      </c>
      <c r="G924" s="133">
        <v>0.99999999999999989</v>
      </c>
      <c r="H924" s="134">
        <f>SUM(H920:H923)</f>
        <v>438187.84</v>
      </c>
      <c r="I924" s="133">
        <f>SUM(I920:I923)</f>
        <v>1</v>
      </c>
      <c r="J924" s="111" t="e">
        <f>VLOOKUP(B924,town351,22)</f>
        <v>#REF!</v>
      </c>
      <c r="K924" s="111" t="e">
        <f>SUM(K920:K923)</f>
        <v>#REF!</v>
      </c>
      <c r="L924" s="135">
        <v>365431</v>
      </c>
      <c r="M924" s="111" t="e">
        <f>SUM(M920:M923)</f>
        <v>#REF!</v>
      </c>
      <c r="N924" s="49" t="e">
        <f t="shared" si="134"/>
        <v>#REF!</v>
      </c>
      <c r="O924" s="111">
        <v>40</v>
      </c>
      <c r="P924" s="9">
        <f t="shared" si="127"/>
        <v>0</v>
      </c>
      <c r="Q924" s="130">
        <f t="shared" si="128"/>
        <v>183</v>
      </c>
      <c r="R924" s="130">
        <f t="shared" si="129"/>
        <v>999</v>
      </c>
      <c r="S924" s="130">
        <f t="shared" si="130"/>
        <v>915</v>
      </c>
      <c r="T924" s="130">
        <f t="shared" si="131"/>
        <v>42</v>
      </c>
      <c r="U924" s="130">
        <f t="shared" si="132"/>
        <v>438187.84</v>
      </c>
      <c r="V924" s="185">
        <f t="shared" si="133"/>
        <v>915</v>
      </c>
      <c r="W924" s="12">
        <v>183</v>
      </c>
      <c r="X924" s="9">
        <v>999</v>
      </c>
      <c r="Y924" s="9">
        <v>915</v>
      </c>
      <c r="Z924" s="12">
        <v>42</v>
      </c>
      <c r="AA924" s="12">
        <v>438187.84</v>
      </c>
      <c r="AB924" s="132"/>
      <c r="AC924" s="131"/>
      <c r="AD924" s="132"/>
      <c r="AE924" s="132"/>
      <c r="AF924" s="131"/>
      <c r="AG924" s="131"/>
      <c r="AI924" s="12"/>
      <c r="AL924" s="12"/>
      <c r="AM924" s="12"/>
      <c r="AO924" s="12"/>
      <c r="AR924" s="12"/>
      <c r="AS924" s="12"/>
      <c r="AU924" s="12"/>
      <c r="AX924" s="12"/>
      <c r="AY924" s="12"/>
      <c r="BA924" s="12"/>
      <c r="BD924" s="12"/>
      <c r="BE924" s="12"/>
      <c r="BG924" s="12"/>
      <c r="BJ924" s="12"/>
      <c r="BK924" s="12"/>
      <c r="BM924" s="131"/>
      <c r="BN924" s="132"/>
      <c r="BO924" s="132"/>
      <c r="BP924" s="12"/>
      <c r="BQ924" s="12"/>
      <c r="BS924" s="12"/>
      <c r="BV924" s="12"/>
      <c r="BW924" s="12"/>
      <c r="BY924" s="12"/>
      <c r="CB924" s="12"/>
      <c r="CC924" s="12"/>
      <c r="CE924" s="12"/>
      <c r="CH924" s="12"/>
      <c r="CI924" s="12"/>
    </row>
    <row r="925" spans="1:87">
      <c r="A925" s="9">
        <v>916</v>
      </c>
      <c r="B925" s="9">
        <v>184</v>
      </c>
      <c r="C925" s="9" t="s">
        <v>1683</v>
      </c>
      <c r="D925" s="9">
        <v>184</v>
      </c>
      <c r="E925" s="9" t="s">
        <v>1244</v>
      </c>
      <c r="F925" s="39">
        <v>6509297.9842300005</v>
      </c>
      <c r="G925" s="128">
        <v>0.47475940316211873</v>
      </c>
      <c r="H925" s="129">
        <f t="shared" ref="H925:H988" si="135">U925</f>
        <v>6306838.4600999998</v>
      </c>
      <c r="I925" s="128">
        <f>IF(H929&gt;0, H925/H929, 0)</f>
        <v>0.45527777353184468</v>
      </c>
      <c r="J925" s="76"/>
      <c r="K925" s="12" t="e">
        <f>ROUND(J929*I925,0)</f>
        <v>#REF!</v>
      </c>
      <c r="L925" s="75">
        <v>5617606</v>
      </c>
      <c r="M925" s="12" t="e">
        <f>K925-L925</f>
        <v>#REF!</v>
      </c>
      <c r="N925" s="50" t="e">
        <f t="shared" si="134"/>
        <v>#REF!</v>
      </c>
      <c r="O925" s="12">
        <v>729</v>
      </c>
      <c r="P925" s="9">
        <f t="shared" si="127"/>
        <v>0</v>
      </c>
      <c r="Q925" s="130">
        <f t="shared" si="128"/>
        <v>184</v>
      </c>
      <c r="R925" s="130">
        <f t="shared" si="129"/>
        <v>184</v>
      </c>
      <c r="S925" s="130">
        <f t="shared" si="130"/>
        <v>916</v>
      </c>
      <c r="T925" s="130">
        <f t="shared" si="131"/>
        <v>686</v>
      </c>
      <c r="U925" s="130">
        <f t="shared" si="132"/>
        <v>6306838.4600999998</v>
      </c>
      <c r="V925" s="185">
        <f t="shared" si="133"/>
        <v>916</v>
      </c>
      <c r="W925" s="12">
        <v>184</v>
      </c>
      <c r="X925" s="9">
        <v>184</v>
      </c>
      <c r="Y925" s="9">
        <v>916</v>
      </c>
      <c r="Z925" s="12">
        <v>686</v>
      </c>
      <c r="AA925" s="12">
        <v>6306838.4600999998</v>
      </c>
      <c r="AB925" s="132"/>
      <c r="AC925" s="131"/>
      <c r="AD925" s="132"/>
      <c r="AE925" s="132"/>
      <c r="AF925" s="131"/>
      <c r="AG925" s="131"/>
      <c r="AI925" s="12"/>
      <c r="AL925" s="12"/>
      <c r="AM925" s="12"/>
      <c r="AO925" s="12"/>
      <c r="AR925" s="12"/>
      <c r="AS925" s="12"/>
      <c r="AU925" s="12"/>
      <c r="AX925" s="12"/>
      <c r="AY925" s="12"/>
      <c r="BA925" s="12"/>
      <c r="BD925" s="12"/>
      <c r="BE925" s="12"/>
      <c r="BG925" s="12"/>
      <c r="BJ925" s="12"/>
      <c r="BK925" s="12"/>
      <c r="BM925" s="131"/>
      <c r="BN925" s="132"/>
      <c r="BO925" s="132"/>
      <c r="BP925" s="12"/>
      <c r="BQ925" s="12"/>
      <c r="BS925" s="12"/>
      <c r="BV925" s="12"/>
      <c r="BW925" s="12"/>
      <c r="BY925" s="12"/>
      <c r="CB925" s="12"/>
      <c r="CC925" s="12"/>
      <c r="CE925" s="12"/>
      <c r="CH925" s="12"/>
      <c r="CI925" s="12"/>
    </row>
    <row r="926" spans="1:87">
      <c r="A926" s="9">
        <v>917</v>
      </c>
      <c r="B926" s="9">
        <v>184</v>
      </c>
      <c r="C926" s="9" t="s">
        <v>1683</v>
      </c>
      <c r="D926" s="9">
        <v>705</v>
      </c>
      <c r="E926" s="9" t="s">
        <v>1447</v>
      </c>
      <c r="F926" s="39">
        <v>6813164</v>
      </c>
      <c r="G926" s="128">
        <v>0.49692204629778725</v>
      </c>
      <c r="H926" s="129">
        <f t="shared" si="135"/>
        <v>6978250</v>
      </c>
      <c r="I926" s="128">
        <f>IF(H929&gt;0, H926/H929, 0)</f>
        <v>0.50374559983548728</v>
      </c>
      <c r="J926" s="76"/>
      <c r="K926" s="12" t="e">
        <f>ROUND(J929*I926,0)</f>
        <v>#REF!</v>
      </c>
      <c r="L926" s="75">
        <v>5879846</v>
      </c>
      <c r="M926" s="12" t="e">
        <f>K926-L926</f>
        <v>#REF!</v>
      </c>
      <c r="N926" s="50" t="e">
        <f t="shared" si="134"/>
        <v>#REF!</v>
      </c>
      <c r="O926" s="12">
        <v>707</v>
      </c>
      <c r="P926" s="9">
        <f t="shared" si="127"/>
        <v>0</v>
      </c>
      <c r="Q926" s="130">
        <f t="shared" si="128"/>
        <v>184</v>
      </c>
      <c r="R926" s="130">
        <f t="shared" si="129"/>
        <v>705</v>
      </c>
      <c r="S926" s="130">
        <f t="shared" si="130"/>
        <v>917</v>
      </c>
      <c r="T926" s="130">
        <f t="shared" si="131"/>
        <v>710</v>
      </c>
      <c r="U926" s="130">
        <f t="shared" si="132"/>
        <v>6978250</v>
      </c>
      <c r="V926" s="185">
        <f t="shared" si="133"/>
        <v>917</v>
      </c>
      <c r="W926" s="12">
        <v>184</v>
      </c>
      <c r="X926" s="9">
        <v>705</v>
      </c>
      <c r="Y926" s="9">
        <v>917</v>
      </c>
      <c r="Z926" s="12">
        <v>710</v>
      </c>
      <c r="AA926" s="12">
        <v>6978250</v>
      </c>
      <c r="AB926" s="132"/>
      <c r="AC926" s="131"/>
      <c r="AD926" s="132"/>
      <c r="AE926" s="132"/>
      <c r="AF926" s="131"/>
      <c r="AG926" s="131"/>
      <c r="AI926" s="12"/>
      <c r="AL926" s="12"/>
      <c r="AM926" s="12"/>
      <c r="AO926" s="12"/>
      <c r="AR926" s="12"/>
      <c r="AS926" s="12"/>
      <c r="AU926" s="12"/>
      <c r="AX926" s="12"/>
      <c r="AY926" s="12"/>
      <c r="BA926" s="12"/>
      <c r="BD926" s="12"/>
      <c r="BE926" s="12"/>
      <c r="BG926" s="12"/>
      <c r="BJ926" s="12"/>
      <c r="BK926" s="12"/>
      <c r="BM926" s="131"/>
      <c r="BN926" s="132"/>
      <c r="BO926" s="132"/>
      <c r="BP926" s="12"/>
      <c r="BQ926" s="12"/>
      <c r="BS926" s="12"/>
      <c r="BV926" s="12"/>
      <c r="BW926" s="12"/>
      <c r="BY926" s="12"/>
      <c r="CB926" s="12"/>
      <c r="CC926" s="12"/>
      <c r="CE926" s="12"/>
      <c r="CH926" s="12"/>
      <c r="CI926" s="12"/>
    </row>
    <row r="927" spans="1:87">
      <c r="A927" s="9">
        <v>918</v>
      </c>
      <c r="B927" s="9">
        <v>184</v>
      </c>
      <c r="C927" s="9" t="s">
        <v>1683</v>
      </c>
      <c r="D927" s="9">
        <v>817</v>
      </c>
      <c r="E927" s="9" t="s">
        <v>1478</v>
      </c>
      <c r="F927" s="39">
        <v>388268</v>
      </c>
      <c r="G927" s="128">
        <v>2.8318550540094037E-2</v>
      </c>
      <c r="H927" s="129">
        <f t="shared" si="135"/>
        <v>567638</v>
      </c>
      <c r="I927" s="128">
        <f>IF(H929&gt;0, H927/H929, 0)</f>
        <v>4.0976626632668121E-2</v>
      </c>
      <c r="J927" s="76"/>
      <c r="K927" s="12" t="e">
        <f>ROUND(J929*I927,0)</f>
        <v>#REF!</v>
      </c>
      <c r="L927" s="75">
        <v>335080</v>
      </c>
      <c r="M927" s="12" t="e">
        <f>K927-L927</f>
        <v>#REF!</v>
      </c>
      <c r="N927" s="50" t="e">
        <f t="shared" si="134"/>
        <v>#REF!</v>
      </c>
      <c r="O927" s="12">
        <v>25</v>
      </c>
      <c r="P927" s="9">
        <f t="shared" si="127"/>
        <v>0</v>
      </c>
      <c r="Q927" s="130">
        <f t="shared" si="128"/>
        <v>184</v>
      </c>
      <c r="R927" s="130">
        <f t="shared" si="129"/>
        <v>817</v>
      </c>
      <c r="S927" s="130">
        <f t="shared" si="130"/>
        <v>918</v>
      </c>
      <c r="T927" s="130">
        <f t="shared" si="131"/>
        <v>36</v>
      </c>
      <c r="U927" s="130">
        <f t="shared" si="132"/>
        <v>567638</v>
      </c>
      <c r="V927" s="185">
        <f t="shared" si="133"/>
        <v>918</v>
      </c>
      <c r="W927" s="12">
        <v>184</v>
      </c>
      <c r="X927" s="9">
        <v>817</v>
      </c>
      <c r="Y927" s="9">
        <v>918</v>
      </c>
      <c r="Z927" s="12">
        <v>36</v>
      </c>
      <c r="AA927" s="12">
        <v>567638</v>
      </c>
      <c r="AB927" s="132"/>
      <c r="AC927" s="131"/>
      <c r="AD927" s="132"/>
      <c r="AE927" s="132"/>
      <c r="AF927" s="131"/>
      <c r="AG927" s="131"/>
      <c r="AI927" s="12"/>
      <c r="AL927" s="12"/>
      <c r="AM927" s="12"/>
      <c r="AO927" s="12"/>
      <c r="AR927" s="12"/>
      <c r="AS927" s="12"/>
      <c r="AU927" s="12"/>
      <c r="AX927" s="12"/>
      <c r="AY927" s="12"/>
      <c r="BA927" s="12"/>
      <c r="BD927" s="12"/>
      <c r="BE927" s="12"/>
      <c r="BG927" s="12"/>
      <c r="BJ927" s="12"/>
      <c r="BK927" s="12"/>
      <c r="BM927" s="131"/>
      <c r="BN927" s="132"/>
      <c r="BO927" s="132"/>
      <c r="BP927" s="12"/>
      <c r="BQ927" s="12"/>
      <c r="BS927" s="12"/>
      <c r="BV927" s="12"/>
      <c r="BW927" s="12"/>
      <c r="BY927" s="12"/>
      <c r="CB927" s="12"/>
      <c r="CC927" s="12"/>
      <c r="CE927" s="12"/>
      <c r="CH927" s="12"/>
      <c r="CI927" s="12"/>
    </row>
    <row r="928" spans="1:87">
      <c r="A928" s="9">
        <v>919</v>
      </c>
      <c r="B928" s="9">
        <v>184</v>
      </c>
      <c r="C928" s="9" t="s">
        <v>1928</v>
      </c>
      <c r="D928" s="9">
        <v>998</v>
      </c>
      <c r="E928" s="9" t="s">
        <v>1928</v>
      </c>
      <c r="F928" s="39">
        <v>0</v>
      </c>
      <c r="G928" s="128">
        <v>0</v>
      </c>
      <c r="H928" s="129">
        <f t="shared" si="135"/>
        <v>0</v>
      </c>
      <c r="I928" s="128">
        <f>IF(H929&gt;0, H928/H929, 0)</f>
        <v>0</v>
      </c>
      <c r="J928" s="76"/>
      <c r="K928" s="12" t="e">
        <f>ROUND(J929*I928,0)</f>
        <v>#REF!</v>
      </c>
      <c r="L928" s="75">
        <v>0</v>
      </c>
      <c r="M928" s="12" t="e">
        <f>K928-L928</f>
        <v>#REF!</v>
      </c>
      <c r="N928" s="50" t="e">
        <f t="shared" si="134"/>
        <v>#REF!</v>
      </c>
      <c r="O928" s="12">
        <v>0</v>
      </c>
      <c r="P928" s="9">
        <f t="shared" si="127"/>
        <v>0</v>
      </c>
      <c r="Q928" s="130">
        <f t="shared" si="128"/>
        <v>184</v>
      </c>
      <c r="R928" s="130">
        <f t="shared" si="129"/>
        <v>998</v>
      </c>
      <c r="S928" s="130">
        <f t="shared" si="130"/>
        <v>919</v>
      </c>
      <c r="T928" s="130">
        <f t="shared" si="131"/>
        <v>0</v>
      </c>
      <c r="U928" s="130">
        <f t="shared" si="132"/>
        <v>0</v>
      </c>
      <c r="V928" s="185">
        <f t="shared" si="133"/>
        <v>919</v>
      </c>
      <c r="W928" s="12">
        <v>184</v>
      </c>
      <c r="X928" s="9">
        <v>998</v>
      </c>
      <c r="Y928" s="9">
        <v>919</v>
      </c>
      <c r="Z928" s="12">
        <v>0</v>
      </c>
      <c r="AA928" s="12">
        <v>0</v>
      </c>
      <c r="AB928" s="132"/>
      <c r="AC928" s="131"/>
      <c r="AD928" s="132"/>
      <c r="AE928" s="132"/>
      <c r="AF928" s="131"/>
      <c r="AG928" s="131"/>
      <c r="AI928" s="12"/>
      <c r="AL928" s="12"/>
      <c r="AM928" s="12"/>
      <c r="AO928" s="12"/>
      <c r="AR928" s="12"/>
      <c r="AS928" s="12"/>
      <c r="AU928" s="12"/>
      <c r="AX928" s="12"/>
      <c r="AY928" s="12"/>
      <c r="BA928" s="12"/>
      <c r="BD928" s="12"/>
      <c r="BE928" s="12"/>
      <c r="BG928" s="12"/>
      <c r="BJ928" s="12"/>
      <c r="BK928" s="12"/>
      <c r="BM928" s="131"/>
      <c r="BN928" s="132"/>
      <c r="BO928" s="132"/>
      <c r="BP928" s="12"/>
      <c r="BQ928" s="12"/>
      <c r="BS928" s="12"/>
      <c r="BV928" s="12"/>
      <c r="BW928" s="12"/>
      <c r="BY928" s="12"/>
      <c r="CB928" s="12"/>
      <c r="CC928" s="12"/>
      <c r="CE928" s="12"/>
      <c r="CH928" s="12"/>
      <c r="CI928" s="12"/>
    </row>
    <row r="929" spans="1:87">
      <c r="A929" s="9">
        <v>920</v>
      </c>
      <c r="B929" s="13">
        <v>184</v>
      </c>
      <c r="C929" s="13" t="s">
        <v>1683</v>
      </c>
      <c r="D929" s="13">
        <v>999</v>
      </c>
      <c r="E929" s="13" t="s">
        <v>946</v>
      </c>
      <c r="F929" s="111">
        <v>13710729.984230001</v>
      </c>
      <c r="G929" s="133">
        <v>1</v>
      </c>
      <c r="H929" s="134">
        <f>SUM(H925:H928)</f>
        <v>13852726.460099999</v>
      </c>
      <c r="I929" s="133">
        <f>SUM(I925:I928)</f>
        <v>1</v>
      </c>
      <c r="J929" s="111" t="e">
        <f>VLOOKUP(B929,town351,22)</f>
        <v>#REF!</v>
      </c>
      <c r="K929" s="111" t="e">
        <f>SUM(K925:K928)</f>
        <v>#REF!</v>
      </c>
      <c r="L929" s="135">
        <v>11832532</v>
      </c>
      <c r="M929" s="111" t="e">
        <f>SUM(M925:M928)</f>
        <v>#REF!</v>
      </c>
      <c r="N929" s="49" t="e">
        <f t="shared" si="134"/>
        <v>#REF!</v>
      </c>
      <c r="O929" s="111">
        <v>1461</v>
      </c>
      <c r="P929" s="9">
        <f t="shared" si="127"/>
        <v>0</v>
      </c>
      <c r="Q929" s="130">
        <f t="shared" si="128"/>
        <v>184</v>
      </c>
      <c r="R929" s="130">
        <f t="shared" si="129"/>
        <v>999</v>
      </c>
      <c r="S929" s="130">
        <f t="shared" si="130"/>
        <v>920</v>
      </c>
      <c r="T929" s="130">
        <f t="shared" si="131"/>
        <v>1432</v>
      </c>
      <c r="U929" s="130">
        <f t="shared" si="132"/>
        <v>13852726.460099999</v>
      </c>
      <c r="V929" s="185">
        <f t="shared" si="133"/>
        <v>920</v>
      </c>
      <c r="W929" s="12">
        <v>184</v>
      </c>
      <c r="X929" s="9">
        <v>999</v>
      </c>
      <c r="Y929" s="9">
        <v>920</v>
      </c>
      <c r="Z929" s="12">
        <v>1432</v>
      </c>
      <c r="AA929" s="12">
        <v>13852726.460099999</v>
      </c>
      <c r="AB929" s="132"/>
      <c r="AC929" s="131"/>
      <c r="AD929" s="132"/>
      <c r="AE929" s="132"/>
      <c r="AF929" s="131"/>
      <c r="AG929" s="131"/>
      <c r="AI929" s="12"/>
      <c r="AL929" s="12"/>
      <c r="AM929" s="12"/>
      <c r="AO929" s="12"/>
      <c r="AR929" s="12"/>
      <c r="AS929" s="12"/>
      <c r="AU929" s="12"/>
      <c r="AX929" s="12"/>
      <c r="AY929" s="12"/>
      <c r="BA929" s="12"/>
      <c r="BD929" s="12"/>
      <c r="BE929" s="12"/>
      <c r="BG929" s="12"/>
      <c r="BJ929" s="12"/>
      <c r="BK929" s="12"/>
      <c r="BM929" s="131"/>
      <c r="BN929" s="132"/>
      <c r="BO929" s="132"/>
      <c r="BP929" s="12"/>
      <c r="BQ929" s="12"/>
      <c r="BS929" s="12"/>
      <c r="BV929" s="12"/>
      <c r="BW929" s="12"/>
      <c r="BY929" s="12"/>
      <c r="CB929" s="12"/>
      <c r="CC929" s="12"/>
      <c r="CE929" s="12"/>
      <c r="CH929" s="12"/>
      <c r="CI929" s="12"/>
    </row>
    <row r="930" spans="1:87">
      <c r="A930" s="9">
        <v>921</v>
      </c>
      <c r="B930" s="9">
        <v>185</v>
      </c>
      <c r="C930" s="9" t="s">
        <v>1684</v>
      </c>
      <c r="D930" s="9">
        <v>185</v>
      </c>
      <c r="E930" s="9" t="s">
        <v>1245</v>
      </c>
      <c r="F930" s="39">
        <v>44418717.093200006</v>
      </c>
      <c r="G930" s="128">
        <v>0.95138571992894627</v>
      </c>
      <c r="H930" s="129">
        <f>U930</f>
        <v>45013216.029600002</v>
      </c>
      <c r="I930" s="128">
        <f>IF(H934&gt;0, H930/H934, 0)</f>
        <v>0.94595959844497945</v>
      </c>
      <c r="J930" s="76"/>
      <c r="K930" s="12" t="e">
        <f>ROUND(J934*I930,0)</f>
        <v>#REF!</v>
      </c>
      <c r="L930" s="75">
        <v>23574280</v>
      </c>
      <c r="M930" s="12" t="e">
        <f>K930-L930</f>
        <v>#REF!</v>
      </c>
      <c r="N930" s="50" t="e">
        <f t="shared" si="134"/>
        <v>#REF!</v>
      </c>
      <c r="O930" s="12">
        <v>4221</v>
      </c>
      <c r="P930" s="9">
        <f t="shared" si="127"/>
        <v>0</v>
      </c>
      <c r="Q930" s="130">
        <f t="shared" si="128"/>
        <v>185</v>
      </c>
      <c r="R930" s="130">
        <f t="shared" si="129"/>
        <v>185</v>
      </c>
      <c r="S930" s="130">
        <f t="shared" si="130"/>
        <v>921</v>
      </c>
      <c r="T930" s="130">
        <f t="shared" si="131"/>
        <v>4187</v>
      </c>
      <c r="U930" s="130">
        <f t="shared" si="132"/>
        <v>45013216.029600002</v>
      </c>
      <c r="V930" s="185">
        <f t="shared" si="133"/>
        <v>921</v>
      </c>
      <c r="W930" s="12">
        <v>185</v>
      </c>
      <c r="X930" s="9">
        <v>185</v>
      </c>
      <c r="Y930" s="9">
        <v>921</v>
      </c>
      <c r="Z930" s="12">
        <v>4187</v>
      </c>
      <c r="AA930" s="12">
        <v>45013216.029600002</v>
      </c>
      <c r="AB930" s="132"/>
      <c r="AC930" s="131"/>
      <c r="AD930" s="132"/>
      <c r="AE930" s="132"/>
      <c r="AF930" s="131"/>
      <c r="AG930" s="131"/>
      <c r="AI930" s="12"/>
      <c r="AL930" s="12"/>
      <c r="AM930" s="12"/>
      <c r="AO930" s="12"/>
      <c r="AR930" s="12"/>
      <c r="AS930" s="12"/>
      <c r="AU930" s="12"/>
      <c r="AX930" s="12"/>
      <c r="AY930" s="12"/>
      <c r="BA930" s="12"/>
      <c r="BD930" s="12"/>
      <c r="BE930" s="12"/>
      <c r="BG930" s="12"/>
      <c r="BJ930" s="12"/>
      <c r="BK930" s="12"/>
      <c r="BM930" s="131"/>
      <c r="BN930" s="132"/>
      <c r="BO930" s="132"/>
      <c r="BP930" s="12"/>
      <c r="BQ930" s="12"/>
      <c r="BS930" s="12"/>
      <c r="BV930" s="12"/>
      <c r="BW930" s="12"/>
      <c r="BY930" s="12"/>
      <c r="CB930" s="12"/>
      <c r="CC930" s="12"/>
      <c r="CE930" s="12"/>
      <c r="CH930" s="12"/>
      <c r="CI930" s="12"/>
    </row>
    <row r="931" spans="1:87">
      <c r="A931" s="9">
        <v>922</v>
      </c>
      <c r="B931" s="9">
        <v>185</v>
      </c>
      <c r="C931" s="9" t="s">
        <v>1684</v>
      </c>
      <c r="D931" s="9">
        <v>805</v>
      </c>
      <c r="E931" s="9" t="s">
        <v>1474</v>
      </c>
      <c r="F931" s="39">
        <v>2269725</v>
      </c>
      <c r="G931" s="128">
        <v>4.8614280071053749E-2</v>
      </c>
      <c r="H931" s="129">
        <f t="shared" si="135"/>
        <v>2571497</v>
      </c>
      <c r="I931" s="128">
        <f>IF(H934&gt;0, H931/H934, 0)</f>
        <v>5.4040401555020497E-2</v>
      </c>
      <c r="J931" s="76"/>
      <c r="K931" s="12" t="e">
        <f>ROUND(J934*I931,0)</f>
        <v>#REF!</v>
      </c>
      <c r="L931" s="75">
        <v>1204608</v>
      </c>
      <c r="M931" s="12" t="e">
        <f>K931-L931</f>
        <v>#REF!</v>
      </c>
      <c r="N931" s="50" t="e">
        <f t="shared" si="134"/>
        <v>#REF!</v>
      </c>
      <c r="O931" s="12">
        <v>150</v>
      </c>
      <c r="P931" s="9">
        <f t="shared" si="127"/>
        <v>0</v>
      </c>
      <c r="Q931" s="130">
        <f t="shared" si="128"/>
        <v>185</v>
      </c>
      <c r="R931" s="130">
        <f t="shared" si="129"/>
        <v>805</v>
      </c>
      <c r="S931" s="130">
        <f t="shared" si="130"/>
        <v>922</v>
      </c>
      <c r="T931" s="130">
        <f t="shared" si="131"/>
        <v>173</v>
      </c>
      <c r="U931" s="130">
        <f t="shared" si="132"/>
        <v>2571497</v>
      </c>
      <c r="V931" s="185">
        <f t="shared" si="133"/>
        <v>922</v>
      </c>
      <c r="W931" s="12">
        <v>185</v>
      </c>
      <c r="X931" s="9">
        <v>805</v>
      </c>
      <c r="Y931" s="9">
        <v>922</v>
      </c>
      <c r="Z931" s="12">
        <v>173</v>
      </c>
      <c r="AA931" s="12">
        <v>2571497</v>
      </c>
      <c r="AB931" s="132"/>
      <c r="AC931" s="131"/>
      <c r="AD931" s="132"/>
      <c r="AE931" s="132"/>
      <c r="AF931" s="131"/>
      <c r="AG931" s="131"/>
      <c r="AI931" s="12"/>
      <c r="AL931" s="12"/>
      <c r="AM931" s="12"/>
      <c r="AO931" s="12"/>
      <c r="AR931" s="12"/>
      <c r="AS931" s="12"/>
      <c r="AU931" s="12"/>
      <c r="AX931" s="12"/>
      <c r="AY931" s="12"/>
      <c r="BA931" s="12"/>
      <c r="BD931" s="12"/>
      <c r="BE931" s="12"/>
      <c r="BG931" s="12"/>
      <c r="BJ931" s="12"/>
      <c r="BK931" s="12"/>
      <c r="BM931" s="131"/>
      <c r="BN931" s="132"/>
      <c r="BO931" s="132"/>
      <c r="BP931" s="12"/>
      <c r="BQ931" s="12"/>
      <c r="BS931" s="12"/>
      <c r="BV931" s="12"/>
      <c r="BW931" s="12"/>
      <c r="BY931" s="12"/>
      <c r="CB931" s="12"/>
      <c r="CC931" s="12"/>
      <c r="CE931" s="12"/>
      <c r="CH931" s="12"/>
      <c r="CI931" s="12"/>
    </row>
    <row r="932" spans="1:87">
      <c r="A932" s="9">
        <v>923</v>
      </c>
      <c r="B932" s="9">
        <v>185</v>
      </c>
      <c r="C932" s="9" t="s">
        <v>1928</v>
      </c>
      <c r="D932" s="9">
        <v>998</v>
      </c>
      <c r="E932" s="9" t="s">
        <v>1928</v>
      </c>
      <c r="F932" s="39">
        <v>0</v>
      </c>
      <c r="G932" s="128">
        <v>0</v>
      </c>
      <c r="H932" s="129">
        <f t="shared" si="135"/>
        <v>0</v>
      </c>
      <c r="I932" s="128">
        <f>IF(H934&gt;0, H932/H934, 0)</f>
        <v>0</v>
      </c>
      <c r="J932" s="76"/>
      <c r="K932" s="12" t="e">
        <f>ROUND(J934*I932,0)</f>
        <v>#REF!</v>
      </c>
      <c r="L932" s="75">
        <v>0</v>
      </c>
      <c r="M932" s="12" t="e">
        <f>K932-L932</f>
        <v>#REF!</v>
      </c>
      <c r="N932" s="50" t="e">
        <f t="shared" si="134"/>
        <v>#REF!</v>
      </c>
      <c r="O932" s="12">
        <v>0</v>
      </c>
      <c r="P932" s="9">
        <f t="shared" si="127"/>
        <v>0</v>
      </c>
      <c r="Q932" s="130">
        <f t="shared" si="128"/>
        <v>185</v>
      </c>
      <c r="R932" s="130">
        <f t="shared" si="129"/>
        <v>998</v>
      </c>
      <c r="S932" s="130">
        <f t="shared" si="130"/>
        <v>923</v>
      </c>
      <c r="T932" s="130">
        <f t="shared" si="131"/>
        <v>0</v>
      </c>
      <c r="U932" s="130">
        <f t="shared" si="132"/>
        <v>0</v>
      </c>
      <c r="V932" s="185">
        <f t="shared" si="133"/>
        <v>923</v>
      </c>
      <c r="W932" s="12">
        <v>185</v>
      </c>
      <c r="X932" s="9">
        <v>998</v>
      </c>
      <c r="Y932" s="9">
        <v>923</v>
      </c>
      <c r="Z932" s="12">
        <v>0</v>
      </c>
      <c r="AA932" s="12">
        <v>0</v>
      </c>
      <c r="AB932" s="132"/>
      <c r="AC932" s="131"/>
      <c r="AD932" s="132"/>
      <c r="AE932" s="132"/>
      <c r="AF932" s="131"/>
      <c r="AG932" s="131"/>
      <c r="AI932" s="12"/>
      <c r="AL932" s="12"/>
      <c r="AM932" s="12"/>
      <c r="AO932" s="12"/>
      <c r="AR932" s="12"/>
      <c r="AS932" s="12"/>
      <c r="AU932" s="12"/>
      <c r="AX932" s="12"/>
      <c r="AY932" s="12"/>
      <c r="BA932" s="12"/>
      <c r="BD932" s="12"/>
      <c r="BE932" s="12"/>
      <c r="BG932" s="12"/>
      <c r="BJ932" s="12"/>
      <c r="BK932" s="12"/>
      <c r="BM932" s="131"/>
      <c r="BN932" s="132"/>
      <c r="BO932" s="132"/>
      <c r="BP932" s="12"/>
      <c r="BQ932" s="12"/>
      <c r="BS932" s="12"/>
      <c r="BV932" s="12"/>
      <c r="BW932" s="12"/>
      <c r="BY932" s="12"/>
      <c r="CB932" s="12"/>
      <c r="CC932" s="12"/>
      <c r="CE932" s="12"/>
      <c r="CH932" s="12"/>
      <c r="CI932" s="12"/>
    </row>
    <row r="933" spans="1:87">
      <c r="A933" s="9">
        <v>924</v>
      </c>
      <c r="B933" s="9">
        <v>185</v>
      </c>
      <c r="C933" s="9" t="s">
        <v>1928</v>
      </c>
      <c r="D933" s="9">
        <v>998</v>
      </c>
      <c r="E933" s="9" t="s">
        <v>1928</v>
      </c>
      <c r="F933" s="39">
        <v>0</v>
      </c>
      <c r="G933" s="128">
        <v>0</v>
      </c>
      <c r="H933" s="129">
        <f t="shared" si="135"/>
        <v>0</v>
      </c>
      <c r="I933" s="128">
        <f>IF(H934&gt;0, H933/H934, 0)</f>
        <v>0</v>
      </c>
      <c r="J933" s="76"/>
      <c r="K933" s="12" t="e">
        <f>ROUND(J934*I933,0)</f>
        <v>#REF!</v>
      </c>
      <c r="L933" s="75">
        <v>0</v>
      </c>
      <c r="M933" s="12" t="e">
        <f>K933-L933</f>
        <v>#REF!</v>
      </c>
      <c r="N933" s="50" t="e">
        <f t="shared" si="134"/>
        <v>#REF!</v>
      </c>
      <c r="O933" s="12">
        <v>0</v>
      </c>
      <c r="P933" s="9">
        <f t="shared" si="127"/>
        <v>0</v>
      </c>
      <c r="Q933" s="130">
        <f t="shared" si="128"/>
        <v>185</v>
      </c>
      <c r="R933" s="130">
        <f t="shared" si="129"/>
        <v>998</v>
      </c>
      <c r="S933" s="130">
        <f t="shared" si="130"/>
        <v>924</v>
      </c>
      <c r="T933" s="130">
        <f t="shared" si="131"/>
        <v>0</v>
      </c>
      <c r="U933" s="130">
        <f t="shared" si="132"/>
        <v>0</v>
      </c>
      <c r="V933" s="185">
        <f t="shared" si="133"/>
        <v>924</v>
      </c>
      <c r="W933" s="12">
        <v>185</v>
      </c>
      <c r="X933" s="9">
        <v>998</v>
      </c>
      <c r="Y933" s="9">
        <v>924</v>
      </c>
      <c r="Z933" s="12">
        <v>0</v>
      </c>
      <c r="AA933" s="12">
        <v>0</v>
      </c>
      <c r="AB933" s="132"/>
      <c r="AC933" s="131"/>
      <c r="AD933" s="132"/>
      <c r="AE933" s="132"/>
      <c r="AF933" s="131"/>
      <c r="AG933" s="131"/>
      <c r="AI933" s="12"/>
      <c r="AL933" s="12"/>
      <c r="AM933" s="12"/>
      <c r="AO933" s="12"/>
      <c r="AR933" s="12"/>
      <c r="AS933" s="12"/>
      <c r="AU933" s="12"/>
      <c r="AX933" s="12"/>
      <c r="AY933" s="12"/>
      <c r="BA933" s="12"/>
      <c r="BD933" s="12"/>
      <c r="BE933" s="12"/>
      <c r="BG933" s="12"/>
      <c r="BJ933" s="12"/>
      <c r="BK933" s="12"/>
      <c r="BM933" s="131"/>
      <c r="BN933" s="132"/>
      <c r="BO933" s="132"/>
      <c r="BP933" s="12"/>
      <c r="BQ933" s="12"/>
      <c r="BS933" s="12"/>
      <c r="BV933" s="12"/>
      <c r="BW933" s="12"/>
      <c r="BY933" s="12"/>
      <c r="CB933" s="12"/>
      <c r="CC933" s="12"/>
      <c r="CE933" s="12"/>
      <c r="CH933" s="12"/>
      <c r="CI933" s="12"/>
    </row>
    <row r="934" spans="1:87">
      <c r="A934" s="9">
        <v>925</v>
      </c>
      <c r="B934" s="13">
        <v>185</v>
      </c>
      <c r="C934" s="13" t="s">
        <v>1684</v>
      </c>
      <c r="D934" s="13">
        <v>999</v>
      </c>
      <c r="E934" s="13" t="s">
        <v>946</v>
      </c>
      <c r="F934" s="111">
        <v>46688442.093200006</v>
      </c>
      <c r="G934" s="133">
        <v>1</v>
      </c>
      <c r="H934" s="134">
        <f>SUM(H930:H933)</f>
        <v>47584713.029600002</v>
      </c>
      <c r="I934" s="133">
        <f>SUM(I930:I933)</f>
        <v>1</v>
      </c>
      <c r="J934" s="111" t="e">
        <f>VLOOKUP(B934,town351,22)</f>
        <v>#REF!</v>
      </c>
      <c r="K934" s="111" t="e">
        <f>SUM(K930:K933)</f>
        <v>#REF!</v>
      </c>
      <c r="L934" s="135">
        <v>24778888</v>
      </c>
      <c r="M934" s="111" t="e">
        <f>SUM(M930:M933)</f>
        <v>#REF!</v>
      </c>
      <c r="N934" s="49" t="e">
        <f t="shared" si="134"/>
        <v>#REF!</v>
      </c>
      <c r="O934" s="111">
        <v>4371</v>
      </c>
      <c r="P934" s="9">
        <f t="shared" si="127"/>
        <v>0</v>
      </c>
      <c r="Q934" s="130">
        <f t="shared" si="128"/>
        <v>185</v>
      </c>
      <c r="R934" s="130">
        <f t="shared" si="129"/>
        <v>999</v>
      </c>
      <c r="S934" s="130">
        <f t="shared" si="130"/>
        <v>925</v>
      </c>
      <c r="T934" s="130">
        <f t="shared" si="131"/>
        <v>4360</v>
      </c>
      <c r="U934" s="130">
        <f t="shared" si="132"/>
        <v>47584713.029600002</v>
      </c>
      <c r="V934" s="185">
        <f t="shared" si="133"/>
        <v>925</v>
      </c>
      <c r="W934" s="12">
        <v>185</v>
      </c>
      <c r="X934" s="9">
        <v>999</v>
      </c>
      <c r="Y934" s="9">
        <v>925</v>
      </c>
      <c r="Z934" s="12">
        <v>4360</v>
      </c>
      <c r="AA934" s="12">
        <v>47584713.029600002</v>
      </c>
      <c r="AB934" s="132"/>
      <c r="AC934" s="131"/>
      <c r="AD934" s="132"/>
      <c r="AE934" s="132"/>
      <c r="AF934" s="131"/>
      <c r="AG934" s="131"/>
      <c r="AI934" s="12"/>
      <c r="AL934" s="12"/>
      <c r="AM934" s="12"/>
      <c r="AO934" s="12"/>
      <c r="AR934" s="12"/>
      <c r="AS934" s="12"/>
      <c r="AU934" s="12"/>
      <c r="AX934" s="12"/>
      <c r="AY934" s="12"/>
      <c r="BA934" s="12"/>
      <c r="BD934" s="12"/>
      <c r="BE934" s="12"/>
      <c r="BG934" s="12"/>
      <c r="BJ934" s="12"/>
      <c r="BK934" s="12"/>
      <c r="BM934" s="131"/>
      <c r="BN934" s="132"/>
      <c r="BO934" s="132"/>
      <c r="BP934" s="12"/>
      <c r="BQ934" s="12"/>
      <c r="BS934" s="12"/>
      <c r="BV934" s="12"/>
      <c r="BW934" s="12"/>
      <c r="BY934" s="12"/>
      <c r="CB934" s="12"/>
      <c r="CC934" s="12"/>
      <c r="CE934" s="12"/>
      <c r="CH934" s="12"/>
      <c r="CI934" s="12"/>
    </row>
    <row r="935" spans="1:87">
      <c r="A935" s="9">
        <v>926</v>
      </c>
      <c r="B935" s="9">
        <v>186</v>
      </c>
      <c r="C935" s="9" t="s">
        <v>1685</v>
      </c>
      <c r="D935" s="9">
        <v>186</v>
      </c>
      <c r="E935" s="9" t="s">
        <v>1246</v>
      </c>
      <c r="F935" s="39">
        <v>17130949.16</v>
      </c>
      <c r="G935" s="128">
        <v>0.93786955706873976</v>
      </c>
      <c r="H935" s="129">
        <f>U935</f>
        <v>17429845.489999998</v>
      </c>
      <c r="I935" s="128">
        <f>IF(H939&gt;0, H935/H939, 0)</f>
        <v>0.94747943906408605</v>
      </c>
      <c r="J935" s="76"/>
      <c r="K935" s="12" t="e">
        <f>ROUND(J939*I935,0)</f>
        <v>#REF!</v>
      </c>
      <c r="L935" s="75">
        <v>10531645</v>
      </c>
      <c r="M935" s="12" t="e">
        <f>K935-L935</f>
        <v>#REF!</v>
      </c>
      <c r="N935" s="50" t="e">
        <f t="shared" si="134"/>
        <v>#REF!</v>
      </c>
      <c r="O935" s="12">
        <v>1757</v>
      </c>
      <c r="P935" s="9">
        <f t="shared" si="127"/>
        <v>0</v>
      </c>
      <c r="Q935" s="130">
        <f t="shared" si="128"/>
        <v>186</v>
      </c>
      <c r="R935" s="130">
        <f t="shared" si="129"/>
        <v>186</v>
      </c>
      <c r="S935" s="130">
        <f t="shared" si="130"/>
        <v>926</v>
      </c>
      <c r="T935" s="130">
        <f t="shared" si="131"/>
        <v>1753</v>
      </c>
      <c r="U935" s="130">
        <f t="shared" si="132"/>
        <v>17429845.489999998</v>
      </c>
      <c r="V935" s="185">
        <f t="shared" si="133"/>
        <v>926</v>
      </c>
      <c r="W935" s="12">
        <v>186</v>
      </c>
      <c r="X935" s="9">
        <v>186</v>
      </c>
      <c r="Y935" s="9">
        <v>926</v>
      </c>
      <c r="Z935" s="12">
        <v>1753</v>
      </c>
      <c r="AA935" s="12">
        <v>17429845.489999998</v>
      </c>
      <c r="AB935" s="132"/>
      <c r="AC935" s="131"/>
      <c r="AD935" s="132"/>
      <c r="AE935" s="132"/>
      <c r="AF935" s="131"/>
      <c r="AG935" s="131"/>
      <c r="AI935" s="12"/>
      <c r="AL935" s="12"/>
      <c r="AM935" s="12"/>
      <c r="AO935" s="12"/>
      <c r="AR935" s="12"/>
      <c r="AS935" s="12"/>
      <c r="AU935" s="12"/>
      <c r="AX935" s="12"/>
      <c r="AY935" s="12"/>
      <c r="BA935" s="12"/>
      <c r="BD935" s="12"/>
      <c r="BE935" s="12"/>
      <c r="BG935" s="12"/>
      <c r="BJ935" s="12"/>
      <c r="BK935" s="12"/>
      <c r="BM935" s="131"/>
      <c r="BN935" s="132"/>
      <c r="BO935" s="132"/>
      <c r="BP935" s="12"/>
      <c r="BQ935" s="12"/>
      <c r="BS935" s="12"/>
      <c r="BV935" s="12"/>
      <c r="BW935" s="12"/>
      <c r="BY935" s="12"/>
      <c r="CB935" s="12"/>
      <c r="CC935" s="12"/>
      <c r="CE935" s="12"/>
      <c r="CH935" s="12"/>
      <c r="CI935" s="12"/>
    </row>
    <row r="936" spans="1:87">
      <c r="A936" s="9">
        <v>927</v>
      </c>
      <c r="B936" s="9">
        <v>186</v>
      </c>
      <c r="C936" s="9" t="s">
        <v>1685</v>
      </c>
      <c r="D936" s="9">
        <v>805</v>
      </c>
      <c r="E936" s="9" t="s">
        <v>1474</v>
      </c>
      <c r="F936" s="39">
        <v>1134863</v>
      </c>
      <c r="G936" s="128">
        <v>6.2130442931260278E-2</v>
      </c>
      <c r="H936" s="129">
        <f t="shared" si="135"/>
        <v>966169</v>
      </c>
      <c r="I936" s="128">
        <f>IF(H939&gt;0, H936/H939, 0)</f>
        <v>5.2520560935913903E-2</v>
      </c>
      <c r="J936" s="76"/>
      <c r="K936" s="12" t="e">
        <f>ROUND(J939*I936,0)</f>
        <v>#REF!</v>
      </c>
      <c r="L936" s="75">
        <v>697683</v>
      </c>
      <c r="M936" s="12" t="e">
        <f>K936-L936</f>
        <v>#REF!</v>
      </c>
      <c r="N936" s="50" t="e">
        <f t="shared" si="134"/>
        <v>#REF!</v>
      </c>
      <c r="O936" s="12">
        <v>75</v>
      </c>
      <c r="P936" s="9">
        <f t="shared" si="127"/>
        <v>0</v>
      </c>
      <c r="Q936" s="130">
        <f t="shared" si="128"/>
        <v>186</v>
      </c>
      <c r="R936" s="130">
        <f t="shared" si="129"/>
        <v>805</v>
      </c>
      <c r="S936" s="130">
        <f t="shared" si="130"/>
        <v>927</v>
      </c>
      <c r="T936" s="130">
        <f t="shared" si="131"/>
        <v>65</v>
      </c>
      <c r="U936" s="130">
        <f t="shared" si="132"/>
        <v>966169</v>
      </c>
      <c r="V936" s="185">
        <f t="shared" si="133"/>
        <v>927</v>
      </c>
      <c r="W936" s="12">
        <v>186</v>
      </c>
      <c r="X936" s="9">
        <v>805</v>
      </c>
      <c r="Y936" s="9">
        <v>927</v>
      </c>
      <c r="Z936" s="12">
        <v>65</v>
      </c>
      <c r="AA936" s="12">
        <v>966169</v>
      </c>
      <c r="AB936" s="132"/>
      <c r="AC936" s="131"/>
      <c r="AD936" s="132"/>
      <c r="AE936" s="132"/>
      <c r="AF936" s="131"/>
      <c r="AG936" s="131"/>
      <c r="AI936" s="12"/>
      <c r="AL936" s="12"/>
      <c r="AM936" s="12"/>
      <c r="AO936" s="12"/>
      <c r="AR936" s="12"/>
      <c r="AS936" s="12"/>
      <c r="AU936" s="12"/>
      <c r="AX936" s="12"/>
      <c r="AY936" s="12"/>
      <c r="BA936" s="12"/>
      <c r="BD936" s="12"/>
      <c r="BE936" s="12"/>
      <c r="BG936" s="12"/>
      <c r="BJ936" s="12"/>
      <c r="BK936" s="12"/>
      <c r="BM936" s="131"/>
      <c r="BN936" s="132"/>
      <c r="BO936" s="132"/>
      <c r="BP936" s="12"/>
      <c r="BQ936" s="12"/>
      <c r="BS936" s="12"/>
      <c r="BV936" s="12"/>
      <c r="BW936" s="12"/>
      <c r="BY936" s="12"/>
      <c r="CB936" s="12"/>
      <c r="CC936" s="12"/>
      <c r="CE936" s="12"/>
      <c r="CH936" s="12"/>
      <c r="CI936" s="12"/>
    </row>
    <row r="937" spans="1:87">
      <c r="A937" s="9">
        <v>928</v>
      </c>
      <c r="B937" s="9">
        <v>186</v>
      </c>
      <c r="C937" s="9" t="s">
        <v>1928</v>
      </c>
      <c r="D937" s="9">
        <v>998</v>
      </c>
      <c r="E937" s="9" t="s">
        <v>1928</v>
      </c>
      <c r="F937" s="39">
        <v>0</v>
      </c>
      <c r="G937" s="128">
        <v>0</v>
      </c>
      <c r="H937" s="129">
        <f t="shared" si="135"/>
        <v>0</v>
      </c>
      <c r="I937" s="128">
        <f>IF(H939&gt;0, H937/H939, 0)</f>
        <v>0</v>
      </c>
      <c r="J937" s="76"/>
      <c r="K937" s="12" t="e">
        <f>ROUND(J939*I937,0)</f>
        <v>#REF!</v>
      </c>
      <c r="L937" s="75">
        <v>0</v>
      </c>
      <c r="M937" s="12" t="e">
        <f>K937-L937</f>
        <v>#REF!</v>
      </c>
      <c r="N937" s="50" t="e">
        <f t="shared" si="134"/>
        <v>#REF!</v>
      </c>
      <c r="O937" s="12">
        <v>0</v>
      </c>
      <c r="P937" s="9">
        <f t="shared" si="127"/>
        <v>0</v>
      </c>
      <c r="Q937" s="130">
        <f t="shared" si="128"/>
        <v>186</v>
      </c>
      <c r="R937" s="130">
        <f t="shared" si="129"/>
        <v>998</v>
      </c>
      <c r="S937" s="130">
        <f t="shared" si="130"/>
        <v>928</v>
      </c>
      <c r="T937" s="130">
        <f t="shared" si="131"/>
        <v>0</v>
      </c>
      <c r="U937" s="130">
        <f t="shared" si="132"/>
        <v>0</v>
      </c>
      <c r="V937" s="185">
        <f t="shared" si="133"/>
        <v>928</v>
      </c>
      <c r="W937" s="12">
        <v>186</v>
      </c>
      <c r="X937" s="9">
        <v>998</v>
      </c>
      <c r="Y937" s="9">
        <v>928</v>
      </c>
      <c r="Z937" s="12">
        <v>0</v>
      </c>
      <c r="AA937" s="12">
        <v>0</v>
      </c>
      <c r="AB937" s="132"/>
      <c r="AC937" s="131"/>
      <c r="AD937" s="132"/>
      <c r="AE937" s="132"/>
      <c r="AF937" s="131"/>
      <c r="AG937" s="131"/>
      <c r="AI937" s="12"/>
      <c r="AL937" s="12"/>
      <c r="AM937" s="12"/>
      <c r="AO937" s="12"/>
      <c r="AR937" s="12"/>
      <c r="AS937" s="12"/>
      <c r="AU937" s="12"/>
      <c r="AX937" s="12"/>
      <c r="AY937" s="12"/>
      <c r="BA937" s="12"/>
      <c r="BD937" s="12"/>
      <c r="BE937" s="12"/>
      <c r="BG937" s="12"/>
      <c r="BJ937" s="12"/>
      <c r="BK937" s="12"/>
      <c r="BM937" s="131"/>
      <c r="BN937" s="132"/>
      <c r="BO937" s="132"/>
      <c r="BP937" s="12"/>
      <c r="BQ937" s="12"/>
      <c r="BS937" s="12"/>
      <c r="BV937" s="12"/>
      <c r="BW937" s="12"/>
      <c r="BY937" s="12"/>
      <c r="CB937" s="12"/>
      <c r="CC937" s="12"/>
      <c r="CE937" s="12"/>
      <c r="CH937" s="12"/>
      <c r="CI937" s="12"/>
    </row>
    <row r="938" spans="1:87">
      <c r="A938" s="9">
        <v>929</v>
      </c>
      <c r="B938" s="9">
        <v>186</v>
      </c>
      <c r="C938" s="9" t="s">
        <v>1928</v>
      </c>
      <c r="D938" s="9">
        <v>998</v>
      </c>
      <c r="E938" s="9" t="s">
        <v>1928</v>
      </c>
      <c r="F938" s="39">
        <v>0</v>
      </c>
      <c r="G938" s="128">
        <v>0</v>
      </c>
      <c r="H938" s="129">
        <f t="shared" si="135"/>
        <v>0</v>
      </c>
      <c r="I938" s="128">
        <f>IF(H939&gt;0, H938/H939, 0)</f>
        <v>0</v>
      </c>
      <c r="J938" s="76"/>
      <c r="K938" s="12" t="e">
        <f>ROUND(J939*I938,0)</f>
        <v>#REF!</v>
      </c>
      <c r="L938" s="75">
        <v>0</v>
      </c>
      <c r="M938" s="12" t="e">
        <f>K938-L938</f>
        <v>#REF!</v>
      </c>
      <c r="N938" s="50" t="e">
        <f t="shared" si="134"/>
        <v>#REF!</v>
      </c>
      <c r="O938" s="12">
        <v>0</v>
      </c>
      <c r="P938" s="9">
        <f t="shared" si="127"/>
        <v>0</v>
      </c>
      <c r="Q938" s="130">
        <f t="shared" si="128"/>
        <v>186</v>
      </c>
      <c r="R938" s="130">
        <f t="shared" si="129"/>
        <v>998</v>
      </c>
      <c r="S938" s="130">
        <f t="shared" si="130"/>
        <v>929</v>
      </c>
      <c r="T938" s="130">
        <f t="shared" si="131"/>
        <v>0</v>
      </c>
      <c r="U938" s="130">
        <f t="shared" si="132"/>
        <v>0</v>
      </c>
      <c r="V938" s="185">
        <f t="shared" si="133"/>
        <v>929</v>
      </c>
      <c r="W938" s="12">
        <v>186</v>
      </c>
      <c r="X938" s="9">
        <v>998</v>
      </c>
      <c r="Y938" s="9">
        <v>929</v>
      </c>
      <c r="Z938" s="12">
        <v>0</v>
      </c>
      <c r="AA938" s="12">
        <v>0</v>
      </c>
      <c r="AB938" s="132"/>
      <c r="AC938" s="131"/>
      <c r="AD938" s="132"/>
      <c r="AE938" s="132"/>
      <c r="AF938" s="131"/>
      <c r="AG938" s="131"/>
      <c r="AI938" s="12"/>
      <c r="AL938" s="12"/>
      <c r="AM938" s="12"/>
      <c r="AO938" s="12"/>
      <c r="AR938" s="12"/>
      <c r="AS938" s="12"/>
      <c r="AU938" s="12"/>
      <c r="AX938" s="12"/>
      <c r="AY938" s="12"/>
      <c r="BA938" s="12"/>
      <c r="BD938" s="12"/>
      <c r="BE938" s="12"/>
      <c r="BG938" s="12"/>
      <c r="BJ938" s="12"/>
      <c r="BK938" s="12"/>
      <c r="BM938" s="131"/>
      <c r="BN938" s="132"/>
      <c r="BO938" s="132"/>
      <c r="BP938" s="12"/>
      <c r="BQ938" s="12"/>
      <c r="BS938" s="12"/>
      <c r="BV938" s="12"/>
      <c r="BW938" s="12"/>
      <c r="BY938" s="12"/>
      <c r="CB938" s="12"/>
      <c r="CC938" s="12"/>
      <c r="CE938" s="12"/>
      <c r="CH938" s="12"/>
      <c r="CI938" s="12"/>
    </row>
    <row r="939" spans="1:87">
      <c r="A939" s="9">
        <v>930</v>
      </c>
      <c r="B939" s="13">
        <v>186</v>
      </c>
      <c r="C939" s="13" t="s">
        <v>1685</v>
      </c>
      <c r="D939" s="13">
        <v>999</v>
      </c>
      <c r="E939" s="13" t="s">
        <v>946</v>
      </c>
      <c r="F939" s="111">
        <v>18265812.16</v>
      </c>
      <c r="G939" s="133">
        <v>1</v>
      </c>
      <c r="H939" s="134">
        <f>SUM(H935:H938)</f>
        <v>18396014.489999998</v>
      </c>
      <c r="I939" s="133">
        <f>SUM(I935:I938)</f>
        <v>1</v>
      </c>
      <c r="J939" s="111" t="e">
        <f>VLOOKUP(B939,town351,22)</f>
        <v>#REF!</v>
      </c>
      <c r="K939" s="111" t="e">
        <f>SUM(K935:K938)</f>
        <v>#REF!</v>
      </c>
      <c r="L939" s="135">
        <v>11229328</v>
      </c>
      <c r="M939" s="111" t="e">
        <f>SUM(M935:M938)</f>
        <v>#REF!</v>
      </c>
      <c r="N939" s="49" t="e">
        <f t="shared" si="134"/>
        <v>#REF!</v>
      </c>
      <c r="O939" s="111">
        <v>1832</v>
      </c>
      <c r="P939" s="9">
        <f t="shared" si="127"/>
        <v>0</v>
      </c>
      <c r="Q939" s="130">
        <f t="shared" si="128"/>
        <v>186</v>
      </c>
      <c r="R939" s="130">
        <f t="shared" si="129"/>
        <v>999</v>
      </c>
      <c r="S939" s="130">
        <f t="shared" si="130"/>
        <v>930</v>
      </c>
      <c r="T939" s="130">
        <f t="shared" si="131"/>
        <v>1818</v>
      </c>
      <c r="U939" s="130">
        <f t="shared" si="132"/>
        <v>18396014.489999998</v>
      </c>
      <c r="V939" s="185">
        <f t="shared" si="133"/>
        <v>930</v>
      </c>
      <c r="W939" s="12">
        <v>186</v>
      </c>
      <c r="X939" s="9">
        <v>999</v>
      </c>
      <c r="Y939" s="9">
        <v>930</v>
      </c>
      <c r="Z939" s="12">
        <v>1818</v>
      </c>
      <c r="AA939" s="12">
        <v>18396014.489999998</v>
      </c>
      <c r="AB939" s="132"/>
      <c r="AC939" s="131"/>
      <c r="AD939" s="132"/>
      <c r="AE939" s="132"/>
      <c r="AF939" s="131"/>
      <c r="AG939" s="131"/>
      <c r="AI939" s="12"/>
      <c r="AL939" s="12"/>
      <c r="AM939" s="12"/>
      <c r="AO939" s="12"/>
      <c r="AR939" s="12"/>
      <c r="AS939" s="12"/>
      <c r="AU939" s="12"/>
      <c r="AX939" s="12"/>
      <c r="AY939" s="12"/>
      <c r="BA939" s="12"/>
      <c r="BD939" s="12"/>
      <c r="BE939" s="12"/>
      <c r="BG939" s="12"/>
      <c r="BJ939" s="12"/>
      <c r="BK939" s="12"/>
      <c r="BM939" s="131"/>
      <c r="BN939" s="132"/>
      <c r="BO939" s="132"/>
      <c r="BP939" s="12"/>
      <c r="BQ939" s="12"/>
      <c r="BS939" s="12"/>
      <c r="BV939" s="12"/>
      <c r="BW939" s="12"/>
      <c r="BY939" s="12"/>
      <c r="CB939" s="12"/>
      <c r="CC939" s="12"/>
      <c r="CE939" s="12"/>
      <c r="CH939" s="12"/>
      <c r="CI939" s="12"/>
    </row>
    <row r="940" spans="1:87">
      <c r="A940" s="9">
        <v>931</v>
      </c>
      <c r="B940" s="9">
        <v>187</v>
      </c>
      <c r="C940" s="9" t="s">
        <v>1686</v>
      </c>
      <c r="D940" s="9">
        <v>187</v>
      </c>
      <c r="E940" s="9" t="s">
        <v>1247</v>
      </c>
      <c r="F940" s="39">
        <v>12205625.68949</v>
      </c>
      <c r="G940" s="128">
        <v>0.95663128082115578</v>
      </c>
      <c r="H940" s="129">
        <f>U940</f>
        <v>11856222.087119998</v>
      </c>
      <c r="I940" s="128">
        <f>IF(H944&gt;0, H940/H944, 0)</f>
        <v>0.95504562955318095</v>
      </c>
      <c r="J940" s="76"/>
      <c r="K940" s="12" t="e">
        <f>ROUND(J944*I940,0)</f>
        <v>#REF!</v>
      </c>
      <c r="L940" s="75">
        <v>8273796</v>
      </c>
      <c r="M940" s="12" t="e">
        <f>K940-L940</f>
        <v>#REF!</v>
      </c>
      <c r="N940" s="50" t="e">
        <f t="shared" si="134"/>
        <v>#REF!</v>
      </c>
      <c r="O940" s="12">
        <v>1277</v>
      </c>
      <c r="P940" s="9">
        <f t="shared" si="127"/>
        <v>0</v>
      </c>
      <c r="Q940" s="130">
        <f t="shared" si="128"/>
        <v>187</v>
      </c>
      <c r="R940" s="130">
        <f t="shared" si="129"/>
        <v>187</v>
      </c>
      <c r="S940" s="130">
        <f t="shared" si="130"/>
        <v>931</v>
      </c>
      <c r="T940" s="130">
        <f t="shared" si="131"/>
        <v>1241</v>
      </c>
      <c r="U940" s="130">
        <f t="shared" si="132"/>
        <v>11856222.087119998</v>
      </c>
      <c r="V940" s="185">
        <f t="shared" si="133"/>
        <v>931</v>
      </c>
      <c r="W940" s="12">
        <v>187</v>
      </c>
      <c r="X940" s="9">
        <v>187</v>
      </c>
      <c r="Y940" s="9">
        <v>931</v>
      </c>
      <c r="Z940" s="12">
        <v>1241</v>
      </c>
      <c r="AA940" s="12">
        <v>11856222.087119998</v>
      </c>
      <c r="AB940" s="132"/>
      <c r="AC940" s="131"/>
      <c r="AD940" s="132"/>
      <c r="AE940" s="132"/>
      <c r="AF940" s="131"/>
      <c r="AG940" s="131"/>
      <c r="AI940" s="12"/>
      <c r="AL940" s="12"/>
      <c r="AM940" s="12"/>
      <c r="AO940" s="12"/>
      <c r="AR940" s="12"/>
      <c r="AS940" s="12"/>
      <c r="AU940" s="12"/>
      <c r="AX940" s="12"/>
      <c r="AY940" s="12"/>
      <c r="BA940" s="12"/>
      <c r="BD940" s="12"/>
      <c r="BE940" s="12"/>
      <c r="BG940" s="12"/>
      <c r="BJ940" s="12"/>
      <c r="BK940" s="12"/>
      <c r="BM940" s="131"/>
      <c r="BN940" s="132"/>
      <c r="BO940" s="132"/>
      <c r="BP940" s="12"/>
      <c r="BQ940" s="12"/>
      <c r="BS940" s="12"/>
      <c r="BV940" s="12"/>
      <c r="BW940" s="12"/>
      <c r="BY940" s="12"/>
      <c r="CB940" s="12"/>
      <c r="CC940" s="12"/>
      <c r="CE940" s="12"/>
      <c r="CH940" s="12"/>
      <c r="CI940" s="12"/>
    </row>
    <row r="941" spans="1:87">
      <c r="A941" s="9">
        <v>932</v>
      </c>
      <c r="B941" s="9">
        <v>187</v>
      </c>
      <c r="C941" s="9" t="s">
        <v>1686</v>
      </c>
      <c r="D941" s="9">
        <v>878</v>
      </c>
      <c r="E941" s="9" t="s">
        <v>1496</v>
      </c>
      <c r="F941" s="39">
        <v>475100</v>
      </c>
      <c r="G941" s="128">
        <v>3.7236560671321209E-2</v>
      </c>
      <c r="H941" s="129">
        <f t="shared" si="135"/>
        <v>461253</v>
      </c>
      <c r="I941" s="128">
        <f>IF(H944&gt;0, H941/H944, 0)</f>
        <v>3.7154977237382349E-2</v>
      </c>
      <c r="J941" s="76"/>
      <c r="K941" s="12" t="e">
        <f>ROUND(J944*I941,0)</f>
        <v>#REF!</v>
      </c>
      <c r="L941" s="75">
        <v>322055</v>
      </c>
      <c r="M941" s="12" t="e">
        <f>K941-L941</f>
        <v>#REF!</v>
      </c>
      <c r="N941" s="50" t="e">
        <f t="shared" si="134"/>
        <v>#REF!</v>
      </c>
      <c r="O941" s="12">
        <v>30</v>
      </c>
      <c r="P941" s="9">
        <f t="shared" si="127"/>
        <v>0</v>
      </c>
      <c r="Q941" s="130">
        <f t="shared" si="128"/>
        <v>187</v>
      </c>
      <c r="R941" s="130">
        <f t="shared" si="129"/>
        <v>878</v>
      </c>
      <c r="S941" s="130">
        <f t="shared" si="130"/>
        <v>932</v>
      </c>
      <c r="T941" s="130">
        <f t="shared" si="131"/>
        <v>29</v>
      </c>
      <c r="U941" s="130">
        <f t="shared" si="132"/>
        <v>461253</v>
      </c>
      <c r="V941" s="185">
        <f t="shared" si="133"/>
        <v>932</v>
      </c>
      <c r="W941" s="12">
        <v>187</v>
      </c>
      <c r="X941" s="9">
        <v>878</v>
      </c>
      <c r="Y941" s="9">
        <v>932</v>
      </c>
      <c r="Z941" s="12">
        <v>29</v>
      </c>
      <c r="AA941" s="12">
        <v>461253</v>
      </c>
      <c r="AB941" s="132"/>
      <c r="AC941" s="131"/>
      <c r="AD941" s="132"/>
      <c r="AE941" s="132"/>
      <c r="AF941" s="131"/>
      <c r="AG941" s="131"/>
      <c r="AI941" s="12"/>
      <c r="AL941" s="12"/>
      <c r="AM941" s="12"/>
      <c r="AO941" s="12"/>
      <c r="AR941" s="12"/>
      <c r="AS941" s="12"/>
      <c r="AU941" s="12"/>
      <c r="AX941" s="12"/>
      <c r="AY941" s="12"/>
      <c r="BA941" s="12"/>
      <c r="BD941" s="12"/>
      <c r="BE941" s="12"/>
      <c r="BG941" s="12"/>
      <c r="BJ941" s="12"/>
      <c r="BK941" s="12"/>
      <c r="BM941" s="131"/>
      <c r="BN941" s="132"/>
      <c r="BO941" s="132"/>
      <c r="BP941" s="12"/>
      <c r="BQ941" s="12"/>
      <c r="BS941" s="12"/>
      <c r="BV941" s="12"/>
      <c r="BW941" s="12"/>
      <c r="BY941" s="12"/>
      <c r="CB941" s="12"/>
      <c r="CC941" s="12"/>
      <c r="CE941" s="12"/>
      <c r="CH941" s="12"/>
      <c r="CI941" s="12"/>
    </row>
    <row r="942" spans="1:87">
      <c r="A942" s="9">
        <v>933</v>
      </c>
      <c r="B942" s="9">
        <v>187</v>
      </c>
      <c r="C942" s="9" t="s">
        <v>1686</v>
      </c>
      <c r="D942" s="9">
        <v>915</v>
      </c>
      <c r="E942" s="9" t="s">
        <v>1500</v>
      </c>
      <c r="F942" s="39">
        <v>78240</v>
      </c>
      <c r="G942" s="128">
        <v>6.1321585075229876E-3</v>
      </c>
      <c r="H942" s="129">
        <f t="shared" si="135"/>
        <v>96824</v>
      </c>
      <c r="I942" s="128">
        <f>IF(H944&gt;0, H942/H944, 0)</f>
        <v>7.7993932094367049E-3</v>
      </c>
      <c r="J942" s="76"/>
      <c r="K942" s="12" t="e">
        <f>ROUND(J944*I942,0)</f>
        <v>#REF!</v>
      </c>
      <c r="L942" s="75">
        <v>53036</v>
      </c>
      <c r="M942" s="12" t="e">
        <f>K942-L942</f>
        <v>#REF!</v>
      </c>
      <c r="N942" s="50" t="e">
        <f t="shared" si="134"/>
        <v>#REF!</v>
      </c>
      <c r="O942" s="12">
        <v>5</v>
      </c>
      <c r="P942" s="9">
        <f t="shared" si="127"/>
        <v>0</v>
      </c>
      <c r="Q942" s="130">
        <f t="shared" si="128"/>
        <v>187</v>
      </c>
      <c r="R942" s="130">
        <f t="shared" si="129"/>
        <v>915</v>
      </c>
      <c r="S942" s="130">
        <f t="shared" si="130"/>
        <v>933</v>
      </c>
      <c r="T942" s="130">
        <f t="shared" si="131"/>
        <v>6</v>
      </c>
      <c r="U942" s="130">
        <f t="shared" si="132"/>
        <v>96824</v>
      </c>
      <c r="V942" s="185">
        <f t="shared" si="133"/>
        <v>933</v>
      </c>
      <c r="W942" s="12">
        <v>187</v>
      </c>
      <c r="X942" s="9">
        <v>915</v>
      </c>
      <c r="Y942" s="9">
        <v>933</v>
      </c>
      <c r="Z942" s="12">
        <v>6</v>
      </c>
      <c r="AA942" s="12">
        <v>96824</v>
      </c>
      <c r="AB942" s="132"/>
      <c r="AC942" s="131"/>
      <c r="AD942" s="132"/>
      <c r="AE942" s="132"/>
      <c r="AF942" s="131"/>
      <c r="AG942" s="131"/>
      <c r="AI942" s="12"/>
      <c r="AL942" s="12"/>
      <c r="AM942" s="12"/>
      <c r="AO942" s="12"/>
      <c r="AR942" s="12"/>
      <c r="AS942" s="12"/>
      <c r="AU942" s="12"/>
      <c r="AX942" s="12"/>
      <c r="AY942" s="12"/>
      <c r="BA942" s="12"/>
      <c r="BD942" s="12"/>
      <c r="BE942" s="12"/>
      <c r="BG942" s="12"/>
      <c r="BJ942" s="12"/>
      <c r="BK942" s="12"/>
      <c r="BM942" s="131"/>
      <c r="BN942" s="132"/>
      <c r="BO942" s="132"/>
      <c r="BP942" s="12"/>
      <c r="BQ942" s="12"/>
      <c r="BS942" s="12"/>
      <c r="BV942" s="12"/>
      <c r="BW942" s="12"/>
      <c r="BY942" s="12"/>
      <c r="CB942" s="12"/>
      <c r="CC942" s="12"/>
      <c r="CE942" s="12"/>
      <c r="CH942" s="12"/>
      <c r="CI942" s="12"/>
    </row>
    <row r="943" spans="1:87">
      <c r="A943" s="9">
        <v>934</v>
      </c>
      <c r="B943" s="9">
        <v>187</v>
      </c>
      <c r="C943" s="9" t="s">
        <v>1928</v>
      </c>
      <c r="D943" s="9">
        <v>998</v>
      </c>
      <c r="E943" s="9" t="s">
        <v>1928</v>
      </c>
      <c r="F943" s="39">
        <v>0</v>
      </c>
      <c r="G943" s="128">
        <v>0</v>
      </c>
      <c r="H943" s="129">
        <f t="shared" si="135"/>
        <v>0</v>
      </c>
      <c r="I943" s="128">
        <f>IF(H944&gt;0, H943/H944, 0)</f>
        <v>0</v>
      </c>
      <c r="J943" s="76"/>
      <c r="K943" s="12" t="e">
        <f>ROUND(J944*I943,0)</f>
        <v>#REF!</v>
      </c>
      <c r="L943" s="75">
        <v>0</v>
      </c>
      <c r="M943" s="12" t="e">
        <f>K943-L943</f>
        <v>#REF!</v>
      </c>
      <c r="N943" s="50" t="e">
        <f t="shared" si="134"/>
        <v>#REF!</v>
      </c>
      <c r="O943" s="12">
        <v>0</v>
      </c>
      <c r="P943" s="9">
        <f t="shared" si="127"/>
        <v>0</v>
      </c>
      <c r="Q943" s="130">
        <f t="shared" si="128"/>
        <v>187</v>
      </c>
      <c r="R943" s="130">
        <f t="shared" si="129"/>
        <v>998</v>
      </c>
      <c r="S943" s="130">
        <f t="shared" si="130"/>
        <v>934</v>
      </c>
      <c r="T943" s="130">
        <f t="shared" si="131"/>
        <v>0</v>
      </c>
      <c r="U943" s="130">
        <f t="shared" si="132"/>
        <v>0</v>
      </c>
      <c r="V943" s="185">
        <f t="shared" si="133"/>
        <v>934</v>
      </c>
      <c r="W943" s="12">
        <v>187</v>
      </c>
      <c r="X943" s="9">
        <v>998</v>
      </c>
      <c r="Y943" s="9">
        <v>934</v>
      </c>
      <c r="Z943" s="12">
        <v>0</v>
      </c>
      <c r="AA943" s="12">
        <v>0</v>
      </c>
      <c r="AB943" s="132"/>
      <c r="AC943" s="131"/>
      <c r="AD943" s="132"/>
      <c r="AE943" s="132"/>
      <c r="AF943" s="131"/>
      <c r="AG943" s="131"/>
      <c r="AI943" s="12"/>
      <c r="AL943" s="12"/>
      <c r="AM943" s="12"/>
      <c r="AO943" s="12"/>
      <c r="AR943" s="12"/>
      <c r="AS943" s="12"/>
      <c r="AU943" s="12"/>
      <c r="AX943" s="12"/>
      <c r="AY943" s="12"/>
      <c r="BA943" s="12"/>
      <c r="BD943" s="12"/>
      <c r="BE943" s="12"/>
      <c r="BG943" s="12"/>
      <c r="BJ943" s="12"/>
      <c r="BK943" s="12"/>
      <c r="BM943" s="131"/>
      <c r="BN943" s="132"/>
      <c r="BO943" s="132"/>
      <c r="BP943" s="12"/>
      <c r="BQ943" s="12"/>
      <c r="BS943" s="12"/>
      <c r="BV943" s="12"/>
      <c r="BW943" s="12"/>
      <c r="BY943" s="12"/>
      <c r="CB943" s="12"/>
      <c r="CC943" s="12"/>
      <c r="CE943" s="12"/>
      <c r="CH943" s="12"/>
      <c r="CI943" s="12"/>
    </row>
    <row r="944" spans="1:87">
      <c r="A944" s="9">
        <v>935</v>
      </c>
      <c r="B944" s="13">
        <v>187</v>
      </c>
      <c r="C944" s="13" t="s">
        <v>1686</v>
      </c>
      <c r="D944" s="13">
        <v>999</v>
      </c>
      <c r="E944" s="13" t="s">
        <v>946</v>
      </c>
      <c r="F944" s="111">
        <v>12758965.68949</v>
      </c>
      <c r="G944" s="133">
        <v>1</v>
      </c>
      <c r="H944" s="134">
        <f>SUM(H940:H943)</f>
        <v>12414299.087119998</v>
      </c>
      <c r="I944" s="133">
        <f>SUM(I940:I943)</f>
        <v>1</v>
      </c>
      <c r="J944" s="111" t="e">
        <f>VLOOKUP(B944,town351,22)</f>
        <v>#REF!</v>
      </c>
      <c r="K944" s="111" t="e">
        <f>SUM(K940:K943)</f>
        <v>#REF!</v>
      </c>
      <c r="L944" s="135">
        <v>8648887</v>
      </c>
      <c r="M944" s="111" t="e">
        <f>SUM(M940:M943)</f>
        <v>#REF!</v>
      </c>
      <c r="N944" s="49" t="e">
        <f t="shared" si="134"/>
        <v>#REF!</v>
      </c>
      <c r="O944" s="111">
        <v>1312</v>
      </c>
      <c r="P944" s="9">
        <f t="shared" si="127"/>
        <v>0</v>
      </c>
      <c r="Q944" s="130">
        <f t="shared" si="128"/>
        <v>187</v>
      </c>
      <c r="R944" s="130">
        <f t="shared" si="129"/>
        <v>999</v>
      </c>
      <c r="S944" s="130">
        <f t="shared" si="130"/>
        <v>935</v>
      </c>
      <c r="T944" s="130">
        <f t="shared" si="131"/>
        <v>1276</v>
      </c>
      <c r="U944" s="130">
        <f t="shared" si="132"/>
        <v>12414299.087119998</v>
      </c>
      <c r="V944" s="185">
        <f t="shared" si="133"/>
        <v>935</v>
      </c>
      <c r="W944" s="12">
        <v>187</v>
      </c>
      <c r="X944" s="9">
        <v>999</v>
      </c>
      <c r="Y944" s="9">
        <v>935</v>
      </c>
      <c r="Z944" s="12">
        <v>1276</v>
      </c>
      <c r="AA944" s="12">
        <v>12414299.087119998</v>
      </c>
      <c r="AB944" s="132"/>
      <c r="AC944" s="131"/>
      <c r="AD944" s="132"/>
      <c r="AE944" s="132"/>
      <c r="AF944" s="131"/>
      <c r="AG944" s="131"/>
      <c r="AI944" s="12"/>
      <c r="AL944" s="12"/>
      <c r="AM944" s="12"/>
      <c r="AO944" s="12"/>
      <c r="AR944" s="12"/>
      <c r="AS944" s="12"/>
      <c r="AU944" s="12"/>
      <c r="AX944" s="12"/>
      <c r="AY944" s="12"/>
      <c r="BA944" s="12"/>
      <c r="BD944" s="12"/>
      <c r="BE944" s="12"/>
      <c r="BG944" s="12"/>
      <c r="BJ944" s="12"/>
      <c r="BK944" s="12"/>
      <c r="BM944" s="131"/>
      <c r="BN944" s="132"/>
      <c r="BO944" s="132"/>
      <c r="BP944" s="12"/>
      <c r="BQ944" s="12"/>
      <c r="BS944" s="12"/>
      <c r="BV944" s="12"/>
      <c r="BW944" s="12"/>
      <c r="BY944" s="12"/>
      <c r="CB944" s="12"/>
      <c r="CC944" s="12"/>
      <c r="CE944" s="12"/>
      <c r="CH944" s="12"/>
      <c r="CI944" s="12"/>
    </row>
    <row r="945" spans="1:87">
      <c r="A945" s="9">
        <v>936</v>
      </c>
      <c r="B945" s="9">
        <v>188</v>
      </c>
      <c r="C945" s="9" t="s">
        <v>1687</v>
      </c>
      <c r="D945" s="9">
        <v>188</v>
      </c>
      <c r="E945" s="9" t="s">
        <v>1248</v>
      </c>
      <c r="F945" s="39">
        <v>79199.760000000009</v>
      </c>
      <c r="G945" s="128">
        <v>1.3998307359136094E-2</v>
      </c>
      <c r="H945" s="129">
        <f>U945</f>
        <v>118538.28</v>
      </c>
      <c r="I945" s="128">
        <f>IF(H949&gt;0, H945/H949, 0)</f>
        <v>2.133446444951366E-2</v>
      </c>
      <c r="J945" s="76"/>
      <c r="K945" s="12" t="e">
        <f>ROUND(J949*I945,0)</f>
        <v>#REF!</v>
      </c>
      <c r="L945" s="75">
        <v>30473</v>
      </c>
      <c r="M945" s="12" t="e">
        <f>K945-L945</f>
        <v>#REF!</v>
      </c>
      <c r="N945" s="50" t="e">
        <f t="shared" si="134"/>
        <v>#REF!</v>
      </c>
      <c r="O945" s="12">
        <v>6</v>
      </c>
      <c r="P945" s="9">
        <f t="shared" si="127"/>
        <v>0</v>
      </c>
      <c r="Q945" s="130">
        <f t="shared" si="128"/>
        <v>188</v>
      </c>
      <c r="R945" s="130">
        <f t="shared" si="129"/>
        <v>188</v>
      </c>
      <c r="S945" s="130">
        <f t="shared" si="130"/>
        <v>936</v>
      </c>
      <c r="T945" s="130">
        <f t="shared" si="131"/>
        <v>9</v>
      </c>
      <c r="U945" s="130">
        <f t="shared" si="132"/>
        <v>118538.28</v>
      </c>
      <c r="V945" s="185">
        <f t="shared" si="133"/>
        <v>936</v>
      </c>
      <c r="W945" s="12">
        <v>188</v>
      </c>
      <c r="X945" s="9">
        <v>188</v>
      </c>
      <c r="Y945" s="9">
        <v>936</v>
      </c>
      <c r="Z945" s="12">
        <v>9</v>
      </c>
      <c r="AA945" s="12">
        <v>118538.28</v>
      </c>
      <c r="AB945" s="132"/>
      <c r="AC945" s="131"/>
      <c r="AD945" s="132"/>
      <c r="AE945" s="132"/>
      <c r="AF945" s="131"/>
      <c r="AG945" s="131"/>
      <c r="AI945" s="12"/>
      <c r="AL945" s="12"/>
      <c r="AM945" s="12"/>
      <c r="AO945" s="12"/>
      <c r="AR945" s="12"/>
      <c r="AS945" s="12"/>
      <c r="AU945" s="12"/>
      <c r="AX945" s="12"/>
      <c r="AY945" s="12"/>
      <c r="BA945" s="12"/>
      <c r="BD945" s="12"/>
      <c r="BE945" s="12"/>
      <c r="BG945" s="12"/>
      <c r="BJ945" s="12"/>
      <c r="BK945" s="12"/>
      <c r="BM945" s="131"/>
      <c r="BN945" s="132"/>
      <c r="BO945" s="132"/>
      <c r="BP945" s="12"/>
      <c r="BQ945" s="12"/>
      <c r="BS945" s="12"/>
      <c r="BV945" s="12"/>
      <c r="BW945" s="12"/>
      <c r="BY945" s="12"/>
      <c r="CB945" s="12"/>
      <c r="CC945" s="12"/>
      <c r="CE945" s="12"/>
      <c r="CH945" s="12"/>
      <c r="CI945" s="12"/>
    </row>
    <row r="946" spans="1:87">
      <c r="A946" s="9">
        <v>937</v>
      </c>
      <c r="B946" s="9">
        <v>188</v>
      </c>
      <c r="C946" s="9" t="s">
        <v>1687</v>
      </c>
      <c r="D946" s="9">
        <v>622</v>
      </c>
      <c r="E946" s="9" t="s">
        <v>1423</v>
      </c>
      <c r="F946" s="39">
        <v>5033876</v>
      </c>
      <c r="G946" s="128">
        <v>0.8897216791538074</v>
      </c>
      <c r="H946" s="129">
        <f t="shared" si="135"/>
        <v>4783627</v>
      </c>
      <c r="I946" s="128">
        <f>IF(H949&gt;0, H946/H949, 0)</f>
        <v>0.86095496046706321</v>
      </c>
      <c r="J946" s="76"/>
      <c r="K946" s="12" t="e">
        <f>ROUND(J949*I946,0)</f>
        <v>#REF!</v>
      </c>
      <c r="L946" s="75">
        <v>1936827</v>
      </c>
      <c r="M946" s="12" t="e">
        <f>K946-L946</f>
        <v>#REF!</v>
      </c>
      <c r="N946" s="50" t="e">
        <f t="shared" si="134"/>
        <v>#REF!</v>
      </c>
      <c r="O946" s="12">
        <v>515</v>
      </c>
      <c r="P946" s="9">
        <f t="shared" si="127"/>
        <v>0</v>
      </c>
      <c r="Q946" s="130">
        <f t="shared" si="128"/>
        <v>188</v>
      </c>
      <c r="R946" s="130">
        <f t="shared" si="129"/>
        <v>622</v>
      </c>
      <c r="S946" s="130">
        <f t="shared" si="130"/>
        <v>937</v>
      </c>
      <c r="T946" s="130">
        <f t="shared" si="131"/>
        <v>496</v>
      </c>
      <c r="U946" s="130">
        <f t="shared" si="132"/>
        <v>4783627</v>
      </c>
      <c r="V946" s="185">
        <f t="shared" si="133"/>
        <v>937</v>
      </c>
      <c r="W946" s="12">
        <v>188</v>
      </c>
      <c r="X946" s="9">
        <v>622</v>
      </c>
      <c r="Y946" s="9">
        <v>937</v>
      </c>
      <c r="Z946" s="12">
        <v>496</v>
      </c>
      <c r="AA946" s="12">
        <v>4783627</v>
      </c>
      <c r="AB946" s="132"/>
      <c r="AC946" s="131"/>
      <c r="AD946" s="132"/>
      <c r="AE946" s="132"/>
      <c r="AF946" s="131"/>
      <c r="AG946" s="131"/>
      <c r="AI946" s="12"/>
      <c r="AL946" s="12"/>
      <c r="AM946" s="12"/>
      <c r="AO946" s="12"/>
      <c r="AR946" s="12"/>
      <c r="AS946" s="12"/>
      <c r="AU946" s="12"/>
      <c r="AX946" s="12"/>
      <c r="AY946" s="12"/>
      <c r="BA946" s="12"/>
      <c r="BD946" s="12"/>
      <c r="BE946" s="12"/>
      <c r="BG946" s="12"/>
      <c r="BJ946" s="12"/>
      <c r="BK946" s="12"/>
      <c r="BM946" s="131"/>
      <c r="BN946" s="132"/>
      <c r="BO946" s="132"/>
      <c r="BP946" s="12"/>
      <c r="BQ946" s="12"/>
      <c r="BS946" s="12"/>
      <c r="BV946" s="12"/>
      <c r="BW946" s="12"/>
      <c r="BY946" s="12"/>
      <c r="CB946" s="12"/>
      <c r="CC946" s="12"/>
      <c r="CE946" s="12"/>
      <c r="CH946" s="12"/>
      <c r="CI946" s="12"/>
    </row>
    <row r="947" spans="1:87">
      <c r="A947" s="9">
        <v>938</v>
      </c>
      <c r="B947" s="9">
        <v>188</v>
      </c>
      <c r="C947" s="9" t="s">
        <v>1687</v>
      </c>
      <c r="D947" s="9">
        <v>805</v>
      </c>
      <c r="E947" s="9" t="s">
        <v>1474</v>
      </c>
      <c r="F947" s="39">
        <v>544734</v>
      </c>
      <c r="G947" s="128">
        <v>9.6280013487056518E-2</v>
      </c>
      <c r="H947" s="129">
        <f t="shared" si="135"/>
        <v>654022</v>
      </c>
      <c r="I947" s="128">
        <f>IF(H949&gt;0, H947/H949, 0)</f>
        <v>0.11771057508342303</v>
      </c>
      <c r="J947" s="76"/>
      <c r="K947" s="12" t="e">
        <f>ROUND(J949*I947,0)</f>
        <v>#REF!</v>
      </c>
      <c r="L947" s="75">
        <v>209591</v>
      </c>
      <c r="M947" s="12" t="e">
        <f>K947-L947</f>
        <v>#REF!</v>
      </c>
      <c r="N947" s="50" t="e">
        <f t="shared" si="134"/>
        <v>#REF!</v>
      </c>
      <c r="O947" s="12">
        <v>36</v>
      </c>
      <c r="P947" s="9">
        <f t="shared" si="127"/>
        <v>0</v>
      </c>
      <c r="Q947" s="130">
        <f t="shared" si="128"/>
        <v>188</v>
      </c>
      <c r="R947" s="130">
        <f t="shared" si="129"/>
        <v>805</v>
      </c>
      <c r="S947" s="130">
        <f t="shared" si="130"/>
        <v>938</v>
      </c>
      <c r="T947" s="130">
        <f t="shared" si="131"/>
        <v>44</v>
      </c>
      <c r="U947" s="130">
        <f t="shared" si="132"/>
        <v>654022</v>
      </c>
      <c r="V947" s="185">
        <f t="shared" si="133"/>
        <v>938</v>
      </c>
      <c r="W947" s="12">
        <v>188</v>
      </c>
      <c r="X947" s="9">
        <v>805</v>
      </c>
      <c r="Y947" s="9">
        <v>938</v>
      </c>
      <c r="Z947" s="12">
        <v>44</v>
      </c>
      <c r="AA947" s="12">
        <v>654022</v>
      </c>
      <c r="AB947" s="132"/>
      <c r="AC947" s="131"/>
      <c r="AD947" s="132"/>
      <c r="AE947" s="132"/>
      <c r="AF947" s="131"/>
      <c r="AG947" s="131"/>
      <c r="AI947" s="12"/>
      <c r="AL947" s="12"/>
      <c r="AM947" s="12"/>
      <c r="AO947" s="12"/>
      <c r="AR947" s="12"/>
      <c r="AS947" s="12"/>
      <c r="AU947" s="12"/>
      <c r="AX947" s="12"/>
      <c r="AY947" s="12"/>
      <c r="BA947" s="12"/>
      <c r="BD947" s="12"/>
      <c r="BE947" s="12"/>
      <c r="BG947" s="12"/>
      <c r="BJ947" s="12"/>
      <c r="BK947" s="12"/>
      <c r="BM947" s="131"/>
      <c r="BN947" s="132"/>
      <c r="BO947" s="132"/>
      <c r="BP947" s="12"/>
      <c r="BQ947" s="12"/>
      <c r="BS947" s="12"/>
      <c r="BV947" s="12"/>
      <c r="BW947" s="12"/>
      <c r="BY947" s="12"/>
      <c r="CB947" s="12"/>
      <c r="CC947" s="12"/>
      <c r="CE947" s="12"/>
      <c r="CH947" s="12"/>
      <c r="CI947" s="12"/>
    </row>
    <row r="948" spans="1:87">
      <c r="A948" s="9">
        <v>939</v>
      </c>
      <c r="B948" s="9">
        <v>188</v>
      </c>
      <c r="C948" s="9" t="s">
        <v>1928</v>
      </c>
      <c r="D948" s="9">
        <v>998</v>
      </c>
      <c r="E948" s="9" t="s">
        <v>1928</v>
      </c>
      <c r="F948" s="39">
        <v>0</v>
      </c>
      <c r="G948" s="128">
        <v>0</v>
      </c>
      <c r="H948" s="129">
        <f t="shared" si="135"/>
        <v>0</v>
      </c>
      <c r="I948" s="128">
        <f>IF(H949&gt;0, H948/H949, 0)</f>
        <v>0</v>
      </c>
      <c r="J948" s="76"/>
      <c r="K948" s="12" t="e">
        <f>ROUND(J949*I948,0)</f>
        <v>#REF!</v>
      </c>
      <c r="L948" s="75">
        <v>0</v>
      </c>
      <c r="M948" s="12" t="e">
        <f>K948-L948</f>
        <v>#REF!</v>
      </c>
      <c r="N948" s="50" t="e">
        <f t="shared" si="134"/>
        <v>#REF!</v>
      </c>
      <c r="O948" s="12">
        <v>0</v>
      </c>
      <c r="P948" s="9">
        <f t="shared" si="127"/>
        <v>0</v>
      </c>
      <c r="Q948" s="130">
        <f t="shared" si="128"/>
        <v>188</v>
      </c>
      <c r="R948" s="130">
        <f t="shared" si="129"/>
        <v>998</v>
      </c>
      <c r="S948" s="130">
        <f t="shared" si="130"/>
        <v>939</v>
      </c>
      <c r="T948" s="130">
        <f t="shared" si="131"/>
        <v>0</v>
      </c>
      <c r="U948" s="130">
        <f t="shared" si="132"/>
        <v>0</v>
      </c>
      <c r="V948" s="185">
        <f t="shared" si="133"/>
        <v>939</v>
      </c>
      <c r="W948" s="12">
        <v>188</v>
      </c>
      <c r="X948" s="9">
        <v>998</v>
      </c>
      <c r="Y948" s="9">
        <v>939</v>
      </c>
      <c r="Z948" s="12">
        <v>0</v>
      </c>
      <c r="AA948" s="12">
        <v>0</v>
      </c>
      <c r="AB948" s="132"/>
      <c r="AC948" s="131"/>
      <c r="AD948" s="132"/>
      <c r="AE948" s="132"/>
      <c r="AF948" s="131"/>
      <c r="AG948" s="131"/>
      <c r="AI948" s="12"/>
      <c r="AL948" s="12"/>
      <c r="AM948" s="12"/>
      <c r="AO948" s="12"/>
      <c r="AR948" s="12"/>
      <c r="AS948" s="12"/>
      <c r="AU948" s="12"/>
      <c r="AX948" s="12"/>
      <c r="AY948" s="12"/>
      <c r="BA948" s="12"/>
      <c r="BD948" s="12"/>
      <c r="BE948" s="12"/>
      <c r="BG948" s="12"/>
      <c r="BJ948" s="12"/>
      <c r="BK948" s="12"/>
      <c r="BM948" s="131"/>
      <c r="BN948" s="132"/>
      <c r="BO948" s="132"/>
      <c r="BP948" s="12"/>
      <c r="BQ948" s="12"/>
      <c r="BS948" s="12"/>
      <c r="BV948" s="12"/>
      <c r="BW948" s="12"/>
      <c r="BY948" s="12"/>
      <c r="CB948" s="12"/>
      <c r="CC948" s="12"/>
      <c r="CE948" s="12"/>
      <c r="CH948" s="12"/>
      <c r="CI948" s="12"/>
    </row>
    <row r="949" spans="1:87">
      <c r="A949" s="9">
        <v>940</v>
      </c>
      <c r="B949" s="13">
        <v>188</v>
      </c>
      <c r="C949" s="13" t="s">
        <v>1687</v>
      </c>
      <c r="D949" s="13">
        <v>999</v>
      </c>
      <c r="E949" s="13" t="s">
        <v>946</v>
      </c>
      <c r="F949" s="111">
        <v>5657809.7599999998</v>
      </c>
      <c r="G949" s="133">
        <v>1</v>
      </c>
      <c r="H949" s="134">
        <f>SUM(H945:H948)</f>
        <v>5556187.2800000003</v>
      </c>
      <c r="I949" s="133">
        <f>SUM(I945:I948)</f>
        <v>1</v>
      </c>
      <c r="J949" s="111" t="e">
        <f>VLOOKUP(B949,town351,22)</f>
        <v>#REF!</v>
      </c>
      <c r="K949" s="111" t="e">
        <f>SUM(K945:K948)</f>
        <v>#REF!</v>
      </c>
      <c r="L949" s="135">
        <v>2176891</v>
      </c>
      <c r="M949" s="111" t="e">
        <f>SUM(M945:M948)</f>
        <v>#REF!</v>
      </c>
      <c r="N949" s="49" t="e">
        <f t="shared" si="134"/>
        <v>#REF!</v>
      </c>
      <c r="O949" s="111">
        <v>557</v>
      </c>
      <c r="P949" s="9">
        <f t="shared" si="127"/>
        <v>0</v>
      </c>
      <c r="Q949" s="130">
        <f t="shared" si="128"/>
        <v>188</v>
      </c>
      <c r="R949" s="130">
        <f t="shared" si="129"/>
        <v>999</v>
      </c>
      <c r="S949" s="130">
        <f t="shared" si="130"/>
        <v>940</v>
      </c>
      <c r="T949" s="130">
        <f t="shared" si="131"/>
        <v>549</v>
      </c>
      <c r="U949" s="130">
        <f t="shared" si="132"/>
        <v>5556187.2800000003</v>
      </c>
      <c r="V949" s="185">
        <f t="shared" si="133"/>
        <v>940</v>
      </c>
      <c r="W949" s="12">
        <v>188</v>
      </c>
      <c r="X949" s="9">
        <v>999</v>
      </c>
      <c r="Y949" s="9">
        <v>940</v>
      </c>
      <c r="Z949" s="12">
        <v>549</v>
      </c>
      <c r="AA949" s="12">
        <v>5556187.2800000003</v>
      </c>
      <c r="AB949" s="132"/>
      <c r="AC949" s="131"/>
      <c r="AD949" s="132"/>
      <c r="AE949" s="132"/>
      <c r="AF949" s="131"/>
      <c r="AG949" s="131"/>
      <c r="AI949" s="12"/>
      <c r="AL949" s="12"/>
      <c r="AM949" s="12"/>
      <c r="AO949" s="12"/>
      <c r="AR949" s="12"/>
      <c r="AS949" s="12"/>
      <c r="AU949" s="12"/>
      <c r="AX949" s="12"/>
      <c r="AY949" s="12"/>
      <c r="BA949" s="12"/>
      <c r="BD949" s="12"/>
      <c r="BE949" s="12"/>
      <c r="BG949" s="12"/>
      <c r="BJ949" s="12"/>
      <c r="BK949" s="12"/>
      <c r="BM949" s="131"/>
      <c r="BN949" s="132"/>
      <c r="BO949" s="132"/>
      <c r="BP949" s="12"/>
      <c r="BQ949" s="12"/>
      <c r="BS949" s="12"/>
      <c r="BV949" s="12"/>
      <c r="BW949" s="12"/>
      <c r="BY949" s="12"/>
      <c r="CB949" s="12"/>
      <c r="CC949" s="12"/>
      <c r="CE949" s="12"/>
      <c r="CH949" s="12"/>
      <c r="CI949" s="12"/>
    </row>
    <row r="950" spans="1:87">
      <c r="A950" s="9">
        <v>941</v>
      </c>
      <c r="B950" s="9">
        <v>189</v>
      </c>
      <c r="C950" s="9" t="s">
        <v>1688</v>
      </c>
      <c r="D950" s="9">
        <v>189</v>
      </c>
      <c r="E950" s="9" t="s">
        <v>1249</v>
      </c>
      <c r="F950" s="39">
        <v>36501504.885839999</v>
      </c>
      <c r="G950" s="128">
        <v>0.97667606415071928</v>
      </c>
      <c r="H950" s="129">
        <f>U950</f>
        <v>37238061.294160001</v>
      </c>
      <c r="I950" s="128">
        <f>IF(H954&gt;0, H950/H954, 0)</f>
        <v>0.97624497199107951</v>
      </c>
      <c r="J950" s="76"/>
      <c r="K950" s="12" t="e">
        <f>ROUND(J954*I950,0)</f>
        <v>#REF!</v>
      </c>
      <c r="L950" s="75">
        <v>30504862</v>
      </c>
      <c r="M950" s="12" t="e">
        <f>K950-L950</f>
        <v>#REF!</v>
      </c>
      <c r="N950" s="50" t="e">
        <f t="shared" si="134"/>
        <v>#REF!</v>
      </c>
      <c r="O950" s="12">
        <v>3860</v>
      </c>
      <c r="P950" s="9">
        <f t="shared" si="127"/>
        <v>0</v>
      </c>
      <c r="Q950" s="130">
        <f t="shared" si="128"/>
        <v>189</v>
      </c>
      <c r="R950" s="130">
        <f t="shared" si="129"/>
        <v>189</v>
      </c>
      <c r="S950" s="130">
        <f t="shared" si="130"/>
        <v>941</v>
      </c>
      <c r="T950" s="130">
        <f t="shared" si="131"/>
        <v>3917</v>
      </c>
      <c r="U950" s="130">
        <f t="shared" si="132"/>
        <v>37238061.294160001</v>
      </c>
      <c r="V950" s="185">
        <f t="shared" si="133"/>
        <v>941</v>
      </c>
      <c r="W950" s="12">
        <v>189</v>
      </c>
      <c r="X950" s="9">
        <v>189</v>
      </c>
      <c r="Y950" s="9">
        <v>941</v>
      </c>
      <c r="Z950" s="12">
        <v>3917</v>
      </c>
      <c r="AA950" s="12">
        <v>37238061.294160001</v>
      </c>
      <c r="AB950" s="132"/>
      <c r="AC950" s="131"/>
      <c r="AD950" s="132"/>
      <c r="AE950" s="132"/>
      <c r="AF950" s="131"/>
      <c r="AG950" s="131"/>
      <c r="AI950" s="12"/>
      <c r="AL950" s="12"/>
      <c r="AM950" s="12"/>
      <c r="AO950" s="12"/>
      <c r="AR950" s="12"/>
      <c r="AS950" s="12"/>
      <c r="AU950" s="12"/>
      <c r="AX950" s="12"/>
      <c r="AY950" s="12"/>
      <c r="BA950" s="12"/>
      <c r="BD950" s="12"/>
      <c r="BE950" s="12"/>
      <c r="BG950" s="12"/>
      <c r="BJ950" s="12"/>
      <c r="BK950" s="12"/>
      <c r="BM950" s="131"/>
      <c r="BN950" s="132"/>
      <c r="BO950" s="132"/>
      <c r="BP950" s="12"/>
      <c r="BQ950" s="12"/>
      <c r="BS950" s="12"/>
      <c r="BV950" s="12"/>
      <c r="BW950" s="12"/>
      <c r="BY950" s="12"/>
      <c r="CB950" s="12"/>
      <c r="CC950" s="12"/>
      <c r="CE950" s="12"/>
      <c r="CH950" s="12"/>
      <c r="CI950" s="12"/>
    </row>
    <row r="951" spans="1:87">
      <c r="A951" s="9">
        <v>942</v>
      </c>
      <c r="B951" s="9">
        <v>189</v>
      </c>
      <c r="C951" s="9" t="s">
        <v>1688</v>
      </c>
      <c r="D951" s="9">
        <v>806</v>
      </c>
      <c r="E951" s="9" t="s">
        <v>1475</v>
      </c>
      <c r="F951" s="39">
        <v>840394</v>
      </c>
      <c r="G951" s="128">
        <v>2.2486544234900548E-2</v>
      </c>
      <c r="H951" s="129">
        <f t="shared" si="135"/>
        <v>825429</v>
      </c>
      <c r="I951" s="128">
        <f>IF(H954&gt;0, H951/H954, 0)</f>
        <v>2.1639711708407353E-2</v>
      </c>
      <c r="J951" s="76"/>
      <c r="K951" s="12" t="e">
        <f>ROUND(J954*I951,0)</f>
        <v>#REF!</v>
      </c>
      <c r="L951" s="75">
        <v>702330</v>
      </c>
      <c r="M951" s="12" t="e">
        <f>K951-L951</f>
        <v>#REF!</v>
      </c>
      <c r="N951" s="50" t="e">
        <f t="shared" si="134"/>
        <v>#REF!</v>
      </c>
      <c r="O951" s="12">
        <v>52</v>
      </c>
      <c r="P951" s="9">
        <f t="shared" si="127"/>
        <v>0</v>
      </c>
      <c r="Q951" s="130">
        <f t="shared" si="128"/>
        <v>189</v>
      </c>
      <c r="R951" s="130">
        <f t="shared" si="129"/>
        <v>806</v>
      </c>
      <c r="S951" s="130">
        <f t="shared" si="130"/>
        <v>942</v>
      </c>
      <c r="T951" s="130">
        <f t="shared" si="131"/>
        <v>51</v>
      </c>
      <c r="U951" s="130">
        <f t="shared" si="132"/>
        <v>825429</v>
      </c>
      <c r="V951" s="185">
        <f t="shared" si="133"/>
        <v>942</v>
      </c>
      <c r="W951" s="12">
        <v>189</v>
      </c>
      <c r="X951" s="9">
        <v>806</v>
      </c>
      <c r="Y951" s="9">
        <v>942</v>
      </c>
      <c r="Z951" s="12">
        <v>51</v>
      </c>
      <c r="AA951" s="12">
        <v>825429</v>
      </c>
      <c r="AB951" s="132"/>
      <c r="AC951" s="131"/>
      <c r="AD951" s="132"/>
      <c r="AE951" s="132"/>
      <c r="AF951" s="131"/>
      <c r="AG951" s="131"/>
      <c r="AI951" s="12"/>
      <c r="AL951" s="12"/>
      <c r="AM951" s="12"/>
      <c r="AO951" s="12"/>
      <c r="AR951" s="12"/>
      <c r="AS951" s="12"/>
      <c r="AU951" s="12"/>
      <c r="AX951" s="12"/>
      <c r="AY951" s="12"/>
      <c r="BA951" s="12"/>
      <c r="BD951" s="12"/>
      <c r="BE951" s="12"/>
      <c r="BG951" s="12"/>
      <c r="BJ951" s="12"/>
      <c r="BK951" s="12"/>
      <c r="BM951" s="131"/>
      <c r="BN951" s="132"/>
      <c r="BO951" s="132"/>
      <c r="BP951" s="12"/>
      <c r="BQ951" s="12"/>
      <c r="BS951" s="12"/>
      <c r="BV951" s="12"/>
      <c r="BW951" s="12"/>
      <c r="BY951" s="12"/>
      <c r="CB951" s="12"/>
      <c r="CC951" s="12"/>
      <c r="CE951" s="12"/>
      <c r="CH951" s="12"/>
      <c r="CI951" s="12"/>
    </row>
    <row r="952" spans="1:87">
      <c r="A952" s="9">
        <v>943</v>
      </c>
      <c r="B952" s="9">
        <v>189</v>
      </c>
      <c r="C952" s="9" t="s">
        <v>1688</v>
      </c>
      <c r="D952" s="9">
        <v>915</v>
      </c>
      <c r="E952" s="9" t="s">
        <v>1500</v>
      </c>
      <c r="F952" s="39">
        <v>31296</v>
      </c>
      <c r="G952" s="128">
        <v>8.3739161438021634E-4</v>
      </c>
      <c r="H952" s="129">
        <f t="shared" si="135"/>
        <v>80687</v>
      </c>
      <c r="I952" s="128">
        <f>IF(H954&gt;0, H952/H954, 0)</f>
        <v>2.1153163005131438E-3</v>
      </c>
      <c r="J952" s="76"/>
      <c r="K952" s="12" t="e">
        <f>ROUND(J954*I952,0)</f>
        <v>#REF!</v>
      </c>
      <c r="L952" s="75">
        <v>26155</v>
      </c>
      <c r="M952" s="12" t="e">
        <f>K952-L952</f>
        <v>#REF!</v>
      </c>
      <c r="N952" s="50" t="e">
        <f t="shared" si="134"/>
        <v>#REF!</v>
      </c>
      <c r="O952" s="12">
        <v>2</v>
      </c>
      <c r="P952" s="9">
        <f t="shared" si="127"/>
        <v>0</v>
      </c>
      <c r="Q952" s="130">
        <f t="shared" si="128"/>
        <v>189</v>
      </c>
      <c r="R952" s="130">
        <f t="shared" si="129"/>
        <v>915</v>
      </c>
      <c r="S952" s="130">
        <f t="shared" si="130"/>
        <v>943</v>
      </c>
      <c r="T952" s="130">
        <f t="shared" si="131"/>
        <v>5</v>
      </c>
      <c r="U952" s="130">
        <f t="shared" si="132"/>
        <v>80687</v>
      </c>
      <c r="V952" s="185">
        <f t="shared" si="133"/>
        <v>943</v>
      </c>
      <c r="W952" s="12">
        <v>189</v>
      </c>
      <c r="X952" s="9">
        <v>915</v>
      </c>
      <c r="Y952" s="9">
        <v>943</v>
      </c>
      <c r="Z952" s="12">
        <v>5</v>
      </c>
      <c r="AA952" s="12">
        <v>80687</v>
      </c>
      <c r="AB952" s="132"/>
      <c r="AC952" s="131"/>
      <c r="AD952" s="132"/>
      <c r="AE952" s="132"/>
      <c r="AF952" s="131"/>
      <c r="AG952" s="131"/>
      <c r="AI952" s="12"/>
      <c r="AL952" s="12"/>
      <c r="AM952" s="12"/>
      <c r="AO952" s="12"/>
      <c r="AR952" s="12"/>
      <c r="AS952" s="12"/>
      <c r="AU952" s="12"/>
      <c r="AX952" s="12"/>
      <c r="AY952" s="12"/>
      <c r="BA952" s="12"/>
      <c r="BD952" s="12"/>
      <c r="BE952" s="12"/>
      <c r="BG952" s="12"/>
      <c r="BJ952" s="12"/>
      <c r="BK952" s="12"/>
      <c r="BM952" s="131"/>
      <c r="BN952" s="132"/>
      <c r="BO952" s="132"/>
      <c r="BP952" s="12"/>
      <c r="BQ952" s="12"/>
      <c r="BS952" s="12"/>
      <c r="BV952" s="12"/>
      <c r="BW952" s="12"/>
      <c r="BY952" s="12"/>
      <c r="CB952" s="12"/>
      <c r="CC952" s="12"/>
      <c r="CE952" s="12"/>
      <c r="CH952" s="12"/>
      <c r="CI952" s="12"/>
    </row>
    <row r="953" spans="1:87">
      <c r="A953" s="9">
        <v>944</v>
      </c>
      <c r="B953" s="9">
        <v>189</v>
      </c>
      <c r="C953" s="9" t="s">
        <v>1928</v>
      </c>
      <c r="D953" s="9">
        <v>998</v>
      </c>
      <c r="E953" s="9" t="s">
        <v>1928</v>
      </c>
      <c r="F953" s="39">
        <v>0</v>
      </c>
      <c r="G953" s="128">
        <v>0</v>
      </c>
      <c r="H953" s="129">
        <f t="shared" si="135"/>
        <v>0</v>
      </c>
      <c r="I953" s="128">
        <f>IF(H954&gt;0, H953/H954, 0)</f>
        <v>0</v>
      </c>
      <c r="J953" s="76"/>
      <c r="K953" s="12" t="e">
        <f>ROUND(J954*I953,0)</f>
        <v>#REF!</v>
      </c>
      <c r="L953" s="75">
        <v>0</v>
      </c>
      <c r="M953" s="12" t="e">
        <f>K953-L953</f>
        <v>#REF!</v>
      </c>
      <c r="N953" s="50" t="e">
        <f t="shared" si="134"/>
        <v>#REF!</v>
      </c>
      <c r="O953" s="12">
        <v>0</v>
      </c>
      <c r="P953" s="9">
        <f t="shared" si="127"/>
        <v>0</v>
      </c>
      <c r="Q953" s="130">
        <f t="shared" si="128"/>
        <v>189</v>
      </c>
      <c r="R953" s="130">
        <f t="shared" si="129"/>
        <v>998</v>
      </c>
      <c r="S953" s="130">
        <f t="shared" si="130"/>
        <v>944</v>
      </c>
      <c r="T953" s="130">
        <f t="shared" si="131"/>
        <v>0</v>
      </c>
      <c r="U953" s="130">
        <f t="shared" si="132"/>
        <v>0</v>
      </c>
      <c r="V953" s="185">
        <f t="shared" si="133"/>
        <v>944</v>
      </c>
      <c r="W953" s="12">
        <v>189</v>
      </c>
      <c r="X953" s="9">
        <v>998</v>
      </c>
      <c r="Y953" s="9">
        <v>944</v>
      </c>
      <c r="Z953" s="12">
        <v>0</v>
      </c>
      <c r="AA953" s="12">
        <v>0</v>
      </c>
      <c r="AB953" s="132"/>
      <c r="AC953" s="131"/>
      <c r="AD953" s="132"/>
      <c r="AE953" s="132"/>
      <c r="AF953" s="131"/>
      <c r="AG953" s="131"/>
      <c r="AI953" s="12"/>
      <c r="AL953" s="12"/>
      <c r="AM953" s="12"/>
      <c r="AO953" s="12"/>
      <c r="AR953" s="12"/>
      <c r="AS953" s="12"/>
      <c r="AU953" s="12"/>
      <c r="AX953" s="12"/>
      <c r="AY953" s="12"/>
      <c r="BA953" s="12"/>
      <c r="BD953" s="12"/>
      <c r="BE953" s="12"/>
      <c r="BG953" s="12"/>
      <c r="BJ953" s="12"/>
      <c r="BK953" s="12"/>
      <c r="BM953" s="131"/>
      <c r="BN953" s="132"/>
      <c r="BO953" s="132"/>
      <c r="BP953" s="12"/>
      <c r="BQ953" s="12"/>
      <c r="BS953" s="12"/>
      <c r="BV953" s="12"/>
      <c r="BW953" s="12"/>
      <c r="BY953" s="12"/>
      <c r="CB953" s="12"/>
      <c r="CC953" s="12"/>
      <c r="CE953" s="12"/>
      <c r="CH953" s="12"/>
      <c r="CI953" s="12"/>
    </row>
    <row r="954" spans="1:87">
      <c r="A954" s="9">
        <v>945</v>
      </c>
      <c r="B954" s="13">
        <v>189</v>
      </c>
      <c r="C954" s="13" t="s">
        <v>1688</v>
      </c>
      <c r="D954" s="13">
        <v>999</v>
      </c>
      <c r="E954" s="13" t="s">
        <v>946</v>
      </c>
      <c r="F954" s="111">
        <v>37373194.885839999</v>
      </c>
      <c r="G954" s="133">
        <v>1</v>
      </c>
      <c r="H954" s="134">
        <f>SUM(H950:H953)</f>
        <v>38144177.294160001</v>
      </c>
      <c r="I954" s="133">
        <f>SUM(I950:I953)</f>
        <v>1</v>
      </c>
      <c r="J954" s="111" t="e">
        <f>VLOOKUP(B954,town351,22)</f>
        <v>#REF!</v>
      </c>
      <c r="K954" s="111" t="e">
        <f>SUM(K950:K953)</f>
        <v>#REF!</v>
      </c>
      <c r="L954" s="135">
        <v>31233347</v>
      </c>
      <c r="M954" s="111" t="e">
        <f>SUM(M950:M953)</f>
        <v>#REF!</v>
      </c>
      <c r="N954" s="49" t="e">
        <f t="shared" si="134"/>
        <v>#REF!</v>
      </c>
      <c r="O954" s="111">
        <v>3914</v>
      </c>
      <c r="P954" s="9">
        <f t="shared" si="127"/>
        <v>0</v>
      </c>
      <c r="Q954" s="130">
        <f t="shared" si="128"/>
        <v>189</v>
      </c>
      <c r="R954" s="130">
        <f t="shared" si="129"/>
        <v>999</v>
      </c>
      <c r="S954" s="130">
        <f t="shared" si="130"/>
        <v>945</v>
      </c>
      <c r="T954" s="130">
        <f t="shared" si="131"/>
        <v>3973</v>
      </c>
      <c r="U954" s="130">
        <f t="shared" si="132"/>
        <v>38144177.294160001</v>
      </c>
      <c r="V954" s="185">
        <f t="shared" si="133"/>
        <v>945</v>
      </c>
      <c r="W954" s="12">
        <v>189</v>
      </c>
      <c r="X954" s="9">
        <v>999</v>
      </c>
      <c r="Y954" s="9">
        <v>945</v>
      </c>
      <c r="Z954" s="12">
        <v>3973</v>
      </c>
      <c r="AA954" s="12">
        <v>38144177.294160001</v>
      </c>
      <c r="AB954" s="132"/>
      <c r="AC954" s="131"/>
      <c r="AD954" s="132"/>
      <c r="AE954" s="132"/>
      <c r="AF954" s="131"/>
      <c r="AG954" s="131"/>
      <c r="AI954" s="12"/>
      <c r="AL954" s="12"/>
      <c r="AM954" s="12"/>
      <c r="AO954" s="12"/>
      <c r="AR954" s="12"/>
      <c r="AS954" s="12"/>
      <c r="AU954" s="12"/>
      <c r="AX954" s="12"/>
      <c r="AY954" s="12"/>
      <c r="BA954" s="12"/>
      <c r="BD954" s="12"/>
      <c r="BE954" s="12"/>
      <c r="BG954" s="12"/>
      <c r="BJ954" s="12"/>
      <c r="BK954" s="12"/>
      <c r="BM954" s="131"/>
      <c r="BN954" s="132"/>
      <c r="BO954" s="132"/>
      <c r="BP954" s="12"/>
      <c r="BQ954" s="12"/>
      <c r="BS954" s="12"/>
      <c r="BV954" s="12"/>
      <c r="BW954" s="12"/>
      <c r="BY954" s="12"/>
      <c r="CB954" s="12"/>
      <c r="CC954" s="12"/>
      <c r="CE954" s="12"/>
      <c r="CH954" s="12"/>
      <c r="CI954" s="12"/>
    </row>
    <row r="955" spans="1:87">
      <c r="A955" s="9">
        <v>946</v>
      </c>
      <c r="B955" s="9">
        <v>190</v>
      </c>
      <c r="C955" s="9" t="s">
        <v>1689</v>
      </c>
      <c r="D955" s="9">
        <v>190</v>
      </c>
      <c r="E955" s="9" t="s">
        <v>1250</v>
      </c>
      <c r="F955" s="39">
        <v>57396.78</v>
      </c>
      <c r="G955" s="128">
        <v>0.48020016936790233</v>
      </c>
      <c r="H955" s="129">
        <f>U955</f>
        <v>64197.68</v>
      </c>
      <c r="I955" s="128">
        <f>IF(H959&gt;0, H955/H959, 0)</f>
        <v>0.50333483137046564</v>
      </c>
      <c r="J955" s="76"/>
      <c r="K955" s="12" t="e">
        <f>ROUND(J959*I955,0)</f>
        <v>#REF!</v>
      </c>
      <c r="L955" s="75">
        <v>39279</v>
      </c>
      <c r="M955" s="12" t="e">
        <f>K955-L955</f>
        <v>#REF!</v>
      </c>
      <c r="N955" s="50" t="e">
        <f t="shared" si="134"/>
        <v>#REF!</v>
      </c>
      <c r="O955" s="12">
        <v>8</v>
      </c>
      <c r="P955" s="9">
        <f t="shared" si="127"/>
        <v>0</v>
      </c>
      <c r="Q955" s="130">
        <f t="shared" si="128"/>
        <v>190</v>
      </c>
      <c r="R955" s="130">
        <f t="shared" si="129"/>
        <v>190</v>
      </c>
      <c r="S955" s="130">
        <f t="shared" si="130"/>
        <v>946</v>
      </c>
      <c r="T955" s="130">
        <f t="shared" si="131"/>
        <v>9</v>
      </c>
      <c r="U955" s="130">
        <f t="shared" si="132"/>
        <v>64197.68</v>
      </c>
      <c r="V955" s="185">
        <f t="shared" si="133"/>
        <v>946</v>
      </c>
      <c r="W955" s="12">
        <v>190</v>
      </c>
      <c r="X955" s="9">
        <v>190</v>
      </c>
      <c r="Y955" s="9">
        <v>946</v>
      </c>
      <c r="Z955" s="12">
        <v>9</v>
      </c>
      <c r="AA955" s="12">
        <v>64197.68</v>
      </c>
      <c r="AB955" s="132"/>
      <c r="AC955" s="131"/>
      <c r="AD955" s="132"/>
      <c r="AE955" s="132"/>
      <c r="AF955" s="131"/>
      <c r="AG955" s="131"/>
      <c r="AI955" s="12"/>
      <c r="AL955" s="12"/>
      <c r="AM955" s="12"/>
      <c r="AO955" s="12"/>
      <c r="AR955" s="12"/>
      <c r="AS955" s="12"/>
      <c r="AU955" s="12"/>
      <c r="AX955" s="12"/>
      <c r="AY955" s="12"/>
      <c r="BA955" s="12"/>
      <c r="BD955" s="12"/>
      <c r="BE955" s="12"/>
      <c r="BG955" s="12"/>
      <c r="BJ955" s="12"/>
      <c r="BK955" s="12"/>
      <c r="BM955" s="131"/>
      <c r="BN955" s="132"/>
      <c r="BO955" s="132"/>
      <c r="BP955" s="12"/>
      <c r="BQ955" s="12"/>
      <c r="BS955" s="12"/>
      <c r="BV955" s="12"/>
      <c r="BW955" s="12"/>
      <c r="BY955" s="12"/>
      <c r="CB955" s="12"/>
      <c r="CC955" s="12"/>
      <c r="CE955" s="12"/>
      <c r="CH955" s="12"/>
      <c r="CI955" s="12"/>
    </row>
    <row r="956" spans="1:87">
      <c r="A956" s="9">
        <v>947</v>
      </c>
      <c r="B956" s="9">
        <v>190</v>
      </c>
      <c r="C956" s="9" t="s">
        <v>1689</v>
      </c>
      <c r="D956" s="9">
        <v>851</v>
      </c>
      <c r="E956" s="9" t="s">
        <v>1487</v>
      </c>
      <c r="F956" s="39">
        <v>62130</v>
      </c>
      <c r="G956" s="128">
        <v>0.51979983063209767</v>
      </c>
      <c r="H956" s="129">
        <f t="shared" si="135"/>
        <v>63347</v>
      </c>
      <c r="I956" s="128">
        <f>IF(H959&gt;0, H956/H959, 0)</f>
        <v>0.49666516862953441</v>
      </c>
      <c r="J956" s="76"/>
      <c r="K956" s="12" t="e">
        <f>ROUND(J959*I956,0)</f>
        <v>#REF!</v>
      </c>
      <c r="L956" s="75">
        <v>42519</v>
      </c>
      <c r="M956" s="12" t="e">
        <f>K956-L956</f>
        <v>#REF!</v>
      </c>
      <c r="N956" s="50" t="e">
        <f t="shared" si="134"/>
        <v>#REF!</v>
      </c>
      <c r="O956" s="12">
        <v>4</v>
      </c>
      <c r="P956" s="9">
        <f t="shared" si="127"/>
        <v>0</v>
      </c>
      <c r="Q956" s="130">
        <f t="shared" si="128"/>
        <v>190</v>
      </c>
      <c r="R956" s="130">
        <f t="shared" si="129"/>
        <v>851</v>
      </c>
      <c r="S956" s="130">
        <f t="shared" si="130"/>
        <v>947</v>
      </c>
      <c r="T956" s="130">
        <f t="shared" si="131"/>
        <v>4</v>
      </c>
      <c r="U956" s="130">
        <f t="shared" si="132"/>
        <v>63347</v>
      </c>
      <c r="V956" s="185">
        <f t="shared" si="133"/>
        <v>947</v>
      </c>
      <c r="W956" s="12">
        <v>190</v>
      </c>
      <c r="X956" s="9">
        <v>851</v>
      </c>
      <c r="Y956" s="9">
        <v>947</v>
      </c>
      <c r="Z956" s="12">
        <v>4</v>
      </c>
      <c r="AA956" s="12">
        <v>63347</v>
      </c>
      <c r="AB956" s="132"/>
      <c r="AC956" s="131"/>
      <c r="AD956" s="132"/>
      <c r="AE956" s="132"/>
      <c r="AF956" s="131"/>
      <c r="AG956" s="131"/>
      <c r="AI956" s="12"/>
      <c r="AL956" s="12"/>
      <c r="AM956" s="12"/>
      <c r="AO956" s="12"/>
      <c r="AR956" s="12"/>
      <c r="AS956" s="12"/>
      <c r="AU956" s="12"/>
      <c r="AX956" s="12"/>
      <c r="AY956" s="12"/>
      <c r="BA956" s="12"/>
      <c r="BD956" s="12"/>
      <c r="BE956" s="12"/>
      <c r="BG956" s="12"/>
      <c r="BJ956" s="12"/>
      <c r="BK956" s="12"/>
      <c r="BM956" s="131"/>
      <c r="BN956" s="132"/>
      <c r="BO956" s="132"/>
      <c r="BP956" s="12"/>
      <c r="BQ956" s="12"/>
      <c r="BS956" s="12"/>
      <c r="BV956" s="12"/>
      <c r="BW956" s="12"/>
      <c r="BY956" s="12"/>
      <c r="CB956" s="12"/>
      <c r="CC956" s="12"/>
      <c r="CE956" s="12"/>
      <c r="CH956" s="12"/>
      <c r="CI956" s="12"/>
    </row>
    <row r="957" spans="1:87">
      <c r="A957" s="9">
        <v>948</v>
      </c>
      <c r="B957" s="9">
        <v>190</v>
      </c>
      <c r="C957" s="9" t="s">
        <v>1928</v>
      </c>
      <c r="D957" s="9">
        <v>998</v>
      </c>
      <c r="E957" s="9" t="s">
        <v>1928</v>
      </c>
      <c r="F957" s="39">
        <v>0</v>
      </c>
      <c r="G957" s="128">
        <v>0</v>
      </c>
      <c r="H957" s="129">
        <f t="shared" si="135"/>
        <v>0</v>
      </c>
      <c r="I957" s="128">
        <f>IF(H959&gt;0, H957/H959, 0)</f>
        <v>0</v>
      </c>
      <c r="J957" s="76"/>
      <c r="K957" s="12" t="e">
        <f>ROUND(J959*I957,0)</f>
        <v>#REF!</v>
      </c>
      <c r="L957" s="75">
        <v>0</v>
      </c>
      <c r="M957" s="12" t="e">
        <f>K957-L957</f>
        <v>#REF!</v>
      </c>
      <c r="N957" s="50" t="e">
        <f t="shared" si="134"/>
        <v>#REF!</v>
      </c>
      <c r="O957" s="12">
        <v>0</v>
      </c>
      <c r="P957" s="9">
        <f t="shared" si="127"/>
        <v>0</v>
      </c>
      <c r="Q957" s="130">
        <f t="shared" si="128"/>
        <v>190</v>
      </c>
      <c r="R957" s="130">
        <f t="shared" si="129"/>
        <v>998</v>
      </c>
      <c r="S957" s="130">
        <f t="shared" si="130"/>
        <v>948</v>
      </c>
      <c r="T957" s="130">
        <f t="shared" si="131"/>
        <v>0</v>
      </c>
      <c r="U957" s="130">
        <f t="shared" si="132"/>
        <v>0</v>
      </c>
      <c r="V957" s="185">
        <f t="shared" si="133"/>
        <v>948</v>
      </c>
      <c r="W957" s="12">
        <v>190</v>
      </c>
      <c r="X957" s="9">
        <v>998</v>
      </c>
      <c r="Y957" s="9">
        <v>948</v>
      </c>
      <c r="Z957" s="12">
        <v>0</v>
      </c>
      <c r="AA957" s="12">
        <v>0</v>
      </c>
      <c r="AB957" s="132"/>
      <c r="AC957" s="131"/>
      <c r="AD957" s="132"/>
      <c r="AE957" s="132"/>
      <c r="AF957" s="131"/>
      <c r="AG957" s="131"/>
      <c r="AI957" s="12"/>
      <c r="AL957" s="12"/>
      <c r="AM957" s="12"/>
      <c r="AO957" s="12"/>
      <c r="AR957" s="12"/>
      <c r="AS957" s="12"/>
      <c r="AU957" s="12"/>
      <c r="AX957" s="12"/>
      <c r="AY957" s="12"/>
      <c r="BA957" s="12"/>
      <c r="BD957" s="12"/>
      <c r="BE957" s="12"/>
      <c r="BG957" s="12"/>
      <c r="BJ957" s="12"/>
      <c r="BK957" s="12"/>
      <c r="BM957" s="131"/>
      <c r="BN957" s="132"/>
      <c r="BO957" s="132"/>
      <c r="BP957" s="12"/>
      <c r="BQ957" s="12"/>
      <c r="BS957" s="12"/>
      <c r="BV957" s="12"/>
      <c r="BW957" s="12"/>
      <c r="BY957" s="12"/>
      <c r="CB957" s="12"/>
      <c r="CC957" s="12"/>
      <c r="CE957" s="12"/>
      <c r="CH957" s="12"/>
      <c r="CI957" s="12"/>
    </row>
    <row r="958" spans="1:87">
      <c r="A958" s="9">
        <v>949</v>
      </c>
      <c r="B958" s="9">
        <v>190</v>
      </c>
      <c r="C958" s="9" t="s">
        <v>1928</v>
      </c>
      <c r="D958" s="9">
        <v>998</v>
      </c>
      <c r="E958" s="9" t="s">
        <v>1928</v>
      </c>
      <c r="F958" s="39">
        <v>0</v>
      </c>
      <c r="G958" s="128">
        <v>0</v>
      </c>
      <c r="H958" s="129">
        <f t="shared" si="135"/>
        <v>0</v>
      </c>
      <c r="I958" s="128">
        <f>IF(H959&gt;0, H958/H959, 0)</f>
        <v>0</v>
      </c>
      <c r="J958" s="76"/>
      <c r="K958" s="12" t="e">
        <f>ROUND(J959*I958,0)</f>
        <v>#REF!</v>
      </c>
      <c r="L958" s="75">
        <v>0</v>
      </c>
      <c r="M958" s="12" t="e">
        <f>K958-L958</f>
        <v>#REF!</v>
      </c>
      <c r="N958" s="50" t="e">
        <f t="shared" si="134"/>
        <v>#REF!</v>
      </c>
      <c r="O958" s="12">
        <v>0</v>
      </c>
      <c r="P958" s="9">
        <f t="shared" si="127"/>
        <v>0</v>
      </c>
      <c r="Q958" s="130">
        <f t="shared" si="128"/>
        <v>190</v>
      </c>
      <c r="R958" s="130">
        <f t="shared" si="129"/>
        <v>998</v>
      </c>
      <c r="S958" s="130">
        <f t="shared" si="130"/>
        <v>949</v>
      </c>
      <c r="T958" s="130">
        <f t="shared" si="131"/>
        <v>0</v>
      </c>
      <c r="U958" s="130">
        <f t="shared" si="132"/>
        <v>0</v>
      </c>
      <c r="V958" s="185">
        <f t="shared" si="133"/>
        <v>949</v>
      </c>
      <c r="W958" s="12">
        <v>190</v>
      </c>
      <c r="X958" s="9">
        <v>998</v>
      </c>
      <c r="Y958" s="9">
        <v>949</v>
      </c>
      <c r="Z958" s="12">
        <v>0</v>
      </c>
      <c r="AA958" s="12">
        <v>0</v>
      </c>
      <c r="AB958" s="132"/>
      <c r="AC958" s="131"/>
      <c r="AD958" s="132"/>
      <c r="AE958" s="132"/>
      <c r="AF958" s="131"/>
      <c r="AG958" s="131"/>
      <c r="AI958" s="12"/>
      <c r="AL958" s="12"/>
      <c r="AM958" s="12"/>
      <c r="AO958" s="12"/>
      <c r="AR958" s="12"/>
      <c r="AS958" s="12"/>
      <c r="AU958" s="12"/>
      <c r="AX958" s="12"/>
      <c r="AY958" s="12"/>
      <c r="BA958" s="12"/>
      <c r="BD958" s="12"/>
      <c r="BE958" s="12"/>
      <c r="BG958" s="12"/>
      <c r="BJ958" s="12"/>
      <c r="BK958" s="12"/>
      <c r="BM958" s="131"/>
      <c r="BN958" s="132"/>
      <c r="BO958" s="132"/>
      <c r="BP958" s="12"/>
      <c r="BQ958" s="12"/>
      <c r="BS958" s="12"/>
      <c r="BV958" s="12"/>
      <c r="BW958" s="12"/>
      <c r="BY958" s="12"/>
      <c r="CB958" s="12"/>
      <c r="CC958" s="12"/>
      <c r="CE958" s="12"/>
      <c r="CH958" s="12"/>
      <c r="CI958" s="12"/>
    </row>
    <row r="959" spans="1:87">
      <c r="A959" s="9">
        <v>950</v>
      </c>
      <c r="B959" s="13">
        <v>190</v>
      </c>
      <c r="C959" s="13" t="s">
        <v>1689</v>
      </c>
      <c r="D959" s="13">
        <v>999</v>
      </c>
      <c r="E959" s="13" t="s">
        <v>946</v>
      </c>
      <c r="F959" s="111">
        <v>119526.78</v>
      </c>
      <c r="G959" s="133">
        <v>1</v>
      </c>
      <c r="H959" s="134">
        <f>SUM(H955:H958)</f>
        <v>127544.68</v>
      </c>
      <c r="I959" s="133">
        <f>SUM(I955:I958)</f>
        <v>1</v>
      </c>
      <c r="J959" s="111" t="e">
        <f>VLOOKUP(B959,town351,22)</f>
        <v>#REF!</v>
      </c>
      <c r="K959" s="111" t="e">
        <f>SUM(K955:K958)</f>
        <v>#REF!</v>
      </c>
      <c r="L959" s="135">
        <v>81798</v>
      </c>
      <c r="M959" s="111" t="e">
        <f>SUM(M955:M958)</f>
        <v>#REF!</v>
      </c>
      <c r="N959" s="49" t="e">
        <f t="shared" si="134"/>
        <v>#REF!</v>
      </c>
      <c r="O959" s="111">
        <v>12</v>
      </c>
      <c r="P959" s="9">
        <f t="shared" si="127"/>
        <v>0</v>
      </c>
      <c r="Q959" s="130">
        <f t="shared" si="128"/>
        <v>190</v>
      </c>
      <c r="R959" s="130">
        <f t="shared" si="129"/>
        <v>999</v>
      </c>
      <c r="S959" s="130">
        <f t="shared" si="130"/>
        <v>950</v>
      </c>
      <c r="T959" s="130">
        <f t="shared" si="131"/>
        <v>13</v>
      </c>
      <c r="U959" s="130">
        <f t="shared" si="132"/>
        <v>127544.68</v>
      </c>
      <c r="V959" s="185">
        <f t="shared" si="133"/>
        <v>950</v>
      </c>
      <c r="W959" s="12">
        <v>190</v>
      </c>
      <c r="X959" s="9">
        <v>999</v>
      </c>
      <c r="Y959" s="9">
        <v>950</v>
      </c>
      <c r="Z959" s="12">
        <v>13</v>
      </c>
      <c r="AA959" s="12">
        <v>127544.68</v>
      </c>
      <c r="AB959" s="132"/>
      <c r="AC959" s="131"/>
      <c r="AD959" s="132"/>
      <c r="AE959" s="132"/>
      <c r="AF959" s="131"/>
      <c r="AG959" s="131"/>
      <c r="AI959" s="12"/>
      <c r="AL959" s="12"/>
      <c r="AM959" s="12"/>
      <c r="AO959" s="12"/>
      <c r="AR959" s="12"/>
      <c r="AS959" s="12"/>
      <c r="AU959" s="12"/>
      <c r="AX959" s="12"/>
      <c r="AY959" s="12"/>
      <c r="BA959" s="12"/>
      <c r="BD959" s="12"/>
      <c r="BE959" s="12"/>
      <c r="BG959" s="12"/>
      <c r="BJ959" s="12"/>
      <c r="BK959" s="12"/>
      <c r="BM959" s="131"/>
      <c r="BN959" s="132"/>
      <c r="BO959" s="132"/>
      <c r="BP959" s="12"/>
      <c r="BQ959" s="12"/>
      <c r="BS959" s="12"/>
      <c r="BV959" s="12"/>
      <c r="BW959" s="12"/>
      <c r="BY959" s="12"/>
      <c r="CB959" s="12"/>
      <c r="CC959" s="12"/>
      <c r="CE959" s="12"/>
      <c r="CH959" s="12"/>
      <c r="CI959" s="12"/>
    </row>
    <row r="960" spans="1:87">
      <c r="A960" s="9">
        <v>951</v>
      </c>
      <c r="B960" s="9">
        <v>191</v>
      </c>
      <c r="C960" s="9" t="s">
        <v>1690</v>
      </c>
      <c r="D960" s="9">
        <v>191</v>
      </c>
      <c r="E960" s="9" t="s">
        <v>1251</v>
      </c>
      <c r="F960" s="39">
        <v>10642912.68</v>
      </c>
      <c r="G960" s="128">
        <v>0.85910303960236456</v>
      </c>
      <c r="H960" s="129">
        <f>U960</f>
        <v>10115062.609999999</v>
      </c>
      <c r="I960" s="128">
        <f>IF(H964&gt;0, H960/H964, 0)</f>
        <v>0.86011591598630555</v>
      </c>
      <c r="J960" s="76"/>
      <c r="K960" s="12" t="e">
        <f>ROUND(J964*I960,0)</f>
        <v>#REF!</v>
      </c>
      <c r="L960" s="75">
        <v>5415578</v>
      </c>
      <c r="M960" s="12" t="e">
        <f>K960-L960</f>
        <v>#REF!</v>
      </c>
      <c r="N960" s="50" t="e">
        <f t="shared" si="134"/>
        <v>#REF!</v>
      </c>
      <c r="O960" s="12">
        <v>1096</v>
      </c>
      <c r="P960" s="9">
        <f t="shared" si="127"/>
        <v>0</v>
      </c>
      <c r="Q960" s="130">
        <f t="shared" si="128"/>
        <v>191</v>
      </c>
      <c r="R960" s="130">
        <f t="shared" si="129"/>
        <v>191</v>
      </c>
      <c r="S960" s="130">
        <f t="shared" si="130"/>
        <v>951</v>
      </c>
      <c r="T960" s="130">
        <f t="shared" si="131"/>
        <v>1028</v>
      </c>
      <c r="U960" s="130">
        <f t="shared" si="132"/>
        <v>10115062.609999999</v>
      </c>
      <c r="V960" s="185">
        <f t="shared" si="133"/>
        <v>951</v>
      </c>
      <c r="W960" s="12">
        <v>191</v>
      </c>
      <c r="X960" s="9">
        <v>191</v>
      </c>
      <c r="Y960" s="9">
        <v>951</v>
      </c>
      <c r="Z960" s="12">
        <v>1028</v>
      </c>
      <c r="AA960" s="12">
        <v>10115062.609999999</v>
      </c>
      <c r="AB960" s="132"/>
      <c r="AC960" s="131"/>
      <c r="AD960" s="132"/>
      <c r="AE960" s="132"/>
      <c r="AF960" s="131"/>
      <c r="AG960" s="131"/>
      <c r="AI960" s="12"/>
      <c r="AL960" s="12"/>
      <c r="AM960" s="12"/>
      <c r="AO960" s="12"/>
      <c r="AR960" s="12"/>
      <c r="AS960" s="12"/>
      <c r="AU960" s="12"/>
      <c r="AX960" s="12"/>
      <c r="AY960" s="12"/>
      <c r="BA960" s="12"/>
      <c r="BD960" s="12"/>
      <c r="BE960" s="12"/>
      <c r="BG960" s="12"/>
      <c r="BJ960" s="12"/>
      <c r="BK960" s="12"/>
      <c r="BM960" s="131"/>
      <c r="BN960" s="132"/>
      <c r="BO960" s="132"/>
      <c r="BP960" s="12"/>
      <c r="BQ960" s="12"/>
      <c r="BS960" s="12"/>
      <c r="BV960" s="12"/>
      <c r="BW960" s="12"/>
      <c r="BY960" s="12"/>
      <c r="CB960" s="12"/>
      <c r="CC960" s="12"/>
      <c r="CE960" s="12"/>
      <c r="CH960" s="12"/>
      <c r="CI960" s="12"/>
    </row>
    <row r="961" spans="1:87">
      <c r="A961" s="9">
        <v>952</v>
      </c>
      <c r="B961" s="9">
        <v>191</v>
      </c>
      <c r="C961" s="9" t="s">
        <v>1690</v>
      </c>
      <c r="D961" s="9">
        <v>860</v>
      </c>
      <c r="E961" s="9" t="s">
        <v>1491</v>
      </c>
      <c r="F961" s="39">
        <v>1745488</v>
      </c>
      <c r="G961" s="128">
        <v>0.14089696039763544</v>
      </c>
      <c r="H961" s="129">
        <f t="shared" si="135"/>
        <v>1645053</v>
      </c>
      <c r="I961" s="128">
        <f>IF(H964&gt;0, H961/H964, 0)</f>
        <v>0.13988408401369448</v>
      </c>
      <c r="J961" s="76"/>
      <c r="K961" s="12" t="e">
        <f>ROUND(J964*I961,0)</f>
        <v>#REF!</v>
      </c>
      <c r="L961" s="75">
        <v>888180</v>
      </c>
      <c r="M961" s="12" t="e">
        <f>K961-L961</f>
        <v>#REF!</v>
      </c>
      <c r="N961" s="50" t="e">
        <f t="shared" si="134"/>
        <v>#REF!</v>
      </c>
      <c r="O961" s="12">
        <v>110</v>
      </c>
      <c r="P961" s="9">
        <f t="shared" si="127"/>
        <v>0</v>
      </c>
      <c r="Q961" s="130">
        <f t="shared" si="128"/>
        <v>191</v>
      </c>
      <c r="R961" s="130">
        <f t="shared" si="129"/>
        <v>860</v>
      </c>
      <c r="S961" s="130">
        <f t="shared" si="130"/>
        <v>952</v>
      </c>
      <c r="T961" s="130">
        <f t="shared" si="131"/>
        <v>102</v>
      </c>
      <c r="U961" s="130">
        <f t="shared" si="132"/>
        <v>1645053</v>
      </c>
      <c r="V961" s="185">
        <f t="shared" si="133"/>
        <v>952</v>
      </c>
      <c r="W961" s="12">
        <v>191</v>
      </c>
      <c r="X961" s="9">
        <v>860</v>
      </c>
      <c r="Y961" s="9">
        <v>952</v>
      </c>
      <c r="Z961" s="12">
        <v>102</v>
      </c>
      <c r="AA961" s="12">
        <v>1645053</v>
      </c>
      <c r="AB961" s="132"/>
      <c r="AC961" s="131"/>
      <c r="AD961" s="132"/>
      <c r="AE961" s="132"/>
      <c r="AF961" s="131"/>
      <c r="AG961" s="131"/>
      <c r="AI961" s="12"/>
      <c r="AL961" s="12"/>
      <c r="AM961" s="12"/>
      <c r="AO961" s="12"/>
      <c r="AR961" s="12"/>
      <c r="AS961" s="12"/>
      <c r="AU961" s="12"/>
      <c r="AX961" s="12"/>
      <c r="AY961" s="12"/>
      <c r="BA961" s="12"/>
      <c r="BD961" s="12"/>
      <c r="BE961" s="12"/>
      <c r="BG961" s="12"/>
      <c r="BJ961" s="12"/>
      <c r="BK961" s="12"/>
      <c r="BM961" s="131"/>
      <c r="BN961" s="132"/>
      <c r="BO961" s="132"/>
      <c r="BP961" s="12"/>
      <c r="BQ961" s="12"/>
      <c r="BS961" s="12"/>
      <c r="BV961" s="12"/>
      <c r="BW961" s="12"/>
      <c r="BY961" s="12"/>
      <c r="CB961" s="12"/>
      <c r="CC961" s="12"/>
      <c r="CE961" s="12"/>
      <c r="CH961" s="12"/>
      <c r="CI961" s="12"/>
    </row>
    <row r="962" spans="1:87">
      <c r="A962" s="9">
        <v>953</v>
      </c>
      <c r="B962" s="9">
        <v>191</v>
      </c>
      <c r="C962" s="9" t="s">
        <v>1928</v>
      </c>
      <c r="D962" s="9">
        <v>998</v>
      </c>
      <c r="E962" s="9" t="s">
        <v>1928</v>
      </c>
      <c r="F962" s="39">
        <v>0</v>
      </c>
      <c r="G962" s="128">
        <v>0</v>
      </c>
      <c r="H962" s="129">
        <f t="shared" si="135"/>
        <v>0</v>
      </c>
      <c r="I962" s="128">
        <f>IF(H964&gt;0, H962/H964, 0)</f>
        <v>0</v>
      </c>
      <c r="J962" s="76"/>
      <c r="K962" s="12" t="e">
        <f>ROUND(J964*I962,0)</f>
        <v>#REF!</v>
      </c>
      <c r="L962" s="75">
        <v>0</v>
      </c>
      <c r="M962" s="12" t="e">
        <f>K962-L962</f>
        <v>#REF!</v>
      </c>
      <c r="N962" s="50" t="e">
        <f t="shared" si="134"/>
        <v>#REF!</v>
      </c>
      <c r="O962" s="12">
        <v>0</v>
      </c>
      <c r="P962" s="9">
        <f t="shared" si="127"/>
        <v>0</v>
      </c>
      <c r="Q962" s="130">
        <f t="shared" si="128"/>
        <v>191</v>
      </c>
      <c r="R962" s="130">
        <f t="shared" si="129"/>
        <v>998</v>
      </c>
      <c r="S962" s="130">
        <f t="shared" si="130"/>
        <v>953</v>
      </c>
      <c r="T962" s="130">
        <f t="shared" si="131"/>
        <v>0</v>
      </c>
      <c r="U962" s="130">
        <f t="shared" si="132"/>
        <v>0</v>
      </c>
      <c r="V962" s="185">
        <f t="shared" si="133"/>
        <v>953</v>
      </c>
      <c r="W962" s="12">
        <v>191</v>
      </c>
      <c r="X962" s="9">
        <v>998</v>
      </c>
      <c r="Y962" s="9">
        <v>953</v>
      </c>
      <c r="Z962" s="12">
        <v>0</v>
      </c>
      <c r="AA962" s="12">
        <v>0</v>
      </c>
      <c r="AB962" s="132"/>
      <c r="AC962" s="131"/>
      <c r="AD962" s="132"/>
      <c r="AE962" s="132"/>
      <c r="AF962" s="131"/>
      <c r="AG962" s="131"/>
      <c r="AI962" s="12"/>
      <c r="AL962" s="12"/>
      <c r="AM962" s="12"/>
      <c r="AO962" s="12"/>
      <c r="AR962" s="12"/>
      <c r="AS962" s="12"/>
      <c r="AU962" s="12"/>
      <c r="AX962" s="12"/>
      <c r="AY962" s="12"/>
      <c r="BA962" s="12"/>
      <c r="BD962" s="12"/>
      <c r="BE962" s="12"/>
      <c r="BG962" s="12"/>
      <c r="BJ962" s="12"/>
      <c r="BK962" s="12"/>
      <c r="BM962" s="131"/>
      <c r="BN962" s="132"/>
      <c r="BO962" s="132"/>
      <c r="BP962" s="12"/>
      <c r="BQ962" s="12"/>
      <c r="BS962" s="12"/>
      <c r="BV962" s="12"/>
      <c r="BW962" s="12"/>
      <c r="BY962" s="12"/>
      <c r="CB962" s="12"/>
      <c r="CC962" s="12"/>
      <c r="CE962" s="12"/>
      <c r="CH962" s="12"/>
      <c r="CI962" s="12"/>
    </row>
    <row r="963" spans="1:87">
      <c r="A963" s="9">
        <v>954</v>
      </c>
      <c r="B963" s="9">
        <v>191</v>
      </c>
      <c r="C963" s="9" t="s">
        <v>1928</v>
      </c>
      <c r="D963" s="9">
        <v>998</v>
      </c>
      <c r="E963" s="9" t="s">
        <v>1928</v>
      </c>
      <c r="F963" s="39">
        <v>0</v>
      </c>
      <c r="G963" s="128">
        <v>0</v>
      </c>
      <c r="H963" s="129">
        <f t="shared" si="135"/>
        <v>0</v>
      </c>
      <c r="I963" s="128">
        <f>IF(H964&gt;0, H963/H964, 0)</f>
        <v>0</v>
      </c>
      <c r="J963" s="76"/>
      <c r="K963" s="12" t="e">
        <f>ROUND(J964*I963,0)</f>
        <v>#REF!</v>
      </c>
      <c r="L963" s="75">
        <v>0</v>
      </c>
      <c r="M963" s="12" t="e">
        <f>K963-L963</f>
        <v>#REF!</v>
      </c>
      <c r="N963" s="50" t="e">
        <f t="shared" si="134"/>
        <v>#REF!</v>
      </c>
      <c r="O963" s="12">
        <v>0</v>
      </c>
      <c r="P963" s="9">
        <f t="shared" si="127"/>
        <v>0</v>
      </c>
      <c r="Q963" s="130">
        <f t="shared" si="128"/>
        <v>191</v>
      </c>
      <c r="R963" s="130">
        <f t="shared" si="129"/>
        <v>998</v>
      </c>
      <c r="S963" s="130">
        <f t="shared" si="130"/>
        <v>954</v>
      </c>
      <c r="T963" s="130">
        <f t="shared" si="131"/>
        <v>0</v>
      </c>
      <c r="U963" s="130">
        <f t="shared" si="132"/>
        <v>0</v>
      </c>
      <c r="V963" s="185">
        <f t="shared" si="133"/>
        <v>954</v>
      </c>
      <c r="W963" s="12">
        <v>191</v>
      </c>
      <c r="X963" s="9">
        <v>998</v>
      </c>
      <c r="Y963" s="9">
        <v>954</v>
      </c>
      <c r="Z963" s="12">
        <v>0</v>
      </c>
      <c r="AA963" s="12">
        <v>0</v>
      </c>
      <c r="AB963" s="132"/>
      <c r="AC963" s="131"/>
      <c r="AD963" s="132"/>
      <c r="AE963" s="132"/>
      <c r="AF963" s="131"/>
      <c r="AG963" s="131"/>
      <c r="AI963" s="12"/>
      <c r="AL963" s="12"/>
      <c r="AM963" s="12"/>
      <c r="AO963" s="12"/>
      <c r="AR963" s="12"/>
      <c r="AS963" s="12"/>
      <c r="AU963" s="12"/>
      <c r="AX963" s="12"/>
      <c r="AY963" s="12"/>
      <c r="BA963" s="12"/>
      <c r="BD963" s="12"/>
      <c r="BE963" s="12"/>
      <c r="BG963" s="12"/>
      <c r="BJ963" s="12"/>
      <c r="BK963" s="12"/>
      <c r="BM963" s="131"/>
      <c r="BN963" s="132"/>
      <c r="BO963" s="132"/>
      <c r="BP963" s="12"/>
      <c r="BQ963" s="12"/>
      <c r="BS963" s="12"/>
      <c r="BV963" s="12"/>
      <c r="BW963" s="12"/>
      <c r="BY963" s="12"/>
      <c r="CB963" s="12"/>
      <c r="CC963" s="12"/>
      <c r="CE963" s="12"/>
      <c r="CH963" s="12"/>
      <c r="CI963" s="12"/>
    </row>
    <row r="964" spans="1:87">
      <c r="A964" s="9">
        <v>955</v>
      </c>
      <c r="B964" s="13">
        <v>191</v>
      </c>
      <c r="C964" s="13" t="s">
        <v>1690</v>
      </c>
      <c r="D964" s="13">
        <v>999</v>
      </c>
      <c r="E964" s="13" t="s">
        <v>946</v>
      </c>
      <c r="F964" s="111">
        <v>12388400.68</v>
      </c>
      <c r="G964" s="133">
        <v>1</v>
      </c>
      <c r="H964" s="134">
        <f>SUM(H960:H963)</f>
        <v>11760115.609999999</v>
      </c>
      <c r="I964" s="133">
        <f>SUM(I960:I963)</f>
        <v>1</v>
      </c>
      <c r="J964" s="111" t="e">
        <f>VLOOKUP(B964,town351,22)</f>
        <v>#REF!</v>
      </c>
      <c r="K964" s="111" t="e">
        <f>SUM(K960:K963)</f>
        <v>#REF!</v>
      </c>
      <c r="L964" s="135">
        <v>6303758</v>
      </c>
      <c r="M964" s="111" t="e">
        <f>SUM(M960:M963)</f>
        <v>#REF!</v>
      </c>
      <c r="N964" s="49" t="e">
        <f t="shared" si="134"/>
        <v>#REF!</v>
      </c>
      <c r="O964" s="111">
        <v>1206</v>
      </c>
      <c r="P964" s="9">
        <f t="shared" si="127"/>
        <v>0</v>
      </c>
      <c r="Q964" s="130">
        <f t="shared" si="128"/>
        <v>191</v>
      </c>
      <c r="R964" s="130">
        <f t="shared" si="129"/>
        <v>999</v>
      </c>
      <c r="S964" s="130">
        <f t="shared" si="130"/>
        <v>955</v>
      </c>
      <c r="T964" s="130">
        <f t="shared" si="131"/>
        <v>1130</v>
      </c>
      <c r="U964" s="130">
        <f t="shared" si="132"/>
        <v>11760115.609999999</v>
      </c>
      <c r="V964" s="185">
        <f t="shared" si="133"/>
        <v>955</v>
      </c>
      <c r="W964" s="12">
        <v>191</v>
      </c>
      <c r="X964" s="9">
        <v>999</v>
      </c>
      <c r="Y964" s="9">
        <v>955</v>
      </c>
      <c r="Z964" s="12">
        <v>1130</v>
      </c>
      <c r="AA964" s="12">
        <v>11760115.609999999</v>
      </c>
      <c r="AB964" s="132"/>
      <c r="AC964" s="131"/>
      <c r="AD964" s="132"/>
      <c r="AE964" s="132"/>
      <c r="AF964" s="131"/>
      <c r="AG964" s="131"/>
      <c r="AI964" s="12"/>
      <c r="AL964" s="12"/>
      <c r="AM964" s="12"/>
      <c r="AO964" s="12"/>
      <c r="AR964" s="12"/>
      <c r="AS964" s="12"/>
      <c r="AU964" s="12"/>
      <c r="AX964" s="12"/>
      <c r="AY964" s="12"/>
      <c r="BA964" s="12"/>
      <c r="BD964" s="12"/>
      <c r="BE964" s="12"/>
      <c r="BG964" s="12"/>
      <c r="BJ964" s="12"/>
      <c r="BK964" s="12"/>
      <c r="BM964" s="131"/>
      <c r="BN964" s="132"/>
      <c r="BO964" s="132"/>
      <c r="BP964" s="12"/>
      <c r="BQ964" s="12"/>
      <c r="BS964" s="12"/>
      <c r="BV964" s="12"/>
      <c r="BW964" s="12"/>
      <c r="BY964" s="12"/>
      <c r="CB964" s="12"/>
      <c r="CC964" s="12"/>
      <c r="CE964" s="12"/>
      <c r="CH964" s="12"/>
      <c r="CI964" s="12"/>
    </row>
    <row r="965" spans="1:87">
      <c r="A965" s="9">
        <v>956</v>
      </c>
      <c r="B965" s="9">
        <v>192</v>
      </c>
      <c r="C965" s="9" t="s">
        <v>1691</v>
      </c>
      <c r="D965" s="9">
        <v>192</v>
      </c>
      <c r="E965" s="9" t="s">
        <v>1252</v>
      </c>
      <c r="F965" s="39">
        <v>0</v>
      </c>
      <c r="G965" s="128">
        <v>0</v>
      </c>
      <c r="H965" s="129">
        <f>U965</f>
        <v>0</v>
      </c>
      <c r="I965" s="128">
        <f>IF(H969&gt;0, H965/H969, 0)</f>
        <v>0</v>
      </c>
      <c r="J965" s="76"/>
      <c r="K965" s="12" t="e">
        <f>ROUND(J969*I965,0)</f>
        <v>#REF!</v>
      </c>
      <c r="L965" s="75">
        <v>0</v>
      </c>
      <c r="M965" s="12" t="e">
        <f>K965-L965</f>
        <v>#REF!</v>
      </c>
      <c r="N965" s="50" t="e">
        <f t="shared" si="134"/>
        <v>#REF!</v>
      </c>
      <c r="O965" s="12">
        <v>0</v>
      </c>
      <c r="P965" s="9">
        <f t="shared" si="127"/>
        <v>0</v>
      </c>
      <c r="Q965" s="130">
        <f t="shared" si="128"/>
        <v>192</v>
      </c>
      <c r="R965" s="130">
        <f t="shared" si="129"/>
        <v>192</v>
      </c>
      <c r="S965" s="130">
        <f t="shared" si="130"/>
        <v>956</v>
      </c>
      <c r="T965" s="130">
        <f t="shared" si="131"/>
        <v>0</v>
      </c>
      <c r="U965" s="130">
        <f t="shared" si="132"/>
        <v>0</v>
      </c>
      <c r="V965" s="185">
        <f t="shared" si="133"/>
        <v>956</v>
      </c>
      <c r="W965" s="12">
        <v>192</v>
      </c>
      <c r="X965" s="9">
        <v>192</v>
      </c>
      <c r="Y965" s="9">
        <v>956</v>
      </c>
      <c r="Z965" s="12">
        <v>0</v>
      </c>
      <c r="AA965" s="12">
        <v>0</v>
      </c>
      <c r="AB965" s="132"/>
      <c r="AC965" s="131"/>
      <c r="AD965" s="132"/>
      <c r="AE965" s="132"/>
      <c r="AF965" s="131"/>
      <c r="AG965" s="131"/>
      <c r="AI965" s="12"/>
      <c r="AL965" s="12"/>
      <c r="AM965" s="12"/>
      <c r="AO965" s="12"/>
      <c r="AR965" s="12"/>
      <c r="AS965" s="12"/>
      <c r="AU965" s="12"/>
      <c r="AX965" s="12"/>
      <c r="AY965" s="12"/>
      <c r="BA965" s="12"/>
      <c r="BD965" s="12"/>
      <c r="BE965" s="12"/>
      <c r="BG965" s="12"/>
      <c r="BJ965" s="12"/>
      <c r="BK965" s="12"/>
      <c r="BM965" s="131"/>
      <c r="BN965" s="132"/>
      <c r="BO965" s="132"/>
      <c r="BP965" s="12"/>
      <c r="BQ965" s="12"/>
      <c r="BS965" s="12"/>
      <c r="BV965" s="12"/>
      <c r="BW965" s="12"/>
      <c r="BY965" s="12"/>
      <c r="CB965" s="12"/>
      <c r="CC965" s="12"/>
      <c r="CE965" s="12"/>
      <c r="CH965" s="12"/>
      <c r="CI965" s="12"/>
    </row>
    <row r="966" spans="1:87">
      <c r="A966" s="9">
        <v>957</v>
      </c>
      <c r="B966" s="9">
        <v>192</v>
      </c>
      <c r="C966" s="9" t="s">
        <v>1691</v>
      </c>
      <c r="D966" s="9">
        <v>674</v>
      </c>
      <c r="E966" s="9" t="s">
        <v>1438</v>
      </c>
      <c r="F966" s="39">
        <v>9732064</v>
      </c>
      <c r="G966" s="128">
        <v>0.89740808266870364</v>
      </c>
      <c r="H966" s="129">
        <f t="shared" si="135"/>
        <v>9695520</v>
      </c>
      <c r="I966" s="128">
        <f>IF(H969&gt;0, H966/H969, 0)</f>
        <v>0.91433822343662208</v>
      </c>
      <c r="J966" s="76"/>
      <c r="K966" s="12" t="e">
        <f>ROUND(J969*I966,0)</f>
        <v>#REF!</v>
      </c>
      <c r="L966" s="75">
        <v>5006608</v>
      </c>
      <c r="M966" s="12" t="e">
        <f>K966-L966</f>
        <v>#REF!</v>
      </c>
      <c r="N966" s="50" t="e">
        <f t="shared" si="134"/>
        <v>#REF!</v>
      </c>
      <c r="O966" s="12">
        <v>930</v>
      </c>
      <c r="P966" s="9">
        <f t="shared" si="127"/>
        <v>0</v>
      </c>
      <c r="Q966" s="130">
        <f t="shared" si="128"/>
        <v>192</v>
      </c>
      <c r="R966" s="130">
        <f t="shared" si="129"/>
        <v>674</v>
      </c>
      <c r="S966" s="130">
        <f t="shared" si="130"/>
        <v>957</v>
      </c>
      <c r="T966" s="130">
        <f t="shared" si="131"/>
        <v>929</v>
      </c>
      <c r="U966" s="130">
        <f t="shared" si="132"/>
        <v>9695520</v>
      </c>
      <c r="V966" s="185">
        <f t="shared" si="133"/>
        <v>957</v>
      </c>
      <c r="W966" s="12">
        <v>192</v>
      </c>
      <c r="X966" s="9">
        <v>674</v>
      </c>
      <c r="Y966" s="9">
        <v>957</v>
      </c>
      <c r="Z966" s="12">
        <v>929</v>
      </c>
      <c r="AA966" s="12">
        <v>9695520</v>
      </c>
      <c r="AB966" s="132"/>
      <c r="AC966" s="131"/>
      <c r="AD966" s="132"/>
      <c r="AE966" s="132"/>
      <c r="AF966" s="131"/>
      <c r="AG966" s="131"/>
      <c r="AI966" s="12"/>
      <c r="AL966" s="12"/>
      <c r="AM966" s="12"/>
      <c r="AO966" s="12"/>
      <c r="AR966" s="12"/>
      <c r="AS966" s="12"/>
      <c r="AU966" s="12"/>
      <c r="AX966" s="12"/>
      <c r="AY966" s="12"/>
      <c r="BA966" s="12"/>
      <c r="BD966" s="12"/>
      <c r="BE966" s="12"/>
      <c r="BG966" s="12"/>
      <c r="BJ966" s="12"/>
      <c r="BK966" s="12"/>
      <c r="BM966" s="131"/>
      <c r="BN966" s="132"/>
      <c r="BO966" s="132"/>
      <c r="BP966" s="12"/>
      <c r="BQ966" s="12"/>
      <c r="BS966" s="12"/>
      <c r="BV966" s="12"/>
      <c r="BW966" s="12"/>
      <c r="BY966" s="12"/>
      <c r="CB966" s="12"/>
      <c r="CC966" s="12"/>
      <c r="CE966" s="12"/>
      <c r="CH966" s="12"/>
      <c r="CI966" s="12"/>
    </row>
    <row r="967" spans="1:87">
      <c r="A967" s="9">
        <v>958</v>
      </c>
      <c r="B967" s="9">
        <v>192</v>
      </c>
      <c r="C967" s="9" t="s">
        <v>1691</v>
      </c>
      <c r="D967" s="9">
        <v>818</v>
      </c>
      <c r="E967" s="9" t="s">
        <v>1479</v>
      </c>
      <c r="F967" s="39">
        <v>1112572</v>
      </c>
      <c r="G967" s="128">
        <v>0.10259191733129631</v>
      </c>
      <c r="H967" s="129">
        <f t="shared" si="135"/>
        <v>908346</v>
      </c>
      <c r="I967" s="128">
        <f>IF(H969&gt;0, H967/H969, 0)</f>
        <v>8.5661776563377923E-2</v>
      </c>
      <c r="J967" s="76"/>
      <c r="K967" s="12" t="e">
        <f>ROUND(J969*I967,0)</f>
        <v>#REF!</v>
      </c>
      <c r="L967" s="75">
        <v>572357</v>
      </c>
      <c r="M967" s="12" t="e">
        <f>K967-L967</f>
        <v>#REF!</v>
      </c>
      <c r="N967" s="50" t="e">
        <f t="shared" si="134"/>
        <v>#REF!</v>
      </c>
      <c r="O967" s="12">
        <v>70</v>
      </c>
      <c r="P967" s="9">
        <f t="shared" si="127"/>
        <v>0</v>
      </c>
      <c r="Q967" s="130">
        <f t="shared" si="128"/>
        <v>192</v>
      </c>
      <c r="R967" s="130">
        <f t="shared" si="129"/>
        <v>818</v>
      </c>
      <c r="S967" s="130">
        <f t="shared" si="130"/>
        <v>958</v>
      </c>
      <c r="T967" s="130">
        <f t="shared" si="131"/>
        <v>56</v>
      </c>
      <c r="U967" s="130">
        <f t="shared" si="132"/>
        <v>908346</v>
      </c>
      <c r="V967" s="185">
        <f t="shared" si="133"/>
        <v>958</v>
      </c>
      <c r="W967" s="12">
        <v>192</v>
      </c>
      <c r="X967" s="9">
        <v>818</v>
      </c>
      <c r="Y967" s="9">
        <v>958</v>
      </c>
      <c r="Z967" s="12">
        <v>56</v>
      </c>
      <c r="AA967" s="12">
        <v>908346</v>
      </c>
      <c r="AB967" s="132"/>
      <c r="AC967" s="131"/>
      <c r="AD967" s="132"/>
      <c r="AE967" s="132"/>
      <c r="AF967" s="131"/>
      <c r="AG967" s="131"/>
      <c r="AI967" s="12"/>
      <c r="AL967" s="12"/>
      <c r="AM967" s="12"/>
      <c r="AO967" s="12"/>
      <c r="AR967" s="12"/>
      <c r="AS967" s="12"/>
      <c r="AU967" s="12"/>
      <c r="AX967" s="12"/>
      <c r="AY967" s="12"/>
      <c r="BA967" s="12"/>
      <c r="BD967" s="12"/>
      <c r="BE967" s="12"/>
      <c r="BG967" s="12"/>
      <c r="BJ967" s="12"/>
      <c r="BK967" s="12"/>
      <c r="BM967" s="131"/>
      <c r="BN967" s="132"/>
      <c r="BO967" s="132"/>
      <c r="BP967" s="12"/>
      <c r="BQ967" s="12"/>
      <c r="BS967" s="12"/>
      <c r="BV967" s="12"/>
      <c r="BW967" s="12"/>
      <c r="BY967" s="12"/>
      <c r="CB967" s="12"/>
      <c r="CC967" s="12"/>
      <c r="CE967" s="12"/>
      <c r="CH967" s="12"/>
      <c r="CI967" s="12"/>
    </row>
    <row r="968" spans="1:87">
      <c r="A968" s="9">
        <v>959</v>
      </c>
      <c r="B968" s="9">
        <v>192</v>
      </c>
      <c r="C968" s="9" t="s">
        <v>1928</v>
      </c>
      <c r="D968" s="9">
        <v>998</v>
      </c>
      <c r="E968" s="9" t="s">
        <v>1928</v>
      </c>
      <c r="F968" s="39">
        <v>0</v>
      </c>
      <c r="G968" s="128">
        <v>0</v>
      </c>
      <c r="H968" s="129">
        <f t="shared" si="135"/>
        <v>0</v>
      </c>
      <c r="I968" s="128">
        <f>IF(H969&gt;0, H968/H969, 0)</f>
        <v>0</v>
      </c>
      <c r="J968" s="76"/>
      <c r="K968" s="12" t="e">
        <f>ROUND(J969*I968,0)</f>
        <v>#REF!</v>
      </c>
      <c r="L968" s="75">
        <v>0</v>
      </c>
      <c r="M968" s="12" t="e">
        <f>K968-L968</f>
        <v>#REF!</v>
      </c>
      <c r="N968" s="50" t="e">
        <f t="shared" si="134"/>
        <v>#REF!</v>
      </c>
      <c r="O968" s="12">
        <v>0</v>
      </c>
      <c r="P968" s="9">
        <f t="shared" si="127"/>
        <v>0</v>
      </c>
      <c r="Q968" s="130">
        <f t="shared" si="128"/>
        <v>192</v>
      </c>
      <c r="R968" s="130">
        <f t="shared" si="129"/>
        <v>998</v>
      </c>
      <c r="S968" s="130">
        <f t="shared" si="130"/>
        <v>959</v>
      </c>
      <c r="T968" s="130">
        <f t="shared" si="131"/>
        <v>0</v>
      </c>
      <c r="U968" s="130">
        <f t="shared" si="132"/>
        <v>0</v>
      </c>
      <c r="V968" s="185">
        <f t="shared" si="133"/>
        <v>959</v>
      </c>
      <c r="W968" s="12">
        <v>192</v>
      </c>
      <c r="X968" s="9">
        <v>998</v>
      </c>
      <c r="Y968" s="9">
        <v>959</v>
      </c>
      <c r="Z968" s="12">
        <v>0</v>
      </c>
      <c r="AA968" s="12">
        <v>0</v>
      </c>
      <c r="AB968" s="132"/>
      <c r="AC968" s="131"/>
      <c r="AD968" s="132"/>
      <c r="AE968" s="132"/>
      <c r="AF968" s="131"/>
      <c r="AG968" s="131"/>
      <c r="AI968" s="12"/>
      <c r="AL968" s="12"/>
      <c r="AM968" s="12"/>
      <c r="AO968" s="12"/>
      <c r="AR968" s="12"/>
      <c r="AS968" s="12"/>
      <c r="AU968" s="12"/>
      <c r="AX968" s="12"/>
      <c r="AY968" s="12"/>
      <c r="BA968" s="12"/>
      <c r="BD968" s="12"/>
      <c r="BE968" s="12"/>
      <c r="BG968" s="12"/>
      <c r="BJ968" s="12"/>
      <c r="BK968" s="12"/>
      <c r="BM968" s="131"/>
      <c r="BN968" s="132"/>
      <c r="BO968" s="132"/>
      <c r="BP968" s="12"/>
      <c r="BQ968" s="12"/>
      <c r="BS968" s="12"/>
      <c r="BV968" s="12"/>
      <c r="BW968" s="12"/>
      <c r="BY968" s="12"/>
      <c r="CB968" s="12"/>
      <c r="CC968" s="12"/>
      <c r="CE968" s="12"/>
      <c r="CH968" s="12"/>
      <c r="CI968" s="12"/>
    </row>
    <row r="969" spans="1:87">
      <c r="A969" s="9">
        <v>960</v>
      </c>
      <c r="B969" s="13">
        <v>192</v>
      </c>
      <c r="C969" s="13" t="s">
        <v>1691</v>
      </c>
      <c r="D969" s="13">
        <v>999</v>
      </c>
      <c r="E969" s="13" t="s">
        <v>946</v>
      </c>
      <c r="F969" s="111">
        <v>10844636</v>
      </c>
      <c r="G969" s="133">
        <v>1</v>
      </c>
      <c r="H969" s="134">
        <f>SUM(H965:H968)</f>
        <v>10603866</v>
      </c>
      <c r="I969" s="133">
        <f>SUM(I965:I968)</f>
        <v>1</v>
      </c>
      <c r="J969" s="111" t="e">
        <f>VLOOKUP(B969,town351,22)</f>
        <v>#REF!</v>
      </c>
      <c r="K969" s="111" t="e">
        <f>SUM(K965:K968)</f>
        <v>#REF!</v>
      </c>
      <c r="L969" s="135">
        <v>5578965</v>
      </c>
      <c r="M969" s="111" t="e">
        <f>SUM(M965:M968)</f>
        <v>#REF!</v>
      </c>
      <c r="N969" s="49" t="e">
        <f t="shared" si="134"/>
        <v>#REF!</v>
      </c>
      <c r="O969" s="111">
        <v>1000</v>
      </c>
      <c r="P969" s="9">
        <f t="shared" si="127"/>
        <v>0</v>
      </c>
      <c r="Q969" s="130">
        <f t="shared" si="128"/>
        <v>192</v>
      </c>
      <c r="R969" s="130">
        <f t="shared" si="129"/>
        <v>999</v>
      </c>
      <c r="S969" s="130">
        <f t="shared" si="130"/>
        <v>960</v>
      </c>
      <c r="T969" s="130">
        <f t="shared" si="131"/>
        <v>985</v>
      </c>
      <c r="U969" s="130">
        <f t="shared" si="132"/>
        <v>10603866</v>
      </c>
      <c r="V969" s="185">
        <f t="shared" si="133"/>
        <v>960</v>
      </c>
      <c r="W969" s="12">
        <v>192</v>
      </c>
      <c r="X969" s="9">
        <v>999</v>
      </c>
      <c r="Y969" s="9">
        <v>960</v>
      </c>
      <c r="Z969" s="12">
        <v>985</v>
      </c>
      <c r="AA969" s="12">
        <v>10603866</v>
      </c>
      <c r="AB969" s="132"/>
      <c r="AC969" s="131"/>
      <c r="AD969" s="132"/>
      <c r="AE969" s="132"/>
      <c r="AF969" s="131"/>
      <c r="AG969" s="131"/>
      <c r="AI969" s="12"/>
      <c r="AL969" s="12"/>
      <c r="AM969" s="12"/>
      <c r="AO969" s="12"/>
      <c r="AR969" s="12"/>
      <c r="AS969" s="12"/>
      <c r="AU969" s="12"/>
      <c r="AX969" s="12"/>
      <c r="AY969" s="12"/>
      <c r="BA969" s="12"/>
      <c r="BD969" s="12"/>
      <c r="BE969" s="12"/>
      <c r="BG969" s="12"/>
      <c r="BJ969" s="12"/>
      <c r="BK969" s="12"/>
      <c r="BM969" s="131"/>
      <c r="BN969" s="132"/>
      <c r="BO969" s="132"/>
      <c r="BP969" s="12"/>
      <c r="BQ969" s="12"/>
      <c r="BS969" s="12"/>
      <c r="BV969" s="12"/>
      <c r="BW969" s="12"/>
      <c r="BY969" s="12"/>
      <c r="CB969" s="12"/>
      <c r="CC969" s="12"/>
      <c r="CE969" s="12"/>
      <c r="CH969" s="12"/>
      <c r="CI969" s="12"/>
    </row>
    <row r="970" spans="1:87">
      <c r="A970" s="9">
        <v>961</v>
      </c>
      <c r="B970" s="9">
        <v>193</v>
      </c>
      <c r="C970" s="9" t="s">
        <v>1692</v>
      </c>
      <c r="D970" s="9">
        <v>193</v>
      </c>
      <c r="E970" s="9" t="s">
        <v>1253</v>
      </c>
      <c r="F970" s="39">
        <v>0</v>
      </c>
      <c r="G970" s="128">
        <v>0</v>
      </c>
      <c r="H970" s="129">
        <f>U970</f>
        <v>0</v>
      </c>
      <c r="I970" s="128">
        <f>IF(H974&gt;0, H970/H974, 0)</f>
        <v>0</v>
      </c>
      <c r="J970" s="76"/>
      <c r="K970" s="12" t="e">
        <f>ROUND(J974*I970,0)</f>
        <v>#REF!</v>
      </c>
      <c r="L970" s="75">
        <v>0</v>
      </c>
      <c r="M970" s="12" t="e">
        <f>K970-L970</f>
        <v>#REF!</v>
      </c>
      <c r="N970" s="50" t="e">
        <f t="shared" si="134"/>
        <v>#REF!</v>
      </c>
      <c r="O970" s="12">
        <v>0</v>
      </c>
      <c r="P970" s="9">
        <f t="shared" ref="P970:P1033" si="136">ABS(Q970-B970)+ABS(R970-D970)</f>
        <v>0</v>
      </c>
      <c r="Q970" s="130">
        <f t="shared" ref="Q970:Q1033" si="137">VLOOKUP($A970, foundoptions, VLOOKUP($Q$6, foundoptcell, 2, FALSE), FALSE)</f>
        <v>193</v>
      </c>
      <c r="R970" s="130">
        <f t="shared" ref="R970:R1033" si="138">VLOOKUP($A970, foundoptions, VLOOKUP($Q$6, foundoptcell, 2, FALSE)+1, FALSE)</f>
        <v>193</v>
      </c>
      <c r="S970" s="130">
        <f t="shared" ref="S970:S1033" si="139">VLOOKUP($A970, foundoptions, VLOOKUP($Q$6, foundoptcell, 2, FALSE)+2, FALSE)</f>
        <v>961</v>
      </c>
      <c r="T970" s="130">
        <f t="shared" ref="T970:T1033" si="140">VLOOKUP($A970, foundoptions, VLOOKUP($Q$6, foundoptcell, 2, FALSE)+3, FALSE)</f>
        <v>0</v>
      </c>
      <c r="U970" s="130">
        <f t="shared" ref="U970:U1033" si="141">VLOOKUP($A970, foundoptions, VLOOKUP($Q$6, foundoptcell, 2, FALSE)+4, FALSE)</f>
        <v>0</v>
      </c>
      <c r="V970" s="185">
        <f t="shared" si="133"/>
        <v>961</v>
      </c>
      <c r="W970" s="12">
        <v>193</v>
      </c>
      <c r="X970" s="9">
        <v>193</v>
      </c>
      <c r="Y970" s="9">
        <v>961</v>
      </c>
      <c r="Z970" s="12">
        <v>0</v>
      </c>
      <c r="AA970" s="12">
        <v>0</v>
      </c>
      <c r="AB970" s="132"/>
      <c r="AC970" s="131"/>
      <c r="AD970" s="132"/>
      <c r="AE970" s="132"/>
      <c r="AF970" s="131"/>
      <c r="AG970" s="131"/>
      <c r="AI970" s="12"/>
      <c r="AL970" s="12"/>
      <c r="AM970" s="12"/>
      <c r="AO970" s="12"/>
      <c r="AR970" s="12"/>
      <c r="AS970" s="12"/>
      <c r="AU970" s="12"/>
      <c r="AX970" s="12"/>
      <c r="AY970" s="12"/>
      <c r="BA970" s="12"/>
      <c r="BD970" s="12"/>
      <c r="BE970" s="12"/>
      <c r="BG970" s="12"/>
      <c r="BJ970" s="12"/>
      <c r="BK970" s="12"/>
      <c r="BM970" s="131"/>
      <c r="BN970" s="132"/>
      <c r="BO970" s="132"/>
      <c r="BP970" s="12"/>
      <c r="BQ970" s="12"/>
      <c r="BS970" s="12"/>
      <c r="BV970" s="12"/>
      <c r="BW970" s="12"/>
      <c r="BY970" s="12"/>
      <c r="CB970" s="12"/>
      <c r="CC970" s="12"/>
      <c r="CE970" s="12"/>
      <c r="CH970" s="12"/>
      <c r="CI970" s="12"/>
    </row>
    <row r="971" spans="1:87">
      <c r="A971" s="9">
        <v>962</v>
      </c>
      <c r="B971" s="9">
        <v>193</v>
      </c>
      <c r="C971" s="9" t="s">
        <v>1692</v>
      </c>
      <c r="D971" s="9">
        <v>765</v>
      </c>
      <c r="E971" s="9" t="s">
        <v>1464</v>
      </c>
      <c r="F971" s="39">
        <v>900883</v>
      </c>
      <c r="G971" s="128">
        <v>1</v>
      </c>
      <c r="H971" s="129">
        <f t="shared" si="135"/>
        <v>896576</v>
      </c>
      <c r="I971" s="128">
        <f>IF(H974&gt;0, H971/H974, 0)</f>
        <v>1</v>
      </c>
      <c r="J971" s="76"/>
      <c r="K971" s="12" t="e">
        <f>ROUND(J974*I971,0)</f>
        <v>#REF!</v>
      </c>
      <c r="L971" s="75">
        <v>700965</v>
      </c>
      <c r="M971" s="12" t="e">
        <f>K971-L971</f>
        <v>#REF!</v>
      </c>
      <c r="N971" s="50" t="e">
        <f t="shared" si="134"/>
        <v>#REF!</v>
      </c>
      <c r="O971" s="12">
        <v>90</v>
      </c>
      <c r="P971" s="9">
        <f t="shared" si="136"/>
        <v>0</v>
      </c>
      <c r="Q971" s="130">
        <f t="shared" si="137"/>
        <v>193</v>
      </c>
      <c r="R971" s="130">
        <f t="shared" si="138"/>
        <v>765</v>
      </c>
      <c r="S971" s="130">
        <f t="shared" si="139"/>
        <v>962</v>
      </c>
      <c r="T971" s="130">
        <f t="shared" si="140"/>
        <v>86</v>
      </c>
      <c r="U971" s="130">
        <f t="shared" si="141"/>
        <v>896576</v>
      </c>
      <c r="V971" s="185">
        <f t="shared" ref="V971:V1034" si="142">A971</f>
        <v>962</v>
      </c>
      <c r="W971" s="12">
        <v>193</v>
      </c>
      <c r="X971" s="9">
        <v>765</v>
      </c>
      <c r="Y971" s="9">
        <v>962</v>
      </c>
      <c r="Z971" s="12">
        <v>86</v>
      </c>
      <c r="AA971" s="12">
        <v>896576</v>
      </c>
      <c r="AB971" s="132"/>
      <c r="AC971" s="131"/>
      <c r="AD971" s="132"/>
      <c r="AE971" s="132"/>
      <c r="AF971" s="131"/>
      <c r="AG971" s="131"/>
      <c r="AI971" s="12"/>
      <c r="AL971" s="12"/>
      <c r="AM971" s="12"/>
      <c r="AO971" s="12"/>
      <c r="AR971" s="12"/>
      <c r="AS971" s="12"/>
      <c r="AU971" s="12"/>
      <c r="AX971" s="12"/>
      <c r="AY971" s="12"/>
      <c r="BA971" s="12"/>
      <c r="BD971" s="12"/>
      <c r="BE971" s="12"/>
      <c r="BG971" s="12"/>
      <c r="BJ971" s="12"/>
      <c r="BK971" s="12"/>
      <c r="BM971" s="131"/>
      <c r="BN971" s="132"/>
      <c r="BO971" s="132"/>
      <c r="BP971" s="12"/>
      <c r="BQ971" s="12"/>
      <c r="BS971" s="12"/>
      <c r="BV971" s="12"/>
      <c r="BW971" s="12"/>
      <c r="BY971" s="12"/>
      <c r="CB971" s="12"/>
      <c r="CC971" s="12"/>
      <c r="CE971" s="12"/>
      <c r="CH971" s="12"/>
      <c r="CI971" s="12"/>
    </row>
    <row r="972" spans="1:87">
      <c r="A972" s="9">
        <v>963</v>
      </c>
      <c r="B972" s="9">
        <v>193</v>
      </c>
      <c r="C972" s="9" t="s">
        <v>1928</v>
      </c>
      <c r="D972" s="9">
        <v>998</v>
      </c>
      <c r="E972" s="9" t="s">
        <v>1928</v>
      </c>
      <c r="F972" s="39">
        <v>0</v>
      </c>
      <c r="G972" s="128">
        <v>0</v>
      </c>
      <c r="H972" s="129">
        <f t="shared" si="135"/>
        <v>0</v>
      </c>
      <c r="I972" s="128">
        <f>IF(H974&gt;0, H972/H974, 0)</f>
        <v>0</v>
      </c>
      <c r="J972" s="76"/>
      <c r="K972" s="12" t="e">
        <f>ROUND(J974*I972,0)</f>
        <v>#REF!</v>
      </c>
      <c r="L972" s="75">
        <v>0</v>
      </c>
      <c r="M972" s="12" t="e">
        <f>K972-L972</f>
        <v>#REF!</v>
      </c>
      <c r="N972" s="50" t="e">
        <f t="shared" si="134"/>
        <v>#REF!</v>
      </c>
      <c r="O972" s="12">
        <v>0</v>
      </c>
      <c r="P972" s="9">
        <f t="shared" si="136"/>
        <v>0</v>
      </c>
      <c r="Q972" s="130">
        <f t="shared" si="137"/>
        <v>193</v>
      </c>
      <c r="R972" s="130">
        <f t="shared" si="138"/>
        <v>998</v>
      </c>
      <c r="S972" s="130">
        <f t="shared" si="139"/>
        <v>963</v>
      </c>
      <c r="T972" s="130">
        <f t="shared" si="140"/>
        <v>0</v>
      </c>
      <c r="U972" s="130">
        <f t="shared" si="141"/>
        <v>0</v>
      </c>
      <c r="V972" s="185">
        <f t="shared" si="142"/>
        <v>963</v>
      </c>
      <c r="W972" s="12">
        <v>193</v>
      </c>
      <c r="X972" s="9">
        <v>998</v>
      </c>
      <c r="Y972" s="9">
        <v>963</v>
      </c>
      <c r="Z972" s="12">
        <v>0</v>
      </c>
      <c r="AA972" s="12">
        <v>0</v>
      </c>
      <c r="AB972" s="132"/>
      <c r="AC972" s="131"/>
      <c r="AD972" s="132"/>
      <c r="AE972" s="132"/>
      <c r="AF972" s="131"/>
      <c r="AG972" s="131"/>
      <c r="AI972" s="12"/>
      <c r="AL972" s="12"/>
      <c r="AM972" s="12"/>
      <c r="AO972" s="12"/>
      <c r="AR972" s="12"/>
      <c r="AS972" s="12"/>
      <c r="AU972" s="12"/>
      <c r="AX972" s="12"/>
      <c r="AY972" s="12"/>
      <c r="BA972" s="12"/>
      <c r="BD972" s="12"/>
      <c r="BE972" s="12"/>
      <c r="BG972" s="12"/>
      <c r="BJ972" s="12"/>
      <c r="BK972" s="12"/>
      <c r="BM972" s="131"/>
      <c r="BN972" s="132"/>
      <c r="BO972" s="132"/>
      <c r="BP972" s="12"/>
      <c r="BQ972" s="12"/>
      <c r="BS972" s="12"/>
      <c r="BV972" s="12"/>
      <c r="BW972" s="12"/>
      <c r="BY972" s="12"/>
      <c r="CB972" s="12"/>
      <c r="CC972" s="12"/>
      <c r="CE972" s="12"/>
      <c r="CH972" s="12"/>
      <c r="CI972" s="12"/>
    </row>
    <row r="973" spans="1:87">
      <c r="A973" s="9">
        <v>964</v>
      </c>
      <c r="B973" s="9">
        <v>193</v>
      </c>
      <c r="C973" s="9" t="s">
        <v>1928</v>
      </c>
      <c r="D973" s="9">
        <v>998</v>
      </c>
      <c r="E973" s="9" t="s">
        <v>1928</v>
      </c>
      <c r="F973" s="39">
        <v>0</v>
      </c>
      <c r="G973" s="128">
        <v>0</v>
      </c>
      <c r="H973" s="129">
        <f t="shared" si="135"/>
        <v>0</v>
      </c>
      <c r="I973" s="128">
        <f>IF(H974&gt;0, H973/H974, 0)</f>
        <v>0</v>
      </c>
      <c r="J973" s="76"/>
      <c r="K973" s="12" t="e">
        <f>ROUND(J974*I973,0)</f>
        <v>#REF!</v>
      </c>
      <c r="L973" s="75">
        <v>0</v>
      </c>
      <c r="M973" s="12" t="e">
        <f>K973-L973</f>
        <v>#REF!</v>
      </c>
      <c r="N973" s="50" t="e">
        <f t="shared" si="134"/>
        <v>#REF!</v>
      </c>
      <c r="O973" s="12">
        <v>0</v>
      </c>
      <c r="P973" s="9">
        <f t="shared" si="136"/>
        <v>0</v>
      </c>
      <c r="Q973" s="130">
        <f t="shared" si="137"/>
        <v>193</v>
      </c>
      <c r="R973" s="130">
        <f t="shared" si="138"/>
        <v>998</v>
      </c>
      <c r="S973" s="130">
        <f t="shared" si="139"/>
        <v>964</v>
      </c>
      <c r="T973" s="130">
        <f t="shared" si="140"/>
        <v>0</v>
      </c>
      <c r="U973" s="130">
        <f t="shared" si="141"/>
        <v>0</v>
      </c>
      <c r="V973" s="185">
        <f t="shared" si="142"/>
        <v>964</v>
      </c>
      <c r="W973" s="12">
        <v>193</v>
      </c>
      <c r="X973" s="9">
        <v>998</v>
      </c>
      <c r="Y973" s="9">
        <v>964</v>
      </c>
      <c r="Z973" s="12">
        <v>0</v>
      </c>
      <c r="AA973" s="12">
        <v>0</v>
      </c>
      <c r="AB973" s="132"/>
      <c r="AC973" s="131"/>
      <c r="AD973" s="132"/>
      <c r="AE973" s="132"/>
      <c r="AF973" s="131"/>
      <c r="AG973" s="131"/>
      <c r="AI973" s="12"/>
      <c r="AL973" s="12"/>
      <c r="AM973" s="12"/>
      <c r="AO973" s="12"/>
      <c r="AR973" s="12"/>
      <c r="AS973" s="12"/>
      <c r="AU973" s="12"/>
      <c r="AX973" s="12"/>
      <c r="AY973" s="12"/>
      <c r="BA973" s="12"/>
      <c r="BD973" s="12"/>
      <c r="BE973" s="12"/>
      <c r="BG973" s="12"/>
      <c r="BJ973" s="12"/>
      <c r="BK973" s="12"/>
      <c r="BM973" s="131"/>
      <c r="BN973" s="132"/>
      <c r="BO973" s="132"/>
      <c r="BP973" s="12"/>
      <c r="BQ973" s="12"/>
      <c r="BS973" s="12"/>
      <c r="BV973" s="12"/>
      <c r="BW973" s="12"/>
      <c r="BY973" s="12"/>
      <c r="CB973" s="12"/>
      <c r="CC973" s="12"/>
      <c r="CE973" s="12"/>
      <c r="CH973" s="12"/>
      <c r="CI973" s="12"/>
    </row>
    <row r="974" spans="1:87">
      <c r="A974" s="9">
        <v>965</v>
      </c>
      <c r="B974" s="13">
        <v>193</v>
      </c>
      <c r="C974" s="13" t="s">
        <v>1692</v>
      </c>
      <c r="D974" s="13">
        <v>999</v>
      </c>
      <c r="E974" s="13" t="s">
        <v>946</v>
      </c>
      <c r="F974" s="111">
        <v>900883</v>
      </c>
      <c r="G974" s="133">
        <v>1</v>
      </c>
      <c r="H974" s="134">
        <f>SUM(H970:H973)</f>
        <v>896576</v>
      </c>
      <c r="I974" s="133">
        <f>SUM(I970:I973)</f>
        <v>1</v>
      </c>
      <c r="J974" s="111" t="e">
        <f>VLOOKUP(B974,town351,22)</f>
        <v>#REF!</v>
      </c>
      <c r="K974" s="111" t="e">
        <f>SUM(K970:K973)</f>
        <v>#REF!</v>
      </c>
      <c r="L974" s="135">
        <v>700965</v>
      </c>
      <c r="M974" s="111" t="e">
        <f>SUM(M970:M973)</f>
        <v>#REF!</v>
      </c>
      <c r="N974" s="49" t="e">
        <f t="shared" si="134"/>
        <v>#REF!</v>
      </c>
      <c r="O974" s="111">
        <v>90</v>
      </c>
      <c r="P974" s="9">
        <f t="shared" si="136"/>
        <v>0</v>
      </c>
      <c r="Q974" s="130">
        <f t="shared" si="137"/>
        <v>193</v>
      </c>
      <c r="R974" s="130">
        <f t="shared" si="138"/>
        <v>999</v>
      </c>
      <c r="S974" s="130">
        <f t="shared" si="139"/>
        <v>965</v>
      </c>
      <c r="T974" s="130">
        <f t="shared" si="140"/>
        <v>86</v>
      </c>
      <c r="U974" s="130">
        <f t="shared" si="141"/>
        <v>896576</v>
      </c>
      <c r="V974" s="185">
        <f t="shared" si="142"/>
        <v>965</v>
      </c>
      <c r="W974" s="12">
        <v>193</v>
      </c>
      <c r="X974" s="9">
        <v>999</v>
      </c>
      <c r="Y974" s="9">
        <v>965</v>
      </c>
      <c r="Z974" s="12">
        <v>86</v>
      </c>
      <c r="AA974" s="12">
        <v>896576</v>
      </c>
      <c r="AB974" s="132"/>
      <c r="AC974" s="131"/>
      <c r="AD974" s="132"/>
      <c r="AE974" s="132"/>
      <c r="AF974" s="131"/>
      <c r="AG974" s="131"/>
      <c r="AI974" s="12"/>
      <c r="AL974" s="12"/>
      <c r="AM974" s="12"/>
      <c r="AO974" s="12"/>
      <c r="AR974" s="12"/>
      <c r="AS974" s="12"/>
      <c r="AU974" s="12"/>
      <c r="AX974" s="12"/>
      <c r="AY974" s="12"/>
      <c r="BA974" s="12"/>
      <c r="BD974" s="12"/>
      <c r="BE974" s="12"/>
      <c r="BG974" s="12"/>
      <c r="BJ974" s="12"/>
      <c r="BK974" s="12"/>
      <c r="BM974" s="131"/>
      <c r="BN974" s="132"/>
      <c r="BO974" s="132"/>
      <c r="BP974" s="12"/>
      <c r="BQ974" s="12"/>
      <c r="BS974" s="12"/>
      <c r="BV974" s="12"/>
      <c r="BW974" s="12"/>
      <c r="BY974" s="12"/>
      <c r="CB974" s="12"/>
      <c r="CC974" s="12"/>
      <c r="CE974" s="12"/>
      <c r="CH974" s="12"/>
      <c r="CI974" s="12"/>
    </row>
    <row r="975" spans="1:87">
      <c r="A975" s="9">
        <v>966</v>
      </c>
      <c r="B975" s="9">
        <v>194</v>
      </c>
      <c r="C975" s="9" t="s">
        <v>1693</v>
      </c>
      <c r="D975" s="9">
        <v>194</v>
      </c>
      <c r="E975" s="9" t="s">
        <v>1254</v>
      </c>
      <c r="F975" s="39">
        <v>39599.880000000005</v>
      </c>
      <c r="G975" s="128">
        <v>4.7327410632550929E-2</v>
      </c>
      <c r="H975" s="129">
        <f>U975</f>
        <v>65854.600000000006</v>
      </c>
      <c r="I975" s="128">
        <f>IF(H979&gt;0, H975/H979, 0)</f>
        <v>7.9412104477565151E-2</v>
      </c>
      <c r="J975" s="76"/>
      <c r="K975" s="12" t="e">
        <f>ROUND(J979*I975,0)</f>
        <v>#REF!</v>
      </c>
      <c r="L975" s="75">
        <v>35467</v>
      </c>
      <c r="M975" s="12" t="e">
        <f>K975-L975</f>
        <v>#REF!</v>
      </c>
      <c r="N975" s="50" t="e">
        <f t="shared" si="134"/>
        <v>#REF!</v>
      </c>
      <c r="O975" s="12">
        <v>3</v>
      </c>
      <c r="P975" s="9">
        <f t="shared" si="136"/>
        <v>0</v>
      </c>
      <c r="Q975" s="130">
        <f t="shared" si="137"/>
        <v>194</v>
      </c>
      <c r="R975" s="130">
        <f t="shared" si="138"/>
        <v>194</v>
      </c>
      <c r="S975" s="130">
        <f t="shared" si="139"/>
        <v>966</v>
      </c>
      <c r="T975" s="130">
        <f t="shared" si="140"/>
        <v>5</v>
      </c>
      <c r="U975" s="130">
        <f t="shared" si="141"/>
        <v>65854.600000000006</v>
      </c>
      <c r="V975" s="185">
        <f t="shared" si="142"/>
        <v>966</v>
      </c>
      <c r="W975" s="12">
        <v>194</v>
      </c>
      <c r="X975" s="9">
        <v>194</v>
      </c>
      <c r="Y975" s="9">
        <v>966</v>
      </c>
      <c r="Z975" s="12">
        <v>5</v>
      </c>
      <c r="AA975" s="12">
        <v>65854.600000000006</v>
      </c>
      <c r="AB975" s="132"/>
      <c r="AC975" s="131"/>
      <c r="AD975" s="132"/>
      <c r="AE975" s="132"/>
      <c r="AF975" s="131"/>
      <c r="AG975" s="131"/>
      <c r="AI975" s="12"/>
      <c r="AL975" s="12"/>
      <c r="AM975" s="12"/>
      <c r="AO975" s="12"/>
      <c r="AR975" s="12"/>
      <c r="AS975" s="12"/>
      <c r="AU975" s="12"/>
      <c r="AX975" s="12"/>
      <c r="AY975" s="12"/>
      <c r="BA975" s="12"/>
      <c r="BD975" s="12"/>
      <c r="BE975" s="12"/>
      <c r="BG975" s="12"/>
      <c r="BJ975" s="12"/>
      <c r="BK975" s="12"/>
      <c r="BM975" s="131"/>
      <c r="BN975" s="132"/>
      <c r="BO975" s="132"/>
      <c r="BP975" s="12"/>
      <c r="BQ975" s="12"/>
      <c r="BS975" s="12"/>
      <c r="BV975" s="12"/>
      <c r="BW975" s="12"/>
      <c r="BY975" s="12"/>
      <c r="CB975" s="12"/>
      <c r="CC975" s="12"/>
      <c r="CE975" s="12"/>
      <c r="CH975" s="12"/>
      <c r="CI975" s="12"/>
    </row>
    <row r="976" spans="1:87">
      <c r="A976" s="9">
        <v>967</v>
      </c>
      <c r="B976" s="9">
        <v>194</v>
      </c>
      <c r="C976" s="9" t="s">
        <v>1693</v>
      </c>
      <c r="D976" s="9">
        <v>672</v>
      </c>
      <c r="E976" s="9" t="s">
        <v>1436</v>
      </c>
      <c r="F976" s="39">
        <v>797122</v>
      </c>
      <c r="G976" s="128">
        <v>0.95267258936744903</v>
      </c>
      <c r="H976" s="129">
        <f t="shared" si="135"/>
        <v>763422</v>
      </c>
      <c r="I976" s="128">
        <f>IF(H979&gt;0, H976/H979, 0)</f>
        <v>0.92058789552243492</v>
      </c>
      <c r="J976" s="76"/>
      <c r="K976" s="12" t="e">
        <f>ROUND(J979*I976,0)</f>
        <v>#REF!</v>
      </c>
      <c r="L976" s="75">
        <v>713926</v>
      </c>
      <c r="M976" s="12" t="e">
        <f>K976-L976</f>
        <v>#REF!</v>
      </c>
      <c r="N976" s="50" t="e">
        <f>IF(L976&gt;0,M976*100/L976,IF(M976&gt;0,100,0))</f>
        <v>#REF!</v>
      </c>
      <c r="O976" s="12">
        <v>79</v>
      </c>
      <c r="P976" s="9">
        <f t="shared" si="136"/>
        <v>0</v>
      </c>
      <c r="Q976" s="130">
        <f t="shared" si="137"/>
        <v>194</v>
      </c>
      <c r="R976" s="130">
        <f t="shared" si="138"/>
        <v>672</v>
      </c>
      <c r="S976" s="130">
        <f t="shared" si="139"/>
        <v>967</v>
      </c>
      <c r="T976" s="130">
        <f t="shared" si="140"/>
        <v>74</v>
      </c>
      <c r="U976" s="130">
        <f t="shared" si="141"/>
        <v>763422</v>
      </c>
      <c r="V976" s="185">
        <f t="shared" si="142"/>
        <v>967</v>
      </c>
      <c r="W976" s="12">
        <v>194</v>
      </c>
      <c r="X976" s="9">
        <v>672</v>
      </c>
      <c r="Y976" s="9">
        <v>967</v>
      </c>
      <c r="Z976" s="12">
        <v>74</v>
      </c>
      <c r="AA976" s="12">
        <v>763422</v>
      </c>
      <c r="AB976" s="132"/>
      <c r="AC976" s="131"/>
      <c r="AD976" s="132"/>
      <c r="AE976" s="132"/>
      <c r="AF976" s="131"/>
      <c r="AG976" s="131"/>
      <c r="AI976" s="12"/>
      <c r="AL976" s="12"/>
      <c r="AM976" s="12"/>
      <c r="AO976" s="12"/>
      <c r="AR976" s="12"/>
      <c r="AS976" s="12"/>
      <c r="AU976" s="12"/>
      <c r="AX976" s="12"/>
      <c r="AY976" s="12"/>
      <c r="BA976" s="12"/>
      <c r="BD976" s="12"/>
      <c r="BE976" s="12"/>
      <c r="BG976" s="12"/>
      <c r="BJ976" s="12"/>
      <c r="BK976" s="12"/>
      <c r="BM976" s="131"/>
      <c r="BN976" s="132"/>
      <c r="BO976" s="132"/>
      <c r="BP976" s="12"/>
      <c r="BQ976" s="12"/>
      <c r="BS976" s="12"/>
      <c r="BV976" s="12"/>
      <c r="BW976" s="12"/>
      <c r="BY976" s="12"/>
      <c r="CB976" s="12"/>
      <c r="CC976" s="12"/>
      <c r="CE976" s="12"/>
      <c r="CH976" s="12"/>
      <c r="CI976" s="12"/>
    </row>
    <row r="977" spans="1:87">
      <c r="A977" s="9">
        <v>968</v>
      </c>
      <c r="B977" s="9">
        <v>194</v>
      </c>
      <c r="C977" s="9" t="s">
        <v>1928</v>
      </c>
      <c r="D977" s="9">
        <v>998</v>
      </c>
      <c r="E977" s="9" t="s">
        <v>1928</v>
      </c>
      <c r="F977" s="39">
        <v>0</v>
      </c>
      <c r="G977" s="128">
        <v>0</v>
      </c>
      <c r="H977" s="129">
        <f t="shared" si="135"/>
        <v>0</v>
      </c>
      <c r="I977" s="128">
        <f>IF(H979&gt;0, H977/H979, 0)</f>
        <v>0</v>
      </c>
      <c r="J977" s="76"/>
      <c r="K977" s="12" t="e">
        <f>ROUND(J979*I977,0)</f>
        <v>#REF!</v>
      </c>
      <c r="L977" s="75">
        <v>0</v>
      </c>
      <c r="M977" s="12" t="e">
        <f>K977-L977</f>
        <v>#REF!</v>
      </c>
      <c r="N977" s="50" t="e">
        <f>IF(L977&gt;0,M977*100/L977,IF(M977&gt;0,100,0))</f>
        <v>#REF!</v>
      </c>
      <c r="O977" s="12">
        <v>0</v>
      </c>
      <c r="P977" s="9">
        <f t="shared" si="136"/>
        <v>0</v>
      </c>
      <c r="Q977" s="130">
        <f t="shared" si="137"/>
        <v>194</v>
      </c>
      <c r="R977" s="130">
        <f t="shared" si="138"/>
        <v>998</v>
      </c>
      <c r="S977" s="130">
        <f t="shared" si="139"/>
        <v>968</v>
      </c>
      <c r="T977" s="130">
        <f t="shared" si="140"/>
        <v>0</v>
      </c>
      <c r="U977" s="130">
        <f t="shared" si="141"/>
        <v>0</v>
      </c>
      <c r="V977" s="185">
        <f t="shared" si="142"/>
        <v>968</v>
      </c>
      <c r="W977" s="12">
        <v>194</v>
      </c>
      <c r="X977" s="9">
        <v>998</v>
      </c>
      <c r="Y977" s="9">
        <v>968</v>
      </c>
      <c r="Z977" s="12">
        <v>0</v>
      </c>
      <c r="AA977" s="12">
        <v>0</v>
      </c>
      <c r="AB977" s="132"/>
      <c r="AC977" s="131"/>
      <c r="AD977" s="132"/>
      <c r="AE977" s="132"/>
      <c r="AF977" s="131"/>
      <c r="AG977" s="131"/>
      <c r="AI977" s="12"/>
      <c r="AL977" s="12"/>
      <c r="AM977" s="12"/>
      <c r="AO977" s="12"/>
      <c r="AR977" s="12"/>
      <c r="AS977" s="12"/>
      <c r="AU977" s="12"/>
      <c r="AX977" s="12"/>
      <c r="AY977" s="12"/>
      <c r="BA977" s="12"/>
      <c r="BD977" s="12"/>
      <c r="BE977" s="12"/>
      <c r="BG977" s="12"/>
      <c r="BJ977" s="12"/>
      <c r="BK977" s="12"/>
      <c r="BM977" s="131"/>
      <c r="BN977" s="132"/>
      <c r="BO977" s="132"/>
      <c r="BP977" s="12"/>
      <c r="BQ977" s="12"/>
      <c r="BS977" s="12"/>
      <c r="BV977" s="12"/>
      <c r="BW977" s="12"/>
      <c r="BY977" s="12"/>
      <c r="CB977" s="12"/>
      <c r="CC977" s="12"/>
      <c r="CE977" s="12"/>
      <c r="CH977" s="12"/>
      <c r="CI977" s="12"/>
    </row>
    <row r="978" spans="1:87">
      <c r="A978" s="9">
        <v>969</v>
      </c>
      <c r="B978" s="9">
        <v>194</v>
      </c>
      <c r="C978" s="9" t="s">
        <v>1928</v>
      </c>
      <c r="D978" s="9">
        <v>998</v>
      </c>
      <c r="E978" s="9" t="s">
        <v>1928</v>
      </c>
      <c r="F978" s="39">
        <v>0</v>
      </c>
      <c r="G978" s="128">
        <v>0</v>
      </c>
      <c r="H978" s="129">
        <f t="shared" si="135"/>
        <v>0</v>
      </c>
      <c r="I978" s="128">
        <f>IF(H979&gt;0, H978/H979, 0)</f>
        <v>0</v>
      </c>
      <c r="J978" s="76"/>
      <c r="K978" s="12" t="e">
        <f>ROUND(J979*I978,0)</f>
        <v>#REF!</v>
      </c>
      <c r="L978" s="75">
        <v>0</v>
      </c>
      <c r="M978" s="12" t="e">
        <f>K978-L978</f>
        <v>#REF!</v>
      </c>
      <c r="N978" s="50" t="e">
        <f>IF(L978&gt;0,M978*100/L978,IF(M978&gt;0,100,0))</f>
        <v>#REF!</v>
      </c>
      <c r="O978" s="12">
        <v>0</v>
      </c>
      <c r="P978" s="9">
        <f t="shared" si="136"/>
        <v>0</v>
      </c>
      <c r="Q978" s="130">
        <f t="shared" si="137"/>
        <v>194</v>
      </c>
      <c r="R978" s="130">
        <f t="shared" si="138"/>
        <v>998</v>
      </c>
      <c r="S978" s="130">
        <f t="shared" si="139"/>
        <v>969</v>
      </c>
      <c r="T978" s="130">
        <f t="shared" si="140"/>
        <v>0</v>
      </c>
      <c r="U978" s="130">
        <f t="shared" si="141"/>
        <v>0</v>
      </c>
      <c r="V978" s="185">
        <f t="shared" si="142"/>
        <v>969</v>
      </c>
      <c r="W978" s="12">
        <v>194</v>
      </c>
      <c r="X978" s="9">
        <v>998</v>
      </c>
      <c r="Y978" s="9">
        <v>969</v>
      </c>
      <c r="Z978" s="12">
        <v>0</v>
      </c>
      <c r="AA978" s="12">
        <v>0</v>
      </c>
      <c r="AB978" s="132"/>
      <c r="AC978" s="131"/>
      <c r="AD978" s="132"/>
      <c r="AE978" s="132"/>
      <c r="AF978" s="131"/>
      <c r="AG978" s="131"/>
      <c r="AI978" s="12"/>
      <c r="AL978" s="12"/>
      <c r="AM978" s="12"/>
      <c r="AO978" s="12"/>
      <c r="AR978" s="12"/>
      <c r="AS978" s="12"/>
      <c r="AU978" s="12"/>
      <c r="AX978" s="12"/>
      <c r="AY978" s="12"/>
      <c r="BA978" s="12"/>
      <c r="BD978" s="12"/>
      <c r="BE978" s="12"/>
      <c r="BG978" s="12"/>
      <c r="BJ978" s="12"/>
      <c r="BK978" s="12"/>
      <c r="BM978" s="131"/>
      <c r="BN978" s="132"/>
      <c r="BO978" s="132"/>
      <c r="BP978" s="12"/>
      <c r="BQ978" s="12"/>
      <c r="BS978" s="12"/>
      <c r="BV978" s="12"/>
      <c r="BW978" s="12"/>
      <c r="BY978" s="12"/>
      <c r="CB978" s="12"/>
      <c r="CC978" s="12"/>
      <c r="CE978" s="12"/>
      <c r="CH978" s="12"/>
      <c r="CI978" s="12"/>
    </row>
    <row r="979" spans="1:87">
      <c r="A979" s="9">
        <v>970</v>
      </c>
      <c r="B979" s="13">
        <v>194</v>
      </c>
      <c r="C979" s="13" t="s">
        <v>1693</v>
      </c>
      <c r="D979" s="13">
        <v>999</v>
      </c>
      <c r="E979" s="13" t="s">
        <v>946</v>
      </c>
      <c r="F979" s="111">
        <v>836721.88</v>
      </c>
      <c r="G979" s="133">
        <v>1</v>
      </c>
      <c r="H979" s="134">
        <f>SUM(H975:H978)</f>
        <v>829276.6</v>
      </c>
      <c r="I979" s="133">
        <f>SUM(I975:I978)</f>
        <v>1</v>
      </c>
      <c r="J979" s="111" t="e">
        <f>VLOOKUP(B979,town351,22)</f>
        <v>#REF!</v>
      </c>
      <c r="K979" s="111" t="e">
        <f>SUM(K975:K978)</f>
        <v>#REF!</v>
      </c>
      <c r="L979" s="135">
        <v>749393</v>
      </c>
      <c r="M979" s="111" t="e">
        <f>SUM(M975:M978)</f>
        <v>#REF!</v>
      </c>
      <c r="N979" s="49" t="e">
        <f t="shared" ref="N979:N1039" si="143">IF(L979&gt;0,M979*100/L979,IF(M979&gt;0,100,0))</f>
        <v>#REF!</v>
      </c>
      <c r="O979" s="111">
        <v>82</v>
      </c>
      <c r="P979" s="9">
        <f t="shared" si="136"/>
        <v>0</v>
      </c>
      <c r="Q979" s="130">
        <f t="shared" si="137"/>
        <v>194</v>
      </c>
      <c r="R979" s="130">
        <f t="shared" si="138"/>
        <v>999</v>
      </c>
      <c r="S979" s="130">
        <f t="shared" si="139"/>
        <v>970</v>
      </c>
      <c r="T979" s="130">
        <f t="shared" si="140"/>
        <v>79</v>
      </c>
      <c r="U979" s="130">
        <f t="shared" si="141"/>
        <v>829276.6</v>
      </c>
      <c r="V979" s="185">
        <f t="shared" si="142"/>
        <v>970</v>
      </c>
      <c r="W979" s="12">
        <v>194</v>
      </c>
      <c r="X979" s="9">
        <v>999</v>
      </c>
      <c r="Y979" s="9">
        <v>970</v>
      </c>
      <c r="Z979" s="12">
        <v>79</v>
      </c>
      <c r="AA979" s="12">
        <v>829276.6</v>
      </c>
      <c r="AB979" s="132"/>
      <c r="AC979" s="131"/>
      <c r="AD979" s="132"/>
      <c r="AE979" s="132"/>
      <c r="AF979" s="131"/>
      <c r="AG979" s="131"/>
      <c r="AI979" s="12"/>
      <c r="AL979" s="12"/>
      <c r="AM979" s="12"/>
      <c r="AO979" s="12"/>
      <c r="AR979" s="12"/>
      <c r="AS979" s="12"/>
      <c r="AU979" s="12"/>
      <c r="AX979" s="12"/>
      <c r="AY979" s="12"/>
      <c r="BA979" s="12"/>
      <c r="BD979" s="12"/>
      <c r="BE979" s="12"/>
      <c r="BG979" s="12"/>
      <c r="BJ979" s="12"/>
      <c r="BK979" s="12"/>
      <c r="BM979" s="131"/>
      <c r="BN979" s="132"/>
      <c r="BO979" s="132"/>
      <c r="BP979" s="12"/>
      <c r="BQ979" s="12"/>
      <c r="BS979" s="12"/>
      <c r="BV979" s="12"/>
      <c r="BW979" s="12"/>
      <c r="BY979" s="12"/>
      <c r="CB979" s="12"/>
      <c r="CC979" s="12"/>
      <c r="CE979" s="12"/>
      <c r="CH979" s="12"/>
      <c r="CI979" s="12"/>
    </row>
    <row r="980" spans="1:87">
      <c r="A980" s="9">
        <v>971</v>
      </c>
      <c r="B980" s="9">
        <v>195</v>
      </c>
      <c r="C980" s="9" t="s">
        <v>1694</v>
      </c>
      <c r="D980" s="9">
        <v>195</v>
      </c>
      <c r="E980" s="9" t="s">
        <v>1255</v>
      </c>
      <c r="F980" s="39">
        <v>89843.44</v>
      </c>
      <c r="G980" s="128">
        <v>1</v>
      </c>
      <c r="H980" s="129">
        <f>U980</f>
        <v>57421.64</v>
      </c>
      <c r="I980" s="128">
        <f>IF(H984&gt;0, H980/H984, 0)</f>
        <v>1</v>
      </c>
      <c r="J980" s="76"/>
      <c r="K980" s="12" t="e">
        <f>ROUND(J984*I980,0)</f>
        <v>#REF!</v>
      </c>
      <c r="L980" s="75">
        <v>79980</v>
      </c>
      <c r="M980" s="12" t="e">
        <f>K980-L980</f>
        <v>#REF!</v>
      </c>
      <c r="N980" s="50" t="e">
        <f t="shared" si="143"/>
        <v>#REF!</v>
      </c>
      <c r="O980" s="12">
        <v>11</v>
      </c>
      <c r="P980" s="9">
        <f t="shared" si="136"/>
        <v>0</v>
      </c>
      <c r="Q980" s="130">
        <f t="shared" si="137"/>
        <v>195</v>
      </c>
      <c r="R980" s="130">
        <f t="shared" si="138"/>
        <v>195</v>
      </c>
      <c r="S980" s="130">
        <f t="shared" si="139"/>
        <v>971</v>
      </c>
      <c r="T980" s="130">
        <f t="shared" si="140"/>
        <v>7</v>
      </c>
      <c r="U980" s="130">
        <f t="shared" si="141"/>
        <v>57421.64</v>
      </c>
      <c r="V980" s="185">
        <f t="shared" si="142"/>
        <v>971</v>
      </c>
      <c r="W980" s="12">
        <v>195</v>
      </c>
      <c r="X980" s="9">
        <v>195</v>
      </c>
      <c r="Y980" s="9">
        <v>971</v>
      </c>
      <c r="Z980" s="12">
        <v>7</v>
      </c>
      <c r="AA980" s="12">
        <v>57421.64</v>
      </c>
      <c r="AB980" s="132"/>
      <c r="AC980" s="131"/>
      <c r="AD980" s="132"/>
      <c r="AE980" s="132"/>
      <c r="AF980" s="131"/>
      <c r="AG980" s="131"/>
      <c r="AI980" s="12"/>
      <c r="AL980" s="12"/>
      <c r="AM980" s="12"/>
      <c r="AO980" s="12"/>
      <c r="AR980" s="12"/>
      <c r="AS980" s="12"/>
      <c r="AU980" s="12"/>
      <c r="AX980" s="12"/>
      <c r="AY980" s="12"/>
      <c r="BA980" s="12"/>
      <c r="BD980" s="12"/>
      <c r="BE980" s="12"/>
      <c r="BG980" s="12"/>
      <c r="BJ980" s="12"/>
      <c r="BK980" s="12"/>
      <c r="BM980" s="131"/>
      <c r="BN980" s="132"/>
      <c r="BO980" s="132"/>
      <c r="BP980" s="12"/>
      <c r="BQ980" s="12"/>
      <c r="BS980" s="12"/>
      <c r="BV980" s="12"/>
      <c r="BW980" s="12"/>
      <c r="BY980" s="12"/>
      <c r="CB980" s="12"/>
      <c r="CC980" s="12"/>
      <c r="CE980" s="12"/>
      <c r="CH980" s="12"/>
      <c r="CI980" s="12"/>
    </row>
    <row r="981" spans="1:87">
      <c r="A981" s="9">
        <v>972</v>
      </c>
      <c r="B981" s="9">
        <v>195</v>
      </c>
      <c r="C981" s="9" t="s">
        <v>1928</v>
      </c>
      <c r="D981" s="9">
        <v>998</v>
      </c>
      <c r="E981" s="9" t="s">
        <v>1928</v>
      </c>
      <c r="F981" s="39">
        <v>0</v>
      </c>
      <c r="G981" s="128">
        <v>0</v>
      </c>
      <c r="H981" s="129">
        <f t="shared" si="135"/>
        <v>0</v>
      </c>
      <c r="I981" s="128">
        <f>IF(H984&gt;0, H981/H984, 0)</f>
        <v>0</v>
      </c>
      <c r="J981" s="76"/>
      <c r="K981" s="12" t="e">
        <f>ROUND(J984*I981,0)</f>
        <v>#REF!</v>
      </c>
      <c r="L981" s="75">
        <v>0</v>
      </c>
      <c r="M981" s="12" t="e">
        <f>K981-L981</f>
        <v>#REF!</v>
      </c>
      <c r="N981" s="50" t="e">
        <f t="shared" si="143"/>
        <v>#REF!</v>
      </c>
      <c r="O981" s="12">
        <v>0</v>
      </c>
      <c r="P981" s="9">
        <f t="shared" si="136"/>
        <v>0</v>
      </c>
      <c r="Q981" s="130">
        <f t="shared" si="137"/>
        <v>195</v>
      </c>
      <c r="R981" s="130">
        <f t="shared" si="138"/>
        <v>998</v>
      </c>
      <c r="S981" s="130">
        <f t="shared" si="139"/>
        <v>972</v>
      </c>
      <c r="T981" s="130">
        <f t="shared" si="140"/>
        <v>0</v>
      </c>
      <c r="U981" s="130">
        <f t="shared" si="141"/>
        <v>0</v>
      </c>
      <c r="V981" s="185">
        <f t="shared" si="142"/>
        <v>972</v>
      </c>
      <c r="W981" s="12">
        <v>195</v>
      </c>
      <c r="X981" s="9">
        <v>998</v>
      </c>
      <c r="Y981" s="9">
        <v>972</v>
      </c>
      <c r="Z981" s="12">
        <v>0</v>
      </c>
      <c r="AA981" s="12">
        <v>0</v>
      </c>
      <c r="AB981" s="132"/>
      <c r="AC981" s="131"/>
      <c r="AD981" s="132"/>
      <c r="AE981" s="132"/>
      <c r="AF981" s="131"/>
      <c r="AG981" s="131"/>
      <c r="AI981" s="12"/>
      <c r="AL981" s="12"/>
      <c r="AM981" s="12"/>
      <c r="AO981" s="12"/>
      <c r="AR981" s="12"/>
      <c r="AS981" s="12"/>
      <c r="AU981" s="12"/>
      <c r="AX981" s="12"/>
      <c r="AY981" s="12"/>
      <c r="BA981" s="12"/>
      <c r="BD981" s="12"/>
      <c r="BE981" s="12"/>
      <c r="BG981" s="12"/>
      <c r="BJ981" s="12"/>
      <c r="BK981" s="12"/>
      <c r="BM981" s="131"/>
      <c r="BN981" s="132"/>
      <c r="BO981" s="132"/>
      <c r="BP981" s="12"/>
      <c r="BQ981" s="12"/>
      <c r="BS981" s="12"/>
      <c r="BV981" s="12"/>
      <c r="BW981" s="12"/>
      <c r="BY981" s="12"/>
      <c r="CB981" s="12"/>
      <c r="CC981" s="12"/>
      <c r="CE981" s="12"/>
      <c r="CH981" s="12"/>
      <c r="CI981" s="12"/>
    </row>
    <row r="982" spans="1:87">
      <c r="A982" s="9">
        <v>973</v>
      </c>
      <c r="B982" s="9">
        <v>195</v>
      </c>
      <c r="C982" s="9" t="s">
        <v>1928</v>
      </c>
      <c r="D982" s="9">
        <v>998</v>
      </c>
      <c r="E982" s="9" t="s">
        <v>1928</v>
      </c>
      <c r="F982" s="39">
        <v>0</v>
      </c>
      <c r="G982" s="128">
        <v>0</v>
      </c>
      <c r="H982" s="129">
        <f t="shared" si="135"/>
        <v>0</v>
      </c>
      <c r="I982" s="128">
        <f>IF(H984&gt;0, H982/H984, 0)</f>
        <v>0</v>
      </c>
      <c r="J982" s="76"/>
      <c r="K982" s="12" t="e">
        <f>ROUND(J984*I982,0)</f>
        <v>#REF!</v>
      </c>
      <c r="L982" s="75">
        <v>0</v>
      </c>
      <c r="M982" s="12" t="e">
        <f>K982-L982</f>
        <v>#REF!</v>
      </c>
      <c r="N982" s="50" t="e">
        <f t="shared" si="143"/>
        <v>#REF!</v>
      </c>
      <c r="O982" s="12">
        <v>0</v>
      </c>
      <c r="P982" s="9">
        <f t="shared" si="136"/>
        <v>0</v>
      </c>
      <c r="Q982" s="130">
        <f t="shared" si="137"/>
        <v>195</v>
      </c>
      <c r="R982" s="130">
        <f t="shared" si="138"/>
        <v>998</v>
      </c>
      <c r="S982" s="130">
        <f t="shared" si="139"/>
        <v>973</v>
      </c>
      <c r="T982" s="130">
        <f t="shared" si="140"/>
        <v>0</v>
      </c>
      <c r="U982" s="130">
        <f t="shared" si="141"/>
        <v>0</v>
      </c>
      <c r="V982" s="185">
        <f t="shared" si="142"/>
        <v>973</v>
      </c>
      <c r="W982" s="12">
        <v>195</v>
      </c>
      <c r="X982" s="9">
        <v>998</v>
      </c>
      <c r="Y982" s="9">
        <v>973</v>
      </c>
      <c r="Z982" s="12">
        <v>0</v>
      </c>
      <c r="AA982" s="12">
        <v>0</v>
      </c>
      <c r="AB982" s="132"/>
      <c r="AC982" s="131"/>
      <c r="AD982" s="132"/>
      <c r="AE982" s="132"/>
      <c r="AF982" s="131"/>
      <c r="AG982" s="131"/>
      <c r="AI982" s="12"/>
      <c r="AL982" s="12"/>
      <c r="AM982" s="12"/>
      <c r="AO982" s="12"/>
      <c r="AR982" s="12"/>
      <c r="AS982" s="12"/>
      <c r="AU982" s="12"/>
      <c r="AX982" s="12"/>
      <c r="AY982" s="12"/>
      <c r="BA982" s="12"/>
      <c r="BD982" s="12"/>
      <c r="BE982" s="12"/>
      <c r="BG982" s="12"/>
      <c r="BJ982" s="12"/>
      <c r="BK982" s="12"/>
      <c r="BM982" s="131"/>
      <c r="BN982" s="132"/>
      <c r="BO982" s="132"/>
      <c r="BP982" s="12"/>
      <c r="BQ982" s="12"/>
      <c r="BS982" s="12"/>
      <c r="BV982" s="12"/>
      <c r="BW982" s="12"/>
      <c r="BY982" s="12"/>
      <c r="CB982" s="12"/>
      <c r="CC982" s="12"/>
      <c r="CE982" s="12"/>
      <c r="CH982" s="12"/>
      <c r="CI982" s="12"/>
    </row>
    <row r="983" spans="1:87">
      <c r="A983" s="9">
        <v>974</v>
      </c>
      <c r="B983" s="9">
        <v>195</v>
      </c>
      <c r="C983" s="9" t="s">
        <v>1928</v>
      </c>
      <c r="D983" s="9">
        <v>998</v>
      </c>
      <c r="E983" s="9" t="s">
        <v>1928</v>
      </c>
      <c r="F983" s="39">
        <v>0</v>
      </c>
      <c r="G983" s="128">
        <v>0</v>
      </c>
      <c r="H983" s="129">
        <f t="shared" si="135"/>
        <v>0</v>
      </c>
      <c r="I983" s="128">
        <f>IF(H984&gt;0, H983/H984, 0)</f>
        <v>0</v>
      </c>
      <c r="J983" s="76"/>
      <c r="K983" s="12" t="e">
        <f>ROUND(J984*I983,0)</f>
        <v>#REF!</v>
      </c>
      <c r="L983" s="75">
        <v>0</v>
      </c>
      <c r="M983" s="12" t="e">
        <f>K983-L983</f>
        <v>#REF!</v>
      </c>
      <c r="N983" s="50" t="e">
        <f t="shared" si="143"/>
        <v>#REF!</v>
      </c>
      <c r="O983" s="12">
        <v>0</v>
      </c>
      <c r="P983" s="9">
        <f t="shared" si="136"/>
        <v>0</v>
      </c>
      <c r="Q983" s="130">
        <f t="shared" si="137"/>
        <v>195</v>
      </c>
      <c r="R983" s="130">
        <f t="shared" si="138"/>
        <v>998</v>
      </c>
      <c r="S983" s="130">
        <f t="shared" si="139"/>
        <v>974</v>
      </c>
      <c r="T983" s="130">
        <f t="shared" si="140"/>
        <v>0</v>
      </c>
      <c r="U983" s="130">
        <f t="shared" si="141"/>
        <v>0</v>
      </c>
      <c r="V983" s="185">
        <f t="shared" si="142"/>
        <v>974</v>
      </c>
      <c r="W983" s="12">
        <v>195</v>
      </c>
      <c r="X983" s="9">
        <v>998</v>
      </c>
      <c r="Y983" s="9">
        <v>974</v>
      </c>
      <c r="Z983" s="12">
        <v>0</v>
      </c>
      <c r="AA983" s="12">
        <v>0</v>
      </c>
      <c r="AB983" s="132"/>
      <c r="AC983" s="131"/>
      <c r="AD983" s="132"/>
      <c r="AE983" s="132"/>
      <c r="AF983" s="131"/>
      <c r="AG983" s="131"/>
      <c r="AI983" s="12"/>
      <c r="AL983" s="12"/>
      <c r="AM983" s="12"/>
      <c r="AO983" s="12"/>
      <c r="AR983" s="12"/>
      <c r="AS983" s="12"/>
      <c r="AU983" s="12"/>
      <c r="AX983" s="12"/>
      <c r="AY983" s="12"/>
      <c r="BA983" s="12"/>
      <c r="BD983" s="12"/>
      <c r="BE983" s="12"/>
      <c r="BG983" s="12"/>
      <c r="BJ983" s="12"/>
      <c r="BK983" s="12"/>
      <c r="BM983" s="131"/>
      <c r="BN983" s="132"/>
      <c r="BO983" s="132"/>
      <c r="BP983" s="12"/>
      <c r="BQ983" s="12"/>
      <c r="BS983" s="12"/>
      <c r="BV983" s="12"/>
      <c r="BW983" s="12"/>
      <c r="BY983" s="12"/>
      <c r="CB983" s="12"/>
      <c r="CC983" s="12"/>
      <c r="CE983" s="12"/>
      <c r="CH983" s="12"/>
      <c r="CI983" s="12"/>
    </row>
    <row r="984" spans="1:87">
      <c r="A984" s="9">
        <v>975</v>
      </c>
      <c r="B984" s="13">
        <v>195</v>
      </c>
      <c r="C984" s="13" t="s">
        <v>1694</v>
      </c>
      <c r="D984" s="13">
        <v>999</v>
      </c>
      <c r="E984" s="13" t="s">
        <v>946</v>
      </c>
      <c r="F984" s="111">
        <v>89843.44</v>
      </c>
      <c r="G984" s="133">
        <v>1</v>
      </c>
      <c r="H984" s="134">
        <f>SUM(H980:H983)</f>
        <v>57421.64</v>
      </c>
      <c r="I984" s="133">
        <f>SUM(I980:I983)</f>
        <v>1</v>
      </c>
      <c r="J984" s="111" t="e">
        <f>VLOOKUP(B984,town351,22)</f>
        <v>#REF!</v>
      </c>
      <c r="K984" s="111" t="e">
        <f>SUM(K980:K983)</f>
        <v>#REF!</v>
      </c>
      <c r="L984" s="135">
        <v>79980</v>
      </c>
      <c r="M984" s="111" t="e">
        <f>SUM(M980:M983)</f>
        <v>#REF!</v>
      </c>
      <c r="N984" s="49" t="e">
        <f t="shared" si="143"/>
        <v>#REF!</v>
      </c>
      <c r="O984" s="111">
        <v>11</v>
      </c>
      <c r="P984" s="9">
        <f t="shared" si="136"/>
        <v>0</v>
      </c>
      <c r="Q984" s="130">
        <f t="shared" si="137"/>
        <v>195</v>
      </c>
      <c r="R984" s="130">
        <f t="shared" si="138"/>
        <v>999</v>
      </c>
      <c r="S984" s="130">
        <f t="shared" si="139"/>
        <v>975</v>
      </c>
      <c r="T984" s="130">
        <f t="shared" si="140"/>
        <v>7</v>
      </c>
      <c r="U984" s="130">
        <f t="shared" si="141"/>
        <v>57421.64</v>
      </c>
      <c r="V984" s="185">
        <f t="shared" si="142"/>
        <v>975</v>
      </c>
      <c r="W984" s="12">
        <v>195</v>
      </c>
      <c r="X984" s="9">
        <v>999</v>
      </c>
      <c r="Y984" s="9">
        <v>975</v>
      </c>
      <c r="Z984" s="12">
        <v>7</v>
      </c>
      <c r="AA984" s="12">
        <v>57421.64</v>
      </c>
      <c r="AB984" s="132"/>
      <c r="AC984" s="131"/>
      <c r="AD984" s="132"/>
      <c r="AE984" s="132"/>
      <c r="AF984" s="131"/>
      <c r="AG984" s="131"/>
      <c r="AI984" s="12"/>
      <c r="AL984" s="12"/>
      <c r="AM984" s="12"/>
      <c r="AO984" s="12"/>
      <c r="AR984" s="12"/>
      <c r="AS984" s="12"/>
      <c r="AU984" s="12"/>
      <c r="AX984" s="12"/>
      <c r="AY984" s="12"/>
      <c r="BA984" s="12"/>
      <c r="BD984" s="12"/>
      <c r="BE984" s="12"/>
      <c r="BG984" s="12"/>
      <c r="BJ984" s="12"/>
      <c r="BK984" s="12"/>
      <c r="BM984" s="131"/>
      <c r="BN984" s="132"/>
      <c r="BO984" s="132"/>
      <c r="BP984" s="12"/>
      <c r="BQ984" s="12"/>
      <c r="BS984" s="12"/>
      <c r="BV984" s="12"/>
      <c r="BW984" s="12"/>
      <c r="BY984" s="12"/>
      <c r="CB984" s="12"/>
      <c r="CC984" s="12"/>
      <c r="CE984" s="12"/>
      <c r="CH984" s="12"/>
      <c r="CI984" s="12"/>
    </row>
    <row r="985" spans="1:87">
      <c r="A985" s="9">
        <v>976</v>
      </c>
      <c r="B985" s="9">
        <v>196</v>
      </c>
      <c r="C985" s="9" t="s">
        <v>1695</v>
      </c>
      <c r="D985" s="9">
        <v>196</v>
      </c>
      <c r="E985" s="9" t="s">
        <v>1256</v>
      </c>
      <c r="F985" s="39">
        <v>2552657.5399999991</v>
      </c>
      <c r="G985" s="128">
        <v>0.97624160075782118</v>
      </c>
      <c r="H985" s="129">
        <f>U985</f>
        <v>2541982.4700000002</v>
      </c>
      <c r="I985" s="128">
        <f>IF(H989&gt;0, H985/H989, 0)</f>
        <v>0.97578898063846653</v>
      </c>
      <c r="J985" s="76"/>
      <c r="K985" s="12" t="e">
        <f>ROUND(J989*I985,0)</f>
        <v>#REF!</v>
      </c>
      <c r="L985" s="75">
        <v>2291916</v>
      </c>
      <c r="M985" s="12" t="e">
        <f>K985-L985</f>
        <v>#REF!</v>
      </c>
      <c r="N985" s="50" t="e">
        <f t="shared" si="143"/>
        <v>#REF!</v>
      </c>
      <c r="O985" s="12">
        <v>282</v>
      </c>
      <c r="P985" s="9">
        <f t="shared" si="136"/>
        <v>0</v>
      </c>
      <c r="Q985" s="130">
        <f t="shared" si="137"/>
        <v>196</v>
      </c>
      <c r="R985" s="130">
        <f t="shared" si="138"/>
        <v>196</v>
      </c>
      <c r="S985" s="130">
        <f t="shared" si="139"/>
        <v>976</v>
      </c>
      <c r="T985" s="130">
        <f t="shared" si="140"/>
        <v>272</v>
      </c>
      <c r="U985" s="130">
        <f t="shared" si="141"/>
        <v>2541982.4700000002</v>
      </c>
      <c r="V985" s="185">
        <f t="shared" si="142"/>
        <v>976</v>
      </c>
      <c r="W985" s="12">
        <v>196</v>
      </c>
      <c r="X985" s="9">
        <v>196</v>
      </c>
      <c r="Y985" s="9">
        <v>976</v>
      </c>
      <c r="Z985" s="12">
        <v>272</v>
      </c>
      <c r="AA985" s="12">
        <v>2541982.4700000002</v>
      </c>
      <c r="AB985" s="132"/>
      <c r="AC985" s="131"/>
      <c r="AD985" s="132"/>
      <c r="AE985" s="132"/>
      <c r="AF985" s="131"/>
      <c r="AG985" s="131"/>
      <c r="AI985" s="12"/>
      <c r="AL985" s="12"/>
      <c r="AM985" s="12"/>
      <c r="AO985" s="12"/>
      <c r="AR985" s="12"/>
      <c r="AS985" s="12"/>
      <c r="AU985" s="12"/>
      <c r="AX985" s="12"/>
      <c r="AY985" s="12"/>
      <c r="BA985" s="12"/>
      <c r="BD985" s="12"/>
      <c r="BE985" s="12"/>
      <c r="BG985" s="12"/>
      <c r="BJ985" s="12"/>
      <c r="BK985" s="12"/>
      <c r="BM985" s="131"/>
      <c r="BN985" s="132"/>
      <c r="BO985" s="132"/>
      <c r="BP985" s="12"/>
      <c r="BQ985" s="12"/>
      <c r="BS985" s="12"/>
      <c r="BV985" s="12"/>
      <c r="BW985" s="12"/>
      <c r="BY985" s="12"/>
      <c r="CB985" s="12"/>
      <c r="CC985" s="12"/>
      <c r="CE985" s="12"/>
      <c r="CH985" s="12"/>
      <c r="CI985" s="12"/>
    </row>
    <row r="986" spans="1:87">
      <c r="A986" s="9">
        <v>977</v>
      </c>
      <c r="B986" s="9">
        <v>196</v>
      </c>
      <c r="C986" s="9" t="s">
        <v>1695</v>
      </c>
      <c r="D986" s="9">
        <v>817</v>
      </c>
      <c r="E986" s="9" t="s">
        <v>1478</v>
      </c>
      <c r="F986" s="39">
        <v>62123</v>
      </c>
      <c r="G986" s="128">
        <v>2.3758399242178856E-2</v>
      </c>
      <c r="H986" s="129">
        <f t="shared" si="135"/>
        <v>63071</v>
      </c>
      <c r="I986" s="128">
        <f>IF(H989&gt;0, H986/H989, 0)</f>
        <v>2.4211019361533487E-2</v>
      </c>
      <c r="J986" s="76"/>
      <c r="K986" s="12" t="e">
        <f>ROUND(J989*I986,0)</f>
        <v>#REF!</v>
      </c>
      <c r="L986" s="75">
        <v>55777</v>
      </c>
      <c r="M986" s="12" t="e">
        <f>K986-L986</f>
        <v>#REF!</v>
      </c>
      <c r="N986" s="50" t="e">
        <f t="shared" si="143"/>
        <v>#REF!</v>
      </c>
      <c r="O986" s="12">
        <v>4</v>
      </c>
      <c r="P986" s="9">
        <f t="shared" si="136"/>
        <v>0</v>
      </c>
      <c r="Q986" s="130">
        <f t="shared" si="137"/>
        <v>196</v>
      </c>
      <c r="R986" s="130">
        <f t="shared" si="138"/>
        <v>817</v>
      </c>
      <c r="S986" s="130">
        <f t="shared" si="139"/>
        <v>977</v>
      </c>
      <c r="T986" s="130">
        <f t="shared" si="140"/>
        <v>4</v>
      </c>
      <c r="U986" s="130">
        <f t="shared" si="141"/>
        <v>63071</v>
      </c>
      <c r="V986" s="185">
        <f t="shared" si="142"/>
        <v>977</v>
      </c>
      <c r="W986" s="12">
        <v>196</v>
      </c>
      <c r="X986" s="9">
        <v>817</v>
      </c>
      <c r="Y986" s="9">
        <v>977</v>
      </c>
      <c r="Z986" s="12">
        <v>4</v>
      </c>
      <c r="AA986" s="12">
        <v>63071</v>
      </c>
      <c r="AB986" s="132"/>
      <c r="AC986" s="131"/>
      <c r="AD986" s="132"/>
      <c r="AE986" s="132"/>
      <c r="AF986" s="131"/>
      <c r="AG986" s="131"/>
      <c r="AI986" s="12"/>
      <c r="AL986" s="12"/>
      <c r="AM986" s="12"/>
      <c r="AO986" s="12"/>
      <c r="AR986" s="12"/>
      <c r="AS986" s="12"/>
      <c r="AU986" s="12"/>
      <c r="AX986" s="12"/>
      <c r="AY986" s="12"/>
      <c r="BA986" s="12"/>
      <c r="BD986" s="12"/>
      <c r="BE986" s="12"/>
      <c r="BG986" s="12"/>
      <c r="BJ986" s="12"/>
      <c r="BK986" s="12"/>
      <c r="BM986" s="131"/>
      <c r="BN986" s="132"/>
      <c r="BO986" s="132"/>
      <c r="BP986" s="12"/>
      <c r="BQ986" s="12"/>
      <c r="BS986" s="12"/>
      <c r="BV986" s="12"/>
      <c r="BW986" s="12"/>
      <c r="BY986" s="12"/>
      <c r="CB986" s="12"/>
      <c r="CC986" s="12"/>
      <c r="CE986" s="12"/>
      <c r="CH986" s="12"/>
      <c r="CI986" s="12"/>
    </row>
    <row r="987" spans="1:87">
      <c r="A987" s="9">
        <v>978</v>
      </c>
      <c r="B987" s="9">
        <v>196</v>
      </c>
      <c r="C987" s="9" t="s">
        <v>1928</v>
      </c>
      <c r="D987" s="9">
        <v>998</v>
      </c>
      <c r="F987" s="136">
        <v>0</v>
      </c>
      <c r="G987" s="137">
        <v>0</v>
      </c>
      <c r="H987" s="129">
        <f t="shared" si="135"/>
        <v>0</v>
      </c>
      <c r="I987" s="128">
        <f>IF(H989&gt;0, H987/H989, 0)</f>
        <v>0</v>
      </c>
      <c r="J987" s="76"/>
      <c r="K987" s="12" t="e">
        <f>ROUND(J989*I987,0)</f>
        <v>#REF!</v>
      </c>
      <c r="L987" s="75">
        <v>0</v>
      </c>
      <c r="M987" s="12" t="e">
        <f>K987-L987</f>
        <v>#REF!</v>
      </c>
      <c r="N987" s="50" t="e">
        <f t="shared" si="143"/>
        <v>#REF!</v>
      </c>
      <c r="O987" s="12">
        <v>0</v>
      </c>
      <c r="P987" s="9">
        <f t="shared" si="136"/>
        <v>0</v>
      </c>
      <c r="Q987" s="130">
        <f t="shared" si="137"/>
        <v>196</v>
      </c>
      <c r="R987" s="130">
        <f t="shared" si="138"/>
        <v>998</v>
      </c>
      <c r="S987" s="130">
        <f t="shared" si="139"/>
        <v>978</v>
      </c>
      <c r="T987" s="130">
        <f t="shared" si="140"/>
        <v>0</v>
      </c>
      <c r="U987" s="130">
        <f t="shared" si="141"/>
        <v>0</v>
      </c>
      <c r="V987" s="185">
        <f t="shared" si="142"/>
        <v>978</v>
      </c>
      <c r="W987" s="12">
        <v>196</v>
      </c>
      <c r="X987" s="9">
        <v>998</v>
      </c>
      <c r="Y987" s="9">
        <v>978</v>
      </c>
      <c r="Z987" s="12">
        <v>0</v>
      </c>
      <c r="AA987" s="12">
        <v>0</v>
      </c>
      <c r="AB987" s="132"/>
      <c r="AC987" s="131"/>
      <c r="AD987" s="132"/>
      <c r="AE987" s="132"/>
      <c r="AF987" s="131"/>
      <c r="AG987" s="131"/>
      <c r="AI987" s="12"/>
      <c r="AL987" s="12"/>
      <c r="AM987" s="12"/>
      <c r="AO987" s="12"/>
      <c r="AR987" s="12"/>
      <c r="AS987" s="12"/>
      <c r="AU987" s="12"/>
      <c r="AX987" s="12"/>
      <c r="AY987" s="12"/>
      <c r="BA987" s="12"/>
      <c r="BD987" s="12"/>
      <c r="BE987" s="12"/>
      <c r="BG987" s="12"/>
      <c r="BJ987" s="12"/>
      <c r="BK987" s="12"/>
      <c r="BM987" s="131"/>
      <c r="BN987" s="132"/>
      <c r="BO987" s="132"/>
      <c r="BP987" s="12"/>
      <c r="BQ987" s="12"/>
      <c r="BS987" s="12"/>
      <c r="BV987" s="12"/>
      <c r="BW987" s="12"/>
      <c r="BY987" s="12"/>
      <c r="CB987" s="12"/>
      <c r="CC987" s="12"/>
      <c r="CE987" s="12"/>
      <c r="CH987" s="12"/>
      <c r="CI987" s="12"/>
    </row>
    <row r="988" spans="1:87">
      <c r="A988" s="9">
        <v>979</v>
      </c>
      <c r="B988" s="9">
        <v>196</v>
      </c>
      <c r="C988" s="9" t="s">
        <v>1928</v>
      </c>
      <c r="D988" s="9">
        <v>998</v>
      </c>
      <c r="E988" s="9" t="s">
        <v>1928</v>
      </c>
      <c r="F988" s="39">
        <v>0</v>
      </c>
      <c r="G988" s="128">
        <v>0</v>
      </c>
      <c r="H988" s="129">
        <f t="shared" si="135"/>
        <v>0</v>
      </c>
      <c r="I988" s="128">
        <f>IF(H989&gt;0, H988/H989, 0)</f>
        <v>0</v>
      </c>
      <c r="J988" s="76"/>
      <c r="K988" s="12" t="e">
        <f>ROUND(J989*I988,0)</f>
        <v>#REF!</v>
      </c>
      <c r="L988" s="75">
        <v>0</v>
      </c>
      <c r="M988" s="12" t="e">
        <f>K988-L988</f>
        <v>#REF!</v>
      </c>
      <c r="N988" s="50" t="e">
        <f t="shared" si="143"/>
        <v>#REF!</v>
      </c>
      <c r="O988" s="12">
        <v>0</v>
      </c>
      <c r="P988" s="9">
        <f t="shared" si="136"/>
        <v>0</v>
      </c>
      <c r="Q988" s="130">
        <f t="shared" si="137"/>
        <v>196</v>
      </c>
      <c r="R988" s="130">
        <f t="shared" si="138"/>
        <v>998</v>
      </c>
      <c r="S988" s="130">
        <f t="shared" si="139"/>
        <v>979</v>
      </c>
      <c r="T988" s="130">
        <f t="shared" si="140"/>
        <v>0</v>
      </c>
      <c r="U988" s="130">
        <f t="shared" si="141"/>
        <v>0</v>
      </c>
      <c r="V988" s="185">
        <f t="shared" si="142"/>
        <v>979</v>
      </c>
      <c r="W988" s="12">
        <v>196</v>
      </c>
      <c r="X988" s="9">
        <v>998</v>
      </c>
      <c r="Y988" s="9">
        <v>979</v>
      </c>
      <c r="Z988" s="12">
        <v>0</v>
      </c>
      <c r="AA988" s="12">
        <v>0</v>
      </c>
      <c r="AB988" s="132"/>
      <c r="AC988" s="131"/>
      <c r="AD988" s="132"/>
      <c r="AE988" s="132"/>
      <c r="AF988" s="131"/>
      <c r="AG988" s="131"/>
      <c r="AI988" s="12"/>
      <c r="AL988" s="12"/>
      <c r="AM988" s="12"/>
      <c r="AO988" s="12"/>
      <c r="AR988" s="12"/>
      <c r="AS988" s="12"/>
      <c r="AU988" s="12"/>
      <c r="AX988" s="12"/>
      <c r="AY988" s="12"/>
      <c r="BA988" s="12"/>
      <c r="BD988" s="12"/>
      <c r="BE988" s="12"/>
      <c r="BG988" s="12"/>
      <c r="BJ988" s="12"/>
      <c r="BK988" s="12"/>
      <c r="BM988" s="131"/>
      <c r="BN988" s="132"/>
      <c r="BO988" s="132"/>
      <c r="BP988" s="12"/>
      <c r="BQ988" s="12"/>
      <c r="BS988" s="12"/>
      <c r="BV988" s="12"/>
      <c r="BW988" s="12"/>
      <c r="BY988" s="12"/>
      <c r="CB988" s="12"/>
      <c r="CC988" s="12"/>
      <c r="CE988" s="12"/>
      <c r="CH988" s="12"/>
      <c r="CI988" s="12"/>
    </row>
    <row r="989" spans="1:87">
      <c r="A989" s="9">
        <v>980</v>
      </c>
      <c r="B989" s="13">
        <v>196</v>
      </c>
      <c r="C989" s="13" t="s">
        <v>1695</v>
      </c>
      <c r="D989" s="13">
        <v>999</v>
      </c>
      <c r="E989" s="13" t="s">
        <v>946</v>
      </c>
      <c r="F989" s="111">
        <v>2614780.5399999991</v>
      </c>
      <c r="G989" s="133">
        <v>1</v>
      </c>
      <c r="H989" s="134">
        <f>SUM(H985:H988)</f>
        <v>2605053.4700000002</v>
      </c>
      <c r="I989" s="133">
        <f>SUM(I985:I988)</f>
        <v>1</v>
      </c>
      <c r="J989" s="111" t="e">
        <f>VLOOKUP(B989,town351,22)</f>
        <v>#REF!</v>
      </c>
      <c r="K989" s="111" t="e">
        <f>SUM(K985:K988)</f>
        <v>#REF!</v>
      </c>
      <c r="L989" s="135">
        <v>2347693</v>
      </c>
      <c r="M989" s="111" t="e">
        <f>SUM(M985:M988)</f>
        <v>#REF!</v>
      </c>
      <c r="N989" s="49" t="e">
        <f t="shared" si="143"/>
        <v>#REF!</v>
      </c>
      <c r="O989" s="111">
        <v>286</v>
      </c>
      <c r="P989" s="9">
        <f t="shared" si="136"/>
        <v>0</v>
      </c>
      <c r="Q989" s="130">
        <f t="shared" si="137"/>
        <v>196</v>
      </c>
      <c r="R989" s="130">
        <f t="shared" si="138"/>
        <v>999</v>
      </c>
      <c r="S989" s="130">
        <f t="shared" si="139"/>
        <v>980</v>
      </c>
      <c r="T989" s="130">
        <f t="shared" si="140"/>
        <v>276</v>
      </c>
      <c r="U989" s="130">
        <f t="shared" si="141"/>
        <v>2605053.4700000002</v>
      </c>
      <c r="V989" s="185">
        <f t="shared" si="142"/>
        <v>980</v>
      </c>
      <c r="W989" s="12">
        <v>196</v>
      </c>
      <c r="X989" s="9">
        <v>999</v>
      </c>
      <c r="Y989" s="9">
        <v>980</v>
      </c>
      <c r="Z989" s="12">
        <v>276</v>
      </c>
      <c r="AA989" s="12">
        <v>2605053.4700000002</v>
      </c>
      <c r="AB989" s="132"/>
      <c r="AC989" s="131"/>
      <c r="AD989" s="132"/>
      <c r="AE989" s="132"/>
      <c r="AF989" s="131"/>
      <c r="AG989" s="131"/>
      <c r="AI989" s="12"/>
      <c r="AL989" s="12"/>
      <c r="AM989" s="12"/>
      <c r="AO989" s="12"/>
      <c r="AR989" s="12"/>
      <c r="AS989" s="12"/>
      <c r="AU989" s="12"/>
      <c r="AX989" s="12"/>
      <c r="AY989" s="12"/>
      <c r="BA989" s="12"/>
      <c r="BD989" s="12"/>
      <c r="BE989" s="12"/>
      <c r="BG989" s="12"/>
      <c r="BJ989" s="12"/>
      <c r="BK989" s="12"/>
      <c r="BM989" s="131"/>
      <c r="BN989" s="132"/>
      <c r="BO989" s="132"/>
      <c r="BP989" s="12"/>
      <c r="BQ989" s="12"/>
      <c r="BS989" s="12"/>
      <c r="BV989" s="12"/>
      <c r="BW989" s="12"/>
      <c r="BY989" s="12"/>
      <c r="CB989" s="12"/>
      <c r="CC989" s="12"/>
      <c r="CE989" s="12"/>
      <c r="CH989" s="12"/>
      <c r="CI989" s="12"/>
    </row>
    <row r="990" spans="1:87">
      <c r="A990" s="9">
        <v>981</v>
      </c>
      <c r="B990" s="9">
        <v>197</v>
      </c>
      <c r="C990" s="9" t="s">
        <v>1696</v>
      </c>
      <c r="D990" s="9">
        <v>197</v>
      </c>
      <c r="E990" s="9" t="s">
        <v>1257</v>
      </c>
      <c r="F990" s="39">
        <v>15206451.73</v>
      </c>
      <c r="G990" s="128">
        <v>1</v>
      </c>
      <c r="H990" s="129">
        <f t="shared" ref="H990:H1053" si="144">U990</f>
        <v>15743715.589999998</v>
      </c>
      <c r="I990" s="128">
        <f>IF(H994&gt;0, H990/H994, 0)</f>
        <v>1</v>
      </c>
      <c r="J990" s="76"/>
      <c r="K990" s="12" t="e">
        <f>ROUND(J994*I990,0)</f>
        <v>#REF!</v>
      </c>
      <c r="L990" s="75">
        <v>12225508</v>
      </c>
      <c r="M990" s="12" t="e">
        <f>K990-L990</f>
        <v>#REF!</v>
      </c>
      <c r="N990" s="50" t="e">
        <f t="shared" si="143"/>
        <v>#REF!</v>
      </c>
      <c r="O990" s="12">
        <v>1552</v>
      </c>
      <c r="P990" s="9">
        <f t="shared" si="136"/>
        <v>0</v>
      </c>
      <c r="Q990" s="130">
        <f t="shared" si="137"/>
        <v>197</v>
      </c>
      <c r="R990" s="130">
        <f t="shared" si="138"/>
        <v>197</v>
      </c>
      <c r="S990" s="130">
        <f t="shared" si="139"/>
        <v>981</v>
      </c>
      <c r="T990" s="130">
        <f t="shared" si="140"/>
        <v>1566</v>
      </c>
      <c r="U990" s="130">
        <f t="shared" si="141"/>
        <v>15743715.589999998</v>
      </c>
      <c r="V990" s="185">
        <f t="shared" si="142"/>
        <v>981</v>
      </c>
      <c r="W990" s="12">
        <v>197</v>
      </c>
      <c r="X990" s="9">
        <v>197</v>
      </c>
      <c r="Y990" s="9">
        <v>981</v>
      </c>
      <c r="Z990" s="12">
        <v>1566</v>
      </c>
      <c r="AA990" s="12">
        <v>15743715.589999998</v>
      </c>
      <c r="AB990" s="132"/>
      <c r="AC990" s="131"/>
      <c r="AD990" s="132"/>
      <c r="AE990" s="132"/>
      <c r="AF990" s="131"/>
      <c r="AG990" s="131"/>
      <c r="AI990" s="12"/>
      <c r="AL990" s="12"/>
      <c r="AM990" s="12"/>
      <c r="AO990" s="12"/>
      <c r="AR990" s="12"/>
      <c r="AS990" s="12"/>
      <c r="AU990" s="12"/>
      <c r="AX990" s="12"/>
      <c r="AY990" s="12"/>
      <c r="BA990" s="12"/>
      <c r="BD990" s="12"/>
      <c r="BE990" s="12"/>
      <c r="BG990" s="12"/>
      <c r="BJ990" s="12"/>
      <c r="BK990" s="12"/>
      <c r="BM990" s="131"/>
      <c r="BN990" s="132"/>
      <c r="BO990" s="132"/>
      <c r="BP990" s="12"/>
      <c r="BQ990" s="12"/>
      <c r="BS990" s="12"/>
      <c r="BV990" s="12"/>
      <c r="BW990" s="12"/>
      <c r="BY990" s="12"/>
      <c r="CB990" s="12"/>
      <c r="CC990" s="12"/>
      <c r="CE990" s="12"/>
      <c r="CH990" s="12"/>
      <c r="CI990" s="12"/>
    </row>
    <row r="991" spans="1:87">
      <c r="A991" s="9">
        <v>982</v>
      </c>
      <c r="B991" s="9">
        <v>197</v>
      </c>
      <c r="C991" s="9" t="s">
        <v>1928</v>
      </c>
      <c r="D991" s="9">
        <v>998</v>
      </c>
      <c r="E991" s="9" t="s">
        <v>1928</v>
      </c>
      <c r="F991" s="39">
        <v>0</v>
      </c>
      <c r="G991" s="128">
        <v>0</v>
      </c>
      <c r="H991" s="129">
        <f t="shared" si="144"/>
        <v>0</v>
      </c>
      <c r="I991" s="128">
        <f>IF(H994&gt;0, H991/H994, 0)</f>
        <v>0</v>
      </c>
      <c r="J991" s="76"/>
      <c r="K991" s="12" t="e">
        <f>ROUND(J994*I991,0)</f>
        <v>#REF!</v>
      </c>
      <c r="L991" s="75">
        <v>0</v>
      </c>
      <c r="M991" s="12" t="e">
        <f>K991-L991</f>
        <v>#REF!</v>
      </c>
      <c r="N991" s="50" t="e">
        <f t="shared" si="143"/>
        <v>#REF!</v>
      </c>
      <c r="O991" s="12">
        <v>0</v>
      </c>
      <c r="P991" s="9">
        <f t="shared" si="136"/>
        <v>0</v>
      </c>
      <c r="Q991" s="130">
        <f t="shared" si="137"/>
        <v>197</v>
      </c>
      <c r="R991" s="130">
        <f t="shared" si="138"/>
        <v>998</v>
      </c>
      <c r="S991" s="130">
        <f t="shared" si="139"/>
        <v>982</v>
      </c>
      <c r="T991" s="130">
        <f t="shared" si="140"/>
        <v>0</v>
      </c>
      <c r="U991" s="130">
        <f t="shared" si="141"/>
        <v>0</v>
      </c>
      <c r="V991" s="185">
        <f t="shared" si="142"/>
        <v>982</v>
      </c>
      <c r="W991" s="12">
        <v>197</v>
      </c>
      <c r="X991" s="9">
        <v>998</v>
      </c>
      <c r="Y991" s="9">
        <v>982</v>
      </c>
      <c r="Z991" s="12">
        <v>0</v>
      </c>
      <c r="AA991" s="12">
        <v>0</v>
      </c>
      <c r="AB991" s="132"/>
      <c r="AC991" s="131"/>
      <c r="AD991" s="132"/>
      <c r="AE991" s="132"/>
      <c r="AF991" s="131"/>
      <c r="AG991" s="131"/>
      <c r="AI991" s="12"/>
      <c r="AL991" s="12"/>
      <c r="AM991" s="12"/>
      <c r="AO991" s="12"/>
      <c r="AR991" s="12"/>
      <c r="AS991" s="12"/>
      <c r="AU991" s="12"/>
      <c r="AX991" s="12"/>
      <c r="AY991" s="12"/>
      <c r="BA991" s="12"/>
      <c r="BD991" s="12"/>
      <c r="BE991" s="12"/>
      <c r="BG991" s="12"/>
      <c r="BJ991" s="12"/>
      <c r="BK991" s="12"/>
      <c r="BM991" s="131"/>
      <c r="BN991" s="132"/>
      <c r="BO991" s="132"/>
      <c r="BP991" s="12"/>
      <c r="BQ991" s="12"/>
      <c r="BS991" s="12"/>
      <c r="BV991" s="12"/>
      <c r="BW991" s="12"/>
      <c r="BY991" s="12"/>
      <c r="CB991" s="12"/>
      <c r="CC991" s="12"/>
      <c r="CE991" s="12"/>
      <c r="CH991" s="12"/>
      <c r="CI991" s="12"/>
    </row>
    <row r="992" spans="1:87">
      <c r="A992" s="9">
        <v>983</v>
      </c>
      <c r="B992" s="9">
        <v>197</v>
      </c>
      <c r="C992" s="9" t="s">
        <v>1928</v>
      </c>
      <c r="D992" s="9">
        <v>998</v>
      </c>
      <c r="E992" s="9" t="s">
        <v>1928</v>
      </c>
      <c r="F992" s="39">
        <v>0</v>
      </c>
      <c r="G992" s="128">
        <v>0</v>
      </c>
      <c r="H992" s="129">
        <f t="shared" si="144"/>
        <v>0</v>
      </c>
      <c r="I992" s="128">
        <f>IF(H994&gt;0, H992/H994, 0)</f>
        <v>0</v>
      </c>
      <c r="J992" s="76"/>
      <c r="K992" s="12" t="e">
        <f>ROUND(J994*I992,0)</f>
        <v>#REF!</v>
      </c>
      <c r="L992" s="75">
        <v>0</v>
      </c>
      <c r="M992" s="12" t="e">
        <f>K992-L992</f>
        <v>#REF!</v>
      </c>
      <c r="N992" s="50" t="e">
        <f t="shared" si="143"/>
        <v>#REF!</v>
      </c>
      <c r="O992" s="12">
        <v>0</v>
      </c>
      <c r="P992" s="9">
        <f t="shared" si="136"/>
        <v>0</v>
      </c>
      <c r="Q992" s="130">
        <f t="shared" si="137"/>
        <v>197</v>
      </c>
      <c r="R992" s="130">
        <f t="shared" si="138"/>
        <v>998</v>
      </c>
      <c r="S992" s="130">
        <f t="shared" si="139"/>
        <v>983</v>
      </c>
      <c r="T992" s="130">
        <f t="shared" si="140"/>
        <v>0</v>
      </c>
      <c r="U992" s="130">
        <f t="shared" si="141"/>
        <v>0</v>
      </c>
      <c r="V992" s="185">
        <f t="shared" si="142"/>
        <v>983</v>
      </c>
      <c r="W992" s="12">
        <v>197</v>
      </c>
      <c r="X992" s="9">
        <v>998</v>
      </c>
      <c r="Y992" s="9">
        <v>983</v>
      </c>
      <c r="Z992" s="12">
        <v>0</v>
      </c>
      <c r="AA992" s="12">
        <v>0</v>
      </c>
      <c r="AB992" s="132"/>
      <c r="AC992" s="131"/>
      <c r="AD992" s="132"/>
      <c r="AE992" s="132"/>
      <c r="AF992" s="131"/>
      <c r="AG992" s="131"/>
      <c r="AI992" s="12"/>
      <c r="AL992" s="12"/>
      <c r="AM992" s="12"/>
      <c r="AO992" s="12"/>
      <c r="AR992" s="12"/>
      <c r="AS992" s="12"/>
      <c r="AU992" s="12"/>
      <c r="AX992" s="12"/>
      <c r="AY992" s="12"/>
      <c r="BA992" s="12"/>
      <c r="BD992" s="12"/>
      <c r="BE992" s="12"/>
      <c r="BG992" s="12"/>
      <c r="BJ992" s="12"/>
      <c r="BK992" s="12"/>
      <c r="BM992" s="131"/>
      <c r="BN992" s="132"/>
      <c r="BO992" s="132"/>
      <c r="BP992" s="12"/>
      <c r="BQ992" s="12"/>
      <c r="BS992" s="12"/>
      <c r="BV992" s="12"/>
      <c r="BW992" s="12"/>
      <c r="BY992" s="12"/>
      <c r="CB992" s="12"/>
      <c r="CC992" s="12"/>
      <c r="CE992" s="12"/>
      <c r="CH992" s="12"/>
      <c r="CI992" s="12"/>
    </row>
    <row r="993" spans="1:87">
      <c r="A993" s="9">
        <v>984</v>
      </c>
      <c r="B993" s="9">
        <v>197</v>
      </c>
      <c r="C993" s="9" t="s">
        <v>1928</v>
      </c>
      <c r="D993" s="9">
        <v>998</v>
      </c>
      <c r="E993" s="9" t="s">
        <v>1928</v>
      </c>
      <c r="F993" s="39">
        <v>0</v>
      </c>
      <c r="G993" s="128">
        <v>0</v>
      </c>
      <c r="H993" s="129">
        <f t="shared" si="144"/>
        <v>0</v>
      </c>
      <c r="I993" s="128">
        <f>IF(H994&gt;0, H993/H994, 0)</f>
        <v>0</v>
      </c>
      <c r="J993" s="76"/>
      <c r="K993" s="12" t="e">
        <f>ROUND(J994*I993,0)</f>
        <v>#REF!</v>
      </c>
      <c r="L993" s="75">
        <v>0</v>
      </c>
      <c r="M993" s="12" t="e">
        <f>K993-L993</f>
        <v>#REF!</v>
      </c>
      <c r="N993" s="50" t="e">
        <f t="shared" si="143"/>
        <v>#REF!</v>
      </c>
      <c r="O993" s="12">
        <v>0</v>
      </c>
      <c r="P993" s="9">
        <f t="shared" si="136"/>
        <v>0</v>
      </c>
      <c r="Q993" s="130">
        <f t="shared" si="137"/>
        <v>197</v>
      </c>
      <c r="R993" s="130">
        <f t="shared" si="138"/>
        <v>998</v>
      </c>
      <c r="S993" s="130">
        <f t="shared" si="139"/>
        <v>984</v>
      </c>
      <c r="T993" s="130">
        <f t="shared" si="140"/>
        <v>0</v>
      </c>
      <c r="U993" s="130">
        <f t="shared" si="141"/>
        <v>0</v>
      </c>
      <c r="V993" s="185">
        <f t="shared" si="142"/>
        <v>984</v>
      </c>
      <c r="W993" s="12">
        <v>197</v>
      </c>
      <c r="X993" s="9">
        <v>998</v>
      </c>
      <c r="Y993" s="9">
        <v>984</v>
      </c>
      <c r="Z993" s="12">
        <v>0</v>
      </c>
      <c r="AA993" s="12">
        <v>0</v>
      </c>
      <c r="AB993" s="132"/>
      <c r="AC993" s="131"/>
      <c r="AD993" s="132"/>
      <c r="AE993" s="132"/>
      <c r="AF993" s="131"/>
      <c r="AG993" s="131"/>
      <c r="AI993" s="12"/>
      <c r="AL993" s="12"/>
      <c r="AM993" s="12"/>
      <c r="AO993" s="12"/>
      <c r="AR993" s="12"/>
      <c r="AS993" s="12"/>
      <c r="AU993" s="12"/>
      <c r="AX993" s="12"/>
      <c r="AY993" s="12"/>
      <c r="BA993" s="12"/>
      <c r="BD993" s="12"/>
      <c r="BE993" s="12"/>
      <c r="BG993" s="12"/>
      <c r="BJ993" s="12"/>
      <c r="BK993" s="12"/>
      <c r="BM993" s="131"/>
      <c r="BN993" s="132"/>
      <c r="BO993" s="132"/>
      <c r="BP993" s="12"/>
      <c r="BQ993" s="12"/>
      <c r="BS993" s="12"/>
      <c r="BV993" s="12"/>
      <c r="BW993" s="12"/>
      <c r="BY993" s="12"/>
      <c r="CB993" s="12"/>
      <c r="CC993" s="12"/>
      <c r="CE993" s="12"/>
      <c r="CH993" s="12"/>
      <c r="CI993" s="12"/>
    </row>
    <row r="994" spans="1:87">
      <c r="A994" s="9">
        <v>985</v>
      </c>
      <c r="B994" s="13">
        <v>197</v>
      </c>
      <c r="C994" s="13" t="s">
        <v>1696</v>
      </c>
      <c r="D994" s="13">
        <v>999</v>
      </c>
      <c r="E994" s="13" t="s">
        <v>946</v>
      </c>
      <c r="F994" s="111">
        <v>15206451.73</v>
      </c>
      <c r="G994" s="133">
        <v>1</v>
      </c>
      <c r="H994" s="134">
        <f>SUM(H990:H993)</f>
        <v>15743715.589999998</v>
      </c>
      <c r="I994" s="133">
        <f>SUM(I990:I993)</f>
        <v>1</v>
      </c>
      <c r="J994" s="111" t="e">
        <f>VLOOKUP(B994,town351,22)</f>
        <v>#REF!</v>
      </c>
      <c r="K994" s="111" t="e">
        <f>SUM(K990:K993)</f>
        <v>#REF!</v>
      </c>
      <c r="L994" s="135">
        <v>12225508</v>
      </c>
      <c r="M994" s="111" t="e">
        <f>SUM(M990:M993)</f>
        <v>#REF!</v>
      </c>
      <c r="N994" s="49" t="e">
        <f t="shared" si="143"/>
        <v>#REF!</v>
      </c>
      <c r="O994" s="111">
        <v>1552</v>
      </c>
      <c r="P994" s="9">
        <f t="shared" si="136"/>
        <v>0</v>
      </c>
      <c r="Q994" s="130">
        <f t="shared" si="137"/>
        <v>197</v>
      </c>
      <c r="R994" s="130">
        <f t="shared" si="138"/>
        <v>999</v>
      </c>
      <c r="S994" s="130">
        <f t="shared" si="139"/>
        <v>985</v>
      </c>
      <c r="T994" s="130">
        <f t="shared" si="140"/>
        <v>1566</v>
      </c>
      <c r="U994" s="130">
        <f t="shared" si="141"/>
        <v>15743715.589999998</v>
      </c>
      <c r="V994" s="185">
        <f t="shared" si="142"/>
        <v>985</v>
      </c>
      <c r="W994" s="12">
        <v>197</v>
      </c>
      <c r="X994" s="9">
        <v>999</v>
      </c>
      <c r="Y994" s="9">
        <v>985</v>
      </c>
      <c r="Z994" s="12">
        <v>1566</v>
      </c>
      <c r="AA994" s="12">
        <v>15743715.589999998</v>
      </c>
      <c r="AB994" s="132"/>
      <c r="AC994" s="131"/>
      <c r="AD994" s="132"/>
      <c r="AE994" s="132"/>
      <c r="AF994" s="131"/>
      <c r="AG994" s="131"/>
      <c r="AI994" s="12"/>
      <c r="AL994" s="12"/>
      <c r="AM994" s="12"/>
      <c r="AO994" s="12"/>
      <c r="AR994" s="12"/>
      <c r="AS994" s="12"/>
      <c r="AU994" s="12"/>
      <c r="AX994" s="12"/>
      <c r="AY994" s="12"/>
      <c r="BA994" s="12"/>
      <c r="BD994" s="12"/>
      <c r="BE994" s="12"/>
      <c r="BG994" s="12"/>
      <c r="BJ994" s="12"/>
      <c r="BK994" s="12"/>
      <c r="BM994" s="131"/>
      <c r="BN994" s="132"/>
      <c r="BO994" s="132"/>
      <c r="BP994" s="12"/>
      <c r="BQ994" s="12"/>
      <c r="BS994" s="12"/>
      <c r="BV994" s="12"/>
      <c r="BW994" s="12"/>
      <c r="BY994" s="12"/>
      <c r="CB994" s="12"/>
      <c r="CC994" s="12"/>
      <c r="CE994" s="12"/>
      <c r="CH994" s="12"/>
      <c r="CI994" s="12"/>
    </row>
    <row r="995" spans="1:87">
      <c r="A995" s="9">
        <v>986</v>
      </c>
      <c r="B995" s="9">
        <v>198</v>
      </c>
      <c r="C995" s="9" t="s">
        <v>1697</v>
      </c>
      <c r="D995" s="9">
        <v>198</v>
      </c>
      <c r="E995" s="9" t="s">
        <v>1258</v>
      </c>
      <c r="F995" s="39">
        <v>51546022.215100005</v>
      </c>
      <c r="G995" s="128">
        <v>0.9810237849174458</v>
      </c>
      <c r="H995" s="129">
        <f>U995</f>
        <v>52558195.004939988</v>
      </c>
      <c r="I995" s="128">
        <f>IF(H999&gt;0, H995/H999, 0)</f>
        <v>0.97799735548525091</v>
      </c>
      <c r="J995" s="76"/>
      <c r="K995" s="12" t="e">
        <f>ROUND(J999*I995,0)</f>
        <v>#REF!</v>
      </c>
      <c r="L995" s="75">
        <v>42809644</v>
      </c>
      <c r="M995" s="12" t="e">
        <f>K995-L995</f>
        <v>#REF!</v>
      </c>
      <c r="N995" s="50" t="e">
        <f t="shared" si="143"/>
        <v>#REF!</v>
      </c>
      <c r="O995" s="12">
        <v>5417</v>
      </c>
      <c r="P995" s="9">
        <f t="shared" si="136"/>
        <v>0</v>
      </c>
      <c r="Q995" s="130">
        <f t="shared" si="137"/>
        <v>198</v>
      </c>
      <c r="R995" s="130">
        <f t="shared" si="138"/>
        <v>198</v>
      </c>
      <c r="S995" s="130">
        <f t="shared" si="139"/>
        <v>986</v>
      </c>
      <c r="T995" s="130">
        <f t="shared" si="140"/>
        <v>5476</v>
      </c>
      <c r="U995" s="130">
        <f t="shared" si="141"/>
        <v>52558195.004939988</v>
      </c>
      <c r="V995" s="185">
        <f t="shared" si="142"/>
        <v>986</v>
      </c>
      <c r="W995" s="12">
        <v>198</v>
      </c>
      <c r="X995" s="9">
        <v>198</v>
      </c>
      <c r="Y995" s="9">
        <v>986</v>
      </c>
      <c r="Z995" s="12">
        <v>5476</v>
      </c>
      <c r="AA995" s="12">
        <v>52558195.004939988</v>
      </c>
      <c r="AB995" s="132"/>
      <c r="AC995" s="131"/>
      <c r="AD995" s="132"/>
      <c r="AE995" s="132"/>
      <c r="AF995" s="131"/>
      <c r="AG995" s="131"/>
      <c r="AI995" s="12"/>
      <c r="AL995" s="12"/>
      <c r="AM995" s="12"/>
      <c r="AO995" s="12"/>
      <c r="AR995" s="12"/>
      <c r="AS995" s="12"/>
      <c r="AU995" s="12"/>
      <c r="AX995" s="12"/>
      <c r="AY995" s="12"/>
      <c r="BA995" s="12"/>
      <c r="BD995" s="12"/>
      <c r="BE995" s="12"/>
      <c r="BG995" s="12"/>
      <c r="BJ995" s="12"/>
      <c r="BK995" s="12"/>
      <c r="BM995" s="131"/>
      <c r="BN995" s="132"/>
      <c r="BO995" s="132"/>
      <c r="BP995" s="12"/>
      <c r="BQ995" s="12"/>
      <c r="BS995" s="12"/>
      <c r="BV995" s="12"/>
      <c r="BW995" s="12"/>
      <c r="BY995" s="12"/>
      <c r="CB995" s="12"/>
      <c r="CC995" s="12"/>
      <c r="CE995" s="12"/>
      <c r="CH995" s="12"/>
      <c r="CI995" s="12"/>
    </row>
    <row r="996" spans="1:87">
      <c r="A996" s="9">
        <v>987</v>
      </c>
      <c r="B996" s="9">
        <v>198</v>
      </c>
      <c r="C996" s="9" t="s">
        <v>1697</v>
      </c>
      <c r="D996" s="9">
        <v>829</v>
      </c>
      <c r="E996" s="9" t="s">
        <v>1484</v>
      </c>
      <c r="F996" s="39">
        <v>997069</v>
      </c>
      <c r="G996" s="128">
        <v>1.8976215082554166E-2</v>
      </c>
      <c r="H996" s="129">
        <f t="shared" si="144"/>
        <v>1182436</v>
      </c>
      <c r="I996" s="128">
        <f>IF(H999&gt;0, H996/H999, 0)</f>
        <v>2.2002644514749134E-2</v>
      </c>
      <c r="J996" s="76"/>
      <c r="K996" s="12" t="e">
        <f>ROUND(J999*I996,0)</f>
        <v>#REF!</v>
      </c>
      <c r="L996" s="75">
        <v>828079</v>
      </c>
      <c r="M996" s="12" t="e">
        <f>K996-L996</f>
        <v>#REF!</v>
      </c>
      <c r="N996" s="50" t="e">
        <f t="shared" si="143"/>
        <v>#REF!</v>
      </c>
      <c r="O996" s="12">
        <v>59</v>
      </c>
      <c r="P996" s="9">
        <f t="shared" si="136"/>
        <v>0</v>
      </c>
      <c r="Q996" s="130">
        <f t="shared" si="137"/>
        <v>198</v>
      </c>
      <c r="R996" s="130">
        <f t="shared" si="138"/>
        <v>829</v>
      </c>
      <c r="S996" s="130">
        <f t="shared" si="139"/>
        <v>987</v>
      </c>
      <c r="T996" s="130">
        <f t="shared" si="140"/>
        <v>70</v>
      </c>
      <c r="U996" s="130">
        <f t="shared" si="141"/>
        <v>1182436</v>
      </c>
      <c r="V996" s="185">
        <f t="shared" si="142"/>
        <v>987</v>
      </c>
      <c r="W996" s="12">
        <v>198</v>
      </c>
      <c r="X996" s="9">
        <v>829</v>
      </c>
      <c r="Y996" s="9">
        <v>987</v>
      </c>
      <c r="Z996" s="12">
        <v>70</v>
      </c>
      <c r="AA996" s="12">
        <v>1182436</v>
      </c>
      <c r="AB996" s="132"/>
      <c r="AC996" s="131"/>
      <c r="AD996" s="132"/>
      <c r="AE996" s="132"/>
      <c r="AF996" s="131"/>
      <c r="AG996" s="131"/>
      <c r="AI996" s="12"/>
      <c r="AL996" s="12"/>
      <c r="AM996" s="12"/>
      <c r="AO996" s="12"/>
      <c r="AR996" s="12"/>
      <c r="AS996" s="12"/>
      <c r="AU996" s="12"/>
      <c r="AX996" s="12"/>
      <c r="AY996" s="12"/>
      <c r="BA996" s="12"/>
      <c r="BD996" s="12"/>
      <c r="BE996" s="12"/>
      <c r="BG996" s="12"/>
      <c r="BJ996" s="12"/>
      <c r="BK996" s="12"/>
      <c r="BM996" s="131"/>
      <c r="BN996" s="132"/>
      <c r="BO996" s="132"/>
      <c r="BP996" s="12"/>
      <c r="BQ996" s="12"/>
      <c r="BS996" s="12"/>
      <c r="BV996" s="12"/>
      <c r="BW996" s="12"/>
      <c r="BY996" s="12"/>
      <c r="CB996" s="12"/>
      <c r="CC996" s="12"/>
      <c r="CE996" s="12"/>
      <c r="CH996" s="12"/>
      <c r="CI996" s="12"/>
    </row>
    <row r="997" spans="1:87">
      <c r="A997" s="9">
        <v>988</v>
      </c>
      <c r="B997" s="9">
        <v>198</v>
      </c>
      <c r="C997" s="9" t="s">
        <v>1928</v>
      </c>
      <c r="D997" s="9">
        <v>998</v>
      </c>
      <c r="E997" s="9" t="s">
        <v>1928</v>
      </c>
      <c r="F997" s="39">
        <v>0</v>
      </c>
      <c r="G997" s="128">
        <v>0</v>
      </c>
      <c r="H997" s="129">
        <f t="shared" si="144"/>
        <v>0</v>
      </c>
      <c r="I997" s="128">
        <f>IF(H999&gt;0, H997/H999, 0)</f>
        <v>0</v>
      </c>
      <c r="J997" s="76"/>
      <c r="K997" s="12" t="e">
        <f>ROUND(J999*I997,0)</f>
        <v>#REF!</v>
      </c>
      <c r="L997" s="75">
        <v>0</v>
      </c>
      <c r="M997" s="12" t="e">
        <f>K997-L997</f>
        <v>#REF!</v>
      </c>
      <c r="N997" s="50" t="e">
        <f t="shared" si="143"/>
        <v>#REF!</v>
      </c>
      <c r="O997" s="12">
        <v>0</v>
      </c>
      <c r="P997" s="9">
        <f t="shared" si="136"/>
        <v>0</v>
      </c>
      <c r="Q997" s="130">
        <f t="shared" si="137"/>
        <v>198</v>
      </c>
      <c r="R997" s="130">
        <f t="shared" si="138"/>
        <v>998</v>
      </c>
      <c r="S997" s="130">
        <f t="shared" si="139"/>
        <v>988</v>
      </c>
      <c r="T997" s="130">
        <f t="shared" si="140"/>
        <v>0</v>
      </c>
      <c r="U997" s="130">
        <f t="shared" si="141"/>
        <v>0</v>
      </c>
      <c r="V997" s="185">
        <f t="shared" si="142"/>
        <v>988</v>
      </c>
      <c r="W997" s="12">
        <v>198</v>
      </c>
      <c r="X997" s="9">
        <v>998</v>
      </c>
      <c r="Y997" s="9">
        <v>988</v>
      </c>
      <c r="Z997" s="12">
        <v>0</v>
      </c>
      <c r="AA997" s="12">
        <v>0</v>
      </c>
      <c r="AB997" s="132"/>
      <c r="AC997" s="131"/>
      <c r="AD997" s="132"/>
      <c r="AE997" s="132"/>
      <c r="AF997" s="131"/>
      <c r="AG997" s="131"/>
      <c r="AI997" s="12"/>
      <c r="AL997" s="12"/>
      <c r="AM997" s="12"/>
      <c r="AO997" s="12"/>
      <c r="AR997" s="12"/>
      <c r="AS997" s="12"/>
      <c r="AU997" s="12"/>
      <c r="AX997" s="12"/>
      <c r="AY997" s="12"/>
      <c r="BA997" s="12"/>
      <c r="BD997" s="12"/>
      <c r="BE997" s="12"/>
      <c r="BG997" s="12"/>
      <c r="BJ997" s="12"/>
      <c r="BK997" s="12"/>
      <c r="BM997" s="131"/>
      <c r="BN997" s="132"/>
      <c r="BO997" s="132"/>
      <c r="BP997" s="12"/>
      <c r="BQ997" s="12"/>
      <c r="BS997" s="12"/>
      <c r="BV997" s="12"/>
      <c r="BW997" s="12"/>
      <c r="BY997" s="12"/>
      <c r="CB997" s="12"/>
      <c r="CC997" s="12"/>
      <c r="CE997" s="12"/>
      <c r="CH997" s="12"/>
      <c r="CI997" s="12"/>
    </row>
    <row r="998" spans="1:87">
      <c r="A998" s="9">
        <v>989</v>
      </c>
      <c r="B998" s="9">
        <v>198</v>
      </c>
      <c r="C998" s="9" t="s">
        <v>1928</v>
      </c>
      <c r="D998" s="9">
        <v>998</v>
      </c>
      <c r="E998" s="9" t="s">
        <v>1928</v>
      </c>
      <c r="F998" s="39">
        <v>0</v>
      </c>
      <c r="G998" s="128">
        <v>0</v>
      </c>
      <c r="H998" s="129">
        <f t="shared" si="144"/>
        <v>0</v>
      </c>
      <c r="I998" s="128">
        <f>IF(H999&gt;0, H998/H999, 0)</f>
        <v>0</v>
      </c>
      <c r="J998" s="76"/>
      <c r="K998" s="12" t="e">
        <f>ROUND(J999*I998,0)</f>
        <v>#REF!</v>
      </c>
      <c r="L998" s="75">
        <v>0</v>
      </c>
      <c r="M998" s="12" t="e">
        <f>K998-L998</f>
        <v>#REF!</v>
      </c>
      <c r="N998" s="50" t="e">
        <f t="shared" si="143"/>
        <v>#REF!</v>
      </c>
      <c r="O998" s="12">
        <v>0</v>
      </c>
      <c r="P998" s="9">
        <f t="shared" si="136"/>
        <v>0</v>
      </c>
      <c r="Q998" s="130">
        <f t="shared" si="137"/>
        <v>198</v>
      </c>
      <c r="R998" s="130">
        <f t="shared" si="138"/>
        <v>998</v>
      </c>
      <c r="S998" s="130">
        <f t="shared" si="139"/>
        <v>989</v>
      </c>
      <c r="T998" s="130">
        <f t="shared" si="140"/>
        <v>0</v>
      </c>
      <c r="U998" s="130">
        <f t="shared" si="141"/>
        <v>0</v>
      </c>
      <c r="V998" s="185">
        <f t="shared" si="142"/>
        <v>989</v>
      </c>
      <c r="W998" s="12">
        <v>198</v>
      </c>
      <c r="X998" s="9">
        <v>998</v>
      </c>
      <c r="Y998" s="9">
        <v>989</v>
      </c>
      <c r="Z998" s="12">
        <v>0</v>
      </c>
      <c r="AA998" s="12">
        <v>0</v>
      </c>
      <c r="AB998" s="132"/>
      <c r="AC998" s="131"/>
      <c r="AD998" s="132"/>
      <c r="AE998" s="132"/>
      <c r="AF998" s="131"/>
      <c r="AG998" s="131"/>
      <c r="AI998" s="12"/>
      <c r="AL998" s="12"/>
      <c r="AM998" s="12"/>
      <c r="AO998" s="12"/>
      <c r="AR998" s="12"/>
      <c r="AS998" s="12"/>
      <c r="AU998" s="12"/>
      <c r="AX998" s="12"/>
      <c r="AY998" s="12"/>
      <c r="BA998" s="12"/>
      <c r="BD998" s="12"/>
      <c r="BE998" s="12"/>
      <c r="BG998" s="12"/>
      <c r="BJ998" s="12"/>
      <c r="BK998" s="12"/>
      <c r="BM998" s="131"/>
      <c r="BN998" s="132"/>
      <c r="BO998" s="132"/>
      <c r="BP998" s="12"/>
      <c r="BQ998" s="12"/>
      <c r="BS998" s="12"/>
      <c r="BV998" s="12"/>
      <c r="BW998" s="12"/>
      <c r="BY998" s="12"/>
      <c r="CB998" s="12"/>
      <c r="CC998" s="12"/>
      <c r="CE998" s="12"/>
      <c r="CH998" s="12"/>
      <c r="CI998" s="12"/>
    </row>
    <row r="999" spans="1:87">
      <c r="A999" s="9">
        <v>990</v>
      </c>
      <c r="B999" s="13">
        <v>198</v>
      </c>
      <c r="C999" s="13" t="s">
        <v>1697</v>
      </c>
      <c r="D999" s="13">
        <v>999</v>
      </c>
      <c r="E999" s="13" t="s">
        <v>946</v>
      </c>
      <c r="F999" s="111">
        <v>52543091.215100005</v>
      </c>
      <c r="G999" s="133">
        <v>1</v>
      </c>
      <c r="H999" s="134">
        <f>SUM(H995:H998)</f>
        <v>53740631.004939988</v>
      </c>
      <c r="I999" s="133">
        <f>SUM(I995:I998)</f>
        <v>1</v>
      </c>
      <c r="J999" s="111" t="e">
        <f>VLOOKUP(B999,town351,22)</f>
        <v>#REF!</v>
      </c>
      <c r="K999" s="111" t="e">
        <f>SUM(K995:K998)</f>
        <v>#REF!</v>
      </c>
      <c r="L999" s="135">
        <v>43637723</v>
      </c>
      <c r="M999" s="111" t="e">
        <f>SUM(M995:M998)</f>
        <v>#REF!</v>
      </c>
      <c r="N999" s="49" t="e">
        <f t="shared" si="143"/>
        <v>#REF!</v>
      </c>
      <c r="O999" s="111">
        <v>5476</v>
      </c>
      <c r="P999" s="9">
        <f t="shared" si="136"/>
        <v>0</v>
      </c>
      <c r="Q999" s="130">
        <f t="shared" si="137"/>
        <v>198</v>
      </c>
      <c r="R999" s="130">
        <f t="shared" si="138"/>
        <v>999</v>
      </c>
      <c r="S999" s="130">
        <f t="shared" si="139"/>
        <v>990</v>
      </c>
      <c r="T999" s="130">
        <f t="shared" si="140"/>
        <v>5546</v>
      </c>
      <c r="U999" s="130">
        <f t="shared" si="141"/>
        <v>53740631.004939988</v>
      </c>
      <c r="V999" s="185">
        <f t="shared" si="142"/>
        <v>990</v>
      </c>
      <c r="W999" s="12">
        <v>198</v>
      </c>
      <c r="X999" s="9">
        <v>999</v>
      </c>
      <c r="Y999" s="9">
        <v>990</v>
      </c>
      <c r="Z999" s="12">
        <v>5546</v>
      </c>
      <c r="AA999" s="12">
        <v>53740631.004939988</v>
      </c>
      <c r="AB999" s="132"/>
      <c r="AC999" s="131"/>
      <c r="AD999" s="132"/>
      <c r="AE999" s="132"/>
      <c r="AF999" s="131"/>
      <c r="AG999" s="131"/>
      <c r="AI999" s="12"/>
      <c r="AL999" s="12"/>
      <c r="AM999" s="12"/>
      <c r="AO999" s="12"/>
      <c r="AR999" s="12"/>
      <c r="AS999" s="12"/>
      <c r="AU999" s="12"/>
      <c r="AX999" s="12"/>
      <c r="AY999" s="12"/>
      <c r="BA999" s="12"/>
      <c r="BD999" s="12"/>
      <c r="BE999" s="12"/>
      <c r="BG999" s="12"/>
      <c r="BJ999" s="12"/>
      <c r="BK999" s="12"/>
      <c r="BM999" s="131"/>
      <c r="BN999" s="132"/>
      <c r="BO999" s="132"/>
      <c r="BP999" s="12"/>
      <c r="BQ999" s="12"/>
      <c r="BS999" s="12"/>
      <c r="BV999" s="12"/>
      <c r="BW999" s="12"/>
      <c r="BY999" s="12"/>
      <c r="CB999" s="12"/>
      <c r="CC999" s="12"/>
      <c r="CE999" s="12"/>
      <c r="CH999" s="12"/>
      <c r="CI999" s="12"/>
    </row>
    <row r="1000" spans="1:87">
      <c r="A1000" s="9">
        <v>991</v>
      </c>
      <c r="B1000" s="9">
        <v>199</v>
      </c>
      <c r="C1000" s="9" t="s">
        <v>1698</v>
      </c>
      <c r="D1000" s="9">
        <v>199</v>
      </c>
      <c r="E1000" s="9" t="s">
        <v>1259</v>
      </c>
      <c r="F1000" s="39">
        <v>51969545.140780009</v>
      </c>
      <c r="G1000" s="128">
        <v>0.9913746408422397</v>
      </c>
      <c r="H1000" s="129">
        <f>U1000</f>
        <v>52228570.584080003</v>
      </c>
      <c r="I1000" s="128">
        <f>IF(H1004&gt;0, H1000/H1004, 0)</f>
        <v>0.9895826476011943</v>
      </c>
      <c r="J1000" s="76"/>
      <c r="K1000" s="12" t="e">
        <f>ROUND(J1004*I1000,0)</f>
        <v>#REF!</v>
      </c>
      <c r="L1000" s="75">
        <v>44250723</v>
      </c>
      <c r="M1000" s="12" t="e">
        <f>K1000-L1000</f>
        <v>#REF!</v>
      </c>
      <c r="N1000" s="50" t="e">
        <f t="shared" si="143"/>
        <v>#REF!</v>
      </c>
      <c r="O1000" s="12">
        <v>5362</v>
      </c>
      <c r="P1000" s="9">
        <f t="shared" si="136"/>
        <v>0</v>
      </c>
      <c r="Q1000" s="130">
        <f t="shared" si="137"/>
        <v>199</v>
      </c>
      <c r="R1000" s="130">
        <f t="shared" si="138"/>
        <v>199</v>
      </c>
      <c r="S1000" s="130">
        <f t="shared" si="139"/>
        <v>991</v>
      </c>
      <c r="T1000" s="130">
        <f t="shared" si="140"/>
        <v>5411</v>
      </c>
      <c r="U1000" s="130">
        <f t="shared" si="141"/>
        <v>52228570.584080003</v>
      </c>
      <c r="V1000" s="185">
        <f t="shared" si="142"/>
        <v>991</v>
      </c>
      <c r="W1000" s="12">
        <v>199</v>
      </c>
      <c r="X1000" s="9">
        <v>199</v>
      </c>
      <c r="Y1000" s="9">
        <v>991</v>
      </c>
      <c r="Z1000" s="12">
        <v>5411</v>
      </c>
      <c r="AA1000" s="12">
        <v>52228570.584080003</v>
      </c>
      <c r="AB1000" s="132"/>
      <c r="AC1000" s="131"/>
      <c r="AD1000" s="132"/>
      <c r="AE1000" s="132"/>
      <c r="AF1000" s="131"/>
      <c r="AG1000" s="131"/>
      <c r="AI1000" s="12"/>
      <c r="AL1000" s="12"/>
      <c r="AM1000" s="12"/>
      <c r="AO1000" s="12"/>
      <c r="AR1000" s="12"/>
      <c r="AS1000" s="12"/>
      <c r="AU1000" s="12"/>
      <c r="AX1000" s="12"/>
      <c r="AY1000" s="12"/>
      <c r="BA1000" s="12"/>
      <c r="BD1000" s="12"/>
      <c r="BE1000" s="12"/>
      <c r="BG1000" s="12"/>
      <c r="BJ1000" s="12"/>
      <c r="BK1000" s="12"/>
      <c r="BM1000" s="131"/>
      <c r="BN1000" s="132"/>
      <c r="BO1000" s="132"/>
      <c r="BP1000" s="12"/>
      <c r="BQ1000" s="12"/>
      <c r="BS1000" s="12"/>
      <c r="BV1000" s="12"/>
      <c r="BW1000" s="12"/>
      <c r="BY1000" s="12"/>
      <c r="CB1000" s="12"/>
      <c r="CC1000" s="12"/>
      <c r="CE1000" s="12"/>
      <c r="CH1000" s="12"/>
      <c r="CI1000" s="12"/>
    </row>
    <row r="1001" spans="1:87">
      <c r="A1001" s="9">
        <v>992</v>
      </c>
      <c r="B1001" s="9">
        <v>199</v>
      </c>
      <c r="C1001" s="9" t="s">
        <v>1698</v>
      </c>
      <c r="D1001" s="9">
        <v>830</v>
      </c>
      <c r="E1001" s="9" t="s">
        <v>1485</v>
      </c>
      <c r="F1001" s="39">
        <v>389564</v>
      </c>
      <c r="G1001" s="128">
        <v>7.4313498326545047E-3</v>
      </c>
      <c r="H1001" s="129">
        <f t="shared" si="144"/>
        <v>436850</v>
      </c>
      <c r="I1001" s="128">
        <f>IF(H1004&gt;0, H1001/H1004, 0)</f>
        <v>8.2770632006603784E-3</v>
      </c>
      <c r="J1001" s="76"/>
      <c r="K1001" s="12" t="e">
        <f>ROUND(J1004*I1001,0)</f>
        <v>#REF!</v>
      </c>
      <c r="L1001" s="75">
        <v>331704</v>
      </c>
      <c r="M1001" s="12" t="e">
        <f>K1001-L1001</f>
        <v>#REF!</v>
      </c>
      <c r="N1001" s="50" t="e">
        <f t="shared" si="143"/>
        <v>#REF!</v>
      </c>
      <c r="O1001" s="12">
        <v>23</v>
      </c>
      <c r="P1001" s="9">
        <f t="shared" si="136"/>
        <v>0</v>
      </c>
      <c r="Q1001" s="130">
        <f t="shared" si="137"/>
        <v>199</v>
      </c>
      <c r="R1001" s="130">
        <f t="shared" si="138"/>
        <v>830</v>
      </c>
      <c r="S1001" s="130">
        <f t="shared" si="139"/>
        <v>992</v>
      </c>
      <c r="T1001" s="130">
        <f t="shared" si="140"/>
        <v>25</v>
      </c>
      <c r="U1001" s="130">
        <f t="shared" si="141"/>
        <v>436850</v>
      </c>
      <c r="V1001" s="185">
        <f t="shared" si="142"/>
        <v>992</v>
      </c>
      <c r="W1001" s="12">
        <v>199</v>
      </c>
      <c r="X1001" s="9">
        <v>830</v>
      </c>
      <c r="Y1001" s="9">
        <v>992</v>
      </c>
      <c r="Z1001" s="12">
        <v>25</v>
      </c>
      <c r="AA1001" s="12">
        <v>436850</v>
      </c>
      <c r="AB1001" s="132"/>
      <c r="AC1001" s="131"/>
      <c r="AD1001" s="132"/>
      <c r="AE1001" s="132"/>
      <c r="AF1001" s="131"/>
      <c r="AG1001" s="131"/>
      <c r="AI1001" s="12"/>
      <c r="AL1001" s="12"/>
      <c r="AM1001" s="12"/>
      <c r="AO1001" s="12"/>
      <c r="AR1001" s="12"/>
      <c r="AS1001" s="12"/>
      <c r="AU1001" s="12"/>
      <c r="AX1001" s="12"/>
      <c r="AY1001" s="12"/>
      <c r="BA1001" s="12"/>
      <c r="BD1001" s="12"/>
      <c r="BE1001" s="12"/>
      <c r="BG1001" s="12"/>
      <c r="BJ1001" s="12"/>
      <c r="BK1001" s="12"/>
      <c r="BM1001" s="131"/>
      <c r="BN1001" s="132"/>
      <c r="BO1001" s="132"/>
      <c r="BP1001" s="12"/>
      <c r="BQ1001" s="12"/>
      <c r="BS1001" s="12"/>
      <c r="BV1001" s="12"/>
      <c r="BW1001" s="12"/>
      <c r="BY1001" s="12"/>
      <c r="CB1001" s="12"/>
      <c r="CC1001" s="12"/>
      <c r="CE1001" s="12"/>
      <c r="CH1001" s="12"/>
      <c r="CI1001" s="12"/>
    </row>
    <row r="1002" spans="1:87">
      <c r="A1002" s="9">
        <v>993</v>
      </c>
      <c r="B1002" s="9">
        <v>199</v>
      </c>
      <c r="C1002" s="9" t="s">
        <v>1698</v>
      </c>
      <c r="D1002" s="9">
        <v>915</v>
      </c>
      <c r="E1002" s="9" t="s">
        <v>1500</v>
      </c>
      <c r="F1002" s="39">
        <v>62592</v>
      </c>
      <c r="G1002" s="128">
        <v>1.1940093251057869E-3</v>
      </c>
      <c r="H1002" s="129">
        <f t="shared" si="144"/>
        <v>112961</v>
      </c>
      <c r="I1002" s="128">
        <f>IF(H1004&gt;0, H1002/H1004, 0)</f>
        <v>2.1402891981453518E-3</v>
      </c>
      <c r="J1002" s="76"/>
      <c r="K1002" s="12" t="e">
        <f>ROUND(J1004*I1002,0)</f>
        <v>#REF!</v>
      </c>
      <c r="L1002" s="75">
        <v>53295</v>
      </c>
      <c r="M1002" s="12" t="e">
        <f>K1002-L1002</f>
        <v>#REF!</v>
      </c>
      <c r="N1002" s="50" t="e">
        <f t="shared" si="143"/>
        <v>#REF!</v>
      </c>
      <c r="O1002" s="12">
        <v>4</v>
      </c>
      <c r="P1002" s="9">
        <f t="shared" si="136"/>
        <v>0</v>
      </c>
      <c r="Q1002" s="130">
        <f t="shared" si="137"/>
        <v>199</v>
      </c>
      <c r="R1002" s="130">
        <f t="shared" si="138"/>
        <v>915</v>
      </c>
      <c r="S1002" s="130">
        <f t="shared" si="139"/>
        <v>993</v>
      </c>
      <c r="T1002" s="130">
        <f t="shared" si="140"/>
        <v>7</v>
      </c>
      <c r="U1002" s="130">
        <f t="shared" si="141"/>
        <v>112961</v>
      </c>
      <c r="V1002" s="185">
        <f t="shared" si="142"/>
        <v>993</v>
      </c>
      <c r="W1002" s="12">
        <v>199</v>
      </c>
      <c r="X1002" s="9">
        <v>915</v>
      </c>
      <c r="Y1002" s="9">
        <v>993</v>
      </c>
      <c r="Z1002" s="12">
        <v>7</v>
      </c>
      <c r="AA1002" s="12">
        <v>112961</v>
      </c>
      <c r="AB1002" s="132"/>
      <c r="AC1002" s="131"/>
      <c r="AD1002" s="132"/>
      <c r="AE1002" s="132"/>
      <c r="AF1002" s="131"/>
      <c r="AG1002" s="131"/>
      <c r="AI1002" s="12"/>
      <c r="AL1002" s="12"/>
      <c r="AM1002" s="12"/>
      <c r="AO1002" s="12"/>
      <c r="AR1002" s="12"/>
      <c r="AS1002" s="12"/>
      <c r="AU1002" s="12"/>
      <c r="AX1002" s="12"/>
      <c r="AY1002" s="12"/>
      <c r="BA1002" s="12"/>
      <c r="BD1002" s="12"/>
      <c r="BE1002" s="12"/>
      <c r="BG1002" s="12"/>
      <c r="BJ1002" s="12"/>
      <c r="BK1002" s="12"/>
      <c r="BM1002" s="131"/>
      <c r="BN1002" s="132"/>
      <c r="BO1002" s="132"/>
      <c r="BP1002" s="12"/>
      <c r="BQ1002" s="12"/>
      <c r="BS1002" s="12"/>
      <c r="BV1002" s="12"/>
      <c r="BW1002" s="12"/>
      <c r="BY1002" s="12"/>
      <c r="CB1002" s="12"/>
      <c r="CC1002" s="12"/>
      <c r="CE1002" s="12"/>
      <c r="CH1002" s="12"/>
      <c r="CI1002" s="12"/>
    </row>
    <row r="1003" spans="1:87">
      <c r="A1003" s="9">
        <v>994</v>
      </c>
      <c r="B1003" s="9">
        <v>199</v>
      </c>
      <c r="C1003" s="9" t="s">
        <v>1928</v>
      </c>
      <c r="D1003" s="9">
        <v>998</v>
      </c>
      <c r="E1003" s="9" t="s">
        <v>1928</v>
      </c>
      <c r="F1003" s="39">
        <v>0</v>
      </c>
      <c r="G1003" s="128">
        <v>0</v>
      </c>
      <c r="H1003" s="129">
        <f t="shared" si="144"/>
        <v>0</v>
      </c>
      <c r="I1003" s="128">
        <f>IF(H1004&gt;0, H1003/H1004, 0)</f>
        <v>0</v>
      </c>
      <c r="J1003" s="76"/>
      <c r="K1003" s="12" t="e">
        <f>ROUND(J1004*I1003,0)</f>
        <v>#REF!</v>
      </c>
      <c r="L1003" s="75">
        <v>0</v>
      </c>
      <c r="M1003" s="12" t="e">
        <f>K1003-L1003</f>
        <v>#REF!</v>
      </c>
      <c r="N1003" s="50" t="e">
        <f t="shared" si="143"/>
        <v>#REF!</v>
      </c>
      <c r="O1003" s="12">
        <v>0</v>
      </c>
      <c r="P1003" s="9">
        <f t="shared" si="136"/>
        <v>0</v>
      </c>
      <c r="Q1003" s="130">
        <f t="shared" si="137"/>
        <v>199</v>
      </c>
      <c r="R1003" s="130">
        <f t="shared" si="138"/>
        <v>998</v>
      </c>
      <c r="S1003" s="130">
        <f t="shared" si="139"/>
        <v>994</v>
      </c>
      <c r="T1003" s="130">
        <f t="shared" si="140"/>
        <v>0</v>
      </c>
      <c r="U1003" s="130">
        <f t="shared" si="141"/>
        <v>0</v>
      </c>
      <c r="V1003" s="185">
        <f t="shared" si="142"/>
        <v>994</v>
      </c>
      <c r="W1003" s="12">
        <v>199</v>
      </c>
      <c r="X1003" s="9">
        <v>998</v>
      </c>
      <c r="Y1003" s="9">
        <v>994</v>
      </c>
      <c r="Z1003" s="12">
        <v>0</v>
      </c>
      <c r="AA1003" s="12">
        <v>0</v>
      </c>
      <c r="AB1003" s="132"/>
      <c r="AC1003" s="131"/>
      <c r="AD1003" s="132"/>
      <c r="AE1003" s="132"/>
      <c r="AF1003" s="131"/>
      <c r="AG1003" s="131"/>
      <c r="AI1003" s="12"/>
      <c r="AL1003" s="12"/>
      <c r="AM1003" s="12"/>
      <c r="AO1003" s="12"/>
      <c r="AR1003" s="12"/>
      <c r="AS1003" s="12"/>
      <c r="AU1003" s="12"/>
      <c r="AX1003" s="12"/>
      <c r="AY1003" s="12"/>
      <c r="BA1003" s="12"/>
      <c r="BD1003" s="12"/>
      <c r="BE1003" s="12"/>
      <c r="BG1003" s="12"/>
      <c r="BJ1003" s="12"/>
      <c r="BK1003" s="12"/>
      <c r="BM1003" s="131"/>
      <c r="BN1003" s="132"/>
      <c r="BO1003" s="132"/>
      <c r="BP1003" s="12"/>
      <c r="BQ1003" s="12"/>
      <c r="BS1003" s="12"/>
      <c r="BV1003" s="12"/>
      <c r="BW1003" s="12"/>
      <c r="BY1003" s="12"/>
      <c r="CB1003" s="12"/>
      <c r="CC1003" s="12"/>
      <c r="CE1003" s="12"/>
      <c r="CH1003" s="12"/>
      <c r="CI1003" s="12"/>
    </row>
    <row r="1004" spans="1:87">
      <c r="A1004" s="9">
        <v>995</v>
      </c>
      <c r="B1004" s="13">
        <v>199</v>
      </c>
      <c r="C1004" s="13" t="s">
        <v>1698</v>
      </c>
      <c r="D1004" s="13">
        <v>999</v>
      </c>
      <c r="E1004" s="13" t="s">
        <v>946</v>
      </c>
      <c r="F1004" s="111">
        <v>52421701.140780009</v>
      </c>
      <c r="G1004" s="133">
        <v>1</v>
      </c>
      <c r="H1004" s="134">
        <f>SUM(H1000:H1003)</f>
        <v>52778381.584080003</v>
      </c>
      <c r="I1004" s="133">
        <f>SUM(I1000:I1003)</f>
        <v>1</v>
      </c>
      <c r="J1004" s="111" t="e">
        <f>VLOOKUP(B1004,town351,22)</f>
        <v>#REF!</v>
      </c>
      <c r="K1004" s="111" t="e">
        <f>SUM(K1000:K1003)</f>
        <v>#REF!</v>
      </c>
      <c r="L1004" s="135">
        <v>44635722</v>
      </c>
      <c r="M1004" s="111" t="e">
        <f>SUM(M1000:M1003)</f>
        <v>#REF!</v>
      </c>
      <c r="N1004" s="49" t="e">
        <f t="shared" si="143"/>
        <v>#REF!</v>
      </c>
      <c r="O1004" s="111">
        <v>5389</v>
      </c>
      <c r="P1004" s="9">
        <f t="shared" si="136"/>
        <v>0</v>
      </c>
      <c r="Q1004" s="130">
        <f t="shared" si="137"/>
        <v>199</v>
      </c>
      <c r="R1004" s="130">
        <f t="shared" si="138"/>
        <v>999</v>
      </c>
      <c r="S1004" s="130">
        <f t="shared" si="139"/>
        <v>995</v>
      </c>
      <c r="T1004" s="130">
        <f t="shared" si="140"/>
        <v>5443</v>
      </c>
      <c r="U1004" s="130">
        <f t="shared" si="141"/>
        <v>52778381.584080003</v>
      </c>
      <c r="V1004" s="185">
        <f t="shared" si="142"/>
        <v>995</v>
      </c>
      <c r="W1004" s="12">
        <v>199</v>
      </c>
      <c r="X1004" s="9">
        <v>999</v>
      </c>
      <c r="Y1004" s="9">
        <v>995</v>
      </c>
      <c r="Z1004" s="12">
        <v>5443</v>
      </c>
      <c r="AA1004" s="12">
        <v>52778381.584080003</v>
      </c>
      <c r="AB1004" s="132"/>
      <c r="AC1004" s="131"/>
      <c r="AD1004" s="132"/>
      <c r="AE1004" s="132"/>
      <c r="AF1004" s="131"/>
      <c r="AG1004" s="131"/>
      <c r="AI1004" s="12"/>
      <c r="AL1004" s="12"/>
      <c r="AM1004" s="12"/>
      <c r="AO1004" s="12"/>
      <c r="AR1004" s="12"/>
      <c r="AS1004" s="12"/>
      <c r="AU1004" s="12"/>
      <c r="AX1004" s="12"/>
      <c r="AY1004" s="12"/>
      <c r="BA1004" s="12"/>
      <c r="BD1004" s="12"/>
      <c r="BE1004" s="12"/>
      <c r="BG1004" s="12"/>
      <c r="BJ1004" s="12"/>
      <c r="BK1004" s="12"/>
      <c r="BM1004" s="131"/>
      <c r="BN1004" s="132"/>
      <c r="BO1004" s="132"/>
      <c r="BP1004" s="12"/>
      <c r="BQ1004" s="12"/>
      <c r="BS1004" s="12"/>
      <c r="BV1004" s="12"/>
      <c r="BW1004" s="12"/>
      <c r="BY1004" s="12"/>
      <c r="CB1004" s="12"/>
      <c r="CC1004" s="12"/>
      <c r="CE1004" s="12"/>
      <c r="CH1004" s="12"/>
      <c r="CI1004" s="12"/>
    </row>
    <row r="1005" spans="1:87">
      <c r="A1005" s="9">
        <v>996</v>
      </c>
      <c r="B1005" s="9">
        <v>200</v>
      </c>
      <c r="C1005" s="9" t="s">
        <v>1699</v>
      </c>
      <c r="D1005" s="9">
        <v>200</v>
      </c>
      <c r="E1005" s="9" t="s">
        <v>1260</v>
      </c>
      <c r="F1005" s="39">
        <v>217953.86999999997</v>
      </c>
      <c r="G1005" s="128">
        <v>1</v>
      </c>
      <c r="H1005" s="129">
        <f>U1005</f>
        <v>232405.55000000002</v>
      </c>
      <c r="I1005" s="128">
        <f>IF(H1009&gt;0, H1005/H1009, 0)</f>
        <v>1</v>
      </c>
      <c r="J1005" s="76"/>
      <c r="K1005" s="12" t="e">
        <f>ROUND(J1009*I1005,0)</f>
        <v>#REF!</v>
      </c>
      <c r="L1005" s="75">
        <v>196158</v>
      </c>
      <c r="M1005" s="12" t="e">
        <f>K1005-L1005</f>
        <v>#REF!</v>
      </c>
      <c r="N1005" s="50" t="e">
        <f t="shared" si="143"/>
        <v>#REF!</v>
      </c>
      <c r="O1005" s="12">
        <v>26</v>
      </c>
      <c r="P1005" s="9">
        <f t="shared" si="136"/>
        <v>0</v>
      </c>
      <c r="Q1005" s="130">
        <f t="shared" si="137"/>
        <v>200</v>
      </c>
      <c r="R1005" s="130">
        <f t="shared" si="138"/>
        <v>200</v>
      </c>
      <c r="S1005" s="130">
        <f t="shared" si="139"/>
        <v>996</v>
      </c>
      <c r="T1005" s="130">
        <f t="shared" si="140"/>
        <v>27</v>
      </c>
      <c r="U1005" s="130">
        <f t="shared" si="141"/>
        <v>232405.55000000002</v>
      </c>
      <c r="V1005" s="185">
        <f t="shared" si="142"/>
        <v>996</v>
      </c>
      <c r="W1005" s="12">
        <v>200</v>
      </c>
      <c r="X1005" s="9">
        <v>200</v>
      </c>
      <c r="Y1005" s="9">
        <v>996</v>
      </c>
      <c r="Z1005" s="12">
        <v>27</v>
      </c>
      <c r="AA1005" s="12">
        <v>232405.55000000002</v>
      </c>
      <c r="AB1005" s="132"/>
      <c r="AC1005" s="131"/>
      <c r="AD1005" s="132"/>
      <c r="AE1005" s="132"/>
      <c r="AF1005" s="131"/>
      <c r="AG1005" s="131"/>
      <c r="AI1005" s="12"/>
      <c r="AL1005" s="12"/>
      <c r="AM1005" s="12"/>
      <c r="AO1005" s="12"/>
      <c r="AR1005" s="12"/>
      <c r="AS1005" s="12"/>
      <c r="AU1005" s="12"/>
      <c r="AX1005" s="12"/>
      <c r="AY1005" s="12"/>
      <c r="BA1005" s="12"/>
      <c r="BD1005" s="12"/>
      <c r="BE1005" s="12"/>
      <c r="BG1005" s="12"/>
      <c r="BJ1005" s="12"/>
      <c r="BK1005" s="12"/>
      <c r="BM1005" s="131"/>
      <c r="BN1005" s="132"/>
      <c r="BO1005" s="132"/>
      <c r="BP1005" s="12"/>
      <c r="BQ1005" s="12"/>
      <c r="BS1005" s="12"/>
      <c r="BV1005" s="12"/>
      <c r="BW1005" s="12"/>
      <c r="BY1005" s="12"/>
      <c r="CB1005" s="12"/>
      <c r="CC1005" s="12"/>
      <c r="CE1005" s="12"/>
      <c r="CH1005" s="12"/>
      <c r="CI1005" s="12"/>
    </row>
    <row r="1006" spans="1:87">
      <c r="A1006" s="9">
        <v>997</v>
      </c>
      <c r="B1006" s="9">
        <v>200</v>
      </c>
      <c r="C1006" s="9" t="s">
        <v>1928</v>
      </c>
      <c r="D1006" s="9">
        <v>998</v>
      </c>
      <c r="E1006" s="9" t="s">
        <v>1928</v>
      </c>
      <c r="F1006" s="39">
        <v>0</v>
      </c>
      <c r="G1006" s="128">
        <v>0</v>
      </c>
      <c r="H1006" s="129">
        <f t="shared" si="144"/>
        <v>0</v>
      </c>
      <c r="I1006" s="128">
        <f>IF(H1009&gt;0, H1006/H1009, 0)</f>
        <v>0</v>
      </c>
      <c r="J1006" s="76"/>
      <c r="K1006" s="12" t="e">
        <f>ROUND(J1009*I1006,0)</f>
        <v>#REF!</v>
      </c>
      <c r="L1006" s="75">
        <v>0</v>
      </c>
      <c r="M1006" s="12" t="e">
        <f>K1006-L1006</f>
        <v>#REF!</v>
      </c>
      <c r="N1006" s="50" t="e">
        <f t="shared" si="143"/>
        <v>#REF!</v>
      </c>
      <c r="O1006" s="12">
        <v>0</v>
      </c>
      <c r="P1006" s="9">
        <f t="shared" si="136"/>
        <v>0</v>
      </c>
      <c r="Q1006" s="130">
        <f t="shared" si="137"/>
        <v>200</v>
      </c>
      <c r="R1006" s="130">
        <f t="shared" si="138"/>
        <v>998</v>
      </c>
      <c r="S1006" s="130">
        <f t="shared" si="139"/>
        <v>997</v>
      </c>
      <c r="T1006" s="130">
        <f t="shared" si="140"/>
        <v>0</v>
      </c>
      <c r="U1006" s="130">
        <f t="shared" si="141"/>
        <v>0</v>
      </c>
      <c r="V1006" s="185">
        <f t="shared" si="142"/>
        <v>997</v>
      </c>
      <c r="W1006" s="12">
        <v>200</v>
      </c>
      <c r="X1006" s="9">
        <v>998</v>
      </c>
      <c r="Y1006" s="9">
        <v>997</v>
      </c>
      <c r="Z1006" s="12">
        <v>0</v>
      </c>
      <c r="AA1006" s="12">
        <v>0</v>
      </c>
      <c r="AB1006" s="132"/>
      <c r="AC1006" s="131"/>
      <c r="AD1006" s="132"/>
      <c r="AE1006" s="132"/>
      <c r="AF1006" s="131"/>
      <c r="AG1006" s="131"/>
      <c r="AI1006" s="12"/>
      <c r="AL1006" s="12"/>
      <c r="AM1006" s="12"/>
      <c r="AO1006" s="12"/>
      <c r="AR1006" s="12"/>
      <c r="AS1006" s="12"/>
      <c r="AU1006" s="12"/>
      <c r="AX1006" s="12"/>
      <c r="AY1006" s="12"/>
      <c r="BA1006" s="12"/>
      <c r="BD1006" s="12"/>
      <c r="BE1006" s="12"/>
      <c r="BG1006" s="12"/>
      <c r="BJ1006" s="12"/>
      <c r="BK1006" s="12"/>
      <c r="BM1006" s="131"/>
      <c r="BN1006" s="132"/>
      <c r="BO1006" s="132"/>
      <c r="BP1006" s="12"/>
      <c r="BQ1006" s="12"/>
      <c r="BS1006" s="12"/>
      <c r="BV1006" s="12"/>
      <c r="BW1006" s="12"/>
      <c r="BY1006" s="12"/>
      <c r="CB1006" s="12"/>
      <c r="CC1006" s="12"/>
      <c r="CE1006" s="12"/>
      <c r="CH1006" s="12"/>
      <c r="CI1006" s="12"/>
    </row>
    <row r="1007" spans="1:87">
      <c r="A1007" s="9">
        <v>998</v>
      </c>
      <c r="B1007" s="9">
        <v>200</v>
      </c>
      <c r="C1007" s="9" t="s">
        <v>1928</v>
      </c>
      <c r="D1007" s="9">
        <v>998</v>
      </c>
      <c r="E1007" s="9" t="s">
        <v>1928</v>
      </c>
      <c r="F1007" s="39">
        <v>0</v>
      </c>
      <c r="G1007" s="128">
        <v>0</v>
      </c>
      <c r="H1007" s="129">
        <f t="shared" si="144"/>
        <v>0</v>
      </c>
      <c r="I1007" s="128">
        <f>IF(H1009&gt;0, H1007/H1009, 0)</f>
        <v>0</v>
      </c>
      <c r="J1007" s="76"/>
      <c r="K1007" s="12" t="e">
        <f>ROUND(J1009*I1007,0)</f>
        <v>#REF!</v>
      </c>
      <c r="L1007" s="75">
        <v>0</v>
      </c>
      <c r="M1007" s="12" t="e">
        <f>K1007-L1007</f>
        <v>#REF!</v>
      </c>
      <c r="N1007" s="50" t="e">
        <f t="shared" si="143"/>
        <v>#REF!</v>
      </c>
      <c r="O1007" s="12">
        <v>0</v>
      </c>
      <c r="P1007" s="9">
        <f t="shared" si="136"/>
        <v>0</v>
      </c>
      <c r="Q1007" s="130">
        <f t="shared" si="137"/>
        <v>200</v>
      </c>
      <c r="R1007" s="130">
        <f t="shared" si="138"/>
        <v>998</v>
      </c>
      <c r="S1007" s="130">
        <f t="shared" si="139"/>
        <v>998</v>
      </c>
      <c r="T1007" s="130">
        <f t="shared" si="140"/>
        <v>0</v>
      </c>
      <c r="U1007" s="130">
        <f t="shared" si="141"/>
        <v>0</v>
      </c>
      <c r="V1007" s="185">
        <f t="shared" si="142"/>
        <v>998</v>
      </c>
      <c r="W1007" s="12">
        <v>200</v>
      </c>
      <c r="X1007" s="9">
        <v>998</v>
      </c>
      <c r="Y1007" s="9">
        <v>998</v>
      </c>
      <c r="Z1007" s="12">
        <v>0</v>
      </c>
      <c r="AA1007" s="12">
        <v>0</v>
      </c>
      <c r="AB1007" s="132"/>
      <c r="AC1007" s="131"/>
      <c r="AD1007" s="132"/>
      <c r="AE1007" s="132"/>
      <c r="AF1007" s="131"/>
      <c r="AG1007" s="131"/>
      <c r="AI1007" s="12"/>
      <c r="AL1007" s="12"/>
      <c r="AM1007" s="12"/>
      <c r="AO1007" s="12"/>
      <c r="AR1007" s="12"/>
      <c r="AS1007" s="12"/>
      <c r="AU1007" s="12"/>
      <c r="AX1007" s="12"/>
      <c r="AY1007" s="12"/>
      <c r="BA1007" s="12"/>
      <c r="BD1007" s="12"/>
      <c r="BE1007" s="12"/>
      <c r="BG1007" s="12"/>
      <c r="BJ1007" s="12"/>
      <c r="BK1007" s="12"/>
      <c r="BM1007" s="131"/>
      <c r="BN1007" s="132"/>
      <c r="BO1007" s="132"/>
      <c r="BP1007" s="12"/>
      <c r="BQ1007" s="12"/>
      <c r="BS1007" s="12"/>
      <c r="BV1007" s="12"/>
      <c r="BW1007" s="12"/>
      <c r="BY1007" s="12"/>
      <c r="CB1007" s="12"/>
      <c r="CC1007" s="12"/>
      <c r="CE1007" s="12"/>
      <c r="CH1007" s="12"/>
      <c r="CI1007" s="12"/>
    </row>
    <row r="1008" spans="1:87">
      <c r="A1008" s="9">
        <v>999</v>
      </c>
      <c r="B1008" s="9">
        <v>200</v>
      </c>
      <c r="C1008" s="9" t="s">
        <v>1928</v>
      </c>
      <c r="D1008" s="9">
        <v>998</v>
      </c>
      <c r="E1008" s="9" t="s">
        <v>1928</v>
      </c>
      <c r="F1008" s="39">
        <v>0</v>
      </c>
      <c r="G1008" s="128">
        <v>0</v>
      </c>
      <c r="H1008" s="129">
        <f t="shared" si="144"/>
        <v>0</v>
      </c>
      <c r="I1008" s="128">
        <f>IF(H1009&gt;0, H1008/H1009, 0)</f>
        <v>0</v>
      </c>
      <c r="J1008" s="76"/>
      <c r="K1008" s="12" t="e">
        <f>ROUND(J1009*I1008,0)</f>
        <v>#REF!</v>
      </c>
      <c r="L1008" s="75">
        <v>0</v>
      </c>
      <c r="M1008" s="12" t="e">
        <f>K1008-L1008</f>
        <v>#REF!</v>
      </c>
      <c r="N1008" s="50" t="e">
        <f t="shared" si="143"/>
        <v>#REF!</v>
      </c>
      <c r="O1008" s="12">
        <v>0</v>
      </c>
      <c r="P1008" s="9">
        <f t="shared" si="136"/>
        <v>0</v>
      </c>
      <c r="Q1008" s="130">
        <f t="shared" si="137"/>
        <v>200</v>
      </c>
      <c r="R1008" s="130">
        <f t="shared" si="138"/>
        <v>998</v>
      </c>
      <c r="S1008" s="130">
        <f t="shared" si="139"/>
        <v>999</v>
      </c>
      <c r="T1008" s="130">
        <f t="shared" si="140"/>
        <v>0</v>
      </c>
      <c r="U1008" s="130">
        <f t="shared" si="141"/>
        <v>0</v>
      </c>
      <c r="V1008" s="185">
        <f t="shared" si="142"/>
        <v>999</v>
      </c>
      <c r="W1008" s="12">
        <v>200</v>
      </c>
      <c r="X1008" s="9">
        <v>998</v>
      </c>
      <c r="Y1008" s="9">
        <v>999</v>
      </c>
      <c r="Z1008" s="12">
        <v>0</v>
      </c>
      <c r="AA1008" s="12">
        <v>0</v>
      </c>
      <c r="AB1008" s="132"/>
      <c r="AC1008" s="131"/>
      <c r="AD1008" s="132"/>
      <c r="AE1008" s="132"/>
      <c r="AF1008" s="131"/>
      <c r="AG1008" s="131"/>
      <c r="AI1008" s="12"/>
      <c r="AL1008" s="12"/>
      <c r="AM1008" s="12"/>
      <c r="AO1008" s="12"/>
      <c r="AR1008" s="12"/>
      <c r="AS1008" s="12"/>
      <c r="AU1008" s="12"/>
      <c r="AX1008" s="12"/>
      <c r="AY1008" s="12"/>
      <c r="BA1008" s="12"/>
      <c r="BD1008" s="12"/>
      <c r="BE1008" s="12"/>
      <c r="BG1008" s="12"/>
      <c r="BJ1008" s="12"/>
      <c r="BK1008" s="12"/>
      <c r="BM1008" s="131"/>
      <c r="BN1008" s="132"/>
      <c r="BO1008" s="132"/>
      <c r="BP1008" s="12"/>
      <c r="BQ1008" s="12"/>
      <c r="BS1008" s="12"/>
      <c r="BV1008" s="12"/>
      <c r="BW1008" s="12"/>
      <c r="BY1008" s="12"/>
      <c r="CB1008" s="12"/>
      <c r="CC1008" s="12"/>
      <c r="CE1008" s="12"/>
      <c r="CH1008" s="12"/>
      <c r="CI1008" s="12"/>
    </row>
    <row r="1009" spans="1:87">
      <c r="A1009" s="9">
        <v>1000</v>
      </c>
      <c r="B1009" s="13">
        <v>200</v>
      </c>
      <c r="C1009" s="13" t="s">
        <v>1699</v>
      </c>
      <c r="D1009" s="13">
        <v>999</v>
      </c>
      <c r="E1009" s="13" t="s">
        <v>946</v>
      </c>
      <c r="F1009" s="111">
        <v>217953.86999999997</v>
      </c>
      <c r="G1009" s="133">
        <v>1</v>
      </c>
      <c r="H1009" s="134">
        <f>SUM(H1005:H1008)</f>
        <v>232405.55000000002</v>
      </c>
      <c r="I1009" s="133">
        <f>SUM(I1005:I1008)</f>
        <v>1</v>
      </c>
      <c r="J1009" s="111" t="e">
        <f>VLOOKUP(B1009,town351,22)</f>
        <v>#REF!</v>
      </c>
      <c r="K1009" s="111" t="e">
        <f>SUM(K1005:K1008)</f>
        <v>#REF!</v>
      </c>
      <c r="L1009" s="135">
        <v>196158</v>
      </c>
      <c r="M1009" s="111" t="e">
        <f>SUM(M1005:M1008)</f>
        <v>#REF!</v>
      </c>
      <c r="N1009" s="49" t="e">
        <f t="shared" si="143"/>
        <v>#REF!</v>
      </c>
      <c r="O1009" s="111">
        <v>26</v>
      </c>
      <c r="P1009" s="9">
        <f t="shared" si="136"/>
        <v>0</v>
      </c>
      <c r="Q1009" s="130">
        <f t="shared" si="137"/>
        <v>200</v>
      </c>
      <c r="R1009" s="130">
        <f t="shared" si="138"/>
        <v>999</v>
      </c>
      <c r="S1009" s="130">
        <f t="shared" si="139"/>
        <v>1000</v>
      </c>
      <c r="T1009" s="130">
        <f t="shared" si="140"/>
        <v>27</v>
      </c>
      <c r="U1009" s="130">
        <f t="shared" si="141"/>
        <v>232405.55000000002</v>
      </c>
      <c r="V1009" s="185">
        <f t="shared" si="142"/>
        <v>1000</v>
      </c>
      <c r="W1009" s="12">
        <v>200</v>
      </c>
      <c r="X1009" s="9">
        <v>999</v>
      </c>
      <c r="Y1009" s="9">
        <v>1000</v>
      </c>
      <c r="Z1009" s="12">
        <v>27</v>
      </c>
      <c r="AA1009" s="12">
        <v>232405.55000000002</v>
      </c>
      <c r="AB1009" s="132"/>
      <c r="AC1009" s="131"/>
      <c r="AD1009" s="132"/>
      <c r="AE1009" s="132"/>
      <c r="AF1009" s="131"/>
      <c r="AG1009" s="131"/>
      <c r="AI1009" s="12"/>
      <c r="AL1009" s="12"/>
      <c r="AM1009" s="12"/>
      <c r="AO1009" s="12"/>
      <c r="AR1009" s="12"/>
      <c r="AS1009" s="12"/>
      <c r="AU1009" s="12"/>
      <c r="AX1009" s="12"/>
      <c r="AY1009" s="12"/>
      <c r="BA1009" s="12"/>
      <c r="BD1009" s="12"/>
      <c r="BE1009" s="12"/>
      <c r="BG1009" s="12"/>
      <c r="BJ1009" s="12"/>
      <c r="BK1009" s="12"/>
      <c r="BM1009" s="131"/>
      <c r="BN1009" s="132"/>
      <c r="BO1009" s="132"/>
      <c r="BP1009" s="12"/>
      <c r="BQ1009" s="12"/>
      <c r="BS1009" s="12"/>
      <c r="BV1009" s="12"/>
      <c r="BW1009" s="12"/>
      <c r="BY1009" s="12"/>
      <c r="CB1009" s="12"/>
      <c r="CC1009" s="12"/>
      <c r="CE1009" s="12"/>
      <c r="CH1009" s="12"/>
      <c r="CI1009" s="12"/>
    </row>
    <row r="1010" spans="1:87">
      <c r="A1010" s="9">
        <v>1001</v>
      </c>
      <c r="B1010" s="9">
        <v>201</v>
      </c>
      <c r="C1010" s="9" t="s">
        <v>1700</v>
      </c>
      <c r="D1010" s="9">
        <v>201</v>
      </c>
      <c r="E1010" s="9" t="s">
        <v>1261</v>
      </c>
      <c r="F1010" s="39">
        <v>149495329.88</v>
      </c>
      <c r="G1010" s="128">
        <v>0.84492888436096047</v>
      </c>
      <c r="H1010" s="129">
        <f>U1010</f>
        <v>157744521.90000004</v>
      </c>
      <c r="I1010" s="128">
        <f>IF(H1014&gt;0, H1010/H1014, 0)</f>
        <v>0.85148077019300816</v>
      </c>
      <c r="J1010" s="76"/>
      <c r="K1010" s="12" t="e">
        <f>ROUND(J1014*I1010,0)</f>
        <v>#REF!</v>
      </c>
      <c r="L1010" s="75">
        <v>24366967</v>
      </c>
      <c r="M1010" s="12" t="e">
        <f>K1010-L1010</f>
        <v>#REF!</v>
      </c>
      <c r="N1010" s="50" t="e">
        <f t="shared" si="143"/>
        <v>#REF!</v>
      </c>
      <c r="O1010" s="12">
        <v>13211</v>
      </c>
      <c r="P1010" s="9">
        <f t="shared" si="136"/>
        <v>0</v>
      </c>
      <c r="Q1010" s="130">
        <f t="shared" si="137"/>
        <v>201</v>
      </c>
      <c r="R1010" s="130">
        <f t="shared" si="138"/>
        <v>201</v>
      </c>
      <c r="S1010" s="130">
        <f t="shared" si="139"/>
        <v>1001</v>
      </c>
      <c r="T1010" s="130">
        <f t="shared" si="140"/>
        <v>13469</v>
      </c>
      <c r="U1010" s="130">
        <f t="shared" si="141"/>
        <v>157744521.90000004</v>
      </c>
      <c r="V1010" s="185">
        <f t="shared" si="142"/>
        <v>1001</v>
      </c>
      <c r="W1010" s="12">
        <v>201</v>
      </c>
      <c r="X1010" s="9">
        <v>201</v>
      </c>
      <c r="Y1010" s="9">
        <v>1001</v>
      </c>
      <c r="Z1010" s="12">
        <v>13469</v>
      </c>
      <c r="AA1010" s="12">
        <v>157744521.90000004</v>
      </c>
      <c r="AB1010" s="132"/>
      <c r="AC1010" s="131"/>
      <c r="AD1010" s="132"/>
      <c r="AE1010" s="132"/>
      <c r="AF1010" s="131"/>
      <c r="AG1010" s="131"/>
      <c r="AI1010" s="12"/>
      <c r="AL1010" s="12"/>
      <c r="AM1010" s="12"/>
      <c r="AO1010" s="12"/>
      <c r="AR1010" s="12"/>
      <c r="AS1010" s="12"/>
      <c r="AU1010" s="12"/>
      <c r="AX1010" s="12"/>
      <c r="AY1010" s="12"/>
      <c r="BA1010" s="12"/>
      <c r="BD1010" s="12"/>
      <c r="BE1010" s="12"/>
      <c r="BG1010" s="12"/>
      <c r="BJ1010" s="12"/>
      <c r="BK1010" s="12"/>
      <c r="BM1010" s="131"/>
      <c r="BN1010" s="132"/>
      <c r="BO1010" s="132"/>
      <c r="BP1010" s="12"/>
      <c r="BQ1010" s="12"/>
      <c r="BS1010" s="12"/>
      <c r="BV1010" s="12"/>
      <c r="BW1010" s="12"/>
      <c r="BY1010" s="12"/>
      <c r="CB1010" s="12"/>
      <c r="CC1010" s="12"/>
      <c r="CE1010" s="12"/>
      <c r="CH1010" s="12"/>
      <c r="CI1010" s="12"/>
    </row>
    <row r="1011" spans="1:87">
      <c r="A1011" s="9">
        <v>1002</v>
      </c>
      <c r="B1011" s="9">
        <v>201</v>
      </c>
      <c r="C1011" s="9" t="s">
        <v>1700</v>
      </c>
      <c r="D1011" s="9">
        <v>825</v>
      </c>
      <c r="E1011" s="9" t="s">
        <v>1482</v>
      </c>
      <c r="F1011" s="39">
        <v>27148184</v>
      </c>
      <c r="G1011" s="128">
        <v>0.15343813641508838</v>
      </c>
      <c r="H1011" s="129">
        <f t="shared" si="144"/>
        <v>27238745</v>
      </c>
      <c r="I1011" s="128">
        <f>IF(H1014&gt;0, H1011/H1014, 0)</f>
        <v>0.14703057381855708</v>
      </c>
      <c r="J1011" s="76"/>
      <c r="K1011" s="12" t="e">
        <f>ROUND(J1014*I1011,0)</f>
        <v>#REF!</v>
      </c>
      <c r="L1011" s="75">
        <v>4425014</v>
      </c>
      <c r="M1011" s="12" t="e">
        <f>K1011-L1011</f>
        <v>#REF!</v>
      </c>
      <c r="N1011" s="50" t="e">
        <f t="shared" si="143"/>
        <v>#REF!</v>
      </c>
      <c r="O1011" s="12">
        <v>1695</v>
      </c>
      <c r="P1011" s="9">
        <f t="shared" si="136"/>
        <v>0</v>
      </c>
      <c r="Q1011" s="130">
        <f t="shared" si="137"/>
        <v>201</v>
      </c>
      <c r="R1011" s="130">
        <f t="shared" si="138"/>
        <v>825</v>
      </c>
      <c r="S1011" s="130">
        <f t="shared" si="139"/>
        <v>1002</v>
      </c>
      <c r="T1011" s="130">
        <f t="shared" si="140"/>
        <v>1697</v>
      </c>
      <c r="U1011" s="130">
        <f t="shared" si="141"/>
        <v>27238745</v>
      </c>
      <c r="V1011" s="185">
        <f t="shared" si="142"/>
        <v>1002</v>
      </c>
      <c r="W1011" s="12">
        <v>201</v>
      </c>
      <c r="X1011" s="9">
        <v>825</v>
      </c>
      <c r="Y1011" s="9">
        <v>1002</v>
      </c>
      <c r="Z1011" s="12">
        <v>1697</v>
      </c>
      <c r="AA1011" s="12">
        <v>27238745</v>
      </c>
      <c r="AB1011" s="132"/>
      <c r="AC1011" s="131"/>
      <c r="AD1011" s="132"/>
      <c r="AE1011" s="132"/>
      <c r="AF1011" s="131"/>
      <c r="AG1011" s="131"/>
      <c r="AI1011" s="12"/>
      <c r="AL1011" s="12"/>
      <c r="AM1011" s="12"/>
      <c r="AO1011" s="12"/>
      <c r="AR1011" s="12"/>
      <c r="AS1011" s="12"/>
      <c r="AU1011" s="12"/>
      <c r="AX1011" s="12"/>
      <c r="AY1011" s="12"/>
      <c r="BA1011" s="12"/>
      <c r="BD1011" s="12"/>
      <c r="BE1011" s="12"/>
      <c r="BG1011" s="12"/>
      <c r="BJ1011" s="12"/>
      <c r="BK1011" s="12"/>
      <c r="BM1011" s="131"/>
      <c r="BN1011" s="132"/>
      <c r="BO1011" s="132"/>
      <c r="BP1011" s="12"/>
      <c r="BQ1011" s="12"/>
      <c r="BS1011" s="12"/>
      <c r="BV1011" s="12"/>
      <c r="BW1011" s="12"/>
      <c r="BY1011" s="12"/>
      <c r="CB1011" s="12"/>
      <c r="CC1011" s="12"/>
      <c r="CE1011" s="12"/>
      <c r="CH1011" s="12"/>
      <c r="CI1011" s="12"/>
    </row>
    <row r="1012" spans="1:87">
      <c r="A1012" s="9">
        <v>1003</v>
      </c>
      <c r="B1012" s="9">
        <v>201</v>
      </c>
      <c r="C1012" s="9" t="s">
        <v>1700</v>
      </c>
      <c r="D1012" s="9">
        <v>910</v>
      </c>
      <c r="E1012" s="9" t="s">
        <v>1499</v>
      </c>
      <c r="F1012" s="39">
        <v>288927</v>
      </c>
      <c r="G1012" s="128">
        <v>1.632979223951121E-3</v>
      </c>
      <c r="H1012" s="129">
        <f t="shared" si="144"/>
        <v>275787</v>
      </c>
      <c r="I1012" s="128">
        <f>IF(H1014&gt;0, H1012/H1014, 0)</f>
        <v>1.4886559884347975E-3</v>
      </c>
      <c r="J1012" s="76"/>
      <c r="K1012" s="12" t="e">
        <f>ROUND(J1014*I1012,0)</f>
        <v>#REF!</v>
      </c>
      <c r="L1012" s="75">
        <v>47094</v>
      </c>
      <c r="M1012" s="12" t="e">
        <f>K1012-L1012</f>
        <v>#REF!</v>
      </c>
      <c r="N1012" s="50" t="e">
        <f t="shared" si="143"/>
        <v>#REF!</v>
      </c>
      <c r="O1012" s="12">
        <v>19</v>
      </c>
      <c r="P1012" s="9">
        <f t="shared" si="136"/>
        <v>0</v>
      </c>
      <c r="Q1012" s="130">
        <f t="shared" si="137"/>
        <v>201</v>
      </c>
      <c r="R1012" s="130">
        <f t="shared" si="138"/>
        <v>910</v>
      </c>
      <c r="S1012" s="130">
        <f t="shared" si="139"/>
        <v>1003</v>
      </c>
      <c r="T1012" s="130">
        <f t="shared" si="140"/>
        <v>18</v>
      </c>
      <c r="U1012" s="130">
        <f t="shared" si="141"/>
        <v>275787</v>
      </c>
      <c r="V1012" s="185">
        <f t="shared" si="142"/>
        <v>1003</v>
      </c>
      <c r="W1012" s="12">
        <v>201</v>
      </c>
      <c r="X1012" s="9">
        <v>910</v>
      </c>
      <c r="Y1012" s="9">
        <v>1003</v>
      </c>
      <c r="Z1012" s="12">
        <v>18</v>
      </c>
      <c r="AA1012" s="12">
        <v>275787</v>
      </c>
      <c r="AB1012" s="132"/>
      <c r="AC1012" s="131"/>
      <c r="AD1012" s="132"/>
      <c r="AE1012" s="132"/>
      <c r="AF1012" s="131"/>
      <c r="AG1012" s="131"/>
      <c r="AI1012" s="12"/>
      <c r="AL1012" s="12"/>
      <c r="AM1012" s="12"/>
      <c r="AO1012" s="12"/>
      <c r="AR1012" s="12"/>
      <c r="AS1012" s="12"/>
      <c r="AU1012" s="12"/>
      <c r="AX1012" s="12"/>
      <c r="AY1012" s="12"/>
      <c r="BA1012" s="12"/>
      <c r="BD1012" s="12"/>
      <c r="BE1012" s="12"/>
      <c r="BG1012" s="12"/>
      <c r="BJ1012" s="12"/>
      <c r="BK1012" s="12"/>
      <c r="BM1012" s="131"/>
      <c r="BN1012" s="132"/>
      <c r="BO1012" s="132"/>
      <c r="BP1012" s="12"/>
      <c r="BQ1012" s="12"/>
      <c r="BS1012" s="12"/>
      <c r="BV1012" s="12"/>
      <c r="BW1012" s="12"/>
      <c r="BY1012" s="12"/>
      <c r="CB1012" s="12"/>
      <c r="CC1012" s="12"/>
      <c r="CE1012" s="12"/>
      <c r="CH1012" s="12"/>
      <c r="CI1012" s="12"/>
    </row>
    <row r="1013" spans="1:87">
      <c r="A1013" s="9">
        <v>1004</v>
      </c>
      <c r="B1013" s="9">
        <v>201</v>
      </c>
      <c r="C1013" s="9" t="s">
        <v>1928</v>
      </c>
      <c r="D1013" s="9">
        <v>998</v>
      </c>
      <c r="E1013" s="9" t="s">
        <v>1928</v>
      </c>
      <c r="F1013" s="39">
        <v>0</v>
      </c>
      <c r="G1013" s="128">
        <v>0</v>
      </c>
      <c r="H1013" s="129">
        <f t="shared" si="144"/>
        <v>0</v>
      </c>
      <c r="I1013" s="128">
        <f>IF(H1014&gt;0, H1013/H1014, 0)</f>
        <v>0</v>
      </c>
      <c r="J1013" s="76"/>
      <c r="K1013" s="12" t="e">
        <f>ROUND(J1014*I1013,0)</f>
        <v>#REF!</v>
      </c>
      <c r="L1013" s="75">
        <v>0</v>
      </c>
      <c r="M1013" s="12" t="e">
        <f>K1013-L1013</f>
        <v>#REF!</v>
      </c>
      <c r="N1013" s="50" t="e">
        <f t="shared" si="143"/>
        <v>#REF!</v>
      </c>
      <c r="O1013" s="12">
        <v>0</v>
      </c>
      <c r="P1013" s="9">
        <f t="shared" si="136"/>
        <v>0</v>
      </c>
      <c r="Q1013" s="130">
        <f t="shared" si="137"/>
        <v>201</v>
      </c>
      <c r="R1013" s="130">
        <f t="shared" si="138"/>
        <v>998</v>
      </c>
      <c r="S1013" s="130">
        <f t="shared" si="139"/>
        <v>1004</v>
      </c>
      <c r="T1013" s="130">
        <f t="shared" si="140"/>
        <v>0</v>
      </c>
      <c r="U1013" s="130">
        <f t="shared" si="141"/>
        <v>0</v>
      </c>
      <c r="V1013" s="185">
        <f t="shared" si="142"/>
        <v>1004</v>
      </c>
      <c r="W1013" s="12">
        <v>201</v>
      </c>
      <c r="X1013" s="9">
        <v>998</v>
      </c>
      <c r="Y1013" s="9">
        <v>1004</v>
      </c>
      <c r="Z1013" s="12">
        <v>0</v>
      </c>
      <c r="AA1013" s="12">
        <v>0</v>
      </c>
      <c r="AB1013" s="132"/>
      <c r="AC1013" s="131"/>
      <c r="AD1013" s="132"/>
      <c r="AE1013" s="132"/>
      <c r="AF1013" s="131"/>
      <c r="AG1013" s="131"/>
      <c r="AI1013" s="12"/>
      <c r="AL1013" s="12"/>
      <c r="AM1013" s="12"/>
      <c r="AO1013" s="12"/>
      <c r="AR1013" s="12"/>
      <c r="AS1013" s="12"/>
      <c r="AU1013" s="12"/>
      <c r="AX1013" s="12"/>
      <c r="AY1013" s="12"/>
      <c r="BA1013" s="12"/>
      <c r="BD1013" s="12"/>
      <c r="BE1013" s="12"/>
      <c r="BG1013" s="12"/>
      <c r="BJ1013" s="12"/>
      <c r="BK1013" s="12"/>
      <c r="BM1013" s="131"/>
      <c r="BN1013" s="132"/>
      <c r="BO1013" s="132"/>
      <c r="BP1013" s="12"/>
      <c r="BQ1013" s="12"/>
      <c r="BS1013" s="12"/>
      <c r="BV1013" s="12"/>
      <c r="BW1013" s="12"/>
      <c r="BY1013" s="12"/>
      <c r="CB1013" s="12"/>
      <c r="CC1013" s="12"/>
      <c r="CE1013" s="12"/>
      <c r="CH1013" s="12"/>
      <c r="CI1013" s="12"/>
    </row>
    <row r="1014" spans="1:87">
      <c r="A1014" s="9">
        <v>1005</v>
      </c>
      <c r="B1014" s="13">
        <v>201</v>
      </c>
      <c r="C1014" s="13" t="s">
        <v>1700</v>
      </c>
      <c r="D1014" s="13">
        <v>999</v>
      </c>
      <c r="E1014" s="13" t="s">
        <v>946</v>
      </c>
      <c r="F1014" s="111">
        <v>176932440.88</v>
      </c>
      <c r="G1014" s="133">
        <v>1</v>
      </c>
      <c r="H1014" s="134">
        <f>SUM(H1010:H1013)</f>
        <v>185259053.90000004</v>
      </c>
      <c r="I1014" s="133">
        <f>SUM(I1010:I1013)</f>
        <v>1</v>
      </c>
      <c r="J1014" s="111" t="e">
        <f>VLOOKUP(B1014,town351,22)</f>
        <v>#REF!</v>
      </c>
      <c r="K1014" s="111" t="e">
        <f>SUM(K1010:K1013)</f>
        <v>#REF!</v>
      </c>
      <c r="L1014" s="135">
        <v>28839075</v>
      </c>
      <c r="M1014" s="111" t="e">
        <f>SUM(M1010:M1013)</f>
        <v>#REF!</v>
      </c>
      <c r="N1014" s="49" t="e">
        <f t="shared" si="143"/>
        <v>#REF!</v>
      </c>
      <c r="O1014" s="111">
        <v>14925</v>
      </c>
      <c r="P1014" s="9">
        <f t="shared" si="136"/>
        <v>0</v>
      </c>
      <c r="Q1014" s="130">
        <f t="shared" si="137"/>
        <v>201</v>
      </c>
      <c r="R1014" s="130">
        <f t="shared" si="138"/>
        <v>999</v>
      </c>
      <c r="S1014" s="130">
        <f t="shared" si="139"/>
        <v>1005</v>
      </c>
      <c r="T1014" s="130">
        <f t="shared" si="140"/>
        <v>15184</v>
      </c>
      <c r="U1014" s="130">
        <f t="shared" si="141"/>
        <v>185259053.90000004</v>
      </c>
      <c r="V1014" s="185">
        <f t="shared" si="142"/>
        <v>1005</v>
      </c>
      <c r="W1014" s="12">
        <v>201</v>
      </c>
      <c r="X1014" s="9">
        <v>999</v>
      </c>
      <c r="Y1014" s="9">
        <v>1005</v>
      </c>
      <c r="Z1014" s="12">
        <v>15184</v>
      </c>
      <c r="AA1014" s="12">
        <v>185259053.90000004</v>
      </c>
      <c r="AB1014" s="132"/>
      <c r="AC1014" s="131"/>
      <c r="AD1014" s="132"/>
      <c r="AE1014" s="132"/>
      <c r="AF1014" s="131"/>
      <c r="AG1014" s="131"/>
      <c r="AI1014" s="12"/>
      <c r="AL1014" s="12"/>
      <c r="AM1014" s="12"/>
      <c r="AO1014" s="12"/>
      <c r="AR1014" s="12"/>
      <c r="AS1014" s="12"/>
      <c r="AU1014" s="12"/>
      <c r="AX1014" s="12"/>
      <c r="AY1014" s="12"/>
      <c r="BA1014" s="12"/>
      <c r="BD1014" s="12"/>
      <c r="BE1014" s="12"/>
      <c r="BG1014" s="12"/>
      <c r="BJ1014" s="12"/>
      <c r="BK1014" s="12"/>
      <c r="BM1014" s="131"/>
      <c r="BN1014" s="132"/>
      <c r="BO1014" s="132"/>
      <c r="BP1014" s="12"/>
      <c r="BQ1014" s="12"/>
      <c r="BS1014" s="12"/>
      <c r="BV1014" s="12"/>
      <c r="BW1014" s="12"/>
      <c r="BY1014" s="12"/>
      <c r="CB1014" s="12"/>
      <c r="CC1014" s="12"/>
      <c r="CE1014" s="12"/>
      <c r="CH1014" s="12"/>
      <c r="CI1014" s="12"/>
    </row>
    <row r="1015" spans="1:87">
      <c r="A1015" s="9">
        <v>1006</v>
      </c>
      <c r="B1015" s="9">
        <v>202</v>
      </c>
      <c r="C1015" s="9" t="s">
        <v>1701</v>
      </c>
      <c r="D1015" s="9">
        <v>202</v>
      </c>
      <c r="E1015" s="9" t="s">
        <v>1262</v>
      </c>
      <c r="F1015" s="39">
        <v>13199.960000000001</v>
      </c>
      <c r="G1015" s="128">
        <v>7.8783297622904945E-3</v>
      </c>
      <c r="H1015" s="129">
        <f>U1015</f>
        <v>0</v>
      </c>
      <c r="I1015" s="128">
        <f>IF(H1019&gt;0, H1015/H1019, 0)</f>
        <v>0</v>
      </c>
      <c r="J1015" s="76"/>
      <c r="K1015" s="12" t="e">
        <f>ROUND(J1019*I1015,0)</f>
        <v>#REF!</v>
      </c>
      <c r="L1015" s="75">
        <v>7496</v>
      </c>
      <c r="M1015" s="12" t="e">
        <f>K1015-L1015</f>
        <v>#REF!</v>
      </c>
      <c r="N1015" s="50" t="e">
        <f t="shared" si="143"/>
        <v>#REF!</v>
      </c>
      <c r="O1015" s="12">
        <v>1</v>
      </c>
      <c r="P1015" s="9">
        <f t="shared" si="136"/>
        <v>0</v>
      </c>
      <c r="Q1015" s="130">
        <f t="shared" si="137"/>
        <v>202</v>
      </c>
      <c r="R1015" s="130">
        <f t="shared" si="138"/>
        <v>202</v>
      </c>
      <c r="S1015" s="130">
        <f t="shared" si="139"/>
        <v>1006</v>
      </c>
      <c r="T1015" s="130">
        <f t="shared" si="140"/>
        <v>0</v>
      </c>
      <c r="U1015" s="130">
        <f t="shared" si="141"/>
        <v>0</v>
      </c>
      <c r="V1015" s="185">
        <f t="shared" si="142"/>
        <v>1006</v>
      </c>
      <c r="W1015" s="12">
        <v>202</v>
      </c>
      <c r="X1015" s="9">
        <v>202</v>
      </c>
      <c r="Y1015" s="9">
        <v>1006</v>
      </c>
      <c r="Z1015" s="12">
        <v>0</v>
      </c>
      <c r="AA1015" s="12">
        <v>0</v>
      </c>
      <c r="AB1015" s="132"/>
      <c r="AC1015" s="131"/>
      <c r="AD1015" s="132"/>
      <c r="AE1015" s="132"/>
      <c r="AF1015" s="131"/>
      <c r="AG1015" s="131"/>
      <c r="AI1015" s="12"/>
      <c r="AL1015" s="12"/>
      <c r="AM1015" s="12"/>
      <c r="AO1015" s="12"/>
      <c r="AR1015" s="12"/>
      <c r="AS1015" s="12"/>
      <c r="AU1015" s="12"/>
      <c r="AX1015" s="12"/>
      <c r="AY1015" s="12"/>
      <c r="BA1015" s="12"/>
      <c r="BD1015" s="12"/>
      <c r="BE1015" s="12"/>
      <c r="BG1015" s="12"/>
      <c r="BJ1015" s="12"/>
      <c r="BK1015" s="12"/>
      <c r="BM1015" s="131"/>
      <c r="BN1015" s="132"/>
      <c r="BO1015" s="132"/>
      <c r="BP1015" s="12"/>
      <c r="BQ1015" s="12"/>
      <c r="BS1015" s="12"/>
      <c r="BV1015" s="12"/>
      <c r="BW1015" s="12"/>
      <c r="BY1015" s="12"/>
      <c r="CB1015" s="12"/>
      <c r="CC1015" s="12"/>
      <c r="CE1015" s="12"/>
      <c r="CH1015" s="12"/>
      <c r="CI1015" s="12"/>
    </row>
    <row r="1016" spans="1:87">
      <c r="A1016" s="9">
        <v>1007</v>
      </c>
      <c r="B1016" s="9">
        <v>202</v>
      </c>
      <c r="C1016" s="9" t="s">
        <v>1701</v>
      </c>
      <c r="D1016" s="9">
        <v>753</v>
      </c>
      <c r="E1016" s="9" t="s">
        <v>1460</v>
      </c>
      <c r="F1016" s="39">
        <v>1487728</v>
      </c>
      <c r="G1016" s="128">
        <v>0.88794297714484838</v>
      </c>
      <c r="H1016" s="129">
        <f t="shared" si="144"/>
        <v>1516084</v>
      </c>
      <c r="I1016" s="128">
        <f>IF(H1019&gt;0, H1016/H1019, 0)</f>
        <v>0.8952413120345416</v>
      </c>
      <c r="J1016" s="76"/>
      <c r="K1016" s="12" t="e">
        <f>ROUND(J1019*I1016,0)</f>
        <v>#REF!</v>
      </c>
      <c r="L1016" s="75">
        <v>844818</v>
      </c>
      <c r="M1016" s="12" t="e">
        <f>K1016-L1016</f>
        <v>#REF!</v>
      </c>
      <c r="N1016" s="50" t="e">
        <f t="shared" si="143"/>
        <v>#REF!</v>
      </c>
      <c r="O1016" s="12">
        <v>150</v>
      </c>
      <c r="P1016" s="9">
        <f t="shared" si="136"/>
        <v>0</v>
      </c>
      <c r="Q1016" s="130">
        <f t="shared" si="137"/>
        <v>202</v>
      </c>
      <c r="R1016" s="130">
        <f t="shared" si="138"/>
        <v>753</v>
      </c>
      <c r="S1016" s="130">
        <f t="shared" si="139"/>
        <v>1007</v>
      </c>
      <c r="T1016" s="130">
        <f t="shared" si="140"/>
        <v>152</v>
      </c>
      <c r="U1016" s="130">
        <f t="shared" si="141"/>
        <v>1516084</v>
      </c>
      <c r="V1016" s="185">
        <f t="shared" si="142"/>
        <v>1007</v>
      </c>
      <c r="W1016" s="12">
        <v>202</v>
      </c>
      <c r="X1016" s="9">
        <v>753</v>
      </c>
      <c r="Y1016" s="9">
        <v>1007</v>
      </c>
      <c r="Z1016" s="12">
        <v>152</v>
      </c>
      <c r="AA1016" s="12">
        <v>1516084</v>
      </c>
      <c r="AB1016" s="132"/>
      <c r="AC1016" s="131"/>
      <c r="AD1016" s="132"/>
      <c r="AE1016" s="132"/>
      <c r="AF1016" s="131"/>
      <c r="AG1016" s="131"/>
      <c r="AI1016" s="12"/>
      <c r="AL1016" s="12"/>
      <c r="AM1016" s="12"/>
      <c r="AO1016" s="12"/>
      <c r="AR1016" s="12"/>
      <c r="AS1016" s="12"/>
      <c r="AU1016" s="12"/>
      <c r="AX1016" s="12"/>
      <c r="AY1016" s="12"/>
      <c r="BA1016" s="12"/>
      <c r="BD1016" s="12"/>
      <c r="BE1016" s="12"/>
      <c r="BG1016" s="12"/>
      <c r="BJ1016" s="12"/>
      <c r="BK1016" s="12"/>
      <c r="BM1016" s="131"/>
      <c r="BN1016" s="132"/>
      <c r="BO1016" s="132"/>
      <c r="BP1016" s="12"/>
      <c r="BQ1016" s="12"/>
      <c r="BS1016" s="12"/>
      <c r="BV1016" s="12"/>
      <c r="BW1016" s="12"/>
      <c r="BY1016" s="12"/>
      <c r="CB1016" s="12"/>
      <c r="CC1016" s="12"/>
      <c r="CE1016" s="12"/>
      <c r="CH1016" s="12"/>
      <c r="CI1016" s="12"/>
    </row>
    <row r="1017" spans="1:87">
      <c r="A1017" s="9">
        <v>1008</v>
      </c>
      <c r="B1017" s="9">
        <v>202</v>
      </c>
      <c r="C1017" s="9" t="s">
        <v>1701</v>
      </c>
      <c r="D1017" s="9">
        <v>860</v>
      </c>
      <c r="E1017" s="9" t="s">
        <v>1491</v>
      </c>
      <c r="F1017" s="39">
        <v>174549</v>
      </c>
      <c r="G1017" s="128">
        <v>0.10417869309286115</v>
      </c>
      <c r="H1017" s="129">
        <f t="shared" si="144"/>
        <v>177408</v>
      </c>
      <c r="I1017" s="128">
        <f>IF(H1019&gt;0, H1017/H1019, 0)</f>
        <v>0.10475868796545836</v>
      </c>
      <c r="J1017" s="76"/>
      <c r="K1017" s="12" t="e">
        <f>ROUND(J1019*I1017,0)</f>
        <v>#REF!</v>
      </c>
      <c r="L1017" s="75">
        <v>99119</v>
      </c>
      <c r="M1017" s="12" t="e">
        <f>K1017-L1017</f>
        <v>#REF!</v>
      </c>
      <c r="N1017" s="50" t="e">
        <f t="shared" si="143"/>
        <v>#REF!</v>
      </c>
      <c r="O1017" s="12">
        <v>11</v>
      </c>
      <c r="P1017" s="9">
        <f t="shared" si="136"/>
        <v>0</v>
      </c>
      <c r="Q1017" s="130">
        <f t="shared" si="137"/>
        <v>202</v>
      </c>
      <c r="R1017" s="130">
        <f t="shared" si="138"/>
        <v>860</v>
      </c>
      <c r="S1017" s="130">
        <f t="shared" si="139"/>
        <v>1008</v>
      </c>
      <c r="T1017" s="130">
        <f t="shared" si="140"/>
        <v>11</v>
      </c>
      <c r="U1017" s="130">
        <f t="shared" si="141"/>
        <v>177408</v>
      </c>
      <c r="V1017" s="185">
        <f t="shared" si="142"/>
        <v>1008</v>
      </c>
      <c r="W1017" s="12">
        <v>202</v>
      </c>
      <c r="X1017" s="9">
        <v>860</v>
      </c>
      <c r="Y1017" s="9">
        <v>1008</v>
      </c>
      <c r="Z1017" s="12">
        <v>11</v>
      </c>
      <c r="AA1017" s="12">
        <v>177408</v>
      </c>
      <c r="AB1017" s="132"/>
      <c r="AC1017" s="131"/>
      <c r="AD1017" s="132"/>
      <c r="AE1017" s="132"/>
      <c r="AF1017" s="131"/>
      <c r="AG1017" s="131"/>
      <c r="AI1017" s="12"/>
      <c r="AL1017" s="12"/>
      <c r="AM1017" s="12"/>
      <c r="AO1017" s="12"/>
      <c r="AR1017" s="12"/>
      <c r="AS1017" s="12"/>
      <c r="AU1017" s="12"/>
      <c r="AX1017" s="12"/>
      <c r="AY1017" s="12"/>
      <c r="BA1017" s="12"/>
      <c r="BD1017" s="12"/>
      <c r="BE1017" s="12"/>
      <c r="BG1017" s="12"/>
      <c r="BJ1017" s="12"/>
      <c r="BK1017" s="12"/>
      <c r="BM1017" s="131"/>
      <c r="BN1017" s="132"/>
      <c r="BO1017" s="132"/>
      <c r="BP1017" s="12"/>
      <c r="BQ1017" s="12"/>
      <c r="BS1017" s="12"/>
      <c r="BV1017" s="12"/>
      <c r="BW1017" s="12"/>
      <c r="BY1017" s="12"/>
      <c r="CB1017" s="12"/>
      <c r="CC1017" s="12"/>
      <c r="CE1017" s="12"/>
      <c r="CH1017" s="12"/>
      <c r="CI1017" s="12"/>
    </row>
    <row r="1018" spans="1:87">
      <c r="A1018" s="9">
        <v>1009</v>
      </c>
      <c r="B1018" s="9">
        <v>202</v>
      </c>
      <c r="C1018" s="9" t="s">
        <v>1928</v>
      </c>
      <c r="D1018" s="9">
        <v>998</v>
      </c>
      <c r="E1018" s="9" t="s">
        <v>1928</v>
      </c>
      <c r="F1018" s="39">
        <v>0</v>
      </c>
      <c r="G1018" s="128">
        <v>0</v>
      </c>
      <c r="H1018" s="129">
        <f t="shared" si="144"/>
        <v>0</v>
      </c>
      <c r="I1018" s="128">
        <f>IF(H1019&gt;0, H1018/H1019, 0)</f>
        <v>0</v>
      </c>
      <c r="J1018" s="76"/>
      <c r="K1018" s="12" t="e">
        <f>ROUND(J1019*I1018,0)</f>
        <v>#REF!</v>
      </c>
      <c r="L1018" s="75">
        <v>0</v>
      </c>
      <c r="M1018" s="12" t="e">
        <f>K1018-L1018</f>
        <v>#REF!</v>
      </c>
      <c r="N1018" s="50" t="e">
        <f t="shared" si="143"/>
        <v>#REF!</v>
      </c>
      <c r="O1018" s="12">
        <v>0</v>
      </c>
      <c r="P1018" s="9">
        <f t="shared" si="136"/>
        <v>0</v>
      </c>
      <c r="Q1018" s="130">
        <f t="shared" si="137"/>
        <v>202</v>
      </c>
      <c r="R1018" s="130">
        <f t="shared" si="138"/>
        <v>998</v>
      </c>
      <c r="S1018" s="130">
        <f t="shared" si="139"/>
        <v>1009</v>
      </c>
      <c r="T1018" s="130">
        <f t="shared" si="140"/>
        <v>0</v>
      </c>
      <c r="U1018" s="130">
        <f t="shared" si="141"/>
        <v>0</v>
      </c>
      <c r="V1018" s="185">
        <f t="shared" si="142"/>
        <v>1009</v>
      </c>
      <c r="W1018" s="12">
        <v>202</v>
      </c>
      <c r="X1018" s="9">
        <v>998</v>
      </c>
      <c r="Y1018" s="9">
        <v>1009</v>
      </c>
      <c r="Z1018" s="12">
        <v>0</v>
      </c>
      <c r="AA1018" s="12">
        <v>0</v>
      </c>
      <c r="AB1018" s="132"/>
      <c r="AC1018" s="131"/>
      <c r="AD1018" s="132"/>
      <c r="AE1018" s="132"/>
      <c r="AF1018" s="131"/>
      <c r="AG1018" s="131"/>
      <c r="AI1018" s="12"/>
      <c r="AL1018" s="12"/>
      <c r="AM1018" s="12"/>
      <c r="AO1018" s="12"/>
      <c r="AR1018" s="12"/>
      <c r="AS1018" s="12"/>
      <c r="AU1018" s="12"/>
      <c r="AX1018" s="12"/>
      <c r="AY1018" s="12"/>
      <c r="BA1018" s="12"/>
      <c r="BD1018" s="12"/>
      <c r="BE1018" s="12"/>
      <c r="BG1018" s="12"/>
      <c r="BJ1018" s="12"/>
      <c r="BK1018" s="12"/>
      <c r="BM1018" s="131"/>
      <c r="BN1018" s="132"/>
      <c r="BO1018" s="132"/>
      <c r="BP1018" s="12"/>
      <c r="BQ1018" s="12"/>
      <c r="BS1018" s="12"/>
      <c r="BV1018" s="12"/>
      <c r="BW1018" s="12"/>
      <c r="BY1018" s="12"/>
      <c r="CB1018" s="12"/>
      <c r="CC1018" s="12"/>
      <c r="CE1018" s="12"/>
      <c r="CH1018" s="12"/>
      <c r="CI1018" s="12"/>
    </row>
    <row r="1019" spans="1:87">
      <c r="A1019" s="9">
        <v>1010</v>
      </c>
      <c r="B1019" s="13">
        <v>202</v>
      </c>
      <c r="C1019" s="13" t="s">
        <v>1701</v>
      </c>
      <c r="D1019" s="13">
        <v>999</v>
      </c>
      <c r="E1019" s="13" t="s">
        <v>946</v>
      </c>
      <c r="F1019" s="111">
        <v>1675476.96</v>
      </c>
      <c r="G1019" s="133">
        <v>1</v>
      </c>
      <c r="H1019" s="134">
        <f>SUM(H1015:H1018)</f>
        <v>1693492</v>
      </c>
      <c r="I1019" s="133">
        <f>SUM(I1015:I1018)</f>
        <v>1</v>
      </c>
      <c r="J1019" s="111" t="e">
        <f>VLOOKUP(B1019,town351,22)</f>
        <v>#REF!</v>
      </c>
      <c r="K1019" s="111" t="e">
        <f>SUM(K1015:K1018)</f>
        <v>#REF!</v>
      </c>
      <c r="L1019" s="135">
        <v>951433</v>
      </c>
      <c r="M1019" s="111" t="e">
        <f>SUM(M1015:M1018)</f>
        <v>#REF!</v>
      </c>
      <c r="N1019" s="49" t="e">
        <f t="shared" si="143"/>
        <v>#REF!</v>
      </c>
      <c r="O1019" s="111">
        <v>162</v>
      </c>
      <c r="P1019" s="9">
        <f t="shared" si="136"/>
        <v>0</v>
      </c>
      <c r="Q1019" s="130">
        <f t="shared" si="137"/>
        <v>202</v>
      </c>
      <c r="R1019" s="130">
        <f t="shared" si="138"/>
        <v>999</v>
      </c>
      <c r="S1019" s="130">
        <f t="shared" si="139"/>
        <v>1010</v>
      </c>
      <c r="T1019" s="130">
        <f t="shared" si="140"/>
        <v>163</v>
      </c>
      <c r="U1019" s="130">
        <f t="shared" si="141"/>
        <v>1693492</v>
      </c>
      <c r="V1019" s="185">
        <f t="shared" si="142"/>
        <v>1010</v>
      </c>
      <c r="W1019" s="12">
        <v>202</v>
      </c>
      <c r="X1019" s="9">
        <v>999</v>
      </c>
      <c r="Y1019" s="9">
        <v>1010</v>
      </c>
      <c r="Z1019" s="12">
        <v>163</v>
      </c>
      <c r="AA1019" s="12">
        <v>1693492</v>
      </c>
      <c r="AB1019" s="132"/>
      <c r="AC1019" s="131"/>
      <c r="AD1019" s="132"/>
      <c r="AE1019" s="132"/>
      <c r="AF1019" s="131"/>
      <c r="AG1019" s="131"/>
      <c r="AI1019" s="12"/>
      <c r="AL1019" s="12"/>
      <c r="AM1019" s="12"/>
      <c r="AO1019" s="12"/>
      <c r="AR1019" s="12"/>
      <c r="AS1019" s="12"/>
      <c r="AU1019" s="12"/>
      <c r="AX1019" s="12"/>
      <c r="AY1019" s="12"/>
      <c r="BA1019" s="12"/>
      <c r="BD1019" s="12"/>
      <c r="BE1019" s="12"/>
      <c r="BG1019" s="12"/>
      <c r="BJ1019" s="12"/>
      <c r="BK1019" s="12"/>
      <c r="BM1019" s="131"/>
      <c r="BN1019" s="132"/>
      <c r="BO1019" s="132"/>
      <c r="BP1019" s="12"/>
      <c r="BQ1019" s="12"/>
      <c r="BS1019" s="12"/>
      <c r="BV1019" s="12"/>
      <c r="BW1019" s="12"/>
      <c r="BY1019" s="12"/>
      <c r="CB1019" s="12"/>
      <c r="CC1019" s="12"/>
      <c r="CE1019" s="12"/>
      <c r="CH1019" s="12"/>
      <c r="CI1019" s="12"/>
    </row>
    <row r="1020" spans="1:87">
      <c r="A1020" s="9">
        <v>1011</v>
      </c>
      <c r="B1020" s="9">
        <v>203</v>
      </c>
      <c r="C1020" s="9" t="s">
        <v>1702</v>
      </c>
      <c r="D1020" s="9">
        <v>203</v>
      </c>
      <c r="E1020" s="9" t="s">
        <v>1263</v>
      </c>
      <c r="F1020" s="39">
        <v>26986.020340000003</v>
      </c>
      <c r="G1020" s="128">
        <v>3.2072962041196124E-3</v>
      </c>
      <c r="H1020" s="129">
        <f>U1020</f>
        <v>53983.259600000005</v>
      </c>
      <c r="I1020" s="128">
        <f>IF(H1024&gt;0, H1020/H1024, 0)</f>
        <v>6.7936813561021176E-3</v>
      </c>
      <c r="J1020" s="76"/>
      <c r="K1020" s="12" t="e">
        <f>ROUND(J1024*I1020,0)</f>
        <v>#REF!</v>
      </c>
      <c r="L1020" s="75">
        <v>23796</v>
      </c>
      <c r="M1020" s="12" t="e">
        <f>K1020-L1020</f>
        <v>#REF!</v>
      </c>
      <c r="N1020" s="50" t="e">
        <f t="shared" si="143"/>
        <v>#REF!</v>
      </c>
      <c r="O1020" s="12">
        <v>2</v>
      </c>
      <c r="P1020" s="9">
        <f t="shared" si="136"/>
        <v>0</v>
      </c>
      <c r="Q1020" s="130">
        <f t="shared" si="137"/>
        <v>203</v>
      </c>
      <c r="R1020" s="130">
        <f t="shared" si="138"/>
        <v>203</v>
      </c>
      <c r="S1020" s="130">
        <f t="shared" si="139"/>
        <v>1011</v>
      </c>
      <c r="T1020" s="130">
        <f t="shared" si="140"/>
        <v>4</v>
      </c>
      <c r="U1020" s="130">
        <f t="shared" si="141"/>
        <v>53983.259600000005</v>
      </c>
      <c r="V1020" s="185">
        <f t="shared" si="142"/>
        <v>1011</v>
      </c>
      <c r="W1020" s="12">
        <v>203</v>
      </c>
      <c r="X1020" s="9">
        <v>203</v>
      </c>
      <c r="Y1020" s="9">
        <v>1011</v>
      </c>
      <c r="Z1020" s="12">
        <v>4</v>
      </c>
      <c r="AA1020" s="12">
        <v>53983.259600000005</v>
      </c>
      <c r="AB1020" s="132"/>
      <c r="AC1020" s="131"/>
      <c r="AD1020" s="132"/>
      <c r="AE1020" s="132"/>
      <c r="AF1020" s="131"/>
      <c r="AG1020" s="131"/>
      <c r="AI1020" s="12"/>
      <c r="AL1020" s="12"/>
      <c r="AM1020" s="12"/>
      <c r="AO1020" s="12"/>
      <c r="AR1020" s="12"/>
      <c r="AS1020" s="12"/>
      <c r="AU1020" s="12"/>
      <c r="AX1020" s="12"/>
      <c r="AY1020" s="12"/>
      <c r="BA1020" s="12"/>
      <c r="BD1020" s="12"/>
      <c r="BE1020" s="12"/>
      <c r="BG1020" s="12"/>
      <c r="BJ1020" s="12"/>
      <c r="BK1020" s="12"/>
      <c r="BM1020" s="131"/>
      <c r="BN1020" s="132"/>
      <c r="BO1020" s="132"/>
      <c r="BP1020" s="12"/>
      <c r="BQ1020" s="12"/>
      <c r="BS1020" s="12"/>
      <c r="BV1020" s="12"/>
      <c r="BW1020" s="12"/>
      <c r="BY1020" s="12"/>
      <c r="CB1020" s="12"/>
      <c r="CC1020" s="12"/>
      <c r="CE1020" s="12"/>
      <c r="CH1020" s="12"/>
      <c r="CI1020" s="12"/>
    </row>
    <row r="1021" spans="1:87">
      <c r="A1021" s="9">
        <v>1012</v>
      </c>
      <c r="B1021" s="9">
        <v>203</v>
      </c>
      <c r="C1021" s="9" t="s">
        <v>1702</v>
      </c>
      <c r="D1021" s="9">
        <v>773</v>
      </c>
      <c r="E1021" s="9" t="s">
        <v>1468</v>
      </c>
      <c r="F1021" s="39">
        <v>8026712</v>
      </c>
      <c r="G1021" s="128">
        <v>0.95397700753238734</v>
      </c>
      <c r="H1021" s="129">
        <f t="shared" si="144"/>
        <v>7465877</v>
      </c>
      <c r="I1021" s="128">
        <f>IF(H1024&gt;0, H1021/H1024, 0)</f>
        <v>0.93956514959781356</v>
      </c>
      <c r="J1021" s="76"/>
      <c r="K1021" s="12" t="e">
        <f>ROUND(J1024*I1021,0)</f>
        <v>#REF!</v>
      </c>
      <c r="L1021" s="75">
        <v>7077872</v>
      </c>
      <c r="M1021" s="12" t="e">
        <f>K1021-L1021</f>
        <v>#REF!</v>
      </c>
      <c r="N1021" s="50" t="e">
        <f t="shared" si="143"/>
        <v>#REF!</v>
      </c>
      <c r="O1021" s="12">
        <v>820</v>
      </c>
      <c r="P1021" s="9">
        <f t="shared" si="136"/>
        <v>0</v>
      </c>
      <c r="Q1021" s="130">
        <f t="shared" si="137"/>
        <v>203</v>
      </c>
      <c r="R1021" s="130">
        <f t="shared" si="138"/>
        <v>773</v>
      </c>
      <c r="S1021" s="130">
        <f t="shared" si="139"/>
        <v>1012</v>
      </c>
      <c r="T1021" s="130">
        <f t="shared" si="140"/>
        <v>747</v>
      </c>
      <c r="U1021" s="130">
        <f t="shared" si="141"/>
        <v>7465877</v>
      </c>
      <c r="V1021" s="185">
        <f t="shared" si="142"/>
        <v>1012</v>
      </c>
      <c r="W1021" s="12">
        <v>203</v>
      </c>
      <c r="X1021" s="9">
        <v>773</v>
      </c>
      <c r="Y1021" s="9">
        <v>1012</v>
      </c>
      <c r="Z1021" s="12">
        <v>747</v>
      </c>
      <c r="AA1021" s="12">
        <v>7465877</v>
      </c>
      <c r="AB1021" s="132"/>
      <c r="AC1021" s="131"/>
      <c r="AD1021" s="132"/>
      <c r="AE1021" s="132"/>
      <c r="AF1021" s="131"/>
      <c r="AG1021" s="131"/>
      <c r="AI1021" s="12"/>
      <c r="AL1021" s="12"/>
      <c r="AM1021" s="12"/>
      <c r="AO1021" s="12"/>
      <c r="AR1021" s="12"/>
      <c r="AS1021" s="12"/>
      <c r="AU1021" s="12"/>
      <c r="AX1021" s="12"/>
      <c r="AY1021" s="12"/>
      <c r="BA1021" s="12"/>
      <c r="BD1021" s="12"/>
      <c r="BE1021" s="12"/>
      <c r="BG1021" s="12"/>
      <c r="BJ1021" s="12"/>
      <c r="BK1021" s="12"/>
      <c r="BM1021" s="131"/>
      <c r="BN1021" s="132"/>
      <c r="BO1021" s="132"/>
      <c r="BP1021" s="12"/>
      <c r="BQ1021" s="12"/>
      <c r="BS1021" s="12"/>
      <c r="BV1021" s="12"/>
      <c r="BW1021" s="12"/>
      <c r="BY1021" s="12"/>
      <c r="CB1021" s="12"/>
      <c r="CC1021" s="12"/>
      <c r="CE1021" s="12"/>
      <c r="CH1021" s="12"/>
      <c r="CI1021" s="12"/>
    </row>
    <row r="1022" spans="1:87">
      <c r="A1022" s="9">
        <v>1013</v>
      </c>
      <c r="B1022" s="9">
        <v>203</v>
      </c>
      <c r="C1022" s="9" t="s">
        <v>1702</v>
      </c>
      <c r="D1022" s="9">
        <v>885</v>
      </c>
      <c r="E1022" s="9" t="s">
        <v>1498</v>
      </c>
      <c r="F1022" s="39">
        <v>360249</v>
      </c>
      <c r="G1022" s="128">
        <v>4.2815696263493075E-2</v>
      </c>
      <c r="H1022" s="129">
        <f t="shared" si="144"/>
        <v>426238</v>
      </c>
      <c r="I1022" s="128">
        <f>IF(H1024&gt;0, H1022/H1024, 0)</f>
        <v>5.3641169046084319E-2</v>
      </c>
      <c r="J1022" s="76"/>
      <c r="K1022" s="12" t="e">
        <f>ROUND(J1024*I1022,0)</f>
        <v>#REF!</v>
      </c>
      <c r="L1022" s="75">
        <v>317664</v>
      </c>
      <c r="M1022" s="12" t="e">
        <f>K1022-L1022</f>
        <v>#REF!</v>
      </c>
      <c r="N1022" s="50" t="e">
        <f t="shared" si="143"/>
        <v>#REF!</v>
      </c>
      <c r="O1022" s="12">
        <v>23</v>
      </c>
      <c r="P1022" s="9">
        <f t="shared" si="136"/>
        <v>0</v>
      </c>
      <c r="Q1022" s="130">
        <f t="shared" si="137"/>
        <v>203</v>
      </c>
      <c r="R1022" s="130">
        <f t="shared" si="138"/>
        <v>885</v>
      </c>
      <c r="S1022" s="130">
        <f t="shared" si="139"/>
        <v>1013</v>
      </c>
      <c r="T1022" s="130">
        <f t="shared" si="140"/>
        <v>27</v>
      </c>
      <c r="U1022" s="130">
        <f t="shared" si="141"/>
        <v>426238</v>
      </c>
      <c r="V1022" s="185">
        <f t="shared" si="142"/>
        <v>1013</v>
      </c>
      <c r="W1022" s="12">
        <v>203</v>
      </c>
      <c r="X1022" s="9">
        <v>885</v>
      </c>
      <c r="Y1022" s="9">
        <v>1013</v>
      </c>
      <c r="Z1022" s="12">
        <v>27</v>
      </c>
      <c r="AA1022" s="12">
        <v>426238</v>
      </c>
      <c r="AB1022" s="132"/>
      <c r="AC1022" s="131"/>
      <c r="AD1022" s="132"/>
      <c r="AE1022" s="132"/>
      <c r="AF1022" s="131"/>
      <c r="AG1022" s="131"/>
      <c r="AI1022" s="12"/>
      <c r="AL1022" s="12"/>
      <c r="AM1022" s="12"/>
      <c r="AO1022" s="12"/>
      <c r="AR1022" s="12"/>
      <c r="AS1022" s="12"/>
      <c r="AU1022" s="12"/>
      <c r="AX1022" s="12"/>
      <c r="AY1022" s="12"/>
      <c r="BA1022" s="12"/>
      <c r="BD1022" s="12"/>
      <c r="BE1022" s="12"/>
      <c r="BG1022" s="12"/>
      <c r="BJ1022" s="12"/>
      <c r="BK1022" s="12"/>
      <c r="BM1022" s="131"/>
      <c r="BN1022" s="132"/>
      <c r="BO1022" s="132"/>
      <c r="BP1022" s="12"/>
      <c r="BQ1022" s="12"/>
      <c r="BS1022" s="12"/>
      <c r="BV1022" s="12"/>
      <c r="BW1022" s="12"/>
      <c r="BY1022" s="12"/>
      <c r="CB1022" s="12"/>
      <c r="CC1022" s="12"/>
      <c r="CE1022" s="12"/>
      <c r="CH1022" s="12"/>
      <c r="CI1022" s="12"/>
    </row>
    <row r="1023" spans="1:87">
      <c r="A1023" s="9">
        <v>1014</v>
      </c>
      <c r="B1023" s="9">
        <v>203</v>
      </c>
      <c r="C1023" s="9" t="s">
        <v>1928</v>
      </c>
      <c r="D1023" s="9">
        <v>998</v>
      </c>
      <c r="F1023" s="136">
        <v>0</v>
      </c>
      <c r="G1023" s="137">
        <v>0</v>
      </c>
      <c r="H1023" s="129">
        <f t="shared" si="144"/>
        <v>0</v>
      </c>
      <c r="I1023" s="128">
        <f>IF(H1024&gt;0, H1023/H1024, 0)</f>
        <v>0</v>
      </c>
      <c r="J1023" s="76"/>
      <c r="K1023" s="12" t="e">
        <f>ROUND(J1024*I1023,0)</f>
        <v>#REF!</v>
      </c>
      <c r="L1023" s="75">
        <v>0</v>
      </c>
      <c r="M1023" s="12" t="e">
        <f>K1023-L1023</f>
        <v>#REF!</v>
      </c>
      <c r="N1023" s="50" t="e">
        <f t="shared" si="143"/>
        <v>#REF!</v>
      </c>
      <c r="O1023" s="12">
        <v>0</v>
      </c>
      <c r="P1023" s="9">
        <f t="shared" si="136"/>
        <v>0</v>
      </c>
      <c r="Q1023" s="130">
        <f t="shared" si="137"/>
        <v>203</v>
      </c>
      <c r="R1023" s="130">
        <f t="shared" si="138"/>
        <v>998</v>
      </c>
      <c r="S1023" s="130">
        <f t="shared" si="139"/>
        <v>1014</v>
      </c>
      <c r="T1023" s="130">
        <f t="shared" si="140"/>
        <v>0</v>
      </c>
      <c r="U1023" s="130">
        <f t="shared" si="141"/>
        <v>0</v>
      </c>
      <c r="V1023" s="185">
        <f t="shared" si="142"/>
        <v>1014</v>
      </c>
      <c r="W1023" s="12">
        <v>203</v>
      </c>
      <c r="X1023" s="9">
        <v>998</v>
      </c>
      <c r="Y1023" s="9">
        <v>1014</v>
      </c>
      <c r="Z1023" s="12">
        <v>0</v>
      </c>
      <c r="AA1023" s="12">
        <v>0</v>
      </c>
      <c r="AB1023" s="132"/>
      <c r="AC1023" s="131"/>
      <c r="AD1023" s="132"/>
      <c r="AE1023" s="132"/>
      <c r="AF1023" s="131"/>
      <c r="AG1023" s="131"/>
      <c r="AI1023" s="12"/>
      <c r="AL1023" s="12"/>
      <c r="AM1023" s="12"/>
      <c r="AO1023" s="12"/>
      <c r="AR1023" s="12"/>
      <c r="AS1023" s="12"/>
      <c r="AU1023" s="12"/>
      <c r="AX1023" s="12"/>
      <c r="AY1023" s="12"/>
      <c r="BA1023" s="12"/>
      <c r="BD1023" s="12"/>
      <c r="BE1023" s="12"/>
      <c r="BG1023" s="12"/>
      <c r="BJ1023" s="12"/>
      <c r="BK1023" s="12"/>
      <c r="BM1023" s="131"/>
      <c r="BN1023" s="132"/>
      <c r="BO1023" s="132"/>
      <c r="BP1023" s="12"/>
      <c r="BQ1023" s="12"/>
      <c r="BS1023" s="12"/>
      <c r="BV1023" s="12"/>
      <c r="BW1023" s="12"/>
      <c r="BY1023" s="12"/>
      <c r="CB1023" s="12"/>
      <c r="CC1023" s="12"/>
      <c r="CE1023" s="12"/>
      <c r="CH1023" s="12"/>
      <c r="CI1023" s="12"/>
    </row>
    <row r="1024" spans="1:87">
      <c r="A1024" s="9">
        <v>1015</v>
      </c>
      <c r="B1024" s="13">
        <v>203</v>
      </c>
      <c r="C1024" s="13" t="s">
        <v>1702</v>
      </c>
      <c r="D1024" s="13">
        <v>999</v>
      </c>
      <c r="E1024" s="13" t="s">
        <v>946</v>
      </c>
      <c r="F1024" s="111">
        <v>8413947.0203399993</v>
      </c>
      <c r="G1024" s="133">
        <v>1</v>
      </c>
      <c r="H1024" s="134">
        <f>SUM(H1020:H1023)</f>
        <v>7946098.2596000005</v>
      </c>
      <c r="I1024" s="133">
        <f>SUM(I1020:I1023)</f>
        <v>1</v>
      </c>
      <c r="J1024" s="111" t="e">
        <f>VLOOKUP(B1024,town351,22)</f>
        <v>#REF!</v>
      </c>
      <c r="K1024" s="111" t="e">
        <f>SUM(K1020:K1023)</f>
        <v>#REF!</v>
      </c>
      <c r="L1024" s="135">
        <v>7419332</v>
      </c>
      <c r="M1024" s="111" t="e">
        <f>SUM(M1020:M1023)</f>
        <v>#REF!</v>
      </c>
      <c r="N1024" s="49" t="e">
        <f t="shared" si="143"/>
        <v>#REF!</v>
      </c>
      <c r="O1024" s="111">
        <v>845</v>
      </c>
      <c r="P1024" s="9">
        <f t="shared" si="136"/>
        <v>0</v>
      </c>
      <c r="Q1024" s="130">
        <f t="shared" si="137"/>
        <v>203</v>
      </c>
      <c r="R1024" s="130">
        <f t="shared" si="138"/>
        <v>999</v>
      </c>
      <c r="S1024" s="130">
        <f t="shared" si="139"/>
        <v>1015</v>
      </c>
      <c r="T1024" s="130">
        <f t="shared" si="140"/>
        <v>778</v>
      </c>
      <c r="U1024" s="130">
        <f t="shared" si="141"/>
        <v>7946098.2596000005</v>
      </c>
      <c r="V1024" s="185">
        <f t="shared" si="142"/>
        <v>1015</v>
      </c>
      <c r="W1024" s="12">
        <v>203</v>
      </c>
      <c r="X1024" s="9">
        <v>999</v>
      </c>
      <c r="Y1024" s="9">
        <v>1015</v>
      </c>
      <c r="Z1024" s="12">
        <v>778</v>
      </c>
      <c r="AA1024" s="12">
        <v>7946098.2596000005</v>
      </c>
      <c r="AB1024" s="132"/>
      <c r="AC1024" s="131"/>
      <c r="AD1024" s="132"/>
      <c r="AE1024" s="132"/>
      <c r="AF1024" s="131"/>
      <c r="AG1024" s="131"/>
      <c r="AI1024" s="12"/>
      <c r="AL1024" s="12"/>
      <c r="AM1024" s="12"/>
      <c r="AO1024" s="12"/>
      <c r="AR1024" s="12"/>
      <c r="AS1024" s="12"/>
      <c r="AU1024" s="12"/>
      <c r="AX1024" s="12"/>
      <c r="AY1024" s="12"/>
      <c r="BA1024" s="12"/>
      <c r="BD1024" s="12"/>
      <c r="BE1024" s="12"/>
      <c r="BG1024" s="12"/>
      <c r="BJ1024" s="12"/>
      <c r="BK1024" s="12"/>
      <c r="BM1024" s="131"/>
      <c r="BN1024" s="132"/>
      <c r="BO1024" s="132"/>
      <c r="BP1024" s="12"/>
      <c r="BQ1024" s="12"/>
      <c r="BS1024" s="12"/>
      <c r="BV1024" s="12"/>
      <c r="BW1024" s="12"/>
      <c r="BY1024" s="12"/>
      <c r="CB1024" s="12"/>
      <c r="CC1024" s="12"/>
      <c r="CE1024" s="12"/>
      <c r="CH1024" s="12"/>
      <c r="CI1024" s="12"/>
    </row>
    <row r="1025" spans="1:87">
      <c r="A1025" s="9">
        <v>1016</v>
      </c>
      <c r="B1025" s="9">
        <v>204</v>
      </c>
      <c r="C1025" s="9" t="s">
        <v>1703</v>
      </c>
      <c r="D1025" s="9">
        <v>204</v>
      </c>
      <c r="E1025" s="9" t="s">
        <v>1264</v>
      </c>
      <c r="F1025" s="39">
        <v>22958152.764539998</v>
      </c>
      <c r="G1025" s="128">
        <v>0.98786863393168656</v>
      </c>
      <c r="H1025" s="129">
        <f>U1025</f>
        <v>22075387.820000004</v>
      </c>
      <c r="I1025" s="128">
        <f>IF(H1029&gt;0, H1025/H1029, 0)</f>
        <v>0.9831266805587322</v>
      </c>
      <c r="J1025" s="76"/>
      <c r="K1025" s="12" t="e">
        <f>ROUND(J1029*I1025,0)</f>
        <v>#REF!</v>
      </c>
      <c r="L1025" s="75">
        <v>19326232</v>
      </c>
      <c r="M1025" s="12" t="e">
        <f>K1025-L1025</f>
        <v>#REF!</v>
      </c>
      <c r="N1025" s="50" t="e">
        <f t="shared" si="143"/>
        <v>#REF!</v>
      </c>
      <c r="O1025" s="12">
        <v>2445</v>
      </c>
      <c r="P1025" s="9">
        <f t="shared" si="136"/>
        <v>0</v>
      </c>
      <c r="Q1025" s="130">
        <f t="shared" si="137"/>
        <v>204</v>
      </c>
      <c r="R1025" s="130">
        <f t="shared" si="138"/>
        <v>204</v>
      </c>
      <c r="S1025" s="130">
        <f t="shared" si="139"/>
        <v>1016</v>
      </c>
      <c r="T1025" s="130">
        <f t="shared" si="140"/>
        <v>2385</v>
      </c>
      <c r="U1025" s="130">
        <f t="shared" si="141"/>
        <v>22075387.820000004</v>
      </c>
      <c r="V1025" s="185">
        <f t="shared" si="142"/>
        <v>1016</v>
      </c>
      <c r="W1025" s="12">
        <v>204</v>
      </c>
      <c r="X1025" s="9">
        <v>204</v>
      </c>
      <c r="Y1025" s="9">
        <v>1016</v>
      </c>
      <c r="Z1025" s="12">
        <v>2385</v>
      </c>
      <c r="AA1025" s="12">
        <v>22075387.820000004</v>
      </c>
      <c r="AB1025" s="132"/>
      <c r="AC1025" s="131"/>
      <c r="AD1025" s="132"/>
      <c r="AE1025" s="132"/>
      <c r="AF1025" s="131"/>
      <c r="AG1025" s="131"/>
      <c r="AI1025" s="12"/>
      <c r="AL1025" s="12"/>
      <c r="AM1025" s="12"/>
      <c r="AO1025" s="12"/>
      <c r="AR1025" s="12"/>
      <c r="AS1025" s="12"/>
      <c r="AU1025" s="12"/>
      <c r="AX1025" s="12"/>
      <c r="AY1025" s="12"/>
      <c r="BA1025" s="12"/>
      <c r="BD1025" s="12"/>
      <c r="BE1025" s="12"/>
      <c r="BG1025" s="12"/>
      <c r="BJ1025" s="12"/>
      <c r="BK1025" s="12"/>
      <c r="BM1025" s="131"/>
      <c r="BN1025" s="132"/>
      <c r="BO1025" s="132"/>
      <c r="BP1025" s="12"/>
      <c r="BQ1025" s="12"/>
      <c r="BS1025" s="12"/>
      <c r="BV1025" s="12"/>
      <c r="BW1025" s="12"/>
      <c r="BY1025" s="12"/>
      <c r="CB1025" s="12"/>
      <c r="CC1025" s="12"/>
      <c r="CE1025" s="12"/>
      <c r="CH1025" s="12"/>
      <c r="CI1025" s="12"/>
    </row>
    <row r="1026" spans="1:87">
      <c r="A1026" s="9">
        <v>1017</v>
      </c>
      <c r="B1026" s="9">
        <v>204</v>
      </c>
      <c r="C1026" s="9" t="s">
        <v>1703</v>
      </c>
      <c r="D1026" s="9">
        <v>885</v>
      </c>
      <c r="E1026" s="9" t="s">
        <v>1498</v>
      </c>
      <c r="F1026" s="39">
        <v>281934</v>
      </c>
      <c r="G1026" s="128">
        <v>1.2131366068313405E-2</v>
      </c>
      <c r="H1026" s="129">
        <f t="shared" si="144"/>
        <v>378878</v>
      </c>
      <c r="I1026" s="128">
        <f>IF(H1029&gt;0, H1026/H1029, 0)</f>
        <v>1.6873319441267749E-2</v>
      </c>
      <c r="J1026" s="76"/>
      <c r="K1026" s="12" t="e">
        <f>ROUND(J1029*I1026,0)</f>
        <v>#REF!</v>
      </c>
      <c r="L1026" s="75">
        <v>237333</v>
      </c>
      <c r="M1026" s="12" t="e">
        <f>K1026-L1026</f>
        <v>#REF!</v>
      </c>
      <c r="N1026" s="50" t="e">
        <f t="shared" si="143"/>
        <v>#REF!</v>
      </c>
      <c r="O1026" s="12">
        <v>18</v>
      </c>
      <c r="P1026" s="9">
        <f t="shared" si="136"/>
        <v>0</v>
      </c>
      <c r="Q1026" s="130">
        <f t="shared" si="137"/>
        <v>204</v>
      </c>
      <c r="R1026" s="130">
        <f t="shared" si="138"/>
        <v>885</v>
      </c>
      <c r="S1026" s="130">
        <f t="shared" si="139"/>
        <v>1017</v>
      </c>
      <c r="T1026" s="130">
        <f t="shared" si="140"/>
        <v>24</v>
      </c>
      <c r="U1026" s="130">
        <f t="shared" si="141"/>
        <v>378878</v>
      </c>
      <c r="V1026" s="185">
        <f t="shared" si="142"/>
        <v>1017</v>
      </c>
      <c r="W1026" s="12">
        <v>204</v>
      </c>
      <c r="X1026" s="9">
        <v>885</v>
      </c>
      <c r="Y1026" s="9">
        <v>1017</v>
      </c>
      <c r="Z1026" s="12">
        <v>24</v>
      </c>
      <c r="AA1026" s="12">
        <v>378878</v>
      </c>
      <c r="AB1026" s="132"/>
      <c r="AC1026" s="131"/>
      <c r="AD1026" s="132"/>
      <c r="AE1026" s="132"/>
      <c r="AF1026" s="131"/>
      <c r="AG1026" s="131"/>
      <c r="AI1026" s="12"/>
      <c r="AL1026" s="12"/>
      <c r="AM1026" s="12"/>
      <c r="AO1026" s="12"/>
      <c r="AR1026" s="12"/>
      <c r="AS1026" s="12"/>
      <c r="AU1026" s="12"/>
      <c r="AX1026" s="12"/>
      <c r="AY1026" s="12"/>
      <c r="BA1026" s="12"/>
      <c r="BD1026" s="12"/>
      <c r="BE1026" s="12"/>
      <c r="BG1026" s="12"/>
      <c r="BJ1026" s="12"/>
      <c r="BK1026" s="12"/>
      <c r="BM1026" s="131"/>
      <c r="BN1026" s="132"/>
      <c r="BO1026" s="132"/>
      <c r="BP1026" s="12"/>
      <c r="BQ1026" s="12"/>
      <c r="BS1026" s="12"/>
      <c r="BV1026" s="12"/>
      <c r="BW1026" s="12"/>
      <c r="BY1026" s="12"/>
      <c r="CB1026" s="12"/>
      <c r="CC1026" s="12"/>
      <c r="CE1026" s="12"/>
      <c r="CH1026" s="12"/>
      <c r="CI1026" s="12"/>
    </row>
    <row r="1027" spans="1:87">
      <c r="A1027" s="9">
        <v>1018</v>
      </c>
      <c r="B1027" s="9">
        <v>204</v>
      </c>
      <c r="C1027" s="9" t="s">
        <v>1928</v>
      </c>
      <c r="D1027" s="9">
        <v>998</v>
      </c>
      <c r="F1027" s="136">
        <v>0</v>
      </c>
      <c r="G1027" s="137">
        <v>0</v>
      </c>
      <c r="H1027" s="129">
        <f t="shared" si="144"/>
        <v>0</v>
      </c>
      <c r="I1027" s="128">
        <f>IF(H1029&gt;0, H1027/H1029, 0)</f>
        <v>0</v>
      </c>
      <c r="J1027" s="76"/>
      <c r="K1027" s="12" t="e">
        <f>ROUND(J1029*I1027,0)</f>
        <v>#REF!</v>
      </c>
      <c r="L1027" s="75">
        <v>0</v>
      </c>
      <c r="M1027" s="12" t="e">
        <f>K1027-L1027</f>
        <v>#REF!</v>
      </c>
      <c r="N1027" s="50" t="e">
        <f t="shared" si="143"/>
        <v>#REF!</v>
      </c>
      <c r="O1027" s="12">
        <v>0</v>
      </c>
      <c r="P1027" s="9">
        <f t="shared" si="136"/>
        <v>0</v>
      </c>
      <c r="Q1027" s="130">
        <f t="shared" si="137"/>
        <v>204</v>
      </c>
      <c r="R1027" s="130">
        <f t="shared" si="138"/>
        <v>998</v>
      </c>
      <c r="S1027" s="130">
        <f t="shared" si="139"/>
        <v>1018</v>
      </c>
      <c r="T1027" s="130">
        <f t="shared" si="140"/>
        <v>0</v>
      </c>
      <c r="U1027" s="130">
        <f t="shared" si="141"/>
        <v>0</v>
      </c>
      <c r="V1027" s="185">
        <f t="shared" si="142"/>
        <v>1018</v>
      </c>
      <c r="W1027" s="12">
        <v>204</v>
      </c>
      <c r="X1027" s="9">
        <v>998</v>
      </c>
      <c r="Y1027" s="9">
        <v>1018</v>
      </c>
      <c r="Z1027" s="12">
        <v>0</v>
      </c>
      <c r="AA1027" s="12">
        <v>0</v>
      </c>
      <c r="AB1027" s="132"/>
      <c r="AC1027" s="131"/>
      <c r="AD1027" s="132"/>
      <c r="AE1027" s="132"/>
      <c r="AF1027" s="131"/>
      <c r="AG1027" s="131"/>
      <c r="AI1027" s="12"/>
      <c r="AL1027" s="12"/>
      <c r="AM1027" s="12"/>
      <c r="AO1027" s="12"/>
      <c r="AR1027" s="12"/>
      <c r="AS1027" s="12"/>
      <c r="AU1027" s="12"/>
      <c r="AX1027" s="12"/>
      <c r="AY1027" s="12"/>
      <c r="BA1027" s="12"/>
      <c r="BD1027" s="12"/>
      <c r="BE1027" s="12"/>
      <c r="BG1027" s="12"/>
      <c r="BJ1027" s="12"/>
      <c r="BK1027" s="12"/>
      <c r="BM1027" s="131"/>
      <c r="BN1027" s="132"/>
      <c r="BO1027" s="132"/>
      <c r="BP1027" s="12"/>
      <c r="BQ1027" s="12"/>
      <c r="BS1027" s="12"/>
      <c r="BV1027" s="12"/>
      <c r="BW1027" s="12"/>
      <c r="BY1027" s="12"/>
      <c r="CB1027" s="12"/>
      <c r="CC1027" s="12"/>
      <c r="CE1027" s="12"/>
      <c r="CH1027" s="12"/>
      <c r="CI1027" s="12"/>
    </row>
    <row r="1028" spans="1:87">
      <c r="A1028" s="9">
        <v>1019</v>
      </c>
      <c r="B1028" s="9">
        <v>204</v>
      </c>
      <c r="C1028" s="9" t="s">
        <v>1928</v>
      </c>
      <c r="D1028" s="9">
        <v>998</v>
      </c>
      <c r="E1028" s="9" t="s">
        <v>1928</v>
      </c>
      <c r="F1028" s="39">
        <v>0</v>
      </c>
      <c r="G1028" s="128">
        <v>0</v>
      </c>
      <c r="H1028" s="129">
        <f t="shared" si="144"/>
        <v>0</v>
      </c>
      <c r="I1028" s="128">
        <f>IF(H1029&gt;0, H1028/H1029, 0)</f>
        <v>0</v>
      </c>
      <c r="J1028" s="76"/>
      <c r="K1028" s="12" t="e">
        <f>ROUND(J1029*I1028,0)</f>
        <v>#REF!</v>
      </c>
      <c r="L1028" s="75">
        <v>0</v>
      </c>
      <c r="M1028" s="12" t="e">
        <f>K1028-L1028</f>
        <v>#REF!</v>
      </c>
      <c r="N1028" s="50" t="e">
        <f t="shared" si="143"/>
        <v>#REF!</v>
      </c>
      <c r="O1028" s="12">
        <v>0</v>
      </c>
      <c r="P1028" s="9">
        <f t="shared" si="136"/>
        <v>0</v>
      </c>
      <c r="Q1028" s="130">
        <f t="shared" si="137"/>
        <v>204</v>
      </c>
      <c r="R1028" s="130">
        <f t="shared" si="138"/>
        <v>998</v>
      </c>
      <c r="S1028" s="130">
        <f t="shared" si="139"/>
        <v>1019</v>
      </c>
      <c r="T1028" s="130">
        <f t="shared" si="140"/>
        <v>0</v>
      </c>
      <c r="U1028" s="130">
        <f t="shared" si="141"/>
        <v>0</v>
      </c>
      <c r="V1028" s="185">
        <f t="shared" si="142"/>
        <v>1019</v>
      </c>
      <c r="W1028" s="12">
        <v>204</v>
      </c>
      <c r="X1028" s="9">
        <v>998</v>
      </c>
      <c r="Y1028" s="9">
        <v>1019</v>
      </c>
      <c r="Z1028" s="12">
        <v>0</v>
      </c>
      <c r="AA1028" s="12">
        <v>0</v>
      </c>
      <c r="AB1028" s="132"/>
      <c r="AC1028" s="131"/>
      <c r="AD1028" s="132"/>
      <c r="AE1028" s="132"/>
      <c r="AF1028" s="131"/>
      <c r="AG1028" s="131"/>
      <c r="AI1028" s="12"/>
      <c r="AL1028" s="12"/>
      <c r="AM1028" s="12"/>
      <c r="AO1028" s="12"/>
      <c r="AR1028" s="12"/>
      <c r="AS1028" s="12"/>
      <c r="AU1028" s="12"/>
      <c r="AX1028" s="12"/>
      <c r="AY1028" s="12"/>
      <c r="BA1028" s="12"/>
      <c r="BD1028" s="12"/>
      <c r="BE1028" s="12"/>
      <c r="BG1028" s="12"/>
      <c r="BJ1028" s="12"/>
      <c r="BK1028" s="12"/>
      <c r="BM1028" s="131"/>
      <c r="BN1028" s="132"/>
      <c r="BO1028" s="132"/>
      <c r="BP1028" s="12"/>
      <c r="BQ1028" s="12"/>
      <c r="BS1028" s="12"/>
      <c r="BV1028" s="12"/>
      <c r="BW1028" s="12"/>
      <c r="BY1028" s="12"/>
      <c r="CB1028" s="12"/>
      <c r="CC1028" s="12"/>
      <c r="CE1028" s="12"/>
      <c r="CH1028" s="12"/>
      <c r="CI1028" s="12"/>
    </row>
    <row r="1029" spans="1:87">
      <c r="A1029" s="9">
        <v>1020</v>
      </c>
      <c r="B1029" s="13">
        <v>204</v>
      </c>
      <c r="C1029" s="13" t="s">
        <v>1703</v>
      </c>
      <c r="D1029" s="13">
        <v>999</v>
      </c>
      <c r="E1029" s="13" t="s">
        <v>946</v>
      </c>
      <c r="F1029" s="111">
        <v>23240086.764539998</v>
      </c>
      <c r="G1029" s="133">
        <v>1</v>
      </c>
      <c r="H1029" s="134">
        <f>SUM(H1025:H1028)</f>
        <v>22454265.820000004</v>
      </c>
      <c r="I1029" s="133">
        <f>SUM(I1025:I1028)</f>
        <v>1</v>
      </c>
      <c r="J1029" s="111" t="e">
        <f>VLOOKUP(B1029,town351,22)</f>
        <v>#REF!</v>
      </c>
      <c r="K1029" s="111" t="e">
        <f>SUM(K1025:K1028)</f>
        <v>#REF!</v>
      </c>
      <c r="L1029" s="135">
        <v>19563565</v>
      </c>
      <c r="M1029" s="111" t="e">
        <f>SUM(M1025:M1028)</f>
        <v>#REF!</v>
      </c>
      <c r="N1029" s="49" t="e">
        <f t="shared" si="143"/>
        <v>#REF!</v>
      </c>
      <c r="O1029" s="111">
        <v>2463</v>
      </c>
      <c r="P1029" s="9">
        <f t="shared" si="136"/>
        <v>0</v>
      </c>
      <c r="Q1029" s="130">
        <f t="shared" si="137"/>
        <v>204</v>
      </c>
      <c r="R1029" s="130">
        <f t="shared" si="138"/>
        <v>999</v>
      </c>
      <c r="S1029" s="130">
        <f t="shared" si="139"/>
        <v>1020</v>
      </c>
      <c r="T1029" s="130">
        <f t="shared" si="140"/>
        <v>2409</v>
      </c>
      <c r="U1029" s="130">
        <f t="shared" si="141"/>
        <v>22454265.820000004</v>
      </c>
      <c r="V1029" s="185">
        <f t="shared" si="142"/>
        <v>1020</v>
      </c>
      <c r="W1029" s="12">
        <v>204</v>
      </c>
      <c r="X1029" s="9">
        <v>999</v>
      </c>
      <c r="Y1029" s="9">
        <v>1020</v>
      </c>
      <c r="Z1029" s="12">
        <v>2409</v>
      </c>
      <c r="AA1029" s="12">
        <v>22454265.820000004</v>
      </c>
      <c r="AB1029" s="132"/>
      <c r="AC1029" s="131"/>
      <c r="AD1029" s="132"/>
      <c r="AE1029" s="132"/>
      <c r="AF1029" s="131"/>
      <c r="AG1029" s="131"/>
      <c r="AI1029" s="12"/>
      <c r="AL1029" s="12"/>
      <c r="AM1029" s="12"/>
      <c r="AO1029" s="12"/>
      <c r="AR1029" s="12"/>
      <c r="AS1029" s="12"/>
      <c r="AU1029" s="12"/>
      <c r="AX1029" s="12"/>
      <c r="AY1029" s="12"/>
      <c r="BA1029" s="12"/>
      <c r="BD1029" s="12"/>
      <c r="BE1029" s="12"/>
      <c r="BG1029" s="12"/>
      <c r="BJ1029" s="12"/>
      <c r="BK1029" s="12"/>
      <c r="BM1029" s="131"/>
      <c r="BN1029" s="132"/>
      <c r="BO1029" s="132"/>
      <c r="BP1029" s="12"/>
      <c r="BQ1029" s="12"/>
      <c r="BS1029" s="12"/>
      <c r="BV1029" s="12"/>
      <c r="BW1029" s="12"/>
      <c r="BY1029" s="12"/>
      <c r="CB1029" s="12"/>
      <c r="CC1029" s="12"/>
      <c r="CE1029" s="12"/>
      <c r="CH1029" s="12"/>
      <c r="CI1029" s="12"/>
    </row>
    <row r="1030" spans="1:87">
      <c r="A1030" s="9">
        <v>1021</v>
      </c>
      <c r="B1030" s="9">
        <v>205</v>
      </c>
      <c r="C1030" s="9" t="s">
        <v>1704</v>
      </c>
      <c r="D1030" s="9">
        <v>205</v>
      </c>
      <c r="E1030" s="9" t="s">
        <v>1265</v>
      </c>
      <c r="F1030" s="39">
        <v>0</v>
      </c>
      <c r="G1030" s="128">
        <v>0</v>
      </c>
      <c r="H1030" s="129">
        <f>U1030</f>
        <v>13170.920000000002</v>
      </c>
      <c r="I1030" s="128">
        <f>IF(H1034&gt;0, H1030/H1034, 0)</f>
        <v>7.9972510322412326E-3</v>
      </c>
      <c r="J1030" s="76"/>
      <c r="K1030" s="12" t="e">
        <f>ROUND(J1034*I1030,0)</f>
        <v>#REF!</v>
      </c>
      <c r="L1030" s="75">
        <v>0</v>
      </c>
      <c r="M1030" s="12" t="e">
        <f>K1030-L1030</f>
        <v>#REF!</v>
      </c>
      <c r="N1030" s="50" t="e">
        <f t="shared" si="143"/>
        <v>#REF!</v>
      </c>
      <c r="O1030" s="12">
        <v>0</v>
      </c>
      <c r="P1030" s="9">
        <f t="shared" si="136"/>
        <v>0</v>
      </c>
      <c r="Q1030" s="130">
        <f t="shared" si="137"/>
        <v>205</v>
      </c>
      <c r="R1030" s="130">
        <f t="shared" si="138"/>
        <v>205</v>
      </c>
      <c r="S1030" s="130">
        <f t="shared" si="139"/>
        <v>1021</v>
      </c>
      <c r="T1030" s="130">
        <f t="shared" si="140"/>
        <v>1</v>
      </c>
      <c r="U1030" s="130">
        <f t="shared" si="141"/>
        <v>13170.920000000002</v>
      </c>
      <c r="V1030" s="185">
        <f t="shared" si="142"/>
        <v>1021</v>
      </c>
      <c r="W1030" s="12">
        <v>205</v>
      </c>
      <c r="X1030" s="9">
        <v>205</v>
      </c>
      <c r="Y1030" s="9">
        <v>1021</v>
      </c>
      <c r="Z1030" s="12">
        <v>1</v>
      </c>
      <c r="AA1030" s="12">
        <v>13170.920000000002</v>
      </c>
      <c r="AB1030" s="132"/>
      <c r="AC1030" s="131"/>
      <c r="AD1030" s="132"/>
      <c r="AE1030" s="132"/>
      <c r="AF1030" s="131"/>
      <c r="AG1030" s="131"/>
      <c r="AI1030" s="12"/>
      <c r="AL1030" s="12"/>
      <c r="AM1030" s="12"/>
      <c r="AO1030" s="12"/>
      <c r="AR1030" s="12"/>
      <c r="AS1030" s="12"/>
      <c r="AU1030" s="12"/>
      <c r="AX1030" s="12"/>
      <c r="AY1030" s="12"/>
      <c r="BA1030" s="12"/>
      <c r="BD1030" s="12"/>
      <c r="BE1030" s="12"/>
      <c r="BG1030" s="12"/>
      <c r="BJ1030" s="12"/>
      <c r="BK1030" s="12"/>
      <c r="BM1030" s="131"/>
      <c r="BN1030" s="132"/>
      <c r="BO1030" s="132"/>
      <c r="BP1030" s="12"/>
      <c r="BQ1030" s="12"/>
      <c r="BS1030" s="12"/>
      <c r="BV1030" s="12"/>
      <c r="BW1030" s="12"/>
      <c r="BY1030" s="12"/>
      <c r="CB1030" s="12"/>
      <c r="CC1030" s="12"/>
      <c r="CE1030" s="12"/>
      <c r="CH1030" s="12"/>
      <c r="CI1030" s="12"/>
    </row>
    <row r="1031" spans="1:87">
      <c r="A1031" s="9">
        <v>1022</v>
      </c>
      <c r="B1031" s="9">
        <v>205</v>
      </c>
      <c r="C1031" s="9" t="s">
        <v>1704</v>
      </c>
      <c r="D1031" s="9">
        <v>765</v>
      </c>
      <c r="E1031" s="9" t="s">
        <v>1464</v>
      </c>
      <c r="F1031" s="39">
        <v>1564171</v>
      </c>
      <c r="G1031" s="128">
        <v>1</v>
      </c>
      <c r="H1031" s="129">
        <f t="shared" si="144"/>
        <v>1633760</v>
      </c>
      <c r="I1031" s="128">
        <f>IF(H1034&gt;0, H1031/H1034, 0)</f>
        <v>0.99200274896775886</v>
      </c>
      <c r="J1031" s="76"/>
      <c r="K1031" s="12" t="e">
        <f>ROUND(J1034*I1031,0)</f>
        <v>#REF!</v>
      </c>
      <c r="L1031" s="75">
        <v>1339282</v>
      </c>
      <c r="M1031" s="12" t="e">
        <f>K1031-L1031</f>
        <v>#REF!</v>
      </c>
      <c r="N1031" s="50" t="e">
        <f t="shared" si="143"/>
        <v>#REF!</v>
      </c>
      <c r="O1031" s="12">
        <v>156</v>
      </c>
      <c r="P1031" s="9">
        <f t="shared" si="136"/>
        <v>0</v>
      </c>
      <c r="Q1031" s="130">
        <f t="shared" si="137"/>
        <v>205</v>
      </c>
      <c r="R1031" s="130">
        <f t="shared" si="138"/>
        <v>765</v>
      </c>
      <c r="S1031" s="130">
        <f t="shared" si="139"/>
        <v>1022</v>
      </c>
      <c r="T1031" s="130">
        <f t="shared" si="140"/>
        <v>158</v>
      </c>
      <c r="U1031" s="130">
        <f t="shared" si="141"/>
        <v>1633760</v>
      </c>
      <c r="V1031" s="185">
        <f t="shared" si="142"/>
        <v>1022</v>
      </c>
      <c r="W1031" s="12">
        <v>205</v>
      </c>
      <c r="X1031" s="9">
        <v>765</v>
      </c>
      <c r="Y1031" s="9">
        <v>1022</v>
      </c>
      <c r="Z1031" s="12">
        <v>158</v>
      </c>
      <c r="AA1031" s="12">
        <v>1633760</v>
      </c>
      <c r="AB1031" s="132"/>
      <c r="AC1031" s="131"/>
      <c r="AD1031" s="132"/>
      <c r="AE1031" s="132"/>
      <c r="AF1031" s="131"/>
      <c r="AG1031" s="131"/>
      <c r="AI1031" s="12"/>
      <c r="AL1031" s="12"/>
      <c r="AM1031" s="12"/>
      <c r="AO1031" s="12"/>
      <c r="AR1031" s="12"/>
      <c r="AS1031" s="12"/>
      <c r="AU1031" s="12"/>
      <c r="AX1031" s="12"/>
      <c r="AY1031" s="12"/>
      <c r="BA1031" s="12"/>
      <c r="BD1031" s="12"/>
      <c r="BE1031" s="12"/>
      <c r="BG1031" s="12"/>
      <c r="BJ1031" s="12"/>
      <c r="BK1031" s="12"/>
      <c r="BM1031" s="131"/>
      <c r="BN1031" s="132"/>
      <c r="BO1031" s="132"/>
      <c r="BP1031" s="12"/>
      <c r="BQ1031" s="12"/>
      <c r="BS1031" s="12"/>
      <c r="BV1031" s="12"/>
      <c r="BW1031" s="12"/>
      <c r="BY1031" s="12"/>
      <c r="CB1031" s="12"/>
      <c r="CC1031" s="12"/>
      <c r="CE1031" s="12"/>
      <c r="CH1031" s="12"/>
      <c r="CI1031" s="12"/>
    </row>
    <row r="1032" spans="1:87">
      <c r="A1032" s="9">
        <v>1023</v>
      </c>
      <c r="B1032" s="9">
        <v>205</v>
      </c>
      <c r="C1032" s="9" t="s">
        <v>1928</v>
      </c>
      <c r="D1032" s="9">
        <v>998</v>
      </c>
      <c r="E1032" s="9" t="s">
        <v>1928</v>
      </c>
      <c r="F1032" s="39">
        <v>0</v>
      </c>
      <c r="G1032" s="128">
        <v>0</v>
      </c>
      <c r="H1032" s="129">
        <f t="shared" si="144"/>
        <v>0</v>
      </c>
      <c r="I1032" s="128">
        <f>IF(H1034&gt;0, H1032/H1034, 0)</f>
        <v>0</v>
      </c>
      <c r="J1032" s="76"/>
      <c r="K1032" s="12" t="e">
        <f>ROUND(J1034*I1032,0)</f>
        <v>#REF!</v>
      </c>
      <c r="L1032" s="75">
        <v>0</v>
      </c>
      <c r="M1032" s="12" t="e">
        <f>K1032-L1032</f>
        <v>#REF!</v>
      </c>
      <c r="N1032" s="50" t="e">
        <f t="shared" si="143"/>
        <v>#REF!</v>
      </c>
      <c r="O1032" s="12">
        <v>0</v>
      </c>
      <c r="P1032" s="9">
        <f t="shared" si="136"/>
        <v>0</v>
      </c>
      <c r="Q1032" s="130">
        <f t="shared" si="137"/>
        <v>205</v>
      </c>
      <c r="R1032" s="130">
        <f t="shared" si="138"/>
        <v>998</v>
      </c>
      <c r="S1032" s="130">
        <f t="shared" si="139"/>
        <v>1023</v>
      </c>
      <c r="T1032" s="130">
        <f t="shared" si="140"/>
        <v>0</v>
      </c>
      <c r="U1032" s="130">
        <f t="shared" si="141"/>
        <v>0</v>
      </c>
      <c r="V1032" s="185">
        <f t="shared" si="142"/>
        <v>1023</v>
      </c>
      <c r="W1032" s="12">
        <v>205</v>
      </c>
      <c r="X1032" s="9">
        <v>998</v>
      </c>
      <c r="Y1032" s="9">
        <v>1023</v>
      </c>
      <c r="Z1032" s="12">
        <v>0</v>
      </c>
      <c r="AA1032" s="12">
        <v>0</v>
      </c>
      <c r="AB1032" s="132"/>
      <c r="AC1032" s="131"/>
      <c r="AD1032" s="132"/>
      <c r="AE1032" s="132"/>
      <c r="AF1032" s="131"/>
      <c r="AG1032" s="131"/>
      <c r="AI1032" s="12"/>
      <c r="AL1032" s="12"/>
      <c r="AM1032" s="12"/>
      <c r="AO1032" s="12"/>
      <c r="AR1032" s="12"/>
      <c r="AS1032" s="12"/>
      <c r="AU1032" s="12"/>
      <c r="AX1032" s="12"/>
      <c r="AY1032" s="12"/>
      <c r="BA1032" s="12"/>
      <c r="BD1032" s="12"/>
      <c r="BE1032" s="12"/>
      <c r="BG1032" s="12"/>
      <c r="BJ1032" s="12"/>
      <c r="BK1032" s="12"/>
      <c r="BM1032" s="131"/>
      <c r="BN1032" s="132"/>
      <c r="BO1032" s="132"/>
      <c r="BP1032" s="12"/>
      <c r="BQ1032" s="12"/>
      <c r="BS1032" s="12"/>
      <c r="BV1032" s="12"/>
      <c r="BW1032" s="12"/>
      <c r="BY1032" s="12"/>
      <c r="CB1032" s="12"/>
      <c r="CC1032" s="12"/>
      <c r="CE1032" s="12"/>
      <c r="CH1032" s="12"/>
      <c r="CI1032" s="12"/>
    </row>
    <row r="1033" spans="1:87">
      <c r="A1033" s="9">
        <v>1024</v>
      </c>
      <c r="B1033" s="9">
        <v>205</v>
      </c>
      <c r="C1033" s="9" t="s">
        <v>1928</v>
      </c>
      <c r="D1033" s="9">
        <v>998</v>
      </c>
      <c r="E1033" s="9" t="s">
        <v>1928</v>
      </c>
      <c r="F1033" s="39">
        <v>0</v>
      </c>
      <c r="G1033" s="128">
        <v>0</v>
      </c>
      <c r="H1033" s="129">
        <f t="shared" si="144"/>
        <v>0</v>
      </c>
      <c r="I1033" s="128">
        <f>IF(H1034&gt;0, H1033/H1034, 0)</f>
        <v>0</v>
      </c>
      <c r="J1033" s="76"/>
      <c r="K1033" s="12" t="e">
        <f>ROUND(J1034*I1033,0)</f>
        <v>#REF!</v>
      </c>
      <c r="L1033" s="75">
        <v>0</v>
      </c>
      <c r="M1033" s="12" t="e">
        <f>K1033-L1033</f>
        <v>#REF!</v>
      </c>
      <c r="N1033" s="50" t="e">
        <f t="shared" si="143"/>
        <v>#REF!</v>
      </c>
      <c r="O1033" s="12">
        <v>0</v>
      </c>
      <c r="P1033" s="9">
        <f t="shared" si="136"/>
        <v>0</v>
      </c>
      <c r="Q1033" s="130">
        <f t="shared" si="137"/>
        <v>205</v>
      </c>
      <c r="R1033" s="130">
        <f t="shared" si="138"/>
        <v>998</v>
      </c>
      <c r="S1033" s="130">
        <f t="shared" si="139"/>
        <v>1024</v>
      </c>
      <c r="T1033" s="130">
        <f t="shared" si="140"/>
        <v>0</v>
      </c>
      <c r="U1033" s="130">
        <f t="shared" si="141"/>
        <v>0</v>
      </c>
      <c r="V1033" s="185">
        <f t="shared" si="142"/>
        <v>1024</v>
      </c>
      <c r="W1033" s="12">
        <v>205</v>
      </c>
      <c r="X1033" s="9">
        <v>998</v>
      </c>
      <c r="Y1033" s="9">
        <v>1024</v>
      </c>
      <c r="Z1033" s="12">
        <v>0</v>
      </c>
      <c r="AA1033" s="12">
        <v>0</v>
      </c>
      <c r="AB1033" s="132"/>
      <c r="AC1033" s="131"/>
      <c r="AD1033" s="132"/>
      <c r="AE1033" s="132"/>
      <c r="AF1033" s="131"/>
      <c r="AG1033" s="131"/>
      <c r="AI1033" s="12"/>
      <c r="AL1033" s="12"/>
      <c r="AM1033" s="12"/>
      <c r="AO1033" s="12"/>
      <c r="AR1033" s="12"/>
      <c r="AS1033" s="12"/>
      <c r="AU1033" s="12"/>
      <c r="AX1033" s="12"/>
      <c r="AY1033" s="12"/>
      <c r="BA1033" s="12"/>
      <c r="BD1033" s="12"/>
      <c r="BE1033" s="12"/>
      <c r="BG1033" s="12"/>
      <c r="BJ1033" s="12"/>
      <c r="BK1033" s="12"/>
      <c r="BM1033" s="131"/>
      <c r="BN1033" s="132"/>
      <c r="BO1033" s="132"/>
      <c r="BP1033" s="12"/>
      <c r="BQ1033" s="12"/>
      <c r="BS1033" s="12"/>
      <c r="BV1033" s="12"/>
      <c r="BW1033" s="12"/>
      <c r="BY1033" s="12"/>
      <c r="CB1033" s="12"/>
      <c r="CC1033" s="12"/>
      <c r="CE1033" s="12"/>
      <c r="CH1033" s="12"/>
      <c r="CI1033" s="12"/>
    </row>
    <row r="1034" spans="1:87">
      <c r="A1034" s="9">
        <v>1025</v>
      </c>
      <c r="B1034" s="13">
        <v>205</v>
      </c>
      <c r="C1034" s="13" t="s">
        <v>1704</v>
      </c>
      <c r="D1034" s="13">
        <v>999</v>
      </c>
      <c r="E1034" s="13" t="s">
        <v>946</v>
      </c>
      <c r="F1034" s="111">
        <v>1564171</v>
      </c>
      <c r="G1034" s="133">
        <v>1</v>
      </c>
      <c r="H1034" s="134">
        <f>SUM(H1030:H1033)</f>
        <v>1646930.92</v>
      </c>
      <c r="I1034" s="133">
        <f>SUM(I1030:I1033)</f>
        <v>1</v>
      </c>
      <c r="J1034" s="111" t="e">
        <f>VLOOKUP(B1034,town351,22)</f>
        <v>#REF!</v>
      </c>
      <c r="K1034" s="111" t="e">
        <f>SUM(K1030:K1033)</f>
        <v>#REF!</v>
      </c>
      <c r="L1034" s="135">
        <v>1339282</v>
      </c>
      <c r="M1034" s="111" t="e">
        <f>SUM(M1030:M1033)</f>
        <v>#REF!</v>
      </c>
      <c r="N1034" s="49" t="e">
        <f t="shared" si="143"/>
        <v>#REF!</v>
      </c>
      <c r="O1034" s="111">
        <v>156</v>
      </c>
      <c r="P1034" s="9">
        <f t="shared" ref="P1034:P1097" si="145">ABS(Q1034-B1034)+ABS(R1034-D1034)</f>
        <v>0</v>
      </c>
      <c r="Q1034" s="130">
        <f t="shared" ref="Q1034:Q1097" si="146">VLOOKUP($A1034, foundoptions, VLOOKUP($Q$6, foundoptcell, 2, FALSE), FALSE)</f>
        <v>205</v>
      </c>
      <c r="R1034" s="130">
        <f t="shared" ref="R1034:R1097" si="147">VLOOKUP($A1034, foundoptions, VLOOKUP($Q$6, foundoptcell, 2, FALSE)+1, FALSE)</f>
        <v>999</v>
      </c>
      <c r="S1034" s="130">
        <f t="shared" ref="S1034:S1097" si="148">VLOOKUP($A1034, foundoptions, VLOOKUP($Q$6, foundoptcell, 2, FALSE)+2, FALSE)</f>
        <v>1025</v>
      </c>
      <c r="T1034" s="130">
        <f t="shared" ref="T1034:T1097" si="149">VLOOKUP($A1034, foundoptions, VLOOKUP($Q$6, foundoptcell, 2, FALSE)+3, FALSE)</f>
        <v>159</v>
      </c>
      <c r="U1034" s="130">
        <f t="shared" ref="U1034:U1097" si="150">VLOOKUP($A1034, foundoptions, VLOOKUP($Q$6, foundoptcell, 2, FALSE)+4, FALSE)</f>
        <v>1646930.92</v>
      </c>
      <c r="V1034" s="185">
        <f t="shared" si="142"/>
        <v>1025</v>
      </c>
      <c r="W1034" s="12">
        <v>205</v>
      </c>
      <c r="X1034" s="9">
        <v>999</v>
      </c>
      <c r="Y1034" s="9">
        <v>1025</v>
      </c>
      <c r="Z1034" s="12">
        <v>159</v>
      </c>
      <c r="AA1034" s="12">
        <v>1646930.92</v>
      </c>
      <c r="AB1034" s="132"/>
      <c r="AC1034" s="131"/>
      <c r="AD1034" s="132"/>
      <c r="AE1034" s="132"/>
      <c r="AF1034" s="131"/>
      <c r="AG1034" s="131"/>
      <c r="AI1034" s="12"/>
      <c r="AL1034" s="12"/>
      <c r="AM1034" s="12"/>
      <c r="AO1034" s="12"/>
      <c r="AR1034" s="12"/>
      <c r="AS1034" s="12"/>
      <c r="AU1034" s="12"/>
      <c r="AX1034" s="12"/>
      <c r="AY1034" s="12"/>
      <c r="BA1034" s="12"/>
      <c r="BD1034" s="12"/>
      <c r="BE1034" s="12"/>
      <c r="BG1034" s="12"/>
      <c r="BJ1034" s="12"/>
      <c r="BK1034" s="12"/>
      <c r="BM1034" s="131"/>
      <c r="BN1034" s="132"/>
      <c r="BO1034" s="132"/>
      <c r="BP1034" s="12"/>
      <c r="BQ1034" s="12"/>
      <c r="BS1034" s="12"/>
      <c r="BV1034" s="12"/>
      <c r="BW1034" s="12"/>
      <c r="BY1034" s="12"/>
      <c r="CB1034" s="12"/>
      <c r="CC1034" s="12"/>
      <c r="CE1034" s="12"/>
      <c r="CH1034" s="12"/>
      <c r="CI1034" s="12"/>
    </row>
    <row r="1035" spans="1:87">
      <c r="A1035" s="9">
        <v>1026</v>
      </c>
      <c r="B1035" s="9">
        <v>206</v>
      </c>
      <c r="C1035" s="9" t="s">
        <v>1705</v>
      </c>
      <c r="D1035" s="9">
        <v>206</v>
      </c>
      <c r="E1035" s="9" t="s">
        <v>1266</v>
      </c>
      <c r="F1035" s="39">
        <v>0</v>
      </c>
      <c r="G1035" s="128">
        <v>0</v>
      </c>
      <c r="H1035" s="129">
        <f>U1035</f>
        <v>0</v>
      </c>
      <c r="I1035" s="128">
        <f>IF(H1039&gt;0, H1035/H1039, 0)</f>
        <v>0</v>
      </c>
      <c r="J1035" s="76"/>
      <c r="K1035" s="12" t="e">
        <f>ROUND(J1039*I1035,0)</f>
        <v>#REF!</v>
      </c>
      <c r="L1035" s="75">
        <v>0</v>
      </c>
      <c r="M1035" s="12" t="e">
        <f>K1035-L1035</f>
        <v>#REF!</v>
      </c>
      <c r="N1035" s="50" t="e">
        <f t="shared" si="143"/>
        <v>#REF!</v>
      </c>
      <c r="O1035" s="12">
        <v>0</v>
      </c>
      <c r="P1035" s="9">
        <f t="shared" si="145"/>
        <v>0</v>
      </c>
      <c r="Q1035" s="130">
        <f t="shared" si="146"/>
        <v>206</v>
      </c>
      <c r="R1035" s="130">
        <f t="shared" si="147"/>
        <v>206</v>
      </c>
      <c r="S1035" s="130">
        <f t="shared" si="148"/>
        <v>1026</v>
      </c>
      <c r="T1035" s="130">
        <f t="shared" si="149"/>
        <v>0</v>
      </c>
      <c r="U1035" s="130">
        <f t="shared" si="150"/>
        <v>0</v>
      </c>
      <c r="V1035" s="185">
        <f t="shared" ref="V1035:V1098" si="151">A1035</f>
        <v>1026</v>
      </c>
      <c r="W1035" s="12">
        <v>206</v>
      </c>
      <c r="X1035" s="9">
        <v>206</v>
      </c>
      <c r="Y1035" s="9">
        <v>1026</v>
      </c>
      <c r="Z1035" s="12">
        <v>0</v>
      </c>
      <c r="AA1035" s="12">
        <v>0</v>
      </c>
      <c r="AB1035" s="132"/>
      <c r="AC1035" s="131"/>
      <c r="AD1035" s="132"/>
      <c r="AE1035" s="132"/>
      <c r="AF1035" s="131"/>
      <c r="AG1035" s="131"/>
      <c r="AI1035" s="12"/>
      <c r="AL1035" s="12"/>
      <c r="AM1035" s="12"/>
      <c r="AO1035" s="12"/>
      <c r="AR1035" s="12"/>
      <c r="AS1035" s="12"/>
      <c r="AU1035" s="12"/>
      <c r="AX1035" s="12"/>
      <c r="AY1035" s="12"/>
      <c r="BA1035" s="12"/>
      <c r="BD1035" s="12"/>
      <c r="BE1035" s="12"/>
      <c r="BG1035" s="12"/>
      <c r="BJ1035" s="12"/>
      <c r="BK1035" s="12"/>
      <c r="BM1035" s="131"/>
      <c r="BN1035" s="132"/>
      <c r="BO1035" s="132"/>
      <c r="BP1035" s="12"/>
      <c r="BQ1035" s="12"/>
      <c r="BS1035" s="12"/>
      <c r="BV1035" s="12"/>
      <c r="BW1035" s="12"/>
      <c r="BY1035" s="12"/>
      <c r="CB1035" s="12"/>
      <c r="CC1035" s="12"/>
      <c r="CE1035" s="12"/>
      <c r="CH1035" s="12"/>
      <c r="CI1035" s="12"/>
    </row>
    <row r="1036" spans="1:87">
      <c r="A1036" s="9">
        <v>1027</v>
      </c>
      <c r="B1036" s="9">
        <v>206</v>
      </c>
      <c r="C1036" s="9" t="s">
        <v>1705</v>
      </c>
      <c r="D1036" s="9">
        <v>728</v>
      </c>
      <c r="E1036" s="9" t="s">
        <v>1454</v>
      </c>
      <c r="F1036" s="39">
        <v>685457</v>
      </c>
      <c r="G1036" s="128">
        <v>0.44682862151078617</v>
      </c>
      <c r="H1036" s="129">
        <f t="shared" si="144"/>
        <v>698813</v>
      </c>
      <c r="I1036" s="128">
        <f>IF(H1039&gt;0, H1036/H1039, 0)</f>
        <v>0.47470387601954483</v>
      </c>
      <c r="J1036" s="76"/>
      <c r="K1036" s="12" t="e">
        <f>ROUND(J1039*I1036,0)</f>
        <v>#REF!</v>
      </c>
      <c r="L1036" s="75">
        <v>358038</v>
      </c>
      <c r="M1036" s="12" t="e">
        <f>K1036-L1036</f>
        <v>#REF!</v>
      </c>
      <c r="N1036" s="50" t="e">
        <f t="shared" si="143"/>
        <v>#REF!</v>
      </c>
      <c r="O1036" s="12">
        <v>66</v>
      </c>
      <c r="P1036" s="9">
        <f t="shared" si="145"/>
        <v>0</v>
      </c>
      <c r="Q1036" s="130">
        <f t="shared" si="146"/>
        <v>206</v>
      </c>
      <c r="R1036" s="130">
        <f t="shared" si="147"/>
        <v>728</v>
      </c>
      <c r="S1036" s="130">
        <f t="shared" si="148"/>
        <v>1027</v>
      </c>
      <c r="T1036" s="130">
        <f t="shared" si="149"/>
        <v>67</v>
      </c>
      <c r="U1036" s="130">
        <f t="shared" si="150"/>
        <v>698813</v>
      </c>
      <c r="V1036" s="185">
        <f t="shared" si="151"/>
        <v>1027</v>
      </c>
      <c r="W1036" s="12">
        <v>206</v>
      </c>
      <c r="X1036" s="9">
        <v>728</v>
      </c>
      <c r="Y1036" s="9">
        <v>1027</v>
      </c>
      <c r="Z1036" s="12">
        <v>67</v>
      </c>
      <c r="AA1036" s="12">
        <v>698813</v>
      </c>
      <c r="AB1036" s="132"/>
      <c r="AC1036" s="131"/>
      <c r="AD1036" s="132"/>
      <c r="AE1036" s="132"/>
      <c r="AF1036" s="131"/>
      <c r="AG1036" s="131"/>
      <c r="AI1036" s="12"/>
      <c r="AL1036" s="12"/>
      <c r="AM1036" s="12"/>
      <c r="AO1036" s="12"/>
      <c r="AR1036" s="12"/>
      <c r="AS1036" s="12"/>
      <c r="AU1036" s="12"/>
      <c r="AX1036" s="12"/>
      <c r="AY1036" s="12"/>
      <c r="BA1036" s="12"/>
      <c r="BD1036" s="12"/>
      <c r="BE1036" s="12"/>
      <c r="BG1036" s="12"/>
      <c r="BJ1036" s="12"/>
      <c r="BK1036" s="12"/>
      <c r="BM1036" s="131"/>
      <c r="BN1036" s="132"/>
      <c r="BO1036" s="132"/>
      <c r="BP1036" s="12"/>
      <c r="BQ1036" s="12"/>
      <c r="BS1036" s="12"/>
      <c r="BV1036" s="12"/>
      <c r="BW1036" s="12"/>
      <c r="BY1036" s="12"/>
      <c r="CB1036" s="12"/>
      <c r="CC1036" s="12"/>
      <c r="CE1036" s="12"/>
      <c r="CH1036" s="12"/>
      <c r="CI1036" s="12"/>
    </row>
    <row r="1037" spans="1:87">
      <c r="A1037" s="9">
        <v>1028</v>
      </c>
      <c r="B1037" s="9">
        <v>206</v>
      </c>
      <c r="C1037" s="9" t="s">
        <v>1705</v>
      </c>
      <c r="D1037" s="9">
        <v>755</v>
      </c>
      <c r="E1037" s="9" t="s">
        <v>1461</v>
      </c>
      <c r="F1037" s="39">
        <v>721441</v>
      </c>
      <c r="G1037" s="128">
        <v>0.47028549935497499</v>
      </c>
      <c r="H1037" s="129">
        <f t="shared" si="144"/>
        <v>724629</v>
      </c>
      <c r="I1037" s="128">
        <f>IF(H1039&gt;0, H1037/H1039, 0)</f>
        <v>0.49224069239720319</v>
      </c>
      <c r="J1037" s="76"/>
      <c r="K1037" s="12" t="e">
        <f>ROUND(J1039*I1037,0)</f>
        <v>#REF!</v>
      </c>
      <c r="L1037" s="75">
        <v>376834</v>
      </c>
      <c r="M1037" s="12" t="e">
        <f>K1037-L1037</f>
        <v>#REF!</v>
      </c>
      <c r="N1037" s="50" t="e">
        <f t="shared" si="143"/>
        <v>#REF!</v>
      </c>
      <c r="O1037" s="12">
        <v>66</v>
      </c>
      <c r="P1037" s="9">
        <f t="shared" si="145"/>
        <v>0</v>
      </c>
      <c r="Q1037" s="130">
        <f t="shared" si="146"/>
        <v>206</v>
      </c>
      <c r="R1037" s="130">
        <f t="shared" si="147"/>
        <v>755</v>
      </c>
      <c r="S1037" s="130">
        <f t="shared" si="148"/>
        <v>1028</v>
      </c>
      <c r="T1037" s="130">
        <f t="shared" si="149"/>
        <v>64</v>
      </c>
      <c r="U1037" s="130">
        <f t="shared" si="150"/>
        <v>724629</v>
      </c>
      <c r="V1037" s="185">
        <f t="shared" si="151"/>
        <v>1028</v>
      </c>
      <c r="W1037" s="12">
        <v>206</v>
      </c>
      <c r="X1037" s="9">
        <v>755</v>
      </c>
      <c r="Y1037" s="9">
        <v>1028</v>
      </c>
      <c r="Z1037" s="12">
        <v>64</v>
      </c>
      <c r="AA1037" s="12">
        <v>724629</v>
      </c>
      <c r="AB1037" s="132"/>
      <c r="AC1037" s="131"/>
      <c r="AD1037" s="132"/>
      <c r="AE1037" s="132"/>
      <c r="AF1037" s="131"/>
      <c r="AG1037" s="131"/>
      <c r="AI1037" s="12"/>
      <c r="AL1037" s="12"/>
      <c r="AM1037" s="12"/>
      <c r="AO1037" s="12"/>
      <c r="AR1037" s="12"/>
      <c r="AS1037" s="12"/>
      <c r="AU1037" s="12"/>
      <c r="AX1037" s="12"/>
      <c r="AY1037" s="12"/>
      <c r="BA1037" s="12"/>
      <c r="BD1037" s="12"/>
      <c r="BE1037" s="12"/>
      <c r="BG1037" s="12"/>
      <c r="BJ1037" s="12"/>
      <c r="BK1037" s="12"/>
      <c r="BM1037" s="131"/>
      <c r="BN1037" s="132"/>
      <c r="BO1037" s="132"/>
      <c r="BP1037" s="12"/>
      <c r="BQ1037" s="12"/>
      <c r="BS1037" s="12"/>
      <c r="BV1037" s="12"/>
      <c r="BW1037" s="12"/>
      <c r="BY1037" s="12"/>
      <c r="CB1037" s="12"/>
      <c r="CC1037" s="12"/>
      <c r="CE1037" s="12"/>
      <c r="CH1037" s="12"/>
      <c r="CI1037" s="12"/>
    </row>
    <row r="1038" spans="1:87">
      <c r="A1038" s="9">
        <v>1029</v>
      </c>
      <c r="B1038" s="9">
        <v>206</v>
      </c>
      <c r="C1038" s="9" t="s">
        <v>1705</v>
      </c>
      <c r="D1038" s="9">
        <v>818</v>
      </c>
      <c r="E1038" s="9" t="s">
        <v>1479</v>
      </c>
      <c r="F1038" s="39">
        <v>127151</v>
      </c>
      <c r="G1038" s="128">
        <v>8.2885879134238866E-2</v>
      </c>
      <c r="H1038" s="129">
        <f t="shared" si="144"/>
        <v>48661</v>
      </c>
      <c r="I1038" s="128">
        <f>IF(H1039&gt;0, H1038/H1039, 0)</f>
        <v>3.3055431583251985E-2</v>
      </c>
      <c r="J1038" s="76"/>
      <c r="K1038" s="12" t="e">
        <f>ROUND(J1039*I1038,0)</f>
        <v>#REF!</v>
      </c>
      <c r="L1038" s="75">
        <v>66415</v>
      </c>
      <c r="M1038" s="12" t="e">
        <f>K1038-L1038</f>
        <v>#REF!</v>
      </c>
      <c r="N1038" s="50" t="e">
        <f t="shared" si="143"/>
        <v>#REF!</v>
      </c>
      <c r="O1038" s="12">
        <v>8</v>
      </c>
      <c r="P1038" s="9">
        <f t="shared" si="145"/>
        <v>0</v>
      </c>
      <c r="Q1038" s="130">
        <f t="shared" si="146"/>
        <v>206</v>
      </c>
      <c r="R1038" s="130">
        <f t="shared" si="147"/>
        <v>818</v>
      </c>
      <c r="S1038" s="130">
        <f t="shared" si="148"/>
        <v>1029</v>
      </c>
      <c r="T1038" s="130">
        <f t="shared" si="149"/>
        <v>3</v>
      </c>
      <c r="U1038" s="130">
        <f t="shared" si="150"/>
        <v>48661</v>
      </c>
      <c r="V1038" s="185">
        <f t="shared" si="151"/>
        <v>1029</v>
      </c>
      <c r="W1038" s="12">
        <v>206</v>
      </c>
      <c r="X1038" s="9">
        <v>818</v>
      </c>
      <c r="Y1038" s="9">
        <v>1029</v>
      </c>
      <c r="Z1038" s="12">
        <v>3</v>
      </c>
      <c r="AA1038" s="12">
        <v>48661</v>
      </c>
      <c r="AB1038" s="132"/>
      <c r="AC1038" s="131"/>
      <c r="AD1038" s="132"/>
      <c r="AE1038" s="132"/>
      <c r="AF1038" s="131"/>
      <c r="AG1038" s="131"/>
      <c r="AI1038" s="12"/>
      <c r="AL1038" s="12"/>
      <c r="AM1038" s="12"/>
      <c r="AO1038" s="12"/>
      <c r="AR1038" s="12"/>
      <c r="AS1038" s="12"/>
      <c r="AU1038" s="12"/>
      <c r="AX1038" s="12"/>
      <c r="AY1038" s="12"/>
      <c r="BA1038" s="12"/>
      <c r="BD1038" s="12"/>
      <c r="BE1038" s="12"/>
      <c r="BG1038" s="12"/>
      <c r="BJ1038" s="12"/>
      <c r="BK1038" s="12"/>
      <c r="BM1038" s="131"/>
      <c r="BN1038" s="132"/>
      <c r="BO1038" s="132"/>
      <c r="BP1038" s="12"/>
      <c r="BQ1038" s="12"/>
      <c r="BS1038" s="12"/>
      <c r="BV1038" s="12"/>
      <c r="BW1038" s="12"/>
      <c r="BY1038" s="12"/>
      <c r="CB1038" s="12"/>
      <c r="CC1038" s="12"/>
      <c r="CE1038" s="12"/>
      <c r="CH1038" s="12"/>
      <c r="CI1038" s="12"/>
    </row>
    <row r="1039" spans="1:87">
      <c r="A1039" s="9">
        <v>1030</v>
      </c>
      <c r="B1039" s="13">
        <v>206</v>
      </c>
      <c r="C1039" s="13" t="s">
        <v>1705</v>
      </c>
      <c r="D1039" s="13">
        <v>999</v>
      </c>
      <c r="E1039" s="13" t="s">
        <v>946</v>
      </c>
      <c r="F1039" s="111">
        <v>1534049</v>
      </c>
      <c r="G1039" s="133">
        <v>1</v>
      </c>
      <c r="H1039" s="134">
        <f>SUM(H1035:H1038)</f>
        <v>1472103</v>
      </c>
      <c r="I1039" s="133">
        <f>SUM(I1035:I1038)</f>
        <v>1</v>
      </c>
      <c r="J1039" s="111" t="e">
        <f>VLOOKUP(B1039,town351,22)</f>
        <v>#REF!</v>
      </c>
      <c r="K1039" s="111" t="e">
        <f>SUM(K1035:K1038)</f>
        <v>#REF!</v>
      </c>
      <c r="L1039" s="135">
        <v>801287</v>
      </c>
      <c r="M1039" s="111" t="e">
        <f>SUM(M1035:M1038)</f>
        <v>#REF!</v>
      </c>
      <c r="N1039" s="49" t="e">
        <f t="shared" si="143"/>
        <v>#REF!</v>
      </c>
      <c r="O1039" s="111">
        <v>140</v>
      </c>
      <c r="P1039" s="9">
        <f t="shared" si="145"/>
        <v>0</v>
      </c>
      <c r="Q1039" s="130">
        <f t="shared" si="146"/>
        <v>206</v>
      </c>
      <c r="R1039" s="130">
        <f t="shared" si="147"/>
        <v>999</v>
      </c>
      <c r="S1039" s="130">
        <f t="shared" si="148"/>
        <v>1030</v>
      </c>
      <c r="T1039" s="130">
        <f t="shared" si="149"/>
        <v>134</v>
      </c>
      <c r="U1039" s="130">
        <f t="shared" si="150"/>
        <v>1472103</v>
      </c>
      <c r="V1039" s="185">
        <f t="shared" si="151"/>
        <v>1030</v>
      </c>
      <c r="W1039" s="12">
        <v>206</v>
      </c>
      <c r="X1039" s="9">
        <v>999</v>
      </c>
      <c r="Y1039" s="9">
        <v>1030</v>
      </c>
      <c r="Z1039" s="12">
        <v>134</v>
      </c>
      <c r="AA1039" s="12">
        <v>1472103</v>
      </c>
      <c r="AB1039" s="132"/>
      <c r="AC1039" s="131"/>
      <c r="AD1039" s="132"/>
      <c r="AE1039" s="132"/>
      <c r="AF1039" s="131"/>
      <c r="AG1039" s="131"/>
      <c r="AI1039" s="12"/>
      <c r="AL1039" s="12"/>
      <c r="AM1039" s="12"/>
      <c r="AO1039" s="12"/>
      <c r="AR1039" s="12"/>
      <c r="AS1039" s="12"/>
      <c r="AU1039" s="12"/>
      <c r="AX1039" s="12"/>
      <c r="AY1039" s="12"/>
      <c r="BA1039" s="12"/>
      <c r="BD1039" s="12"/>
      <c r="BE1039" s="12"/>
      <c r="BG1039" s="12"/>
      <c r="BJ1039" s="12"/>
      <c r="BK1039" s="12"/>
      <c r="BM1039" s="131"/>
      <c r="BN1039" s="132"/>
      <c r="BO1039" s="132"/>
      <c r="BP1039" s="12"/>
      <c r="BQ1039" s="12"/>
      <c r="BS1039" s="12"/>
      <c r="BV1039" s="12"/>
      <c r="BW1039" s="12"/>
      <c r="BY1039" s="12"/>
      <c r="CB1039" s="12"/>
      <c r="CC1039" s="12"/>
      <c r="CE1039" s="12"/>
      <c r="CH1039" s="12"/>
      <c r="CI1039" s="12"/>
    </row>
    <row r="1040" spans="1:87">
      <c r="A1040" s="9">
        <v>1031</v>
      </c>
      <c r="B1040" s="9">
        <v>207</v>
      </c>
      <c r="C1040" s="9" t="s">
        <v>1706</v>
      </c>
      <c r="D1040" s="9">
        <v>207</v>
      </c>
      <c r="E1040" s="9" t="s">
        <v>1267</v>
      </c>
      <c r="F1040" s="39">
        <v>126316298.67331998</v>
      </c>
      <c r="G1040" s="128">
        <v>1</v>
      </c>
      <c r="H1040" s="129">
        <f>U1040</f>
        <v>126430397.79993999</v>
      </c>
      <c r="I1040" s="128">
        <f>IF(H1044&gt;0, H1040/H1044, 0)</f>
        <v>1</v>
      </c>
      <c r="J1040" s="76"/>
      <c r="K1040" s="12" t="e">
        <f>ROUND(J1044*I1040,0)</f>
        <v>#REF!</v>
      </c>
      <c r="L1040" s="75">
        <v>106090242</v>
      </c>
      <c r="M1040" s="12" t="e">
        <f>K1040-L1040</f>
        <v>#REF!</v>
      </c>
      <c r="N1040" s="50" t="e">
        <f>IF(L1040&gt;0,M1040*100/L1040,IF(M1040&gt;0,100,0))</f>
        <v>#REF!</v>
      </c>
      <c r="O1040" s="12">
        <v>12711</v>
      </c>
      <c r="P1040" s="9">
        <f t="shared" si="145"/>
        <v>0</v>
      </c>
      <c r="Q1040" s="130">
        <f t="shared" si="146"/>
        <v>207</v>
      </c>
      <c r="R1040" s="130">
        <f t="shared" si="147"/>
        <v>207</v>
      </c>
      <c r="S1040" s="130">
        <f t="shared" si="148"/>
        <v>1031</v>
      </c>
      <c r="T1040" s="130">
        <f t="shared" si="149"/>
        <v>12730</v>
      </c>
      <c r="U1040" s="130">
        <f t="shared" si="150"/>
        <v>126430397.79993999</v>
      </c>
      <c r="V1040" s="185">
        <f t="shared" si="151"/>
        <v>1031</v>
      </c>
      <c r="W1040" s="12">
        <v>207</v>
      </c>
      <c r="X1040" s="9">
        <v>207</v>
      </c>
      <c r="Y1040" s="9">
        <v>1031</v>
      </c>
      <c r="Z1040" s="12">
        <v>12730</v>
      </c>
      <c r="AA1040" s="12">
        <v>126430397.79993999</v>
      </c>
      <c r="AB1040" s="132"/>
      <c r="AC1040" s="131"/>
      <c r="AD1040" s="132"/>
      <c r="AE1040" s="132"/>
      <c r="AF1040" s="131"/>
      <c r="AG1040" s="131"/>
      <c r="AI1040" s="12"/>
      <c r="AL1040" s="12"/>
      <c r="AM1040" s="12"/>
      <c r="AO1040" s="12"/>
      <c r="AR1040" s="12"/>
      <c r="AS1040" s="12"/>
      <c r="AU1040" s="12"/>
      <c r="AX1040" s="12"/>
      <c r="AY1040" s="12"/>
      <c r="BA1040" s="12"/>
      <c r="BD1040" s="12"/>
      <c r="BE1040" s="12"/>
      <c r="BG1040" s="12"/>
      <c r="BJ1040" s="12"/>
      <c r="BK1040" s="12"/>
      <c r="BM1040" s="131"/>
      <c r="BN1040" s="132"/>
      <c r="BO1040" s="132"/>
      <c r="BP1040" s="12"/>
      <c r="BQ1040" s="12"/>
      <c r="BS1040" s="12"/>
      <c r="BV1040" s="12"/>
      <c r="BW1040" s="12"/>
      <c r="BY1040" s="12"/>
      <c r="CB1040" s="12"/>
      <c r="CC1040" s="12"/>
      <c r="CE1040" s="12"/>
      <c r="CH1040" s="12"/>
      <c r="CI1040" s="12"/>
    </row>
    <row r="1041" spans="1:87">
      <c r="A1041" s="9">
        <v>1032</v>
      </c>
      <c r="B1041" s="9">
        <v>207</v>
      </c>
      <c r="C1041" s="9" t="s">
        <v>1928</v>
      </c>
      <c r="D1041" s="9">
        <v>998</v>
      </c>
      <c r="E1041" s="9" t="s">
        <v>1928</v>
      </c>
      <c r="F1041" s="39">
        <v>0</v>
      </c>
      <c r="G1041" s="128">
        <v>0</v>
      </c>
      <c r="H1041" s="129">
        <f t="shared" si="144"/>
        <v>0</v>
      </c>
      <c r="I1041" s="128">
        <f>IF(H1044&gt;0, H1041/H1044, 0)</f>
        <v>0</v>
      </c>
      <c r="J1041" s="76"/>
      <c r="K1041" s="12" t="e">
        <f>ROUND(J1044*I1041,0)</f>
        <v>#REF!</v>
      </c>
      <c r="L1041" s="75">
        <v>0</v>
      </c>
      <c r="M1041" s="12" t="e">
        <f>K1041-L1041</f>
        <v>#REF!</v>
      </c>
      <c r="N1041" s="50" t="e">
        <f>IF(L1041&gt;0,M1041*100/L1041,IF(M1041&gt;0,100,0))</f>
        <v>#REF!</v>
      </c>
      <c r="O1041" s="12">
        <v>0</v>
      </c>
      <c r="P1041" s="9">
        <f t="shared" si="145"/>
        <v>0</v>
      </c>
      <c r="Q1041" s="130">
        <f t="shared" si="146"/>
        <v>207</v>
      </c>
      <c r="R1041" s="130">
        <f t="shared" si="147"/>
        <v>998</v>
      </c>
      <c r="S1041" s="130">
        <f t="shared" si="148"/>
        <v>1032</v>
      </c>
      <c r="T1041" s="130">
        <f t="shared" si="149"/>
        <v>0</v>
      </c>
      <c r="U1041" s="130">
        <f t="shared" si="150"/>
        <v>0</v>
      </c>
      <c r="V1041" s="185">
        <f t="shared" si="151"/>
        <v>1032</v>
      </c>
      <c r="W1041" s="12">
        <v>207</v>
      </c>
      <c r="X1041" s="9">
        <v>998</v>
      </c>
      <c r="Y1041" s="9">
        <v>1032</v>
      </c>
      <c r="Z1041" s="12">
        <v>0</v>
      </c>
      <c r="AA1041" s="12">
        <v>0</v>
      </c>
      <c r="AB1041" s="132"/>
      <c r="AC1041" s="131"/>
      <c r="AD1041" s="132"/>
      <c r="AE1041" s="132"/>
      <c r="AF1041" s="131"/>
      <c r="AG1041" s="131"/>
      <c r="AI1041" s="12"/>
      <c r="AL1041" s="12"/>
      <c r="AM1041" s="12"/>
      <c r="AO1041" s="12"/>
      <c r="AR1041" s="12"/>
      <c r="AS1041" s="12"/>
      <c r="AU1041" s="12"/>
      <c r="AX1041" s="12"/>
      <c r="AY1041" s="12"/>
      <c r="BA1041" s="12"/>
      <c r="BD1041" s="12"/>
      <c r="BE1041" s="12"/>
      <c r="BG1041" s="12"/>
      <c r="BJ1041" s="12"/>
      <c r="BK1041" s="12"/>
      <c r="BM1041" s="131"/>
      <c r="BN1041" s="132"/>
      <c r="BO1041" s="132"/>
      <c r="BP1041" s="12"/>
      <c r="BQ1041" s="12"/>
      <c r="BS1041" s="12"/>
      <c r="BV1041" s="12"/>
      <c r="BW1041" s="12"/>
      <c r="BY1041" s="12"/>
      <c r="CB1041" s="12"/>
      <c r="CC1041" s="12"/>
      <c r="CE1041" s="12"/>
      <c r="CH1041" s="12"/>
      <c r="CI1041" s="12"/>
    </row>
    <row r="1042" spans="1:87">
      <c r="A1042" s="9">
        <v>1033</v>
      </c>
      <c r="B1042" s="9">
        <v>207</v>
      </c>
      <c r="C1042" s="9" t="s">
        <v>1928</v>
      </c>
      <c r="D1042" s="9">
        <v>998</v>
      </c>
      <c r="E1042" s="9" t="s">
        <v>1928</v>
      </c>
      <c r="F1042" s="39">
        <v>0</v>
      </c>
      <c r="G1042" s="128">
        <v>0</v>
      </c>
      <c r="H1042" s="129">
        <f t="shared" si="144"/>
        <v>0</v>
      </c>
      <c r="I1042" s="128">
        <f>IF(H1044&gt;0, H1042/H1044, 0)</f>
        <v>0</v>
      </c>
      <c r="J1042" s="76"/>
      <c r="K1042" s="12" t="e">
        <f>ROUND(J1044*I1042,0)</f>
        <v>#REF!</v>
      </c>
      <c r="L1042" s="75">
        <v>0</v>
      </c>
      <c r="M1042" s="12" t="e">
        <f>K1042-L1042</f>
        <v>#REF!</v>
      </c>
      <c r="N1042" s="50" t="e">
        <f>IF(L1042&gt;0,M1042*100/L1042,IF(M1042&gt;0,100,0))</f>
        <v>#REF!</v>
      </c>
      <c r="O1042" s="12">
        <v>0</v>
      </c>
      <c r="P1042" s="9">
        <f t="shared" si="145"/>
        <v>0</v>
      </c>
      <c r="Q1042" s="130">
        <f t="shared" si="146"/>
        <v>207</v>
      </c>
      <c r="R1042" s="130">
        <f t="shared" si="147"/>
        <v>998</v>
      </c>
      <c r="S1042" s="130">
        <f t="shared" si="148"/>
        <v>1033</v>
      </c>
      <c r="T1042" s="130">
        <f t="shared" si="149"/>
        <v>0</v>
      </c>
      <c r="U1042" s="130">
        <f t="shared" si="150"/>
        <v>0</v>
      </c>
      <c r="V1042" s="185">
        <f t="shared" si="151"/>
        <v>1033</v>
      </c>
      <c r="W1042" s="12">
        <v>207</v>
      </c>
      <c r="X1042" s="9">
        <v>998</v>
      </c>
      <c r="Y1042" s="9">
        <v>1033</v>
      </c>
      <c r="Z1042" s="12">
        <v>0</v>
      </c>
      <c r="AA1042" s="12">
        <v>0</v>
      </c>
      <c r="AB1042" s="132"/>
      <c r="AC1042" s="131"/>
      <c r="AD1042" s="132"/>
      <c r="AE1042" s="132"/>
      <c r="AF1042" s="131"/>
      <c r="AG1042" s="131"/>
      <c r="AI1042" s="12"/>
      <c r="AL1042" s="12"/>
      <c r="AM1042" s="12"/>
      <c r="AO1042" s="12"/>
      <c r="AR1042" s="12"/>
      <c r="AS1042" s="12"/>
      <c r="AU1042" s="12"/>
      <c r="AX1042" s="12"/>
      <c r="AY1042" s="12"/>
      <c r="BA1042" s="12"/>
      <c r="BD1042" s="12"/>
      <c r="BE1042" s="12"/>
      <c r="BG1042" s="12"/>
      <c r="BJ1042" s="12"/>
      <c r="BK1042" s="12"/>
      <c r="BM1042" s="131"/>
      <c r="BN1042" s="132"/>
      <c r="BO1042" s="132"/>
      <c r="BP1042" s="12"/>
      <c r="BQ1042" s="12"/>
      <c r="BS1042" s="12"/>
      <c r="BV1042" s="12"/>
      <c r="BW1042" s="12"/>
      <c r="BY1042" s="12"/>
      <c r="CB1042" s="12"/>
      <c r="CC1042" s="12"/>
      <c r="CE1042" s="12"/>
      <c r="CH1042" s="12"/>
      <c r="CI1042" s="12"/>
    </row>
    <row r="1043" spans="1:87">
      <c r="A1043" s="9">
        <v>1034</v>
      </c>
      <c r="B1043" s="9">
        <v>207</v>
      </c>
      <c r="C1043" s="9" t="s">
        <v>1928</v>
      </c>
      <c r="D1043" s="9">
        <v>998</v>
      </c>
      <c r="E1043" s="9" t="s">
        <v>1928</v>
      </c>
      <c r="F1043" s="39">
        <v>0</v>
      </c>
      <c r="G1043" s="128">
        <v>0</v>
      </c>
      <c r="H1043" s="129">
        <f t="shared" si="144"/>
        <v>0</v>
      </c>
      <c r="I1043" s="128">
        <f>IF(H1044&gt;0, H1043/H1044, 0)</f>
        <v>0</v>
      </c>
      <c r="J1043" s="76"/>
      <c r="K1043" s="12" t="e">
        <f>ROUND(J1044*I1043,0)</f>
        <v>#REF!</v>
      </c>
      <c r="L1043" s="75">
        <v>0</v>
      </c>
      <c r="M1043" s="12" t="e">
        <f>K1043-L1043</f>
        <v>#REF!</v>
      </c>
      <c r="N1043" s="50" t="e">
        <f>IF(L1043&gt;0,M1043*100/L1043,IF(M1043&gt;0,100,0))</f>
        <v>#REF!</v>
      </c>
      <c r="O1043" s="12">
        <v>0</v>
      </c>
      <c r="P1043" s="9">
        <f t="shared" si="145"/>
        <v>0</v>
      </c>
      <c r="Q1043" s="130">
        <f t="shared" si="146"/>
        <v>207</v>
      </c>
      <c r="R1043" s="130">
        <f t="shared" si="147"/>
        <v>998</v>
      </c>
      <c r="S1043" s="130">
        <f t="shared" si="148"/>
        <v>1034</v>
      </c>
      <c r="T1043" s="130">
        <f t="shared" si="149"/>
        <v>0</v>
      </c>
      <c r="U1043" s="130">
        <f t="shared" si="150"/>
        <v>0</v>
      </c>
      <c r="V1043" s="185">
        <f t="shared" si="151"/>
        <v>1034</v>
      </c>
      <c r="W1043" s="12">
        <v>207</v>
      </c>
      <c r="X1043" s="9">
        <v>998</v>
      </c>
      <c r="Y1043" s="9">
        <v>1034</v>
      </c>
      <c r="Z1043" s="12">
        <v>0</v>
      </c>
      <c r="AA1043" s="12">
        <v>0</v>
      </c>
      <c r="AB1043" s="132"/>
      <c r="AC1043" s="131"/>
      <c r="AD1043" s="132"/>
      <c r="AE1043" s="132"/>
      <c r="AF1043" s="131"/>
      <c r="AG1043" s="131"/>
      <c r="AI1043" s="12"/>
      <c r="AL1043" s="12"/>
      <c r="AM1043" s="12"/>
      <c r="AO1043" s="12"/>
      <c r="AR1043" s="12"/>
      <c r="AS1043" s="12"/>
      <c r="AU1043" s="12"/>
      <c r="AX1043" s="12"/>
      <c r="AY1043" s="12"/>
      <c r="BA1043" s="12"/>
      <c r="BD1043" s="12"/>
      <c r="BE1043" s="12"/>
      <c r="BG1043" s="12"/>
      <c r="BJ1043" s="12"/>
      <c r="BK1043" s="12"/>
      <c r="BM1043" s="131"/>
      <c r="BN1043" s="132"/>
      <c r="BO1043" s="132"/>
      <c r="BP1043" s="12"/>
      <c r="BQ1043" s="12"/>
      <c r="BS1043" s="12"/>
      <c r="BV1043" s="12"/>
      <c r="BW1043" s="12"/>
      <c r="BY1043" s="12"/>
      <c r="CB1043" s="12"/>
      <c r="CC1043" s="12"/>
      <c r="CE1043" s="12"/>
      <c r="CH1043" s="12"/>
      <c r="CI1043" s="12"/>
    </row>
    <row r="1044" spans="1:87">
      <c r="A1044" s="9">
        <v>1035</v>
      </c>
      <c r="B1044" s="13">
        <v>207</v>
      </c>
      <c r="C1044" s="13" t="s">
        <v>1706</v>
      </c>
      <c r="D1044" s="13">
        <v>999</v>
      </c>
      <c r="E1044" s="13" t="s">
        <v>946</v>
      </c>
      <c r="F1044" s="111">
        <v>126316298.67331998</v>
      </c>
      <c r="G1044" s="133">
        <v>1</v>
      </c>
      <c r="H1044" s="134">
        <f>SUM(H1040:H1043)</f>
        <v>126430397.79993999</v>
      </c>
      <c r="I1044" s="133">
        <f>SUM(I1040:I1043)</f>
        <v>1</v>
      </c>
      <c r="J1044" s="111" t="e">
        <f>VLOOKUP(B1044,town351,22)</f>
        <v>#REF!</v>
      </c>
      <c r="K1044" s="111" t="e">
        <f>SUM(K1040:K1043)</f>
        <v>#REF!</v>
      </c>
      <c r="L1044" s="135">
        <v>106090242</v>
      </c>
      <c r="M1044" s="111" t="e">
        <f>SUM(M1040:M1043)</f>
        <v>#REF!</v>
      </c>
      <c r="N1044" s="49" t="e">
        <f t="shared" ref="N1044:N1103" si="152">IF(L1044&gt;0,M1044*100/L1044,IF(M1044&gt;0,100,0))</f>
        <v>#REF!</v>
      </c>
      <c r="O1044" s="111">
        <v>12711</v>
      </c>
      <c r="P1044" s="9">
        <f t="shared" si="145"/>
        <v>0</v>
      </c>
      <c r="Q1044" s="130">
        <f t="shared" si="146"/>
        <v>207</v>
      </c>
      <c r="R1044" s="130">
        <f t="shared" si="147"/>
        <v>999</v>
      </c>
      <c r="S1044" s="130">
        <f t="shared" si="148"/>
        <v>1035</v>
      </c>
      <c r="T1044" s="130">
        <f t="shared" si="149"/>
        <v>12730</v>
      </c>
      <c r="U1044" s="130">
        <f t="shared" si="150"/>
        <v>126430397.79993999</v>
      </c>
      <c r="V1044" s="185">
        <f t="shared" si="151"/>
        <v>1035</v>
      </c>
      <c r="W1044" s="12">
        <v>207</v>
      </c>
      <c r="X1044" s="9">
        <v>999</v>
      </c>
      <c r="Y1044" s="9">
        <v>1035</v>
      </c>
      <c r="Z1044" s="12">
        <v>12730</v>
      </c>
      <c r="AA1044" s="12">
        <v>126430397.79993999</v>
      </c>
      <c r="AB1044" s="132"/>
      <c r="AC1044" s="131"/>
      <c r="AD1044" s="132"/>
      <c r="AE1044" s="132"/>
      <c r="AF1044" s="131"/>
      <c r="AG1044" s="131"/>
      <c r="AI1044" s="12"/>
      <c r="AL1044" s="12"/>
      <c r="AM1044" s="12"/>
      <c r="AO1044" s="12"/>
      <c r="AR1044" s="12"/>
      <c r="AS1044" s="12"/>
      <c r="AU1044" s="12"/>
      <c r="AX1044" s="12"/>
      <c r="AY1044" s="12"/>
      <c r="BA1044" s="12"/>
      <c r="BD1044" s="12"/>
      <c r="BE1044" s="12"/>
      <c r="BG1044" s="12"/>
      <c r="BJ1044" s="12"/>
      <c r="BK1044" s="12"/>
      <c r="BM1044" s="131"/>
      <c r="BN1044" s="132"/>
      <c r="BO1044" s="132"/>
      <c r="BP1044" s="12"/>
      <c r="BQ1044" s="12"/>
      <c r="BS1044" s="12"/>
      <c r="BV1044" s="12"/>
      <c r="BW1044" s="12"/>
      <c r="BY1044" s="12"/>
      <c r="CB1044" s="12"/>
      <c r="CC1044" s="12"/>
      <c r="CE1044" s="12"/>
      <c r="CH1044" s="12"/>
      <c r="CI1044" s="12"/>
    </row>
    <row r="1045" spans="1:87">
      <c r="A1045" s="9">
        <v>1036</v>
      </c>
      <c r="B1045" s="9">
        <v>208</v>
      </c>
      <c r="C1045" s="9" t="s">
        <v>1707</v>
      </c>
      <c r="D1045" s="9">
        <v>208</v>
      </c>
      <c r="E1045" s="9" t="s">
        <v>1268</v>
      </c>
      <c r="F1045" s="39">
        <v>7167206.0455</v>
      </c>
      <c r="G1045" s="128">
        <v>0.4738593157580504</v>
      </c>
      <c r="H1045" s="129">
        <f>U1045</f>
        <v>7797859.3176300004</v>
      </c>
      <c r="I1045" s="128">
        <f>IF(H1049&gt;0, H1045/H1049, 0)</f>
        <v>0.48684797844197697</v>
      </c>
      <c r="J1045" s="76"/>
      <c r="K1045" s="12" t="e">
        <f>ROUND(J1049*I1045,0)</f>
        <v>#REF!</v>
      </c>
      <c r="L1045" s="75">
        <v>6157870</v>
      </c>
      <c r="M1045" s="12" t="e">
        <f>K1045-L1045</f>
        <v>#REF!</v>
      </c>
      <c r="N1045" s="50" t="e">
        <f t="shared" si="152"/>
        <v>#REF!</v>
      </c>
      <c r="O1045" s="12">
        <v>803</v>
      </c>
      <c r="P1045" s="9">
        <f t="shared" si="145"/>
        <v>0</v>
      </c>
      <c r="Q1045" s="130">
        <f t="shared" si="146"/>
        <v>208</v>
      </c>
      <c r="R1045" s="130">
        <f t="shared" si="147"/>
        <v>208</v>
      </c>
      <c r="S1045" s="130">
        <f t="shared" si="148"/>
        <v>1036</v>
      </c>
      <c r="T1045" s="130">
        <f t="shared" si="149"/>
        <v>865</v>
      </c>
      <c r="U1045" s="130">
        <f t="shared" si="150"/>
        <v>7797859.3176300004</v>
      </c>
      <c r="V1045" s="185">
        <f t="shared" si="151"/>
        <v>1036</v>
      </c>
      <c r="W1045" s="12">
        <v>208</v>
      </c>
      <c r="X1045" s="9">
        <v>208</v>
      </c>
      <c r="Y1045" s="9">
        <v>1036</v>
      </c>
      <c r="Z1045" s="12">
        <v>865</v>
      </c>
      <c r="AA1045" s="12">
        <v>7797859.3176300004</v>
      </c>
      <c r="AB1045" s="132"/>
      <c r="AC1045" s="131"/>
      <c r="AD1045" s="132"/>
      <c r="AE1045" s="132"/>
      <c r="AF1045" s="131"/>
      <c r="AG1045" s="131"/>
      <c r="AI1045" s="12"/>
      <c r="AL1045" s="12"/>
      <c r="AM1045" s="12"/>
      <c r="AO1045" s="12"/>
      <c r="AR1045" s="12"/>
      <c r="AS1045" s="12"/>
      <c r="AU1045" s="12"/>
      <c r="AX1045" s="12"/>
      <c r="AY1045" s="12"/>
      <c r="BA1045" s="12"/>
      <c r="BD1045" s="12"/>
      <c r="BE1045" s="12"/>
      <c r="BG1045" s="12"/>
      <c r="BJ1045" s="12"/>
      <c r="BK1045" s="12"/>
      <c r="BM1045" s="131"/>
      <c r="BN1045" s="132"/>
      <c r="BO1045" s="132"/>
      <c r="BP1045" s="12"/>
      <c r="BQ1045" s="12"/>
      <c r="BS1045" s="12"/>
      <c r="BV1045" s="12"/>
      <c r="BW1045" s="12"/>
      <c r="BY1045" s="12"/>
      <c r="CB1045" s="12"/>
      <c r="CC1045" s="12"/>
      <c r="CE1045" s="12"/>
      <c r="CH1045" s="12"/>
      <c r="CI1045" s="12"/>
    </row>
    <row r="1046" spans="1:87">
      <c r="A1046" s="9">
        <v>1037</v>
      </c>
      <c r="B1046" s="9">
        <v>208</v>
      </c>
      <c r="C1046" s="9" t="s">
        <v>1707</v>
      </c>
      <c r="D1046" s="9">
        <v>690</v>
      </c>
      <c r="E1046" s="9" t="s">
        <v>1443</v>
      </c>
      <c r="F1046" s="39">
        <v>7136161</v>
      </c>
      <c r="G1046" s="128">
        <v>0.4718067747923077</v>
      </c>
      <c r="H1046" s="129">
        <f t="shared" si="144"/>
        <v>7453167</v>
      </c>
      <c r="I1046" s="128">
        <f>IF(H1049&gt;0, H1046/H1049, 0)</f>
        <v>0.46532761609801399</v>
      </c>
      <c r="J1046" s="76"/>
      <c r="K1046" s="12" t="e">
        <f>ROUND(J1049*I1046,0)</f>
        <v>#REF!</v>
      </c>
      <c r="L1046" s="75">
        <v>6131197</v>
      </c>
      <c r="M1046" s="12" t="e">
        <f>K1046-L1046</f>
        <v>#REF!</v>
      </c>
      <c r="N1046" s="50" t="e">
        <f t="shared" si="152"/>
        <v>#REF!</v>
      </c>
      <c r="O1046" s="12">
        <v>746</v>
      </c>
      <c r="P1046" s="9">
        <f t="shared" si="145"/>
        <v>0</v>
      </c>
      <c r="Q1046" s="130">
        <f t="shared" si="146"/>
        <v>208</v>
      </c>
      <c r="R1046" s="130">
        <f t="shared" si="147"/>
        <v>690</v>
      </c>
      <c r="S1046" s="130">
        <f t="shared" si="148"/>
        <v>1037</v>
      </c>
      <c r="T1046" s="130">
        <f t="shared" si="149"/>
        <v>766</v>
      </c>
      <c r="U1046" s="130">
        <f t="shared" si="150"/>
        <v>7453167</v>
      </c>
      <c r="V1046" s="185">
        <f t="shared" si="151"/>
        <v>1037</v>
      </c>
      <c r="W1046" s="12">
        <v>208</v>
      </c>
      <c r="X1046" s="9">
        <v>690</v>
      </c>
      <c r="Y1046" s="9">
        <v>1037</v>
      </c>
      <c r="Z1046" s="12">
        <v>766</v>
      </c>
      <c r="AA1046" s="12">
        <v>7453167</v>
      </c>
      <c r="AB1046" s="132"/>
      <c r="AC1046" s="131"/>
      <c r="AD1046" s="132"/>
      <c r="AE1046" s="132"/>
      <c r="AF1046" s="131"/>
      <c r="AG1046" s="131"/>
      <c r="AI1046" s="12"/>
      <c r="AL1046" s="12"/>
      <c r="AM1046" s="12"/>
      <c r="AO1046" s="12"/>
      <c r="AR1046" s="12"/>
      <c r="AS1046" s="12"/>
      <c r="AU1046" s="12"/>
      <c r="AX1046" s="12"/>
      <c r="AY1046" s="12"/>
      <c r="BA1046" s="12"/>
      <c r="BD1046" s="12"/>
      <c r="BE1046" s="12"/>
      <c r="BG1046" s="12"/>
      <c r="BJ1046" s="12"/>
      <c r="BK1046" s="12"/>
      <c r="BM1046" s="131"/>
      <c r="BN1046" s="132"/>
      <c r="BO1046" s="132"/>
      <c r="BP1046" s="12"/>
      <c r="BQ1046" s="12"/>
      <c r="BS1046" s="12"/>
      <c r="BV1046" s="12"/>
      <c r="BW1046" s="12"/>
      <c r="BY1046" s="12"/>
      <c r="CB1046" s="12"/>
      <c r="CC1046" s="12"/>
      <c r="CE1046" s="12"/>
      <c r="CH1046" s="12"/>
      <c r="CI1046" s="12"/>
    </row>
    <row r="1047" spans="1:87">
      <c r="A1047" s="9">
        <v>1038</v>
      </c>
      <c r="B1047" s="9">
        <v>208</v>
      </c>
      <c r="C1047" s="9" t="s">
        <v>1707</v>
      </c>
      <c r="D1047" s="9">
        <v>878</v>
      </c>
      <c r="E1047" s="9" t="s">
        <v>1496</v>
      </c>
      <c r="F1047" s="39">
        <v>680977</v>
      </c>
      <c r="G1047" s="128">
        <v>4.5022745714080908E-2</v>
      </c>
      <c r="H1047" s="129">
        <f t="shared" si="144"/>
        <v>588495</v>
      </c>
      <c r="I1047" s="128">
        <f>IF(H1049&gt;0, H1047/H1049, 0)</f>
        <v>3.6741827391711571E-2</v>
      </c>
      <c r="J1047" s="76"/>
      <c r="K1047" s="12" t="e">
        <f>ROUND(J1049*I1047,0)</f>
        <v>#REF!</v>
      </c>
      <c r="L1047" s="75">
        <v>585077</v>
      </c>
      <c r="M1047" s="12" t="e">
        <f>K1047-L1047</f>
        <v>#REF!</v>
      </c>
      <c r="N1047" s="50" t="e">
        <f t="shared" si="152"/>
        <v>#REF!</v>
      </c>
      <c r="O1047" s="12">
        <v>43</v>
      </c>
      <c r="P1047" s="9">
        <f t="shared" si="145"/>
        <v>0</v>
      </c>
      <c r="Q1047" s="130">
        <f t="shared" si="146"/>
        <v>208</v>
      </c>
      <c r="R1047" s="130">
        <f t="shared" si="147"/>
        <v>878</v>
      </c>
      <c r="S1047" s="130">
        <f t="shared" si="148"/>
        <v>1038</v>
      </c>
      <c r="T1047" s="130">
        <f t="shared" si="149"/>
        <v>37</v>
      </c>
      <c r="U1047" s="130">
        <f t="shared" si="150"/>
        <v>588495</v>
      </c>
      <c r="V1047" s="185">
        <f t="shared" si="151"/>
        <v>1038</v>
      </c>
      <c r="W1047" s="12">
        <v>208</v>
      </c>
      <c r="X1047" s="9">
        <v>878</v>
      </c>
      <c r="Y1047" s="9">
        <v>1038</v>
      </c>
      <c r="Z1047" s="12">
        <v>37</v>
      </c>
      <c r="AA1047" s="12">
        <v>588495</v>
      </c>
      <c r="AB1047" s="132"/>
      <c r="AC1047" s="131"/>
      <c r="AD1047" s="132"/>
      <c r="AE1047" s="132"/>
      <c r="AF1047" s="131"/>
      <c r="AG1047" s="131"/>
      <c r="AI1047" s="12"/>
      <c r="AL1047" s="12"/>
      <c r="AM1047" s="12"/>
      <c r="AO1047" s="12"/>
      <c r="AR1047" s="12"/>
      <c r="AS1047" s="12"/>
      <c r="AU1047" s="12"/>
      <c r="AX1047" s="12"/>
      <c r="AY1047" s="12"/>
      <c r="BA1047" s="12"/>
      <c r="BD1047" s="12"/>
      <c r="BE1047" s="12"/>
      <c r="BG1047" s="12"/>
      <c r="BJ1047" s="12"/>
      <c r="BK1047" s="12"/>
      <c r="BM1047" s="131"/>
      <c r="BN1047" s="132"/>
      <c r="BO1047" s="132"/>
      <c r="BP1047" s="12"/>
      <c r="BQ1047" s="12"/>
      <c r="BS1047" s="12"/>
      <c r="BV1047" s="12"/>
      <c r="BW1047" s="12"/>
      <c r="BY1047" s="12"/>
      <c r="CB1047" s="12"/>
      <c r="CC1047" s="12"/>
      <c r="CE1047" s="12"/>
      <c r="CH1047" s="12"/>
      <c r="CI1047" s="12"/>
    </row>
    <row r="1048" spans="1:87">
      <c r="A1048" s="9">
        <v>1039</v>
      </c>
      <c r="B1048" s="9">
        <v>208</v>
      </c>
      <c r="C1048" s="9" t="s">
        <v>1707</v>
      </c>
      <c r="D1048" s="9">
        <v>915</v>
      </c>
      <c r="E1048" s="9" t="s">
        <v>1500</v>
      </c>
      <c r="F1048" s="39">
        <v>140833</v>
      </c>
      <c r="G1048" s="128">
        <v>9.3111637355610486E-3</v>
      </c>
      <c r="H1048" s="129">
        <f t="shared" si="144"/>
        <v>177510</v>
      </c>
      <c r="I1048" s="128">
        <f>IF(H1049&gt;0, H1048/H1049, 0)</f>
        <v>1.1082578068297471E-2</v>
      </c>
      <c r="J1048" s="76"/>
      <c r="K1048" s="12" t="e">
        <f>ROUND(J1049*I1048,0)</f>
        <v>#REF!</v>
      </c>
      <c r="L1048" s="75">
        <v>121000</v>
      </c>
      <c r="M1048" s="12" t="e">
        <f>K1048-L1048</f>
        <v>#REF!</v>
      </c>
      <c r="N1048" s="50" t="e">
        <f t="shared" si="152"/>
        <v>#REF!</v>
      </c>
      <c r="O1048" s="12">
        <v>9</v>
      </c>
      <c r="P1048" s="9">
        <f t="shared" si="145"/>
        <v>0</v>
      </c>
      <c r="Q1048" s="130">
        <f t="shared" si="146"/>
        <v>208</v>
      </c>
      <c r="R1048" s="130">
        <f t="shared" si="147"/>
        <v>915</v>
      </c>
      <c r="S1048" s="130">
        <f t="shared" si="148"/>
        <v>1039</v>
      </c>
      <c r="T1048" s="130">
        <f t="shared" si="149"/>
        <v>11</v>
      </c>
      <c r="U1048" s="130">
        <f t="shared" si="150"/>
        <v>177510</v>
      </c>
      <c r="V1048" s="185">
        <f t="shared" si="151"/>
        <v>1039</v>
      </c>
      <c r="W1048" s="12">
        <v>208</v>
      </c>
      <c r="X1048" s="9">
        <v>915</v>
      </c>
      <c r="Y1048" s="9">
        <v>1039</v>
      </c>
      <c r="Z1048" s="12">
        <v>11</v>
      </c>
      <c r="AA1048" s="12">
        <v>177510</v>
      </c>
      <c r="AB1048" s="132"/>
      <c r="AC1048" s="131"/>
      <c r="AD1048" s="132"/>
      <c r="AE1048" s="132"/>
      <c r="AF1048" s="131"/>
      <c r="AG1048" s="131"/>
      <c r="AI1048" s="12"/>
      <c r="AL1048" s="12"/>
      <c r="AM1048" s="12"/>
      <c r="AO1048" s="12"/>
      <c r="AR1048" s="12"/>
      <c r="AS1048" s="12"/>
      <c r="AU1048" s="12"/>
      <c r="AX1048" s="12"/>
      <c r="AY1048" s="12"/>
      <c r="BA1048" s="12"/>
      <c r="BD1048" s="12"/>
      <c r="BE1048" s="12"/>
      <c r="BG1048" s="12"/>
      <c r="BJ1048" s="12"/>
      <c r="BK1048" s="12"/>
      <c r="BM1048" s="131"/>
      <c r="BN1048" s="132"/>
      <c r="BO1048" s="132"/>
      <c r="BP1048" s="12"/>
      <c r="BQ1048" s="12"/>
      <c r="BS1048" s="12"/>
      <c r="BV1048" s="12"/>
      <c r="BW1048" s="12"/>
      <c r="BY1048" s="12"/>
      <c r="CB1048" s="12"/>
      <c r="CC1048" s="12"/>
      <c r="CE1048" s="12"/>
      <c r="CH1048" s="12"/>
      <c r="CI1048" s="12"/>
    </row>
    <row r="1049" spans="1:87">
      <c r="A1049" s="9">
        <v>1040</v>
      </c>
      <c r="B1049" s="13">
        <v>208</v>
      </c>
      <c r="C1049" s="13" t="s">
        <v>1707</v>
      </c>
      <c r="D1049" s="13">
        <v>999</v>
      </c>
      <c r="E1049" s="13" t="s">
        <v>946</v>
      </c>
      <c r="F1049" s="111">
        <v>15125177.045499999</v>
      </c>
      <c r="G1049" s="133">
        <v>1</v>
      </c>
      <c r="H1049" s="134">
        <f>SUM(H1045:H1048)</f>
        <v>16017031.31763</v>
      </c>
      <c r="I1049" s="133">
        <f>SUM(I1045:I1048)</f>
        <v>1</v>
      </c>
      <c r="J1049" s="111" t="e">
        <f>VLOOKUP(B1049,town351,22)</f>
        <v>#REF!</v>
      </c>
      <c r="K1049" s="111" t="e">
        <f>SUM(K1045:K1048)</f>
        <v>#REF!</v>
      </c>
      <c r="L1049" s="135">
        <v>12995144</v>
      </c>
      <c r="M1049" s="111" t="e">
        <f>SUM(M1045:M1048)</f>
        <v>#REF!</v>
      </c>
      <c r="N1049" s="49" t="e">
        <f t="shared" si="152"/>
        <v>#REF!</v>
      </c>
      <c r="O1049" s="111">
        <v>1601</v>
      </c>
      <c r="P1049" s="9">
        <f t="shared" si="145"/>
        <v>0</v>
      </c>
      <c r="Q1049" s="130">
        <f t="shared" si="146"/>
        <v>208</v>
      </c>
      <c r="R1049" s="130">
        <f t="shared" si="147"/>
        <v>999</v>
      </c>
      <c r="S1049" s="130">
        <f t="shared" si="148"/>
        <v>1040</v>
      </c>
      <c r="T1049" s="130">
        <f t="shared" si="149"/>
        <v>1679</v>
      </c>
      <c r="U1049" s="130">
        <f t="shared" si="150"/>
        <v>16017031.31763</v>
      </c>
      <c r="V1049" s="185">
        <f t="shared" si="151"/>
        <v>1040</v>
      </c>
      <c r="W1049" s="12">
        <v>208</v>
      </c>
      <c r="X1049" s="9">
        <v>999</v>
      </c>
      <c r="Y1049" s="9">
        <v>1040</v>
      </c>
      <c r="Z1049" s="12">
        <v>1679</v>
      </c>
      <c r="AA1049" s="12">
        <v>16017031.31763</v>
      </c>
      <c r="AB1049" s="132"/>
      <c r="AC1049" s="131"/>
      <c r="AD1049" s="132"/>
      <c r="AE1049" s="132"/>
      <c r="AF1049" s="131"/>
      <c r="AG1049" s="131"/>
      <c r="AI1049" s="12"/>
      <c r="AL1049" s="12"/>
      <c r="AM1049" s="12"/>
      <c r="AO1049" s="12"/>
      <c r="AR1049" s="12"/>
      <c r="AS1049" s="12"/>
      <c r="AU1049" s="12"/>
      <c r="AX1049" s="12"/>
      <c r="AY1049" s="12"/>
      <c r="BA1049" s="12"/>
      <c r="BD1049" s="12"/>
      <c r="BE1049" s="12"/>
      <c r="BG1049" s="12"/>
      <c r="BJ1049" s="12"/>
      <c r="BK1049" s="12"/>
      <c r="BM1049" s="131"/>
      <c r="BN1049" s="132"/>
      <c r="BO1049" s="132"/>
      <c r="BP1049" s="12"/>
      <c r="BQ1049" s="12"/>
      <c r="BS1049" s="12"/>
      <c r="BV1049" s="12"/>
      <c r="BW1049" s="12"/>
      <c r="BY1049" s="12"/>
      <c r="CB1049" s="12"/>
      <c r="CC1049" s="12"/>
      <c r="CE1049" s="12"/>
      <c r="CH1049" s="12"/>
      <c r="CI1049" s="12"/>
    </row>
    <row r="1050" spans="1:87">
      <c r="A1050" s="9">
        <v>1041</v>
      </c>
      <c r="B1050" s="9">
        <v>209</v>
      </c>
      <c r="C1050" s="9" t="s">
        <v>1708</v>
      </c>
      <c r="D1050" s="9">
        <v>209</v>
      </c>
      <c r="E1050" s="9" t="s">
        <v>1269</v>
      </c>
      <c r="F1050" s="39">
        <v>16664714.390000004</v>
      </c>
      <c r="G1050" s="128">
        <v>0.86881511506495501</v>
      </c>
      <c r="H1050" s="129">
        <f>U1050</f>
        <v>16484834.819999997</v>
      </c>
      <c r="I1050" s="128">
        <f>IF(H1054&gt;0, H1050/H1054, 0)</f>
        <v>0.86676917146019705</v>
      </c>
      <c r="J1050" s="76"/>
      <c r="K1050" s="12" t="e">
        <f>ROUND(J1054*I1050,0)</f>
        <v>#REF!</v>
      </c>
      <c r="L1050" s="75">
        <v>5074150</v>
      </c>
      <c r="M1050" s="12" t="e">
        <f>K1050-L1050</f>
        <v>#REF!</v>
      </c>
      <c r="N1050" s="50" t="e">
        <f t="shared" si="152"/>
        <v>#REF!</v>
      </c>
      <c r="O1050" s="12">
        <v>1545</v>
      </c>
      <c r="P1050" s="9">
        <f t="shared" si="145"/>
        <v>0</v>
      </c>
      <c r="Q1050" s="130">
        <f t="shared" si="146"/>
        <v>209</v>
      </c>
      <c r="R1050" s="130">
        <f t="shared" si="147"/>
        <v>209</v>
      </c>
      <c r="S1050" s="130">
        <f t="shared" si="148"/>
        <v>1041</v>
      </c>
      <c r="T1050" s="130">
        <f t="shared" si="149"/>
        <v>1477</v>
      </c>
      <c r="U1050" s="130">
        <f t="shared" si="150"/>
        <v>16484834.819999997</v>
      </c>
      <c r="V1050" s="185">
        <f t="shared" si="151"/>
        <v>1041</v>
      </c>
      <c r="W1050" s="12">
        <v>209</v>
      </c>
      <c r="X1050" s="9">
        <v>209</v>
      </c>
      <c r="Y1050" s="9">
        <v>1041</v>
      </c>
      <c r="Z1050" s="12">
        <v>1477</v>
      </c>
      <c r="AA1050" s="12">
        <v>16484834.819999997</v>
      </c>
      <c r="AB1050" s="132"/>
      <c r="AC1050" s="131"/>
      <c r="AD1050" s="132"/>
      <c r="AE1050" s="132"/>
      <c r="AF1050" s="131"/>
      <c r="AG1050" s="131"/>
      <c r="AI1050" s="12"/>
      <c r="AL1050" s="12"/>
      <c r="AM1050" s="12"/>
      <c r="AO1050" s="12"/>
      <c r="AR1050" s="12"/>
      <c r="AS1050" s="12"/>
      <c r="AU1050" s="12"/>
      <c r="AX1050" s="12"/>
      <c r="AY1050" s="12"/>
      <c r="BA1050" s="12"/>
      <c r="BD1050" s="12"/>
      <c r="BE1050" s="12"/>
      <c r="BG1050" s="12"/>
      <c r="BJ1050" s="12"/>
      <c r="BK1050" s="12"/>
      <c r="BM1050" s="131"/>
      <c r="BN1050" s="132"/>
      <c r="BO1050" s="132"/>
      <c r="BP1050" s="12"/>
      <c r="BQ1050" s="12"/>
      <c r="BS1050" s="12"/>
      <c r="BV1050" s="12"/>
      <c r="BW1050" s="12"/>
      <c r="BY1050" s="12"/>
      <c r="CB1050" s="12"/>
      <c r="CC1050" s="12"/>
      <c r="CE1050" s="12"/>
      <c r="CH1050" s="12"/>
      <c r="CI1050" s="12"/>
    </row>
    <row r="1051" spans="1:87">
      <c r="A1051" s="9">
        <v>1042</v>
      </c>
      <c r="B1051" s="9">
        <v>209</v>
      </c>
      <c r="C1051" s="9" t="s">
        <v>1708</v>
      </c>
      <c r="D1051" s="9">
        <v>851</v>
      </c>
      <c r="E1051" s="9" t="s">
        <v>1487</v>
      </c>
      <c r="F1051" s="39">
        <v>2516253</v>
      </c>
      <c r="G1051" s="128">
        <v>0.13118488493504496</v>
      </c>
      <c r="H1051" s="129">
        <f t="shared" si="144"/>
        <v>2533879</v>
      </c>
      <c r="I1051" s="128">
        <f>IF(H1054&gt;0, H1051/H1054, 0)</f>
        <v>0.13323082853980292</v>
      </c>
      <c r="J1051" s="76"/>
      <c r="K1051" s="12" t="e">
        <f>ROUND(J1054*I1051,0)</f>
        <v>#REF!</v>
      </c>
      <c r="L1051" s="75">
        <v>766160</v>
      </c>
      <c r="M1051" s="12" t="e">
        <f>K1051-L1051</f>
        <v>#REF!</v>
      </c>
      <c r="N1051" s="50" t="e">
        <f t="shared" si="152"/>
        <v>#REF!</v>
      </c>
      <c r="O1051" s="12">
        <v>162</v>
      </c>
      <c r="P1051" s="9">
        <f t="shared" si="145"/>
        <v>0</v>
      </c>
      <c r="Q1051" s="130">
        <f t="shared" si="146"/>
        <v>209</v>
      </c>
      <c r="R1051" s="130">
        <f t="shared" si="147"/>
        <v>851</v>
      </c>
      <c r="S1051" s="130">
        <f t="shared" si="148"/>
        <v>1042</v>
      </c>
      <c r="T1051" s="130">
        <f t="shared" si="149"/>
        <v>160</v>
      </c>
      <c r="U1051" s="130">
        <f t="shared" si="150"/>
        <v>2533879</v>
      </c>
      <c r="V1051" s="185">
        <f t="shared" si="151"/>
        <v>1042</v>
      </c>
      <c r="W1051" s="12">
        <v>209</v>
      </c>
      <c r="X1051" s="9">
        <v>851</v>
      </c>
      <c r="Y1051" s="9">
        <v>1042</v>
      </c>
      <c r="Z1051" s="12">
        <v>160</v>
      </c>
      <c r="AA1051" s="12">
        <v>2533879</v>
      </c>
      <c r="AB1051" s="132"/>
      <c r="AC1051" s="131"/>
      <c r="AD1051" s="132"/>
      <c r="AE1051" s="132"/>
      <c r="AF1051" s="131"/>
      <c r="AG1051" s="131"/>
      <c r="AI1051" s="12"/>
      <c r="AL1051" s="12"/>
      <c r="AM1051" s="12"/>
      <c r="AO1051" s="12"/>
      <c r="AR1051" s="12"/>
      <c r="AS1051" s="12"/>
      <c r="AU1051" s="12"/>
      <c r="AX1051" s="12"/>
      <c r="AY1051" s="12"/>
      <c r="BA1051" s="12"/>
      <c r="BD1051" s="12"/>
      <c r="BE1051" s="12"/>
      <c r="BG1051" s="12"/>
      <c r="BJ1051" s="12"/>
      <c r="BK1051" s="12"/>
      <c r="BM1051" s="131"/>
      <c r="BN1051" s="132"/>
      <c r="BO1051" s="132"/>
      <c r="BP1051" s="12"/>
      <c r="BQ1051" s="12"/>
      <c r="BS1051" s="12"/>
      <c r="BV1051" s="12"/>
      <c r="BW1051" s="12"/>
      <c r="BY1051" s="12"/>
      <c r="CB1051" s="12"/>
      <c r="CC1051" s="12"/>
      <c r="CE1051" s="12"/>
      <c r="CH1051" s="12"/>
      <c r="CI1051" s="12"/>
    </row>
    <row r="1052" spans="1:87">
      <c r="A1052" s="9">
        <v>1043</v>
      </c>
      <c r="B1052" s="9">
        <v>209</v>
      </c>
      <c r="C1052" s="9" t="s">
        <v>1928</v>
      </c>
      <c r="D1052" s="9">
        <v>998</v>
      </c>
      <c r="E1052" s="9" t="s">
        <v>1928</v>
      </c>
      <c r="F1052" s="39">
        <v>0</v>
      </c>
      <c r="G1052" s="128">
        <v>0</v>
      </c>
      <c r="H1052" s="129">
        <f t="shared" si="144"/>
        <v>0</v>
      </c>
      <c r="I1052" s="128">
        <f>IF(H1054&gt;0, H1052/H1054, 0)</f>
        <v>0</v>
      </c>
      <c r="J1052" s="76"/>
      <c r="K1052" s="12" t="e">
        <f>ROUND(J1054*I1052,0)</f>
        <v>#REF!</v>
      </c>
      <c r="L1052" s="75">
        <v>0</v>
      </c>
      <c r="M1052" s="12" t="e">
        <f>K1052-L1052</f>
        <v>#REF!</v>
      </c>
      <c r="N1052" s="50" t="e">
        <f t="shared" si="152"/>
        <v>#REF!</v>
      </c>
      <c r="O1052" s="12">
        <v>0</v>
      </c>
      <c r="P1052" s="9">
        <f t="shared" si="145"/>
        <v>0</v>
      </c>
      <c r="Q1052" s="130">
        <f t="shared" si="146"/>
        <v>209</v>
      </c>
      <c r="R1052" s="130">
        <f t="shared" si="147"/>
        <v>998</v>
      </c>
      <c r="S1052" s="130">
        <f t="shared" si="148"/>
        <v>1043</v>
      </c>
      <c r="T1052" s="130">
        <f t="shared" si="149"/>
        <v>0</v>
      </c>
      <c r="U1052" s="130">
        <f t="shared" si="150"/>
        <v>0</v>
      </c>
      <c r="V1052" s="185">
        <f t="shared" si="151"/>
        <v>1043</v>
      </c>
      <c r="W1052" s="12">
        <v>209</v>
      </c>
      <c r="X1052" s="9">
        <v>998</v>
      </c>
      <c r="Y1052" s="9">
        <v>1043</v>
      </c>
      <c r="Z1052" s="12">
        <v>0</v>
      </c>
      <c r="AA1052" s="12">
        <v>0</v>
      </c>
      <c r="AB1052" s="132"/>
      <c r="AC1052" s="131"/>
      <c r="AD1052" s="132"/>
      <c r="AE1052" s="132"/>
      <c r="AF1052" s="131"/>
      <c r="AG1052" s="131"/>
      <c r="AI1052" s="12"/>
      <c r="AL1052" s="12"/>
      <c r="AM1052" s="12"/>
      <c r="AO1052" s="12"/>
      <c r="AR1052" s="12"/>
      <c r="AS1052" s="12"/>
      <c r="AU1052" s="12"/>
      <c r="AX1052" s="12"/>
      <c r="AY1052" s="12"/>
      <c r="BA1052" s="12"/>
      <c r="BD1052" s="12"/>
      <c r="BE1052" s="12"/>
      <c r="BG1052" s="12"/>
      <c r="BJ1052" s="12"/>
      <c r="BK1052" s="12"/>
      <c r="BM1052" s="131"/>
      <c r="BN1052" s="132"/>
      <c r="BO1052" s="132"/>
      <c r="BP1052" s="12"/>
      <c r="BQ1052" s="12"/>
      <c r="BS1052" s="12"/>
      <c r="BV1052" s="12"/>
      <c r="BW1052" s="12"/>
      <c r="BY1052" s="12"/>
      <c r="CB1052" s="12"/>
      <c r="CC1052" s="12"/>
      <c r="CE1052" s="12"/>
      <c r="CH1052" s="12"/>
      <c r="CI1052" s="12"/>
    </row>
    <row r="1053" spans="1:87">
      <c r="A1053" s="9">
        <v>1044</v>
      </c>
      <c r="B1053" s="9">
        <v>209</v>
      </c>
      <c r="C1053" s="9" t="s">
        <v>1928</v>
      </c>
      <c r="D1053" s="9">
        <v>998</v>
      </c>
      <c r="E1053" s="9" t="s">
        <v>1928</v>
      </c>
      <c r="F1053" s="39">
        <v>0</v>
      </c>
      <c r="G1053" s="128">
        <v>0</v>
      </c>
      <c r="H1053" s="129">
        <f t="shared" si="144"/>
        <v>0</v>
      </c>
      <c r="I1053" s="128">
        <f>IF(H1054&gt;0, H1053/H1054, 0)</f>
        <v>0</v>
      </c>
      <c r="J1053" s="76"/>
      <c r="K1053" s="12" t="e">
        <f>ROUND(J1054*I1053,0)</f>
        <v>#REF!</v>
      </c>
      <c r="L1053" s="75">
        <v>0</v>
      </c>
      <c r="M1053" s="12" t="e">
        <f>K1053-L1053</f>
        <v>#REF!</v>
      </c>
      <c r="N1053" s="50" t="e">
        <f t="shared" si="152"/>
        <v>#REF!</v>
      </c>
      <c r="O1053" s="12">
        <v>0</v>
      </c>
      <c r="P1053" s="9">
        <f t="shared" si="145"/>
        <v>0</v>
      </c>
      <c r="Q1053" s="130">
        <f t="shared" si="146"/>
        <v>209</v>
      </c>
      <c r="R1053" s="130">
        <f t="shared" si="147"/>
        <v>998</v>
      </c>
      <c r="S1053" s="130">
        <f t="shared" si="148"/>
        <v>1044</v>
      </c>
      <c r="T1053" s="130">
        <f t="shared" si="149"/>
        <v>0</v>
      </c>
      <c r="U1053" s="130">
        <f t="shared" si="150"/>
        <v>0</v>
      </c>
      <c r="V1053" s="185">
        <f t="shared" si="151"/>
        <v>1044</v>
      </c>
      <c r="W1053" s="12">
        <v>209</v>
      </c>
      <c r="X1053" s="9">
        <v>998</v>
      </c>
      <c r="Y1053" s="9">
        <v>1044</v>
      </c>
      <c r="Z1053" s="12">
        <v>0</v>
      </c>
      <c r="AA1053" s="12">
        <v>0</v>
      </c>
      <c r="AB1053" s="132"/>
      <c r="AC1053" s="131"/>
      <c r="AD1053" s="132"/>
      <c r="AE1053" s="132"/>
      <c r="AF1053" s="131"/>
      <c r="AG1053" s="131"/>
      <c r="AI1053" s="12"/>
      <c r="AL1053" s="12"/>
      <c r="AM1053" s="12"/>
      <c r="AO1053" s="12"/>
      <c r="AR1053" s="12"/>
      <c r="AS1053" s="12"/>
      <c r="AU1053" s="12"/>
      <c r="AX1053" s="12"/>
      <c r="AY1053" s="12"/>
      <c r="BA1053" s="12"/>
      <c r="BD1053" s="12"/>
      <c r="BE1053" s="12"/>
      <c r="BG1053" s="12"/>
      <c r="BJ1053" s="12"/>
      <c r="BK1053" s="12"/>
      <c r="BM1053" s="131"/>
      <c r="BN1053" s="132"/>
      <c r="BO1053" s="132"/>
      <c r="BP1053" s="12"/>
      <c r="BQ1053" s="12"/>
      <c r="BS1053" s="12"/>
      <c r="BV1053" s="12"/>
      <c r="BW1053" s="12"/>
      <c r="BY1053" s="12"/>
      <c r="CB1053" s="12"/>
      <c r="CC1053" s="12"/>
      <c r="CE1053" s="12"/>
      <c r="CH1053" s="12"/>
      <c r="CI1053" s="12"/>
    </row>
    <row r="1054" spans="1:87">
      <c r="A1054" s="9">
        <v>1045</v>
      </c>
      <c r="B1054" s="13">
        <v>209</v>
      </c>
      <c r="C1054" s="13" t="s">
        <v>1708</v>
      </c>
      <c r="D1054" s="13">
        <v>999</v>
      </c>
      <c r="E1054" s="13" t="s">
        <v>946</v>
      </c>
      <c r="F1054" s="111">
        <v>19180967.390000004</v>
      </c>
      <c r="G1054" s="133">
        <v>1</v>
      </c>
      <c r="H1054" s="134">
        <f>SUM(H1050:H1053)</f>
        <v>19018713.819999997</v>
      </c>
      <c r="I1054" s="133">
        <f>SUM(I1050:I1053)</f>
        <v>1</v>
      </c>
      <c r="J1054" s="111" t="e">
        <f>VLOOKUP(B1054,town351,22)</f>
        <v>#REF!</v>
      </c>
      <c r="K1054" s="111" t="e">
        <f>SUM(K1050:K1053)</f>
        <v>#REF!</v>
      </c>
      <c r="L1054" s="135">
        <v>5840310</v>
      </c>
      <c r="M1054" s="111" t="e">
        <f>SUM(M1050:M1053)</f>
        <v>#REF!</v>
      </c>
      <c r="N1054" s="49" t="e">
        <f t="shared" si="152"/>
        <v>#REF!</v>
      </c>
      <c r="O1054" s="111">
        <v>1707</v>
      </c>
      <c r="P1054" s="9">
        <f t="shared" si="145"/>
        <v>0</v>
      </c>
      <c r="Q1054" s="130">
        <f t="shared" si="146"/>
        <v>209</v>
      </c>
      <c r="R1054" s="130">
        <f t="shared" si="147"/>
        <v>999</v>
      </c>
      <c r="S1054" s="130">
        <f t="shared" si="148"/>
        <v>1045</v>
      </c>
      <c r="T1054" s="130">
        <f t="shared" si="149"/>
        <v>1637</v>
      </c>
      <c r="U1054" s="130">
        <f t="shared" si="150"/>
        <v>19018713.819999997</v>
      </c>
      <c r="V1054" s="185">
        <f t="shared" si="151"/>
        <v>1045</v>
      </c>
      <c r="W1054" s="12">
        <v>209</v>
      </c>
      <c r="X1054" s="9">
        <v>999</v>
      </c>
      <c r="Y1054" s="9">
        <v>1045</v>
      </c>
      <c r="Z1054" s="12">
        <v>1637</v>
      </c>
      <c r="AA1054" s="12">
        <v>19018713.819999997</v>
      </c>
      <c r="AB1054" s="132"/>
      <c r="AC1054" s="131"/>
      <c r="AD1054" s="132"/>
      <c r="AE1054" s="132"/>
      <c r="AF1054" s="131"/>
      <c r="AG1054" s="131"/>
      <c r="AI1054" s="12"/>
      <c r="AL1054" s="12"/>
      <c r="AM1054" s="12"/>
      <c r="AO1054" s="12"/>
      <c r="AR1054" s="12"/>
      <c r="AS1054" s="12"/>
      <c r="AU1054" s="12"/>
      <c r="AX1054" s="12"/>
      <c r="AY1054" s="12"/>
      <c r="BA1054" s="12"/>
      <c r="BD1054" s="12"/>
      <c r="BE1054" s="12"/>
      <c r="BG1054" s="12"/>
      <c r="BJ1054" s="12"/>
      <c r="BK1054" s="12"/>
      <c r="BM1054" s="131"/>
      <c r="BN1054" s="132"/>
      <c r="BO1054" s="132"/>
      <c r="BP1054" s="12"/>
      <c r="BQ1054" s="12"/>
      <c r="BS1054" s="12"/>
      <c r="BV1054" s="12"/>
      <c r="BW1054" s="12"/>
      <c r="BY1054" s="12"/>
      <c r="CB1054" s="12"/>
      <c r="CC1054" s="12"/>
      <c r="CE1054" s="12"/>
      <c r="CH1054" s="12"/>
      <c r="CI1054" s="12"/>
    </row>
    <row r="1055" spans="1:87">
      <c r="A1055" s="9">
        <v>1046</v>
      </c>
      <c r="B1055" s="9">
        <v>210</v>
      </c>
      <c r="C1055" s="9" t="s">
        <v>1709</v>
      </c>
      <c r="D1055" s="9">
        <v>210</v>
      </c>
      <c r="E1055" s="9" t="s">
        <v>1270</v>
      </c>
      <c r="F1055" s="39">
        <v>27323757.340000004</v>
      </c>
      <c r="G1055" s="128">
        <v>0.93242913644377956</v>
      </c>
      <c r="H1055" s="129">
        <f t="shared" ref="H1055:H1118" si="153">U1055</f>
        <v>27410585.139999997</v>
      </c>
      <c r="I1055" s="128">
        <f>IF(H1059&gt;0, H1055/H1059, 0)</f>
        <v>0.92640092709440702</v>
      </c>
      <c r="J1055" s="76"/>
      <c r="K1055" s="12" t="e">
        <f>ROUND(J1059*I1055,0)</f>
        <v>#REF!</v>
      </c>
      <c r="L1055" s="75">
        <v>22846792</v>
      </c>
      <c r="M1055" s="12" t="e">
        <f>K1055-L1055</f>
        <v>#REF!</v>
      </c>
      <c r="N1055" s="50" t="e">
        <f t="shared" si="152"/>
        <v>#REF!</v>
      </c>
      <c r="O1055" s="12">
        <v>2767</v>
      </c>
      <c r="P1055" s="9">
        <f t="shared" si="145"/>
        <v>0</v>
      </c>
      <c r="Q1055" s="130">
        <f t="shared" si="146"/>
        <v>210</v>
      </c>
      <c r="R1055" s="130">
        <f t="shared" si="147"/>
        <v>210</v>
      </c>
      <c r="S1055" s="130">
        <f t="shared" si="148"/>
        <v>1046</v>
      </c>
      <c r="T1055" s="130">
        <f t="shared" si="149"/>
        <v>2742</v>
      </c>
      <c r="U1055" s="130">
        <f t="shared" si="150"/>
        <v>27410585.139999997</v>
      </c>
      <c r="V1055" s="185">
        <f t="shared" si="151"/>
        <v>1046</v>
      </c>
      <c r="W1055" s="12">
        <v>210</v>
      </c>
      <c r="X1055" s="9">
        <v>210</v>
      </c>
      <c r="Y1055" s="9">
        <v>1046</v>
      </c>
      <c r="Z1055" s="12">
        <v>2742</v>
      </c>
      <c r="AA1055" s="12">
        <v>27410585.139999997</v>
      </c>
      <c r="AB1055" s="132"/>
      <c r="AC1055" s="131"/>
      <c r="AD1055" s="132"/>
      <c r="AE1055" s="132"/>
      <c r="AF1055" s="131"/>
      <c r="AG1055" s="131"/>
      <c r="AI1055" s="12"/>
      <c r="AL1055" s="12"/>
      <c r="AM1055" s="12"/>
      <c r="AO1055" s="12"/>
      <c r="AR1055" s="12"/>
      <c r="AS1055" s="12"/>
      <c r="AU1055" s="12"/>
      <c r="AX1055" s="12"/>
      <c r="AY1055" s="12"/>
      <c r="BA1055" s="12"/>
      <c r="BD1055" s="12"/>
      <c r="BE1055" s="12"/>
      <c r="BG1055" s="12"/>
      <c r="BJ1055" s="12"/>
      <c r="BK1055" s="12"/>
      <c r="BM1055" s="131"/>
      <c r="BN1055" s="132"/>
      <c r="BO1055" s="132"/>
      <c r="BP1055" s="12"/>
      <c r="BQ1055" s="12"/>
      <c r="BS1055" s="12"/>
      <c r="BV1055" s="12"/>
      <c r="BW1055" s="12"/>
      <c r="BY1055" s="12"/>
      <c r="CB1055" s="12"/>
      <c r="CC1055" s="12"/>
      <c r="CE1055" s="12"/>
      <c r="CH1055" s="12"/>
      <c r="CI1055" s="12"/>
    </row>
    <row r="1056" spans="1:87">
      <c r="A1056" s="9">
        <v>1047</v>
      </c>
      <c r="B1056" s="9">
        <v>210</v>
      </c>
      <c r="C1056" s="9" t="s">
        <v>1709</v>
      </c>
      <c r="D1056" s="9">
        <v>406</v>
      </c>
      <c r="E1056" s="9" t="s">
        <v>1414</v>
      </c>
      <c r="F1056" s="39">
        <v>1980086</v>
      </c>
      <c r="G1056" s="128">
        <v>6.7570863556220467E-2</v>
      </c>
      <c r="H1056" s="129">
        <f t="shared" si="153"/>
        <v>2177668</v>
      </c>
      <c r="I1056" s="128">
        <f>IF(H1059&gt;0, H1056/H1059, 0)</f>
        <v>7.3599072905592977E-2</v>
      </c>
      <c r="J1056" s="76"/>
      <c r="K1056" s="12" t="e">
        <f>ROUND(J1059*I1056,0)</f>
        <v>#REF!</v>
      </c>
      <c r="L1056" s="75">
        <v>1655651</v>
      </c>
      <c r="M1056" s="12" t="e">
        <f>K1056-L1056</f>
        <v>#REF!</v>
      </c>
      <c r="N1056" s="50" t="e">
        <f t="shared" si="152"/>
        <v>#REF!</v>
      </c>
      <c r="O1056" s="12">
        <v>97</v>
      </c>
      <c r="P1056" s="9">
        <f t="shared" si="145"/>
        <v>0</v>
      </c>
      <c r="Q1056" s="130">
        <f t="shared" si="146"/>
        <v>210</v>
      </c>
      <c r="R1056" s="130">
        <f t="shared" si="147"/>
        <v>406</v>
      </c>
      <c r="S1056" s="130">
        <f t="shared" si="148"/>
        <v>1047</v>
      </c>
      <c r="T1056" s="130">
        <f t="shared" si="149"/>
        <v>103</v>
      </c>
      <c r="U1056" s="130">
        <f t="shared" si="150"/>
        <v>2177668</v>
      </c>
      <c r="V1056" s="185">
        <f t="shared" si="151"/>
        <v>1047</v>
      </c>
      <c r="W1056" s="12">
        <v>210</v>
      </c>
      <c r="X1056" s="9">
        <v>406</v>
      </c>
      <c r="Y1056" s="9">
        <v>1047</v>
      </c>
      <c r="Z1056" s="12">
        <v>103</v>
      </c>
      <c r="AA1056" s="12">
        <v>2177668</v>
      </c>
      <c r="AB1056" s="132"/>
      <c r="AC1056" s="131"/>
      <c r="AD1056" s="132"/>
      <c r="AE1056" s="132"/>
      <c r="AF1056" s="131"/>
      <c r="AG1056" s="131"/>
      <c r="AI1056" s="12"/>
      <c r="AL1056" s="12"/>
      <c r="AM1056" s="12"/>
      <c r="AO1056" s="12"/>
      <c r="AR1056" s="12"/>
      <c r="AS1056" s="12"/>
      <c r="AU1056" s="12"/>
      <c r="AX1056" s="12"/>
      <c r="AY1056" s="12"/>
      <c r="BA1056" s="12"/>
      <c r="BD1056" s="12"/>
      <c r="BE1056" s="12"/>
      <c r="BG1056" s="12"/>
      <c r="BJ1056" s="12"/>
      <c r="BK1056" s="12"/>
      <c r="BM1056" s="131"/>
      <c r="BN1056" s="132"/>
      <c r="BO1056" s="132"/>
      <c r="BP1056" s="12"/>
      <c r="BQ1056" s="12"/>
      <c r="BS1056" s="12"/>
      <c r="BV1056" s="12"/>
      <c r="BW1056" s="12"/>
      <c r="BY1056" s="12"/>
      <c r="CB1056" s="12"/>
      <c r="CC1056" s="12"/>
      <c r="CE1056" s="12"/>
      <c r="CH1056" s="12"/>
      <c r="CI1056" s="12"/>
    </row>
    <row r="1057" spans="1:87">
      <c r="A1057" s="9">
        <v>1048</v>
      </c>
      <c r="B1057" s="9">
        <v>210</v>
      </c>
      <c r="C1057" s="9" t="s">
        <v>1928</v>
      </c>
      <c r="D1057" s="9">
        <v>998</v>
      </c>
      <c r="E1057" s="9" t="s">
        <v>1928</v>
      </c>
      <c r="F1057" s="39">
        <v>0</v>
      </c>
      <c r="G1057" s="128">
        <v>0</v>
      </c>
      <c r="H1057" s="129">
        <f t="shared" si="153"/>
        <v>0</v>
      </c>
      <c r="I1057" s="128">
        <f>IF(H1059&gt;0, H1057/H1059, 0)</f>
        <v>0</v>
      </c>
      <c r="J1057" s="76"/>
      <c r="K1057" s="12" t="e">
        <f>ROUND(J1059*I1057,0)</f>
        <v>#REF!</v>
      </c>
      <c r="L1057" s="75">
        <v>0</v>
      </c>
      <c r="M1057" s="12" t="e">
        <f>K1057-L1057</f>
        <v>#REF!</v>
      </c>
      <c r="N1057" s="50" t="e">
        <f t="shared" si="152"/>
        <v>#REF!</v>
      </c>
      <c r="O1057" s="12">
        <v>0</v>
      </c>
      <c r="P1057" s="9">
        <f t="shared" si="145"/>
        <v>0</v>
      </c>
      <c r="Q1057" s="130">
        <f t="shared" si="146"/>
        <v>210</v>
      </c>
      <c r="R1057" s="130">
        <f t="shared" si="147"/>
        <v>998</v>
      </c>
      <c r="S1057" s="130">
        <f t="shared" si="148"/>
        <v>1048</v>
      </c>
      <c r="T1057" s="130">
        <f t="shared" si="149"/>
        <v>0</v>
      </c>
      <c r="U1057" s="130">
        <f t="shared" si="150"/>
        <v>0</v>
      </c>
      <c r="V1057" s="185">
        <f t="shared" si="151"/>
        <v>1048</v>
      </c>
      <c r="W1057" s="12">
        <v>210</v>
      </c>
      <c r="X1057" s="9">
        <v>998</v>
      </c>
      <c r="Y1057" s="9">
        <v>1048</v>
      </c>
      <c r="Z1057" s="12">
        <v>0</v>
      </c>
      <c r="AA1057" s="12">
        <v>0</v>
      </c>
      <c r="AB1057" s="132"/>
      <c r="AC1057" s="131"/>
      <c r="AD1057" s="132"/>
      <c r="AE1057" s="132"/>
      <c r="AF1057" s="131"/>
      <c r="AG1057" s="131"/>
      <c r="AI1057" s="12"/>
      <c r="AL1057" s="12"/>
      <c r="AM1057" s="12"/>
      <c r="AO1057" s="12"/>
      <c r="AR1057" s="12"/>
      <c r="AS1057" s="12"/>
      <c r="AU1057" s="12"/>
      <c r="AX1057" s="12"/>
      <c r="AY1057" s="12"/>
      <c r="BA1057" s="12"/>
      <c r="BD1057" s="12"/>
      <c r="BE1057" s="12"/>
      <c r="BG1057" s="12"/>
      <c r="BJ1057" s="12"/>
      <c r="BK1057" s="12"/>
      <c r="BM1057" s="131"/>
      <c r="BN1057" s="132"/>
      <c r="BO1057" s="132"/>
      <c r="BP1057" s="12"/>
      <c r="BQ1057" s="12"/>
      <c r="BS1057" s="12"/>
      <c r="BV1057" s="12"/>
      <c r="BW1057" s="12"/>
      <c r="BY1057" s="12"/>
      <c r="CB1057" s="12"/>
      <c r="CC1057" s="12"/>
      <c r="CE1057" s="12"/>
      <c r="CH1057" s="12"/>
      <c r="CI1057" s="12"/>
    </row>
    <row r="1058" spans="1:87">
      <c r="A1058" s="9">
        <v>1049</v>
      </c>
      <c r="B1058" s="9">
        <v>210</v>
      </c>
      <c r="C1058" s="9" t="s">
        <v>1928</v>
      </c>
      <c r="D1058" s="9">
        <v>998</v>
      </c>
      <c r="E1058" s="9" t="s">
        <v>1928</v>
      </c>
      <c r="F1058" s="39">
        <v>0</v>
      </c>
      <c r="G1058" s="128">
        <v>0</v>
      </c>
      <c r="H1058" s="129">
        <f t="shared" si="153"/>
        <v>0</v>
      </c>
      <c r="I1058" s="128">
        <f>IF(H1059&gt;0, H1058/H1059, 0)</f>
        <v>0</v>
      </c>
      <c r="J1058" s="76"/>
      <c r="K1058" s="12" t="e">
        <f>ROUND(J1059*I1058,0)</f>
        <v>#REF!</v>
      </c>
      <c r="L1058" s="75">
        <v>0</v>
      </c>
      <c r="M1058" s="12" t="e">
        <f>K1058-L1058</f>
        <v>#REF!</v>
      </c>
      <c r="N1058" s="50" t="e">
        <f t="shared" si="152"/>
        <v>#REF!</v>
      </c>
      <c r="O1058" s="12">
        <v>0</v>
      </c>
      <c r="P1058" s="9">
        <f t="shared" si="145"/>
        <v>0</v>
      </c>
      <c r="Q1058" s="130">
        <f t="shared" si="146"/>
        <v>210</v>
      </c>
      <c r="R1058" s="130">
        <f t="shared" si="147"/>
        <v>998</v>
      </c>
      <c r="S1058" s="130">
        <f t="shared" si="148"/>
        <v>1049</v>
      </c>
      <c r="T1058" s="130">
        <f t="shared" si="149"/>
        <v>0</v>
      </c>
      <c r="U1058" s="130">
        <f t="shared" si="150"/>
        <v>0</v>
      </c>
      <c r="V1058" s="185">
        <f t="shared" si="151"/>
        <v>1049</v>
      </c>
      <c r="W1058" s="12">
        <v>210</v>
      </c>
      <c r="X1058" s="9">
        <v>998</v>
      </c>
      <c r="Y1058" s="9">
        <v>1049</v>
      </c>
      <c r="Z1058" s="12">
        <v>0</v>
      </c>
      <c r="AA1058" s="12">
        <v>0</v>
      </c>
      <c r="AB1058" s="132"/>
      <c r="AC1058" s="131"/>
      <c r="AD1058" s="132"/>
      <c r="AE1058" s="132"/>
      <c r="AF1058" s="131"/>
      <c r="AG1058" s="131"/>
      <c r="AI1058" s="12"/>
      <c r="AL1058" s="12"/>
      <c r="AM1058" s="12"/>
      <c r="AO1058" s="12"/>
      <c r="AR1058" s="12"/>
      <c r="AS1058" s="12"/>
      <c r="AU1058" s="12"/>
      <c r="AX1058" s="12"/>
      <c r="AY1058" s="12"/>
      <c r="BA1058" s="12"/>
      <c r="BD1058" s="12"/>
      <c r="BE1058" s="12"/>
      <c r="BG1058" s="12"/>
      <c r="BJ1058" s="12"/>
      <c r="BK1058" s="12"/>
      <c r="BM1058" s="131"/>
      <c r="BN1058" s="132"/>
      <c r="BO1058" s="132"/>
      <c r="BP1058" s="12"/>
      <c r="BQ1058" s="12"/>
      <c r="BS1058" s="12"/>
      <c r="BV1058" s="12"/>
      <c r="BW1058" s="12"/>
      <c r="BY1058" s="12"/>
      <c r="CB1058" s="12"/>
      <c r="CC1058" s="12"/>
      <c r="CE1058" s="12"/>
      <c r="CH1058" s="12"/>
      <c r="CI1058" s="12"/>
    </row>
    <row r="1059" spans="1:87">
      <c r="A1059" s="9">
        <v>1050</v>
      </c>
      <c r="B1059" s="13">
        <v>210</v>
      </c>
      <c r="C1059" s="13" t="s">
        <v>1709</v>
      </c>
      <c r="D1059" s="13">
        <v>999</v>
      </c>
      <c r="E1059" s="13" t="s">
        <v>946</v>
      </c>
      <c r="F1059" s="111">
        <v>29303843.340000004</v>
      </c>
      <c r="G1059" s="133">
        <v>1</v>
      </c>
      <c r="H1059" s="134">
        <f>SUM(H1055:H1058)</f>
        <v>29588253.139999997</v>
      </c>
      <c r="I1059" s="133">
        <f>SUM(I1055:I1058)</f>
        <v>1</v>
      </c>
      <c r="J1059" s="111" t="e">
        <f>VLOOKUP(B1059,town351,22)</f>
        <v>#REF!</v>
      </c>
      <c r="K1059" s="111" t="e">
        <f>SUM(K1055:K1058)</f>
        <v>#REF!</v>
      </c>
      <c r="L1059" s="135">
        <v>24502443</v>
      </c>
      <c r="M1059" s="111" t="e">
        <f>SUM(M1055:M1058)</f>
        <v>#REF!</v>
      </c>
      <c r="N1059" s="49" t="e">
        <f t="shared" si="152"/>
        <v>#REF!</v>
      </c>
      <c r="O1059" s="111">
        <v>2864</v>
      </c>
      <c r="P1059" s="9">
        <f t="shared" si="145"/>
        <v>0</v>
      </c>
      <c r="Q1059" s="130">
        <f t="shared" si="146"/>
        <v>210</v>
      </c>
      <c r="R1059" s="130">
        <f t="shared" si="147"/>
        <v>999</v>
      </c>
      <c r="S1059" s="130">
        <f t="shared" si="148"/>
        <v>1050</v>
      </c>
      <c r="T1059" s="130">
        <f t="shared" si="149"/>
        <v>2845</v>
      </c>
      <c r="U1059" s="130">
        <f t="shared" si="150"/>
        <v>29588253.139999997</v>
      </c>
      <c r="V1059" s="185">
        <f t="shared" si="151"/>
        <v>1050</v>
      </c>
      <c r="W1059" s="12">
        <v>210</v>
      </c>
      <c r="X1059" s="9">
        <v>999</v>
      </c>
      <c r="Y1059" s="9">
        <v>1050</v>
      </c>
      <c r="Z1059" s="12">
        <v>2845</v>
      </c>
      <c r="AA1059" s="12">
        <v>29588253.139999997</v>
      </c>
      <c r="AB1059" s="132"/>
      <c r="AC1059" s="131"/>
      <c r="AD1059" s="132"/>
      <c r="AE1059" s="132"/>
      <c r="AF1059" s="131"/>
      <c r="AG1059" s="131"/>
      <c r="AI1059" s="12"/>
      <c r="AL1059" s="12"/>
      <c r="AM1059" s="12"/>
      <c r="AO1059" s="12"/>
      <c r="AR1059" s="12"/>
      <c r="AS1059" s="12"/>
      <c r="AU1059" s="12"/>
      <c r="AX1059" s="12"/>
      <c r="AY1059" s="12"/>
      <c r="BA1059" s="12"/>
      <c r="BD1059" s="12"/>
      <c r="BE1059" s="12"/>
      <c r="BG1059" s="12"/>
      <c r="BJ1059" s="12"/>
      <c r="BK1059" s="12"/>
      <c r="BM1059" s="131"/>
      <c r="BN1059" s="132"/>
      <c r="BO1059" s="132"/>
      <c r="BP1059" s="12"/>
      <c r="BQ1059" s="12"/>
      <c r="BS1059" s="12"/>
      <c r="BV1059" s="12"/>
      <c r="BW1059" s="12"/>
      <c r="BY1059" s="12"/>
      <c r="CB1059" s="12"/>
      <c r="CC1059" s="12"/>
      <c r="CE1059" s="12"/>
      <c r="CH1059" s="12"/>
      <c r="CI1059" s="12"/>
    </row>
    <row r="1060" spans="1:87">
      <c r="A1060" s="9">
        <v>1051</v>
      </c>
      <c r="B1060" s="9">
        <v>211</v>
      </c>
      <c r="C1060" s="9" t="s">
        <v>1710</v>
      </c>
      <c r="D1060" s="9">
        <v>211</v>
      </c>
      <c r="E1060" s="9" t="s">
        <v>1271</v>
      </c>
      <c r="F1060" s="39">
        <v>45462873.919999987</v>
      </c>
      <c r="G1060" s="128">
        <v>0.99164133660900311</v>
      </c>
      <c r="H1060" s="129">
        <f>U1060</f>
        <v>44605186.620000005</v>
      </c>
      <c r="I1060" s="128">
        <f>IF(H1064&gt;0, H1060/H1064, 0)</f>
        <v>0.98968954378092677</v>
      </c>
      <c r="J1060" s="76"/>
      <c r="K1060" s="12" t="e">
        <f>ROUND(J1064*I1060,0)</f>
        <v>#REF!</v>
      </c>
      <c r="L1060" s="75">
        <v>37541377</v>
      </c>
      <c r="M1060" s="12" t="e">
        <f>K1060-L1060</f>
        <v>#REF!</v>
      </c>
      <c r="N1060" s="50" t="e">
        <f t="shared" si="152"/>
        <v>#REF!</v>
      </c>
      <c r="O1060" s="12">
        <v>4834</v>
      </c>
      <c r="P1060" s="9">
        <f t="shared" si="145"/>
        <v>0</v>
      </c>
      <c r="Q1060" s="130">
        <f t="shared" si="146"/>
        <v>211</v>
      </c>
      <c r="R1060" s="130">
        <f t="shared" si="147"/>
        <v>211</v>
      </c>
      <c r="S1060" s="130">
        <f t="shared" si="148"/>
        <v>1051</v>
      </c>
      <c r="T1060" s="130">
        <f t="shared" si="149"/>
        <v>4736</v>
      </c>
      <c r="U1060" s="130">
        <f t="shared" si="150"/>
        <v>44605186.620000005</v>
      </c>
      <c r="V1060" s="185">
        <f t="shared" si="151"/>
        <v>1051</v>
      </c>
      <c r="W1060" s="12">
        <v>211</v>
      </c>
      <c r="X1060" s="9">
        <v>211</v>
      </c>
      <c r="Y1060" s="9">
        <v>1051</v>
      </c>
      <c r="Z1060" s="12">
        <v>4736</v>
      </c>
      <c r="AA1060" s="12">
        <v>44605186.620000005</v>
      </c>
      <c r="AB1060" s="132"/>
      <c r="AC1060" s="131"/>
      <c r="AD1060" s="132"/>
      <c r="AE1060" s="132"/>
      <c r="AF1060" s="131"/>
      <c r="AG1060" s="131"/>
      <c r="AI1060" s="12"/>
      <c r="AL1060" s="12"/>
      <c r="AM1060" s="12"/>
      <c r="AO1060" s="12"/>
      <c r="AR1060" s="12"/>
      <c r="AS1060" s="12"/>
      <c r="AU1060" s="12"/>
      <c r="AX1060" s="12"/>
      <c r="AY1060" s="12"/>
      <c r="BA1060" s="12"/>
      <c r="BD1060" s="12"/>
      <c r="BE1060" s="12"/>
      <c r="BG1060" s="12"/>
      <c r="BJ1060" s="12"/>
      <c r="BK1060" s="12"/>
      <c r="BM1060" s="131"/>
      <c r="BN1060" s="132"/>
      <c r="BO1060" s="132"/>
      <c r="BP1060" s="12"/>
      <c r="BQ1060" s="12"/>
      <c r="BS1060" s="12"/>
      <c r="BV1060" s="12"/>
      <c r="BW1060" s="12"/>
      <c r="BY1060" s="12"/>
      <c r="CB1060" s="12"/>
      <c r="CC1060" s="12"/>
      <c r="CE1060" s="12"/>
      <c r="CH1060" s="12"/>
      <c r="CI1060" s="12"/>
    </row>
    <row r="1061" spans="1:87">
      <c r="A1061" s="9">
        <v>1052</v>
      </c>
      <c r="B1061" s="9">
        <v>211</v>
      </c>
      <c r="C1061" s="9" t="s">
        <v>1710</v>
      </c>
      <c r="D1061" s="9">
        <v>823</v>
      </c>
      <c r="E1061" s="9" t="s">
        <v>1481</v>
      </c>
      <c r="F1061" s="39">
        <v>383212</v>
      </c>
      <c r="G1061" s="128">
        <v>8.35866339099685E-3</v>
      </c>
      <c r="H1061" s="129">
        <f t="shared" si="153"/>
        <v>464691</v>
      </c>
      <c r="I1061" s="128">
        <f>IF(H1064&gt;0, H1061/H1064, 0)</f>
        <v>1.0310456219073266E-2</v>
      </c>
      <c r="J1061" s="76"/>
      <c r="K1061" s="12" t="e">
        <f>ROUND(J1064*I1061,0)</f>
        <v>#REF!</v>
      </c>
      <c r="L1061" s="75">
        <v>316441</v>
      </c>
      <c r="M1061" s="12" t="e">
        <f>K1061-L1061</f>
        <v>#REF!</v>
      </c>
      <c r="N1061" s="50" t="e">
        <f t="shared" si="152"/>
        <v>#REF!</v>
      </c>
      <c r="O1061" s="12">
        <v>22</v>
      </c>
      <c r="P1061" s="9">
        <f t="shared" si="145"/>
        <v>0</v>
      </c>
      <c r="Q1061" s="130">
        <f t="shared" si="146"/>
        <v>211</v>
      </c>
      <c r="R1061" s="130">
        <f t="shared" si="147"/>
        <v>823</v>
      </c>
      <c r="S1061" s="130">
        <f t="shared" si="148"/>
        <v>1052</v>
      </c>
      <c r="T1061" s="130">
        <f t="shared" si="149"/>
        <v>26</v>
      </c>
      <c r="U1061" s="130">
        <f t="shared" si="150"/>
        <v>464691</v>
      </c>
      <c r="V1061" s="185">
        <f t="shared" si="151"/>
        <v>1052</v>
      </c>
      <c r="W1061" s="12">
        <v>211</v>
      </c>
      <c r="X1061" s="9">
        <v>823</v>
      </c>
      <c r="Y1061" s="9">
        <v>1052</v>
      </c>
      <c r="Z1061" s="12">
        <v>26</v>
      </c>
      <c r="AA1061" s="12">
        <v>464691</v>
      </c>
      <c r="AB1061" s="132"/>
      <c r="AC1061" s="131"/>
      <c r="AD1061" s="132"/>
      <c r="AE1061" s="132"/>
      <c r="AF1061" s="131"/>
      <c r="AG1061" s="131"/>
      <c r="AI1061" s="12"/>
      <c r="AL1061" s="12"/>
      <c r="AM1061" s="12"/>
      <c r="AO1061" s="12"/>
      <c r="AR1061" s="12"/>
      <c r="AS1061" s="12"/>
      <c r="AU1061" s="12"/>
      <c r="AX1061" s="12"/>
      <c r="AY1061" s="12"/>
      <c r="BA1061" s="12"/>
      <c r="BD1061" s="12"/>
      <c r="BE1061" s="12"/>
      <c r="BG1061" s="12"/>
      <c r="BJ1061" s="12"/>
      <c r="BK1061" s="12"/>
      <c r="BM1061" s="131"/>
      <c r="BN1061" s="132"/>
      <c r="BO1061" s="132"/>
      <c r="BP1061" s="12"/>
      <c r="BQ1061" s="12"/>
      <c r="BS1061" s="12"/>
      <c r="BV1061" s="12"/>
      <c r="BW1061" s="12"/>
      <c r="BY1061" s="12"/>
      <c r="CB1061" s="12"/>
      <c r="CC1061" s="12"/>
      <c r="CE1061" s="12"/>
      <c r="CH1061" s="12"/>
      <c r="CI1061" s="12"/>
    </row>
    <row r="1062" spans="1:87">
      <c r="A1062" s="9">
        <v>1053</v>
      </c>
      <c r="B1062" s="9">
        <v>211</v>
      </c>
      <c r="C1062" s="9" t="s">
        <v>1928</v>
      </c>
      <c r="D1062" s="9">
        <v>998</v>
      </c>
      <c r="F1062" s="136">
        <v>0</v>
      </c>
      <c r="G1062" s="137">
        <v>0</v>
      </c>
      <c r="H1062" s="129">
        <f t="shared" si="153"/>
        <v>0</v>
      </c>
      <c r="I1062" s="128">
        <f>IF(H1064&gt;0, H1062/H1064, 0)</f>
        <v>0</v>
      </c>
      <c r="J1062" s="76"/>
      <c r="K1062" s="12" t="e">
        <f>ROUND(J1064*I1062,0)</f>
        <v>#REF!</v>
      </c>
      <c r="L1062" s="75">
        <v>0</v>
      </c>
      <c r="M1062" s="12" t="e">
        <f>K1062-L1062</f>
        <v>#REF!</v>
      </c>
      <c r="N1062" s="50" t="e">
        <f t="shared" si="152"/>
        <v>#REF!</v>
      </c>
      <c r="O1062" s="12">
        <v>0</v>
      </c>
      <c r="P1062" s="9">
        <f t="shared" si="145"/>
        <v>0</v>
      </c>
      <c r="Q1062" s="130">
        <f t="shared" si="146"/>
        <v>211</v>
      </c>
      <c r="R1062" s="130">
        <f t="shared" si="147"/>
        <v>998</v>
      </c>
      <c r="S1062" s="130">
        <f t="shared" si="148"/>
        <v>1053</v>
      </c>
      <c r="T1062" s="130">
        <f t="shared" si="149"/>
        <v>0</v>
      </c>
      <c r="U1062" s="130">
        <f t="shared" si="150"/>
        <v>0</v>
      </c>
      <c r="V1062" s="185">
        <f t="shared" si="151"/>
        <v>1053</v>
      </c>
      <c r="W1062" s="12">
        <v>211</v>
      </c>
      <c r="X1062" s="9">
        <v>998</v>
      </c>
      <c r="Y1062" s="9">
        <v>1053</v>
      </c>
      <c r="Z1062" s="12">
        <v>0</v>
      </c>
      <c r="AA1062" s="12">
        <v>0</v>
      </c>
      <c r="AB1062" s="132"/>
      <c r="AC1062" s="131"/>
      <c r="AD1062" s="132"/>
      <c r="AE1062" s="132"/>
      <c r="AF1062" s="131"/>
      <c r="AG1062" s="131"/>
      <c r="AI1062" s="12"/>
      <c r="AL1062" s="12"/>
      <c r="AM1062" s="12"/>
      <c r="AO1062" s="12"/>
      <c r="AR1062" s="12"/>
      <c r="AS1062" s="12"/>
      <c r="AU1062" s="12"/>
      <c r="AX1062" s="12"/>
      <c r="AY1062" s="12"/>
      <c r="BA1062" s="12"/>
      <c r="BD1062" s="12"/>
      <c r="BE1062" s="12"/>
      <c r="BG1062" s="12"/>
      <c r="BJ1062" s="12"/>
      <c r="BK1062" s="12"/>
      <c r="BM1062" s="131"/>
      <c r="BN1062" s="132"/>
      <c r="BO1062" s="132"/>
      <c r="BP1062" s="12"/>
      <c r="BQ1062" s="12"/>
      <c r="BS1062" s="12"/>
      <c r="BV1062" s="12"/>
      <c r="BW1062" s="12"/>
      <c r="BY1062" s="12"/>
      <c r="CB1062" s="12"/>
      <c r="CC1062" s="12"/>
      <c r="CE1062" s="12"/>
      <c r="CH1062" s="12"/>
      <c r="CI1062" s="12"/>
    </row>
    <row r="1063" spans="1:87">
      <c r="A1063" s="9">
        <v>1054</v>
      </c>
      <c r="B1063" s="9">
        <v>211</v>
      </c>
      <c r="C1063" s="9" t="s">
        <v>1928</v>
      </c>
      <c r="D1063" s="9">
        <v>998</v>
      </c>
      <c r="E1063" s="9" t="s">
        <v>1928</v>
      </c>
      <c r="F1063" s="39">
        <v>0</v>
      </c>
      <c r="G1063" s="128">
        <v>0</v>
      </c>
      <c r="H1063" s="129">
        <f t="shared" si="153"/>
        <v>0</v>
      </c>
      <c r="I1063" s="128">
        <f>IF(H1064&gt;0, H1063/H1064, 0)</f>
        <v>0</v>
      </c>
      <c r="J1063" s="76"/>
      <c r="K1063" s="12" t="e">
        <f>ROUND(J1064*I1063,0)</f>
        <v>#REF!</v>
      </c>
      <c r="L1063" s="75">
        <v>0</v>
      </c>
      <c r="M1063" s="12" t="e">
        <f>K1063-L1063</f>
        <v>#REF!</v>
      </c>
      <c r="N1063" s="50" t="e">
        <f t="shared" si="152"/>
        <v>#REF!</v>
      </c>
      <c r="O1063" s="12">
        <v>0</v>
      </c>
      <c r="P1063" s="9">
        <f t="shared" si="145"/>
        <v>0</v>
      </c>
      <c r="Q1063" s="130">
        <f t="shared" si="146"/>
        <v>211</v>
      </c>
      <c r="R1063" s="130">
        <f t="shared" si="147"/>
        <v>998</v>
      </c>
      <c r="S1063" s="130">
        <f t="shared" si="148"/>
        <v>1054</v>
      </c>
      <c r="T1063" s="130">
        <f t="shared" si="149"/>
        <v>0</v>
      </c>
      <c r="U1063" s="130">
        <f t="shared" si="150"/>
        <v>0</v>
      </c>
      <c r="V1063" s="185">
        <f t="shared" si="151"/>
        <v>1054</v>
      </c>
      <c r="W1063" s="12">
        <v>211</v>
      </c>
      <c r="X1063" s="9">
        <v>998</v>
      </c>
      <c r="Y1063" s="9">
        <v>1054</v>
      </c>
      <c r="Z1063" s="12">
        <v>0</v>
      </c>
      <c r="AA1063" s="12">
        <v>0</v>
      </c>
      <c r="AB1063" s="132"/>
      <c r="AC1063" s="131"/>
      <c r="AD1063" s="132"/>
      <c r="AE1063" s="132"/>
      <c r="AF1063" s="131"/>
      <c r="AG1063" s="131"/>
      <c r="AI1063" s="12"/>
      <c r="AL1063" s="12"/>
      <c r="AM1063" s="12"/>
      <c r="AO1063" s="12"/>
      <c r="AR1063" s="12"/>
      <c r="AS1063" s="12"/>
      <c r="AU1063" s="12"/>
      <c r="AX1063" s="12"/>
      <c r="AY1063" s="12"/>
      <c r="BA1063" s="12"/>
      <c r="BD1063" s="12"/>
      <c r="BE1063" s="12"/>
      <c r="BG1063" s="12"/>
      <c r="BJ1063" s="12"/>
      <c r="BK1063" s="12"/>
      <c r="BM1063" s="131"/>
      <c r="BN1063" s="132"/>
      <c r="BO1063" s="132"/>
      <c r="BP1063" s="12"/>
      <c r="BQ1063" s="12"/>
      <c r="BS1063" s="12"/>
      <c r="BV1063" s="12"/>
      <c r="BW1063" s="12"/>
      <c r="BY1063" s="12"/>
      <c r="CB1063" s="12"/>
      <c r="CC1063" s="12"/>
      <c r="CE1063" s="12"/>
      <c r="CH1063" s="12"/>
      <c r="CI1063" s="12"/>
    </row>
    <row r="1064" spans="1:87">
      <c r="A1064" s="9">
        <v>1055</v>
      </c>
      <c r="B1064" s="13">
        <v>211</v>
      </c>
      <c r="C1064" s="13" t="s">
        <v>1710</v>
      </c>
      <c r="D1064" s="13">
        <v>999</v>
      </c>
      <c r="E1064" s="13" t="s">
        <v>946</v>
      </c>
      <c r="F1064" s="111">
        <v>45846085.919999987</v>
      </c>
      <c r="G1064" s="133">
        <v>1</v>
      </c>
      <c r="H1064" s="134">
        <f>SUM(H1060:H1063)</f>
        <v>45069877.620000005</v>
      </c>
      <c r="I1064" s="133">
        <f>SUM(I1060:I1063)</f>
        <v>1</v>
      </c>
      <c r="J1064" s="111" t="e">
        <f>VLOOKUP(B1064,town351,22)</f>
        <v>#REF!</v>
      </c>
      <c r="K1064" s="111" t="e">
        <f>SUM(K1060:K1063)</f>
        <v>#REF!</v>
      </c>
      <c r="L1064" s="135">
        <v>37857818</v>
      </c>
      <c r="M1064" s="111" t="e">
        <f>SUM(M1060:M1063)</f>
        <v>#REF!</v>
      </c>
      <c r="N1064" s="49" t="e">
        <f t="shared" si="152"/>
        <v>#REF!</v>
      </c>
      <c r="O1064" s="111">
        <v>4856</v>
      </c>
      <c r="P1064" s="9">
        <f t="shared" si="145"/>
        <v>0</v>
      </c>
      <c r="Q1064" s="130">
        <f t="shared" si="146"/>
        <v>211</v>
      </c>
      <c r="R1064" s="130">
        <f t="shared" si="147"/>
        <v>999</v>
      </c>
      <c r="S1064" s="130">
        <f t="shared" si="148"/>
        <v>1055</v>
      </c>
      <c r="T1064" s="130">
        <f t="shared" si="149"/>
        <v>4762</v>
      </c>
      <c r="U1064" s="130">
        <f t="shared" si="150"/>
        <v>45069877.620000005</v>
      </c>
      <c r="V1064" s="185">
        <f t="shared" si="151"/>
        <v>1055</v>
      </c>
      <c r="W1064" s="12">
        <v>211</v>
      </c>
      <c r="X1064" s="9">
        <v>999</v>
      </c>
      <c r="Y1064" s="9">
        <v>1055</v>
      </c>
      <c r="Z1064" s="12">
        <v>4762</v>
      </c>
      <c r="AA1064" s="12">
        <v>45069877.620000005</v>
      </c>
      <c r="AB1064" s="132"/>
      <c r="AC1064" s="131"/>
      <c r="AD1064" s="132"/>
      <c r="AE1064" s="132"/>
      <c r="AF1064" s="131"/>
      <c r="AG1064" s="131"/>
      <c r="AI1064" s="12"/>
      <c r="AL1064" s="12"/>
      <c r="AM1064" s="12"/>
      <c r="AO1064" s="12"/>
      <c r="AR1064" s="12"/>
      <c r="AS1064" s="12"/>
      <c r="AU1064" s="12"/>
      <c r="AX1064" s="12"/>
      <c r="AY1064" s="12"/>
      <c r="BA1064" s="12"/>
      <c r="BD1064" s="12"/>
      <c r="BE1064" s="12"/>
      <c r="BG1064" s="12"/>
      <c r="BJ1064" s="12"/>
      <c r="BK1064" s="12"/>
      <c r="BM1064" s="131"/>
      <c r="BN1064" s="132"/>
      <c r="BO1064" s="132"/>
      <c r="BP1064" s="12"/>
      <c r="BQ1064" s="12"/>
      <c r="BS1064" s="12"/>
      <c r="BV1064" s="12"/>
      <c r="BW1064" s="12"/>
      <c r="BY1064" s="12"/>
      <c r="CB1064" s="12"/>
      <c r="CC1064" s="12"/>
      <c r="CE1064" s="12"/>
      <c r="CH1064" s="12"/>
      <c r="CI1064" s="12"/>
    </row>
    <row r="1065" spans="1:87">
      <c r="A1065" s="9">
        <v>1056</v>
      </c>
      <c r="B1065" s="9">
        <v>212</v>
      </c>
      <c r="C1065" s="9" t="s">
        <v>1711</v>
      </c>
      <c r="D1065" s="9">
        <v>212</v>
      </c>
      <c r="E1065" s="9" t="s">
        <v>1272</v>
      </c>
      <c r="F1065" s="39">
        <v>42858323.110000007</v>
      </c>
      <c r="G1065" s="128">
        <v>0.89852231555037665</v>
      </c>
      <c r="H1065" s="129">
        <f>U1065</f>
        <v>41721975.079999998</v>
      </c>
      <c r="I1065" s="128">
        <f>IF(H1069&gt;0, H1065/H1069, 0)</f>
        <v>0.88380989889064676</v>
      </c>
      <c r="J1065" s="76"/>
      <c r="K1065" s="12" t="e">
        <f>ROUND(J1069*I1065,0)</f>
        <v>#REF!</v>
      </c>
      <c r="L1065" s="75">
        <v>25023400</v>
      </c>
      <c r="M1065" s="12" t="e">
        <f>K1065-L1065</f>
        <v>#REF!</v>
      </c>
      <c r="N1065" s="50" t="e">
        <f t="shared" si="152"/>
        <v>#REF!</v>
      </c>
      <c r="O1065" s="12">
        <v>4558</v>
      </c>
      <c r="P1065" s="9">
        <f t="shared" si="145"/>
        <v>0</v>
      </c>
      <c r="Q1065" s="130">
        <f t="shared" si="146"/>
        <v>212</v>
      </c>
      <c r="R1065" s="130">
        <f t="shared" si="147"/>
        <v>212</v>
      </c>
      <c r="S1065" s="130">
        <f t="shared" si="148"/>
        <v>1056</v>
      </c>
      <c r="T1065" s="130">
        <f t="shared" si="149"/>
        <v>4395</v>
      </c>
      <c r="U1065" s="130">
        <f t="shared" si="150"/>
        <v>41721975.079999998</v>
      </c>
      <c r="V1065" s="185">
        <f t="shared" si="151"/>
        <v>1056</v>
      </c>
      <c r="W1065" s="12">
        <v>212</v>
      </c>
      <c r="X1065" s="9">
        <v>212</v>
      </c>
      <c r="Y1065" s="9">
        <v>1056</v>
      </c>
      <c r="Z1065" s="12">
        <v>4395</v>
      </c>
      <c r="AA1065" s="12">
        <v>41721975.079999998</v>
      </c>
      <c r="AB1065" s="132"/>
      <c r="AC1065" s="131"/>
      <c r="AD1065" s="132"/>
      <c r="AE1065" s="132"/>
      <c r="AF1065" s="131"/>
      <c r="AG1065" s="131"/>
      <c r="AI1065" s="12"/>
      <c r="AL1065" s="12"/>
      <c r="AM1065" s="12"/>
      <c r="AO1065" s="12"/>
      <c r="AR1065" s="12"/>
      <c r="AS1065" s="12"/>
      <c r="AU1065" s="12"/>
      <c r="AX1065" s="12"/>
      <c r="AY1065" s="12"/>
      <c r="BA1065" s="12"/>
      <c r="BD1065" s="12"/>
      <c r="BE1065" s="12"/>
      <c r="BG1065" s="12"/>
      <c r="BJ1065" s="12"/>
      <c r="BK1065" s="12"/>
      <c r="BM1065" s="131"/>
      <c r="BN1065" s="132"/>
      <c r="BO1065" s="132"/>
      <c r="BP1065" s="12"/>
      <c r="BQ1065" s="12"/>
      <c r="BS1065" s="12"/>
      <c r="BV1065" s="12"/>
      <c r="BW1065" s="12"/>
      <c r="BY1065" s="12"/>
      <c r="CB1065" s="12"/>
      <c r="CC1065" s="12"/>
      <c r="CE1065" s="12"/>
      <c r="CH1065" s="12"/>
      <c r="CI1065" s="12"/>
    </row>
    <row r="1066" spans="1:87">
      <c r="A1066" s="9">
        <v>1057</v>
      </c>
      <c r="B1066" s="9">
        <v>212</v>
      </c>
      <c r="C1066" s="9" t="s">
        <v>1711</v>
      </c>
      <c r="D1066" s="9">
        <v>878</v>
      </c>
      <c r="E1066" s="9" t="s">
        <v>1496</v>
      </c>
      <c r="F1066" s="39">
        <v>4703491</v>
      </c>
      <c r="G1066" s="128">
        <v>9.8608422304424501E-2</v>
      </c>
      <c r="H1066" s="129">
        <f t="shared" si="153"/>
        <v>5423695</v>
      </c>
      <c r="I1066" s="128">
        <f>IF(H1069&gt;0, H1066/H1069, 0)</f>
        <v>0.11489186023366242</v>
      </c>
      <c r="J1066" s="76"/>
      <c r="K1066" s="12" t="e">
        <f>ROUND(J1069*I1066,0)</f>
        <v>#REF!</v>
      </c>
      <c r="L1066" s="75">
        <v>2746196</v>
      </c>
      <c r="M1066" s="12" t="e">
        <f>K1066-L1066</f>
        <v>#REF!</v>
      </c>
      <c r="N1066" s="50" t="e">
        <f t="shared" si="152"/>
        <v>#REF!</v>
      </c>
      <c r="O1066" s="12">
        <v>297</v>
      </c>
      <c r="P1066" s="9">
        <f t="shared" si="145"/>
        <v>0</v>
      </c>
      <c r="Q1066" s="130">
        <f t="shared" si="146"/>
        <v>212</v>
      </c>
      <c r="R1066" s="130">
        <f t="shared" si="147"/>
        <v>878</v>
      </c>
      <c r="S1066" s="130">
        <f t="shared" si="148"/>
        <v>1057</v>
      </c>
      <c r="T1066" s="130">
        <f t="shared" si="149"/>
        <v>341</v>
      </c>
      <c r="U1066" s="130">
        <f t="shared" si="150"/>
        <v>5423695</v>
      </c>
      <c r="V1066" s="185">
        <f t="shared" si="151"/>
        <v>1057</v>
      </c>
      <c r="W1066" s="12">
        <v>212</v>
      </c>
      <c r="X1066" s="9">
        <v>878</v>
      </c>
      <c r="Y1066" s="9">
        <v>1057</v>
      </c>
      <c r="Z1066" s="12">
        <v>341</v>
      </c>
      <c r="AA1066" s="12">
        <v>5423695</v>
      </c>
      <c r="AB1066" s="132"/>
      <c r="AC1066" s="131"/>
      <c r="AD1066" s="132"/>
      <c r="AE1066" s="132"/>
      <c r="AF1066" s="131"/>
      <c r="AG1066" s="131"/>
      <c r="AI1066" s="12"/>
      <c r="AL1066" s="12"/>
      <c r="AM1066" s="12"/>
      <c r="AO1066" s="12"/>
      <c r="AR1066" s="12"/>
      <c r="AS1066" s="12"/>
      <c r="AU1066" s="12"/>
      <c r="AX1066" s="12"/>
      <c r="AY1066" s="12"/>
      <c r="BA1066" s="12"/>
      <c r="BD1066" s="12"/>
      <c r="BE1066" s="12"/>
      <c r="BG1066" s="12"/>
      <c r="BJ1066" s="12"/>
      <c r="BK1066" s="12"/>
      <c r="BM1066" s="131"/>
      <c r="BN1066" s="132"/>
      <c r="BO1066" s="132"/>
      <c r="BP1066" s="12"/>
      <c r="BQ1066" s="12"/>
      <c r="BS1066" s="12"/>
      <c r="BV1066" s="12"/>
      <c r="BW1066" s="12"/>
      <c r="BY1066" s="12"/>
      <c r="CB1066" s="12"/>
      <c r="CC1066" s="12"/>
      <c r="CE1066" s="12"/>
      <c r="CH1066" s="12"/>
      <c r="CI1066" s="12"/>
    </row>
    <row r="1067" spans="1:87">
      <c r="A1067" s="9">
        <v>1058</v>
      </c>
      <c r="B1067" s="9">
        <v>212</v>
      </c>
      <c r="C1067" s="9" t="s">
        <v>1711</v>
      </c>
      <c r="D1067" s="9">
        <v>910</v>
      </c>
      <c r="E1067" s="9" t="s">
        <v>1499</v>
      </c>
      <c r="F1067" s="39">
        <v>136860</v>
      </c>
      <c r="G1067" s="128">
        <v>2.8692621451988612E-3</v>
      </c>
      <c r="H1067" s="129">
        <f t="shared" si="153"/>
        <v>61286</v>
      </c>
      <c r="I1067" s="128">
        <f>IF(H1069&gt;0, H1067/H1069, 0)</f>
        <v>1.2982408756908777E-3</v>
      </c>
      <c r="J1067" s="76"/>
      <c r="K1067" s="12" t="e">
        <f>ROUND(J1069*I1067,0)</f>
        <v>#REF!</v>
      </c>
      <c r="L1067" s="75">
        <v>79908</v>
      </c>
      <c r="M1067" s="12" t="e">
        <f>K1067-L1067</f>
        <v>#REF!</v>
      </c>
      <c r="N1067" s="50" t="e">
        <f t="shared" si="152"/>
        <v>#REF!</v>
      </c>
      <c r="O1067" s="12">
        <v>9</v>
      </c>
      <c r="P1067" s="9">
        <f t="shared" si="145"/>
        <v>0</v>
      </c>
      <c r="Q1067" s="130">
        <f t="shared" si="146"/>
        <v>212</v>
      </c>
      <c r="R1067" s="130">
        <f t="shared" si="147"/>
        <v>910</v>
      </c>
      <c r="S1067" s="130">
        <f t="shared" si="148"/>
        <v>1058</v>
      </c>
      <c r="T1067" s="130">
        <f t="shared" si="149"/>
        <v>4</v>
      </c>
      <c r="U1067" s="130">
        <f t="shared" si="150"/>
        <v>61286</v>
      </c>
      <c r="V1067" s="185">
        <f t="shared" si="151"/>
        <v>1058</v>
      </c>
      <c r="W1067" s="12">
        <v>212</v>
      </c>
      <c r="X1067" s="9">
        <v>910</v>
      </c>
      <c r="Y1067" s="9">
        <v>1058</v>
      </c>
      <c r="Z1067" s="12">
        <v>4</v>
      </c>
      <c r="AA1067" s="12">
        <v>61286</v>
      </c>
      <c r="AB1067" s="132"/>
      <c r="AC1067" s="131"/>
      <c r="AD1067" s="132"/>
      <c r="AE1067" s="132"/>
      <c r="AF1067" s="131"/>
      <c r="AG1067" s="131"/>
      <c r="AI1067" s="12"/>
      <c r="AL1067" s="12"/>
      <c r="AM1067" s="12"/>
      <c r="AO1067" s="12"/>
      <c r="AR1067" s="12"/>
      <c r="AS1067" s="12"/>
      <c r="AU1067" s="12"/>
      <c r="AX1067" s="12"/>
      <c r="AY1067" s="12"/>
      <c r="BA1067" s="12"/>
      <c r="BD1067" s="12"/>
      <c r="BE1067" s="12"/>
      <c r="BG1067" s="12"/>
      <c r="BJ1067" s="12"/>
      <c r="BK1067" s="12"/>
      <c r="BM1067" s="131"/>
      <c r="BN1067" s="132"/>
      <c r="BO1067" s="132"/>
      <c r="BP1067" s="12"/>
      <c r="BQ1067" s="12"/>
      <c r="BS1067" s="12"/>
      <c r="BV1067" s="12"/>
      <c r="BW1067" s="12"/>
      <c r="BY1067" s="12"/>
      <c r="CB1067" s="12"/>
      <c r="CC1067" s="12"/>
      <c r="CE1067" s="12"/>
      <c r="CH1067" s="12"/>
      <c r="CI1067" s="12"/>
    </row>
    <row r="1068" spans="1:87">
      <c r="A1068" s="9">
        <v>1059</v>
      </c>
      <c r="B1068" s="9">
        <v>212</v>
      </c>
      <c r="C1068" s="9" t="s">
        <v>1928</v>
      </c>
      <c r="D1068" s="9">
        <v>998</v>
      </c>
      <c r="E1068" s="9" t="s">
        <v>1928</v>
      </c>
      <c r="F1068" s="39">
        <v>0</v>
      </c>
      <c r="G1068" s="128">
        <v>0</v>
      </c>
      <c r="H1068" s="129">
        <f t="shared" si="153"/>
        <v>0</v>
      </c>
      <c r="I1068" s="128">
        <f>IF(H1069&gt;0, H1068/H1069, 0)</f>
        <v>0</v>
      </c>
      <c r="J1068" s="76"/>
      <c r="K1068" s="12" t="e">
        <f>ROUND(J1069*I1068,0)</f>
        <v>#REF!</v>
      </c>
      <c r="L1068" s="75">
        <v>0</v>
      </c>
      <c r="M1068" s="12" t="e">
        <f>K1068-L1068</f>
        <v>#REF!</v>
      </c>
      <c r="N1068" s="50" t="e">
        <f t="shared" si="152"/>
        <v>#REF!</v>
      </c>
      <c r="O1068" s="12">
        <v>0</v>
      </c>
      <c r="P1068" s="9">
        <f t="shared" si="145"/>
        <v>0</v>
      </c>
      <c r="Q1068" s="130">
        <f t="shared" si="146"/>
        <v>212</v>
      </c>
      <c r="R1068" s="130">
        <f t="shared" si="147"/>
        <v>998</v>
      </c>
      <c r="S1068" s="130">
        <f t="shared" si="148"/>
        <v>1059</v>
      </c>
      <c r="T1068" s="130">
        <f t="shared" si="149"/>
        <v>0</v>
      </c>
      <c r="U1068" s="130">
        <f t="shared" si="150"/>
        <v>0</v>
      </c>
      <c r="V1068" s="185">
        <f t="shared" si="151"/>
        <v>1059</v>
      </c>
      <c r="W1068" s="12">
        <v>212</v>
      </c>
      <c r="X1068" s="9">
        <v>998</v>
      </c>
      <c r="Y1068" s="9">
        <v>1059</v>
      </c>
      <c r="Z1068" s="12">
        <v>0</v>
      </c>
      <c r="AA1068" s="12">
        <v>0</v>
      </c>
      <c r="AB1068" s="132"/>
      <c r="AC1068" s="131"/>
      <c r="AD1068" s="132"/>
      <c r="AE1068" s="132"/>
      <c r="AF1068" s="131"/>
      <c r="AG1068" s="131"/>
      <c r="AI1068" s="12"/>
      <c r="AL1068" s="12"/>
      <c r="AM1068" s="12"/>
      <c r="AO1068" s="12"/>
      <c r="AR1068" s="12"/>
      <c r="AS1068" s="12"/>
      <c r="AU1068" s="12"/>
      <c r="AX1068" s="12"/>
      <c r="AY1068" s="12"/>
      <c r="BA1068" s="12"/>
      <c r="BD1068" s="12"/>
      <c r="BE1068" s="12"/>
      <c r="BG1068" s="12"/>
      <c r="BJ1068" s="12"/>
      <c r="BK1068" s="12"/>
      <c r="BM1068" s="131"/>
      <c r="BN1068" s="132"/>
      <c r="BO1068" s="132"/>
      <c r="BP1068" s="12"/>
      <c r="BQ1068" s="12"/>
      <c r="BS1068" s="12"/>
      <c r="BV1068" s="12"/>
      <c r="BW1068" s="12"/>
      <c r="BY1068" s="12"/>
      <c r="CB1068" s="12"/>
      <c r="CC1068" s="12"/>
      <c r="CE1068" s="12"/>
      <c r="CH1068" s="12"/>
      <c r="CI1068" s="12"/>
    </row>
    <row r="1069" spans="1:87">
      <c r="A1069" s="9">
        <v>1060</v>
      </c>
      <c r="B1069" s="13">
        <v>212</v>
      </c>
      <c r="C1069" s="13" t="s">
        <v>1711</v>
      </c>
      <c r="D1069" s="13">
        <v>999</v>
      </c>
      <c r="E1069" s="13" t="s">
        <v>946</v>
      </c>
      <c r="F1069" s="111">
        <v>47698674.110000007</v>
      </c>
      <c r="G1069" s="133">
        <v>1</v>
      </c>
      <c r="H1069" s="134">
        <f>SUM(H1065:H1068)</f>
        <v>47206956.079999998</v>
      </c>
      <c r="I1069" s="133">
        <f>SUM(I1065:I1068)</f>
        <v>1</v>
      </c>
      <c r="J1069" s="111" t="e">
        <f>VLOOKUP(B1069,town351,22)</f>
        <v>#REF!</v>
      </c>
      <c r="K1069" s="111" t="e">
        <f>SUM(K1065:K1068)</f>
        <v>#REF!</v>
      </c>
      <c r="L1069" s="135">
        <v>27849504</v>
      </c>
      <c r="M1069" s="111" t="e">
        <f>SUM(M1065:M1068)</f>
        <v>#REF!</v>
      </c>
      <c r="N1069" s="49" t="e">
        <f t="shared" si="152"/>
        <v>#REF!</v>
      </c>
      <c r="O1069" s="111">
        <v>4864</v>
      </c>
      <c r="P1069" s="9">
        <f t="shared" si="145"/>
        <v>0</v>
      </c>
      <c r="Q1069" s="130">
        <f t="shared" si="146"/>
        <v>212</v>
      </c>
      <c r="R1069" s="130">
        <f t="shared" si="147"/>
        <v>999</v>
      </c>
      <c r="S1069" s="130">
        <f t="shared" si="148"/>
        <v>1060</v>
      </c>
      <c r="T1069" s="130">
        <f t="shared" si="149"/>
        <v>4740</v>
      </c>
      <c r="U1069" s="130">
        <f t="shared" si="150"/>
        <v>47206956.079999998</v>
      </c>
      <c r="V1069" s="185">
        <f t="shared" si="151"/>
        <v>1060</v>
      </c>
      <c r="W1069" s="12">
        <v>212</v>
      </c>
      <c r="X1069" s="9">
        <v>999</v>
      </c>
      <c r="Y1069" s="9">
        <v>1060</v>
      </c>
      <c r="Z1069" s="12">
        <v>4740</v>
      </c>
      <c r="AA1069" s="12">
        <v>47206956.079999998</v>
      </c>
      <c r="AB1069" s="132"/>
      <c r="AC1069" s="131"/>
      <c r="AD1069" s="132"/>
      <c r="AE1069" s="132"/>
      <c r="AF1069" s="131"/>
      <c r="AG1069" s="131"/>
      <c r="AI1069" s="12"/>
      <c r="AL1069" s="12"/>
      <c r="AM1069" s="12"/>
      <c r="AO1069" s="12"/>
      <c r="AR1069" s="12"/>
      <c r="AS1069" s="12"/>
      <c r="AU1069" s="12"/>
      <c r="AX1069" s="12"/>
      <c r="AY1069" s="12"/>
      <c r="BA1069" s="12"/>
      <c r="BD1069" s="12"/>
      <c r="BE1069" s="12"/>
      <c r="BG1069" s="12"/>
      <c r="BJ1069" s="12"/>
      <c r="BK1069" s="12"/>
      <c r="BM1069" s="131"/>
      <c r="BN1069" s="132"/>
      <c r="BO1069" s="132"/>
      <c r="BP1069" s="12"/>
      <c r="BQ1069" s="12"/>
      <c r="BS1069" s="12"/>
      <c r="BV1069" s="12"/>
      <c r="BW1069" s="12"/>
      <c r="BY1069" s="12"/>
      <c r="CB1069" s="12"/>
      <c r="CC1069" s="12"/>
      <c r="CE1069" s="12"/>
      <c r="CH1069" s="12"/>
      <c r="CI1069" s="12"/>
    </row>
    <row r="1070" spans="1:87">
      <c r="A1070" s="9">
        <v>1061</v>
      </c>
      <c r="B1070" s="9">
        <v>213</v>
      </c>
      <c r="C1070" s="9" t="s">
        <v>1712</v>
      </c>
      <c r="D1070" s="9">
        <v>213</v>
      </c>
      <c r="E1070" s="9" t="s">
        <v>1273</v>
      </c>
      <c r="F1070" s="39">
        <v>15526446.370000001</v>
      </c>
      <c r="G1070" s="128">
        <v>0.61633019860369564</v>
      </c>
      <c r="H1070" s="129">
        <f>U1070</f>
        <v>15196910.26</v>
      </c>
      <c r="I1070" s="128">
        <f>IF(H1074&gt;0, H1070/H1074, 0)</f>
        <v>0.61051531988994578</v>
      </c>
      <c r="J1070" s="76"/>
      <c r="K1070" s="12" t="e">
        <f>ROUND(J1074*I1070,0)</f>
        <v>#REF!</v>
      </c>
      <c r="L1070" s="75">
        <v>13153691</v>
      </c>
      <c r="M1070" s="12" t="e">
        <f>K1070-L1070</f>
        <v>#REF!</v>
      </c>
      <c r="N1070" s="50" t="e">
        <f t="shared" si="152"/>
        <v>#REF!</v>
      </c>
      <c r="O1070" s="12">
        <v>1755</v>
      </c>
      <c r="P1070" s="9">
        <f t="shared" si="145"/>
        <v>0</v>
      </c>
      <c r="Q1070" s="130">
        <f t="shared" si="146"/>
        <v>213</v>
      </c>
      <c r="R1070" s="130">
        <f t="shared" si="147"/>
        <v>213</v>
      </c>
      <c r="S1070" s="130">
        <f t="shared" si="148"/>
        <v>1061</v>
      </c>
      <c r="T1070" s="130">
        <f t="shared" si="149"/>
        <v>1697</v>
      </c>
      <c r="U1070" s="130">
        <f t="shared" si="150"/>
        <v>15196910.26</v>
      </c>
      <c r="V1070" s="185">
        <f t="shared" si="151"/>
        <v>1061</v>
      </c>
      <c r="W1070" s="12">
        <v>213</v>
      </c>
      <c r="X1070" s="9">
        <v>213</v>
      </c>
      <c r="Y1070" s="9">
        <v>1061</v>
      </c>
      <c r="Z1070" s="12">
        <v>1697</v>
      </c>
      <c r="AA1070" s="12">
        <v>15196910.26</v>
      </c>
      <c r="AB1070" s="132"/>
      <c r="AC1070" s="131"/>
      <c r="AD1070" s="132"/>
      <c r="AE1070" s="132"/>
      <c r="AF1070" s="131"/>
      <c r="AG1070" s="131"/>
      <c r="AI1070" s="12"/>
      <c r="AL1070" s="12"/>
      <c r="AM1070" s="12"/>
      <c r="AO1070" s="12"/>
      <c r="AR1070" s="12"/>
      <c r="AS1070" s="12"/>
      <c r="AU1070" s="12"/>
      <c r="AX1070" s="12"/>
      <c r="AY1070" s="12"/>
      <c r="BA1070" s="12"/>
      <c r="BD1070" s="12"/>
      <c r="BE1070" s="12"/>
      <c r="BG1070" s="12"/>
      <c r="BJ1070" s="12"/>
      <c r="BK1070" s="12"/>
      <c r="BM1070" s="131"/>
      <c r="BN1070" s="132"/>
      <c r="BO1070" s="132"/>
      <c r="BP1070" s="12"/>
      <c r="BQ1070" s="12"/>
      <c r="BS1070" s="12"/>
      <c r="BV1070" s="12"/>
      <c r="BW1070" s="12"/>
      <c r="BY1070" s="12"/>
      <c r="CB1070" s="12"/>
      <c r="CC1070" s="12"/>
      <c r="CE1070" s="12"/>
      <c r="CH1070" s="12"/>
      <c r="CI1070" s="12"/>
    </row>
    <row r="1071" spans="1:87">
      <c r="A1071" s="9">
        <v>1062</v>
      </c>
      <c r="B1071" s="9">
        <v>213</v>
      </c>
      <c r="C1071" s="9" t="s">
        <v>1712</v>
      </c>
      <c r="D1071" s="9">
        <v>730</v>
      </c>
      <c r="E1071" s="9" t="s">
        <v>1455</v>
      </c>
      <c r="F1071" s="39">
        <v>8691638</v>
      </c>
      <c r="G1071" s="128">
        <v>0.34501899836410715</v>
      </c>
      <c r="H1071" s="129">
        <f t="shared" si="153"/>
        <v>8935984</v>
      </c>
      <c r="I1071" s="128">
        <f>IF(H1074&gt;0, H1071/H1074, 0)</f>
        <v>0.35899107364284966</v>
      </c>
      <c r="J1071" s="76"/>
      <c r="K1071" s="12" t="e">
        <f>ROUND(J1074*I1071,0)</f>
        <v>#REF!</v>
      </c>
      <c r="L1071" s="75">
        <v>7363380</v>
      </c>
      <c r="M1071" s="12" t="e">
        <f>K1071-L1071</f>
        <v>#REF!</v>
      </c>
      <c r="N1071" s="50" t="e">
        <f t="shared" si="152"/>
        <v>#REF!</v>
      </c>
      <c r="O1071" s="12">
        <v>862</v>
      </c>
      <c r="P1071" s="9">
        <f t="shared" si="145"/>
        <v>0</v>
      </c>
      <c r="Q1071" s="130">
        <f t="shared" si="146"/>
        <v>213</v>
      </c>
      <c r="R1071" s="130">
        <f t="shared" si="147"/>
        <v>730</v>
      </c>
      <c r="S1071" s="130">
        <f t="shared" si="148"/>
        <v>1062</v>
      </c>
      <c r="T1071" s="130">
        <f t="shared" si="149"/>
        <v>879</v>
      </c>
      <c r="U1071" s="130">
        <f t="shared" si="150"/>
        <v>8935984</v>
      </c>
      <c r="V1071" s="185">
        <f t="shared" si="151"/>
        <v>1062</v>
      </c>
      <c r="W1071" s="12">
        <v>213</v>
      </c>
      <c r="X1071" s="9">
        <v>730</v>
      </c>
      <c r="Y1071" s="9">
        <v>1062</v>
      </c>
      <c r="Z1071" s="12">
        <v>879</v>
      </c>
      <c r="AA1071" s="12">
        <v>8935984</v>
      </c>
      <c r="AB1071" s="132"/>
      <c r="AC1071" s="131"/>
      <c r="AD1071" s="132"/>
      <c r="AE1071" s="132"/>
      <c r="AF1071" s="131"/>
      <c r="AG1071" s="131"/>
      <c r="AI1071" s="12"/>
      <c r="AL1071" s="12"/>
      <c r="AM1071" s="12"/>
      <c r="AO1071" s="12"/>
      <c r="AR1071" s="12"/>
      <c r="AS1071" s="12"/>
      <c r="AU1071" s="12"/>
      <c r="AX1071" s="12"/>
      <c r="AY1071" s="12"/>
      <c r="BA1071" s="12"/>
      <c r="BD1071" s="12"/>
      <c r="BE1071" s="12"/>
      <c r="BG1071" s="12"/>
      <c r="BJ1071" s="12"/>
      <c r="BK1071" s="12"/>
      <c r="BM1071" s="131"/>
      <c r="BN1071" s="132"/>
      <c r="BO1071" s="132"/>
      <c r="BP1071" s="12"/>
      <c r="BQ1071" s="12"/>
      <c r="BS1071" s="12"/>
      <c r="BV1071" s="12"/>
      <c r="BW1071" s="12"/>
      <c r="BY1071" s="12"/>
      <c r="CB1071" s="12"/>
      <c r="CC1071" s="12"/>
      <c r="CE1071" s="12"/>
      <c r="CH1071" s="12"/>
      <c r="CI1071" s="12"/>
    </row>
    <row r="1072" spans="1:87">
      <c r="A1072" s="9">
        <v>1063</v>
      </c>
      <c r="B1072" s="9">
        <v>213</v>
      </c>
      <c r="C1072" s="9" t="s">
        <v>1712</v>
      </c>
      <c r="D1072" s="9">
        <v>801</v>
      </c>
      <c r="E1072" s="9" t="s">
        <v>1473</v>
      </c>
      <c r="F1072" s="39">
        <v>973682</v>
      </c>
      <c r="G1072" s="128">
        <v>3.8650803032197222E-2</v>
      </c>
      <c r="H1072" s="129">
        <f t="shared" si="153"/>
        <v>759045</v>
      </c>
      <c r="I1072" s="128">
        <f>IF(H1074&gt;0, H1072/H1074, 0)</f>
        <v>3.0493606467204597E-2</v>
      </c>
      <c r="J1072" s="76"/>
      <c r="K1072" s="12" t="e">
        <f>ROUND(J1074*I1072,0)</f>
        <v>#REF!</v>
      </c>
      <c r="L1072" s="75">
        <v>824884</v>
      </c>
      <c r="M1072" s="12" t="e">
        <f>K1072-L1072</f>
        <v>#REF!</v>
      </c>
      <c r="N1072" s="50" t="e">
        <f t="shared" si="152"/>
        <v>#REF!</v>
      </c>
      <c r="O1072" s="12">
        <v>58</v>
      </c>
      <c r="P1072" s="9">
        <f t="shared" si="145"/>
        <v>0</v>
      </c>
      <c r="Q1072" s="130">
        <f t="shared" si="146"/>
        <v>213</v>
      </c>
      <c r="R1072" s="130">
        <f t="shared" si="147"/>
        <v>801</v>
      </c>
      <c r="S1072" s="130">
        <f t="shared" si="148"/>
        <v>1063</v>
      </c>
      <c r="T1072" s="130">
        <f t="shared" si="149"/>
        <v>45</v>
      </c>
      <c r="U1072" s="130">
        <f t="shared" si="150"/>
        <v>759045</v>
      </c>
      <c r="V1072" s="185">
        <f t="shared" si="151"/>
        <v>1063</v>
      </c>
      <c r="W1072" s="12">
        <v>213</v>
      </c>
      <c r="X1072" s="9">
        <v>801</v>
      </c>
      <c r="Y1072" s="9">
        <v>1063</v>
      </c>
      <c r="Z1072" s="12">
        <v>45</v>
      </c>
      <c r="AA1072" s="12">
        <v>759045</v>
      </c>
      <c r="AB1072" s="132"/>
      <c r="AC1072" s="131"/>
      <c r="AD1072" s="132"/>
      <c r="AE1072" s="132"/>
      <c r="AF1072" s="131"/>
      <c r="AG1072" s="131"/>
      <c r="AI1072" s="12"/>
      <c r="AL1072" s="12"/>
      <c r="AM1072" s="12"/>
      <c r="AO1072" s="12"/>
      <c r="AR1072" s="12"/>
      <c r="AS1072" s="12"/>
      <c r="AU1072" s="12"/>
      <c r="AX1072" s="12"/>
      <c r="AY1072" s="12"/>
      <c r="BA1072" s="12"/>
      <c r="BD1072" s="12"/>
      <c r="BE1072" s="12"/>
      <c r="BG1072" s="12"/>
      <c r="BJ1072" s="12"/>
      <c r="BK1072" s="12"/>
      <c r="BM1072" s="131"/>
      <c r="BN1072" s="132"/>
      <c r="BO1072" s="132"/>
      <c r="BP1072" s="12"/>
      <c r="BQ1072" s="12"/>
      <c r="BS1072" s="12"/>
      <c r="BV1072" s="12"/>
      <c r="BW1072" s="12"/>
      <c r="BY1072" s="12"/>
      <c r="CB1072" s="12"/>
      <c r="CC1072" s="12"/>
      <c r="CE1072" s="12"/>
      <c r="CH1072" s="12"/>
      <c r="CI1072" s="12"/>
    </row>
    <row r="1073" spans="1:87">
      <c r="A1073" s="9">
        <v>1064</v>
      </c>
      <c r="B1073" s="9">
        <v>213</v>
      </c>
      <c r="C1073" s="9" t="s">
        <v>1928</v>
      </c>
      <c r="D1073" s="9">
        <v>998</v>
      </c>
      <c r="E1073" s="9" t="s">
        <v>1928</v>
      </c>
      <c r="F1073" s="39">
        <v>0</v>
      </c>
      <c r="G1073" s="128">
        <v>0</v>
      </c>
      <c r="H1073" s="129">
        <f t="shared" si="153"/>
        <v>0</v>
      </c>
      <c r="I1073" s="128">
        <f>IF(H1074&gt;0, H1073/H1074, 0)</f>
        <v>0</v>
      </c>
      <c r="J1073" s="76"/>
      <c r="K1073" s="12" t="e">
        <f>ROUND(J1074*I1073,0)</f>
        <v>#REF!</v>
      </c>
      <c r="L1073" s="75">
        <v>0</v>
      </c>
      <c r="M1073" s="12" t="e">
        <f>K1073-L1073</f>
        <v>#REF!</v>
      </c>
      <c r="N1073" s="50" t="e">
        <f t="shared" si="152"/>
        <v>#REF!</v>
      </c>
      <c r="O1073" s="12">
        <v>0</v>
      </c>
      <c r="P1073" s="9">
        <f t="shared" si="145"/>
        <v>0</v>
      </c>
      <c r="Q1073" s="130">
        <f t="shared" si="146"/>
        <v>213</v>
      </c>
      <c r="R1073" s="130">
        <f t="shared" si="147"/>
        <v>998</v>
      </c>
      <c r="S1073" s="130">
        <f t="shared" si="148"/>
        <v>1064</v>
      </c>
      <c r="T1073" s="130">
        <f t="shared" si="149"/>
        <v>0</v>
      </c>
      <c r="U1073" s="130">
        <f t="shared" si="150"/>
        <v>0</v>
      </c>
      <c r="V1073" s="185">
        <f t="shared" si="151"/>
        <v>1064</v>
      </c>
      <c r="W1073" s="12">
        <v>213</v>
      </c>
      <c r="X1073" s="9">
        <v>998</v>
      </c>
      <c r="Y1073" s="9">
        <v>1064</v>
      </c>
      <c r="Z1073" s="12">
        <v>0</v>
      </c>
      <c r="AA1073" s="12">
        <v>0</v>
      </c>
      <c r="AB1073" s="132"/>
      <c r="AC1073" s="131"/>
      <c r="AD1073" s="132"/>
      <c r="AE1073" s="132"/>
      <c r="AF1073" s="131"/>
      <c r="AG1073" s="131"/>
      <c r="AI1073" s="12"/>
      <c r="AL1073" s="12"/>
      <c r="AM1073" s="12"/>
      <c r="AO1073" s="12"/>
      <c r="AR1073" s="12"/>
      <c r="AS1073" s="12"/>
      <c r="AU1073" s="12"/>
      <c r="AX1073" s="12"/>
      <c r="AY1073" s="12"/>
      <c r="BA1073" s="12"/>
      <c r="BD1073" s="12"/>
      <c r="BE1073" s="12"/>
      <c r="BG1073" s="12"/>
      <c r="BJ1073" s="12"/>
      <c r="BK1073" s="12"/>
      <c r="BM1073" s="131"/>
      <c r="BN1073" s="132"/>
      <c r="BO1073" s="132"/>
      <c r="BP1073" s="12"/>
      <c r="BQ1073" s="12"/>
      <c r="BS1073" s="12"/>
      <c r="BV1073" s="12"/>
      <c r="BW1073" s="12"/>
      <c r="BY1073" s="12"/>
      <c r="CB1073" s="12"/>
      <c r="CC1073" s="12"/>
      <c r="CE1073" s="12"/>
      <c r="CH1073" s="12"/>
      <c r="CI1073" s="12"/>
    </row>
    <row r="1074" spans="1:87">
      <c r="A1074" s="9">
        <v>1065</v>
      </c>
      <c r="B1074" s="13">
        <v>213</v>
      </c>
      <c r="C1074" s="13" t="s">
        <v>1712</v>
      </c>
      <c r="D1074" s="13">
        <v>999</v>
      </c>
      <c r="E1074" s="13" t="s">
        <v>946</v>
      </c>
      <c r="F1074" s="111">
        <v>25191766.370000001</v>
      </c>
      <c r="G1074" s="133">
        <v>1</v>
      </c>
      <c r="H1074" s="134">
        <f>SUM(H1070:H1073)</f>
        <v>24891939.259999998</v>
      </c>
      <c r="I1074" s="133">
        <f>SUM(I1070:I1073)</f>
        <v>1</v>
      </c>
      <c r="J1074" s="111" t="e">
        <f>VLOOKUP(B1074,town351,22)</f>
        <v>#REF!</v>
      </c>
      <c r="K1074" s="111" t="e">
        <f>SUM(K1070:K1073)</f>
        <v>#REF!</v>
      </c>
      <c r="L1074" s="135">
        <v>21341955</v>
      </c>
      <c r="M1074" s="111" t="e">
        <f>SUM(M1070:M1073)</f>
        <v>#REF!</v>
      </c>
      <c r="N1074" s="49" t="e">
        <f t="shared" si="152"/>
        <v>#REF!</v>
      </c>
      <c r="O1074" s="111">
        <v>2675</v>
      </c>
      <c r="P1074" s="9">
        <f t="shared" si="145"/>
        <v>0</v>
      </c>
      <c r="Q1074" s="130">
        <f t="shared" si="146"/>
        <v>213</v>
      </c>
      <c r="R1074" s="130">
        <f t="shared" si="147"/>
        <v>999</v>
      </c>
      <c r="S1074" s="130">
        <f t="shared" si="148"/>
        <v>1065</v>
      </c>
      <c r="T1074" s="130">
        <f t="shared" si="149"/>
        <v>2621</v>
      </c>
      <c r="U1074" s="130">
        <f t="shared" si="150"/>
        <v>24891939.259999998</v>
      </c>
      <c r="V1074" s="185">
        <f t="shared" si="151"/>
        <v>1065</v>
      </c>
      <c r="W1074" s="12">
        <v>213</v>
      </c>
      <c r="X1074" s="9">
        <v>999</v>
      </c>
      <c r="Y1074" s="9">
        <v>1065</v>
      </c>
      <c r="Z1074" s="12">
        <v>2621</v>
      </c>
      <c r="AA1074" s="12">
        <v>24891939.259999998</v>
      </c>
      <c r="AB1074" s="132"/>
      <c r="AC1074" s="131"/>
      <c r="AD1074" s="132"/>
      <c r="AE1074" s="132"/>
      <c r="AF1074" s="131"/>
      <c r="AG1074" s="131"/>
      <c r="AI1074" s="12"/>
      <c r="AL1074" s="12"/>
      <c r="AM1074" s="12"/>
      <c r="AO1074" s="12"/>
      <c r="AR1074" s="12"/>
      <c r="AS1074" s="12"/>
      <c r="AU1074" s="12"/>
      <c r="AX1074" s="12"/>
      <c r="AY1074" s="12"/>
      <c r="BA1074" s="12"/>
      <c r="BD1074" s="12"/>
      <c r="BE1074" s="12"/>
      <c r="BG1074" s="12"/>
      <c r="BJ1074" s="12"/>
      <c r="BK1074" s="12"/>
      <c r="BM1074" s="131"/>
      <c r="BN1074" s="132"/>
      <c r="BO1074" s="132"/>
      <c r="BP1074" s="12"/>
      <c r="BQ1074" s="12"/>
      <c r="BS1074" s="12"/>
      <c r="BV1074" s="12"/>
      <c r="BW1074" s="12"/>
      <c r="BY1074" s="12"/>
      <c r="CB1074" s="12"/>
      <c r="CC1074" s="12"/>
      <c r="CE1074" s="12"/>
      <c r="CH1074" s="12"/>
      <c r="CI1074" s="12"/>
    </row>
    <row r="1075" spans="1:87">
      <c r="A1075" s="9">
        <v>1066</v>
      </c>
      <c r="B1075" s="9">
        <v>214</v>
      </c>
      <c r="C1075" s="9" t="s">
        <v>1713</v>
      </c>
      <c r="D1075" s="9">
        <v>214</v>
      </c>
      <c r="E1075" s="9" t="s">
        <v>1274</v>
      </c>
      <c r="F1075" s="39">
        <v>24091597.779999997</v>
      </c>
      <c r="G1075" s="128">
        <v>0.9160025827932351</v>
      </c>
      <c r="H1075" s="129">
        <f>U1075</f>
        <v>23427188.930000003</v>
      </c>
      <c r="I1075" s="128">
        <f>IF(H1079&gt;0, H1075/H1079, 0)</f>
        <v>0.91204147798358137</v>
      </c>
      <c r="J1075" s="76"/>
      <c r="K1075" s="12" t="e">
        <f>ROUND(J1079*I1075,0)</f>
        <v>#REF!</v>
      </c>
      <c r="L1075" s="75">
        <v>10435707</v>
      </c>
      <c r="M1075" s="12" t="e">
        <f>K1075-L1075</f>
        <v>#REF!</v>
      </c>
      <c r="N1075" s="50" t="e">
        <f t="shared" si="152"/>
        <v>#REF!</v>
      </c>
      <c r="O1075" s="12">
        <v>2435</v>
      </c>
      <c r="P1075" s="9">
        <f t="shared" si="145"/>
        <v>0</v>
      </c>
      <c r="Q1075" s="130">
        <f t="shared" si="146"/>
        <v>214</v>
      </c>
      <c r="R1075" s="130">
        <f t="shared" si="147"/>
        <v>214</v>
      </c>
      <c r="S1075" s="130">
        <f t="shared" si="148"/>
        <v>1066</v>
      </c>
      <c r="T1075" s="130">
        <f t="shared" si="149"/>
        <v>2342</v>
      </c>
      <c r="U1075" s="130">
        <f t="shared" si="150"/>
        <v>23427188.930000003</v>
      </c>
      <c r="V1075" s="185">
        <f t="shared" si="151"/>
        <v>1066</v>
      </c>
      <c r="W1075" s="12">
        <v>214</v>
      </c>
      <c r="X1075" s="9">
        <v>214</v>
      </c>
      <c r="Y1075" s="9">
        <v>1066</v>
      </c>
      <c r="Z1075" s="12">
        <v>2342</v>
      </c>
      <c r="AA1075" s="12">
        <v>23427188.930000003</v>
      </c>
      <c r="AB1075" s="132"/>
      <c r="AC1075" s="131"/>
      <c r="AD1075" s="132"/>
      <c r="AE1075" s="132"/>
      <c r="AF1075" s="131"/>
      <c r="AG1075" s="131"/>
      <c r="AI1075" s="12"/>
      <c r="AL1075" s="12"/>
      <c r="AM1075" s="12"/>
      <c r="AO1075" s="12"/>
      <c r="AR1075" s="12"/>
      <c r="AS1075" s="12"/>
      <c r="AU1075" s="12"/>
      <c r="AX1075" s="12"/>
      <c r="AY1075" s="12"/>
      <c r="BA1075" s="12"/>
      <c r="BD1075" s="12"/>
      <c r="BE1075" s="12"/>
      <c r="BG1075" s="12"/>
      <c r="BJ1075" s="12"/>
      <c r="BK1075" s="12"/>
      <c r="BM1075" s="131"/>
      <c r="BN1075" s="132"/>
      <c r="BO1075" s="132"/>
      <c r="BP1075" s="12"/>
      <c r="BQ1075" s="12"/>
      <c r="BS1075" s="12"/>
      <c r="BV1075" s="12"/>
      <c r="BW1075" s="12"/>
      <c r="BY1075" s="12"/>
      <c r="CB1075" s="12"/>
      <c r="CC1075" s="12"/>
      <c r="CE1075" s="12"/>
      <c r="CH1075" s="12"/>
      <c r="CI1075" s="12"/>
    </row>
    <row r="1076" spans="1:87">
      <c r="A1076" s="9">
        <v>1067</v>
      </c>
      <c r="B1076" s="9">
        <v>214</v>
      </c>
      <c r="C1076" s="9" t="s">
        <v>1713</v>
      </c>
      <c r="D1076" s="9">
        <v>805</v>
      </c>
      <c r="E1076" s="9" t="s">
        <v>1474</v>
      </c>
      <c r="F1076" s="39">
        <v>2209199</v>
      </c>
      <c r="G1076" s="128">
        <v>8.3997417206764957E-2</v>
      </c>
      <c r="H1076" s="129">
        <f t="shared" si="153"/>
        <v>2259350</v>
      </c>
      <c r="I1076" s="128">
        <f>IF(H1079&gt;0, H1076/H1079, 0)</f>
        <v>8.7958522016418642E-2</v>
      </c>
      <c r="J1076" s="76"/>
      <c r="K1076" s="12" t="e">
        <f>ROUND(J1079*I1076,0)</f>
        <v>#REF!</v>
      </c>
      <c r="L1076" s="75">
        <v>956954</v>
      </c>
      <c r="M1076" s="12" t="e">
        <f>K1076-L1076</f>
        <v>#REF!</v>
      </c>
      <c r="N1076" s="50" t="e">
        <f t="shared" si="152"/>
        <v>#REF!</v>
      </c>
      <c r="O1076" s="12">
        <v>146</v>
      </c>
      <c r="P1076" s="9">
        <f t="shared" si="145"/>
        <v>0</v>
      </c>
      <c r="Q1076" s="130">
        <f t="shared" si="146"/>
        <v>214</v>
      </c>
      <c r="R1076" s="130">
        <f t="shared" si="147"/>
        <v>805</v>
      </c>
      <c r="S1076" s="130">
        <f t="shared" si="148"/>
        <v>1067</v>
      </c>
      <c r="T1076" s="130">
        <f t="shared" si="149"/>
        <v>152</v>
      </c>
      <c r="U1076" s="130">
        <f t="shared" si="150"/>
        <v>2259350</v>
      </c>
      <c r="V1076" s="185">
        <f t="shared" si="151"/>
        <v>1067</v>
      </c>
      <c r="W1076" s="12">
        <v>214</v>
      </c>
      <c r="X1076" s="9">
        <v>805</v>
      </c>
      <c r="Y1076" s="9">
        <v>1067</v>
      </c>
      <c r="Z1076" s="12">
        <v>152</v>
      </c>
      <c r="AA1076" s="12">
        <v>2259350</v>
      </c>
      <c r="AB1076" s="132"/>
      <c r="AC1076" s="131"/>
      <c r="AD1076" s="132"/>
      <c r="AE1076" s="132"/>
      <c r="AF1076" s="131"/>
      <c r="AG1076" s="131"/>
      <c r="AI1076" s="12"/>
      <c r="AL1076" s="12"/>
      <c r="AM1076" s="12"/>
      <c r="AO1076" s="12"/>
      <c r="AR1076" s="12"/>
      <c r="AS1076" s="12"/>
      <c r="AU1076" s="12"/>
      <c r="AX1076" s="12"/>
      <c r="AY1076" s="12"/>
      <c r="BA1076" s="12"/>
      <c r="BD1076" s="12"/>
      <c r="BE1076" s="12"/>
      <c r="BG1076" s="12"/>
      <c r="BJ1076" s="12"/>
      <c r="BK1076" s="12"/>
      <c r="BM1076" s="131"/>
      <c r="BN1076" s="132"/>
      <c r="BO1076" s="132"/>
      <c r="BP1076" s="12"/>
      <c r="BQ1076" s="12"/>
      <c r="BS1076" s="12"/>
      <c r="BV1076" s="12"/>
      <c r="BW1076" s="12"/>
      <c r="BY1076" s="12"/>
      <c r="CB1076" s="12"/>
      <c r="CC1076" s="12"/>
      <c r="CE1076" s="12"/>
      <c r="CH1076" s="12"/>
      <c r="CI1076" s="12"/>
    </row>
    <row r="1077" spans="1:87">
      <c r="A1077" s="9">
        <v>1068</v>
      </c>
      <c r="B1077" s="9">
        <v>214</v>
      </c>
      <c r="C1077" s="9" t="s">
        <v>1928</v>
      </c>
      <c r="D1077" s="9">
        <v>998</v>
      </c>
      <c r="E1077" s="9" t="s">
        <v>1928</v>
      </c>
      <c r="F1077" s="39">
        <v>0</v>
      </c>
      <c r="G1077" s="128">
        <v>0</v>
      </c>
      <c r="H1077" s="129">
        <f t="shared" si="153"/>
        <v>0</v>
      </c>
      <c r="I1077" s="128">
        <f>IF(H1079&gt;0, H1077/H1079, 0)</f>
        <v>0</v>
      </c>
      <c r="J1077" s="76"/>
      <c r="K1077" s="12" t="e">
        <f>ROUND(J1079*I1077,0)</f>
        <v>#REF!</v>
      </c>
      <c r="L1077" s="75">
        <v>0</v>
      </c>
      <c r="M1077" s="12" t="e">
        <f>K1077-L1077</f>
        <v>#REF!</v>
      </c>
      <c r="N1077" s="50" t="e">
        <f t="shared" si="152"/>
        <v>#REF!</v>
      </c>
      <c r="O1077" s="12">
        <v>0</v>
      </c>
      <c r="P1077" s="9">
        <f t="shared" si="145"/>
        <v>0</v>
      </c>
      <c r="Q1077" s="130">
        <f t="shared" si="146"/>
        <v>214</v>
      </c>
      <c r="R1077" s="130">
        <f t="shared" si="147"/>
        <v>998</v>
      </c>
      <c r="S1077" s="130">
        <f t="shared" si="148"/>
        <v>1068</v>
      </c>
      <c r="T1077" s="130">
        <f t="shared" si="149"/>
        <v>0</v>
      </c>
      <c r="U1077" s="130">
        <f t="shared" si="150"/>
        <v>0</v>
      </c>
      <c r="V1077" s="185">
        <f t="shared" si="151"/>
        <v>1068</v>
      </c>
      <c r="W1077" s="12">
        <v>214</v>
      </c>
      <c r="X1077" s="9">
        <v>998</v>
      </c>
      <c r="Y1077" s="9">
        <v>1068</v>
      </c>
      <c r="Z1077" s="12">
        <v>0</v>
      </c>
      <c r="AA1077" s="12">
        <v>0</v>
      </c>
      <c r="AB1077" s="132"/>
      <c r="AC1077" s="131"/>
      <c r="AD1077" s="132"/>
      <c r="AE1077" s="132"/>
      <c r="AF1077" s="131"/>
      <c r="AG1077" s="131"/>
      <c r="AI1077" s="12"/>
      <c r="AL1077" s="12"/>
      <c r="AM1077" s="12"/>
      <c r="AO1077" s="12"/>
      <c r="AR1077" s="12"/>
      <c r="AS1077" s="12"/>
      <c r="AU1077" s="12"/>
      <c r="AX1077" s="12"/>
      <c r="AY1077" s="12"/>
      <c r="BA1077" s="12"/>
      <c r="BD1077" s="12"/>
      <c r="BE1077" s="12"/>
      <c r="BG1077" s="12"/>
      <c r="BJ1077" s="12"/>
      <c r="BK1077" s="12"/>
      <c r="BM1077" s="131"/>
      <c r="BN1077" s="132"/>
      <c r="BO1077" s="132"/>
      <c r="BP1077" s="12"/>
      <c r="BQ1077" s="12"/>
      <c r="BS1077" s="12"/>
      <c r="BV1077" s="12"/>
      <c r="BW1077" s="12"/>
      <c r="BY1077" s="12"/>
      <c r="CB1077" s="12"/>
      <c r="CC1077" s="12"/>
      <c r="CE1077" s="12"/>
      <c r="CH1077" s="12"/>
      <c r="CI1077" s="12"/>
    </row>
    <row r="1078" spans="1:87">
      <c r="A1078" s="9">
        <v>1069</v>
      </c>
      <c r="B1078" s="9">
        <v>214</v>
      </c>
      <c r="C1078" s="9" t="s">
        <v>1928</v>
      </c>
      <c r="D1078" s="9">
        <v>998</v>
      </c>
      <c r="E1078" s="9" t="s">
        <v>1928</v>
      </c>
      <c r="F1078" s="39">
        <v>0</v>
      </c>
      <c r="G1078" s="128">
        <v>0</v>
      </c>
      <c r="H1078" s="129">
        <f t="shared" si="153"/>
        <v>0</v>
      </c>
      <c r="I1078" s="128">
        <f>IF(H1079&gt;0, H1078/H1079, 0)</f>
        <v>0</v>
      </c>
      <c r="J1078" s="76"/>
      <c r="K1078" s="12" t="e">
        <f>ROUND(J1079*I1078,0)</f>
        <v>#REF!</v>
      </c>
      <c r="L1078" s="75">
        <v>0</v>
      </c>
      <c r="M1078" s="12" t="e">
        <f>K1078-L1078</f>
        <v>#REF!</v>
      </c>
      <c r="N1078" s="50" t="e">
        <f t="shared" si="152"/>
        <v>#REF!</v>
      </c>
      <c r="O1078" s="12">
        <v>0</v>
      </c>
      <c r="P1078" s="9">
        <f t="shared" si="145"/>
        <v>0</v>
      </c>
      <c r="Q1078" s="130">
        <f t="shared" si="146"/>
        <v>214</v>
      </c>
      <c r="R1078" s="130">
        <f t="shared" si="147"/>
        <v>998</v>
      </c>
      <c r="S1078" s="130">
        <f t="shared" si="148"/>
        <v>1069</v>
      </c>
      <c r="T1078" s="130">
        <f t="shared" si="149"/>
        <v>0</v>
      </c>
      <c r="U1078" s="130">
        <f t="shared" si="150"/>
        <v>0</v>
      </c>
      <c r="V1078" s="185">
        <f t="shared" si="151"/>
        <v>1069</v>
      </c>
      <c r="W1078" s="12">
        <v>214</v>
      </c>
      <c r="X1078" s="9">
        <v>998</v>
      </c>
      <c r="Y1078" s="9">
        <v>1069</v>
      </c>
      <c r="Z1078" s="12">
        <v>0</v>
      </c>
      <c r="AA1078" s="12">
        <v>0</v>
      </c>
      <c r="AB1078" s="132"/>
      <c r="AC1078" s="131"/>
      <c r="AD1078" s="132"/>
      <c r="AE1078" s="132"/>
      <c r="AF1078" s="131"/>
      <c r="AG1078" s="131"/>
      <c r="AI1078" s="12"/>
      <c r="AL1078" s="12"/>
      <c r="AM1078" s="12"/>
      <c r="AO1078" s="12"/>
      <c r="AR1078" s="12"/>
      <c r="AS1078" s="12"/>
      <c r="AU1078" s="12"/>
      <c r="AX1078" s="12"/>
      <c r="AY1078" s="12"/>
      <c r="BA1078" s="12"/>
      <c r="BD1078" s="12"/>
      <c r="BE1078" s="12"/>
      <c r="BG1078" s="12"/>
      <c r="BJ1078" s="12"/>
      <c r="BK1078" s="12"/>
      <c r="BM1078" s="131"/>
      <c r="BN1078" s="132"/>
      <c r="BO1078" s="132"/>
      <c r="BP1078" s="12"/>
      <c r="BQ1078" s="12"/>
      <c r="BS1078" s="12"/>
      <c r="BV1078" s="12"/>
      <c r="BW1078" s="12"/>
      <c r="BY1078" s="12"/>
      <c r="CB1078" s="12"/>
      <c r="CC1078" s="12"/>
      <c r="CE1078" s="12"/>
      <c r="CH1078" s="12"/>
      <c r="CI1078" s="12"/>
    </row>
    <row r="1079" spans="1:87">
      <c r="A1079" s="9">
        <v>1070</v>
      </c>
      <c r="B1079" s="13">
        <v>214</v>
      </c>
      <c r="C1079" s="13" t="s">
        <v>1713</v>
      </c>
      <c r="D1079" s="13">
        <v>999</v>
      </c>
      <c r="E1079" s="13" t="s">
        <v>946</v>
      </c>
      <c r="F1079" s="111">
        <v>26300796.779999997</v>
      </c>
      <c r="G1079" s="133">
        <v>1</v>
      </c>
      <c r="H1079" s="134">
        <f>SUM(H1075:H1078)</f>
        <v>25686538.930000003</v>
      </c>
      <c r="I1079" s="133">
        <f>SUM(I1075:I1078)</f>
        <v>1</v>
      </c>
      <c r="J1079" s="111" t="e">
        <f>VLOOKUP(B1079,town351,22)</f>
        <v>#REF!</v>
      </c>
      <c r="K1079" s="111" t="e">
        <f>SUM(K1075:K1078)</f>
        <v>#REF!</v>
      </c>
      <c r="L1079" s="135">
        <v>11392661</v>
      </c>
      <c r="M1079" s="111" t="e">
        <f>SUM(M1075:M1078)</f>
        <v>#REF!</v>
      </c>
      <c r="N1079" s="49" t="e">
        <f t="shared" si="152"/>
        <v>#REF!</v>
      </c>
      <c r="O1079" s="111">
        <v>2581</v>
      </c>
      <c r="P1079" s="9">
        <f t="shared" si="145"/>
        <v>0</v>
      </c>
      <c r="Q1079" s="130">
        <f t="shared" si="146"/>
        <v>214</v>
      </c>
      <c r="R1079" s="130">
        <f t="shared" si="147"/>
        <v>999</v>
      </c>
      <c r="S1079" s="130">
        <f t="shared" si="148"/>
        <v>1070</v>
      </c>
      <c r="T1079" s="130">
        <f t="shared" si="149"/>
        <v>2494</v>
      </c>
      <c r="U1079" s="130">
        <f t="shared" si="150"/>
        <v>25686538.930000003</v>
      </c>
      <c r="V1079" s="185">
        <f t="shared" si="151"/>
        <v>1070</v>
      </c>
      <c r="W1079" s="12">
        <v>214</v>
      </c>
      <c r="X1079" s="9">
        <v>999</v>
      </c>
      <c r="Y1079" s="9">
        <v>1070</v>
      </c>
      <c r="Z1079" s="12">
        <v>2494</v>
      </c>
      <c r="AA1079" s="12">
        <v>25686538.930000003</v>
      </c>
      <c r="AB1079" s="132"/>
      <c r="AC1079" s="131"/>
      <c r="AD1079" s="132"/>
      <c r="AE1079" s="132"/>
      <c r="AF1079" s="131"/>
      <c r="AG1079" s="131"/>
      <c r="AI1079" s="12"/>
      <c r="AL1079" s="12"/>
      <c r="AM1079" s="12"/>
      <c r="AO1079" s="12"/>
      <c r="AR1079" s="12"/>
      <c r="AS1079" s="12"/>
      <c r="AU1079" s="12"/>
      <c r="AX1079" s="12"/>
      <c r="AY1079" s="12"/>
      <c r="BA1079" s="12"/>
      <c r="BD1079" s="12"/>
      <c r="BE1079" s="12"/>
      <c r="BG1079" s="12"/>
      <c r="BJ1079" s="12"/>
      <c r="BK1079" s="12"/>
      <c r="BM1079" s="131"/>
      <c r="BN1079" s="132"/>
      <c r="BO1079" s="132"/>
      <c r="BP1079" s="12"/>
      <c r="BQ1079" s="12"/>
      <c r="BS1079" s="12"/>
      <c r="BV1079" s="12"/>
      <c r="BW1079" s="12"/>
      <c r="BY1079" s="12"/>
      <c r="CB1079" s="12"/>
      <c r="CC1079" s="12"/>
      <c r="CE1079" s="12"/>
      <c r="CH1079" s="12"/>
      <c r="CI1079" s="12"/>
    </row>
    <row r="1080" spans="1:87">
      <c r="A1080" s="9">
        <v>1071</v>
      </c>
      <c r="B1080" s="9">
        <v>215</v>
      </c>
      <c r="C1080" s="9" t="s">
        <v>1714</v>
      </c>
      <c r="D1080" s="9">
        <v>215</v>
      </c>
      <c r="E1080" s="9" t="s">
        <v>1275</v>
      </c>
      <c r="F1080" s="39">
        <v>6330664.1299999999</v>
      </c>
      <c r="G1080" s="128">
        <v>0.89955037331097309</v>
      </c>
      <c r="H1080" s="129">
        <f>U1080</f>
        <v>6192391.8499999996</v>
      </c>
      <c r="I1080" s="128">
        <f>IF(H1084&gt;0, H1080/H1084, 0)</f>
        <v>0.91058267523010183</v>
      </c>
      <c r="J1080" s="76"/>
      <c r="K1080" s="12" t="e">
        <f>ROUND(J1084*I1080,0)</f>
        <v>#REF!</v>
      </c>
      <c r="L1080" s="75">
        <v>2902390</v>
      </c>
      <c r="M1080" s="12" t="e">
        <f>K1080-L1080</f>
        <v>#REF!</v>
      </c>
      <c r="N1080" s="50" t="e">
        <f t="shared" si="152"/>
        <v>#REF!</v>
      </c>
      <c r="O1080" s="12">
        <v>635</v>
      </c>
      <c r="P1080" s="9">
        <f t="shared" si="145"/>
        <v>0</v>
      </c>
      <c r="Q1080" s="130">
        <f t="shared" si="146"/>
        <v>215</v>
      </c>
      <c r="R1080" s="130">
        <f t="shared" si="147"/>
        <v>215</v>
      </c>
      <c r="S1080" s="130">
        <f t="shared" si="148"/>
        <v>1071</v>
      </c>
      <c r="T1080" s="130">
        <f t="shared" si="149"/>
        <v>606</v>
      </c>
      <c r="U1080" s="130">
        <f t="shared" si="150"/>
        <v>6192391.8499999996</v>
      </c>
      <c r="V1080" s="185">
        <f t="shared" si="151"/>
        <v>1071</v>
      </c>
      <c r="W1080" s="12">
        <v>215</v>
      </c>
      <c r="X1080" s="9">
        <v>215</v>
      </c>
      <c r="Y1080" s="9">
        <v>1071</v>
      </c>
      <c r="Z1080" s="12">
        <v>606</v>
      </c>
      <c r="AA1080" s="12">
        <v>6192391.8499999996</v>
      </c>
      <c r="AB1080" s="132"/>
      <c r="AC1080" s="131"/>
      <c r="AD1080" s="132"/>
      <c r="AE1080" s="132"/>
      <c r="AF1080" s="131"/>
      <c r="AG1080" s="131"/>
      <c r="AI1080" s="12"/>
      <c r="AL1080" s="12"/>
      <c r="AM1080" s="12"/>
      <c r="AO1080" s="12"/>
      <c r="AR1080" s="12"/>
      <c r="AS1080" s="12"/>
      <c r="AU1080" s="12"/>
      <c r="AX1080" s="12"/>
      <c r="AY1080" s="12"/>
      <c r="BA1080" s="12"/>
      <c r="BD1080" s="12"/>
      <c r="BE1080" s="12"/>
      <c r="BG1080" s="12"/>
      <c r="BJ1080" s="12"/>
      <c r="BK1080" s="12"/>
      <c r="BM1080" s="131"/>
      <c r="BN1080" s="132"/>
      <c r="BO1080" s="132"/>
      <c r="BP1080" s="12"/>
      <c r="BQ1080" s="12"/>
      <c r="BS1080" s="12"/>
      <c r="BV1080" s="12"/>
      <c r="BW1080" s="12"/>
      <c r="BY1080" s="12"/>
      <c r="CB1080" s="12"/>
      <c r="CC1080" s="12"/>
      <c r="CE1080" s="12"/>
      <c r="CH1080" s="12"/>
      <c r="CI1080" s="12"/>
    </row>
    <row r="1081" spans="1:87">
      <c r="A1081" s="9">
        <v>1072</v>
      </c>
      <c r="B1081" s="9">
        <v>215</v>
      </c>
      <c r="C1081" s="9" t="s">
        <v>1714</v>
      </c>
      <c r="D1081" s="9">
        <v>876</v>
      </c>
      <c r="E1081" s="9" t="s">
        <v>1495</v>
      </c>
      <c r="F1081" s="39">
        <v>706923</v>
      </c>
      <c r="G1081" s="128">
        <v>0.10044962668902686</v>
      </c>
      <c r="H1081" s="129">
        <f t="shared" si="153"/>
        <v>608080</v>
      </c>
      <c r="I1081" s="128">
        <f>IF(H1084&gt;0, H1081/H1084, 0)</f>
        <v>8.9417324769898138E-2</v>
      </c>
      <c r="J1081" s="76"/>
      <c r="K1081" s="12" t="e">
        <f>ROUND(J1084*I1081,0)</f>
        <v>#REF!</v>
      </c>
      <c r="L1081" s="75">
        <v>324100</v>
      </c>
      <c r="M1081" s="12" t="e">
        <f>K1081-L1081</f>
        <v>#REF!</v>
      </c>
      <c r="N1081" s="50" t="e">
        <f t="shared" si="152"/>
        <v>#REF!</v>
      </c>
      <c r="O1081" s="12">
        <v>46</v>
      </c>
      <c r="P1081" s="9">
        <f t="shared" si="145"/>
        <v>0</v>
      </c>
      <c r="Q1081" s="130">
        <f t="shared" si="146"/>
        <v>215</v>
      </c>
      <c r="R1081" s="130">
        <f t="shared" si="147"/>
        <v>876</v>
      </c>
      <c r="S1081" s="130">
        <f t="shared" si="148"/>
        <v>1072</v>
      </c>
      <c r="T1081" s="130">
        <f t="shared" si="149"/>
        <v>39</v>
      </c>
      <c r="U1081" s="130">
        <f t="shared" si="150"/>
        <v>608080</v>
      </c>
      <c r="V1081" s="185">
        <f t="shared" si="151"/>
        <v>1072</v>
      </c>
      <c r="W1081" s="12">
        <v>215</v>
      </c>
      <c r="X1081" s="9">
        <v>876</v>
      </c>
      <c r="Y1081" s="9">
        <v>1072</v>
      </c>
      <c r="Z1081" s="12">
        <v>39</v>
      </c>
      <c r="AA1081" s="12">
        <v>608080</v>
      </c>
      <c r="AB1081" s="132"/>
      <c r="AC1081" s="131"/>
      <c r="AD1081" s="132"/>
      <c r="AE1081" s="132"/>
      <c r="AF1081" s="131"/>
      <c r="AG1081" s="131"/>
      <c r="AI1081" s="12"/>
      <c r="AL1081" s="12"/>
      <c r="AM1081" s="12"/>
      <c r="AO1081" s="12"/>
      <c r="AR1081" s="12"/>
      <c r="AS1081" s="12"/>
      <c r="AU1081" s="12"/>
      <c r="AX1081" s="12"/>
      <c r="AY1081" s="12"/>
      <c r="BA1081" s="12"/>
      <c r="BD1081" s="12"/>
      <c r="BE1081" s="12"/>
      <c r="BG1081" s="12"/>
      <c r="BJ1081" s="12"/>
      <c r="BK1081" s="12"/>
      <c r="BM1081" s="131"/>
      <c r="BN1081" s="132"/>
      <c r="BO1081" s="132"/>
      <c r="BP1081" s="12"/>
      <c r="BQ1081" s="12"/>
      <c r="BS1081" s="12"/>
      <c r="BV1081" s="12"/>
      <c r="BW1081" s="12"/>
      <c r="BY1081" s="12"/>
      <c r="CB1081" s="12"/>
      <c r="CC1081" s="12"/>
      <c r="CE1081" s="12"/>
      <c r="CH1081" s="12"/>
      <c r="CI1081" s="12"/>
    </row>
    <row r="1082" spans="1:87">
      <c r="A1082" s="9">
        <v>1073</v>
      </c>
      <c r="B1082" s="9">
        <v>215</v>
      </c>
      <c r="C1082" s="9" t="s">
        <v>1928</v>
      </c>
      <c r="D1082" s="9">
        <v>998</v>
      </c>
      <c r="E1082" s="9" t="s">
        <v>1928</v>
      </c>
      <c r="F1082" s="39">
        <v>0</v>
      </c>
      <c r="G1082" s="128">
        <v>0</v>
      </c>
      <c r="H1082" s="129">
        <f t="shared" si="153"/>
        <v>0</v>
      </c>
      <c r="I1082" s="128">
        <f>IF(H1084&gt;0, H1082/H1084, 0)</f>
        <v>0</v>
      </c>
      <c r="J1082" s="76"/>
      <c r="K1082" s="12" t="e">
        <f>ROUND(J1084*I1082,0)</f>
        <v>#REF!</v>
      </c>
      <c r="L1082" s="75">
        <v>0</v>
      </c>
      <c r="M1082" s="12" t="e">
        <f>K1082-L1082</f>
        <v>#REF!</v>
      </c>
      <c r="N1082" s="50" t="e">
        <f t="shared" si="152"/>
        <v>#REF!</v>
      </c>
      <c r="O1082" s="12">
        <v>0</v>
      </c>
      <c r="P1082" s="9">
        <f t="shared" si="145"/>
        <v>0</v>
      </c>
      <c r="Q1082" s="130">
        <f t="shared" si="146"/>
        <v>215</v>
      </c>
      <c r="R1082" s="130">
        <f t="shared" si="147"/>
        <v>998</v>
      </c>
      <c r="S1082" s="130">
        <f t="shared" si="148"/>
        <v>1073</v>
      </c>
      <c r="T1082" s="130">
        <f t="shared" si="149"/>
        <v>0</v>
      </c>
      <c r="U1082" s="130">
        <f t="shared" si="150"/>
        <v>0</v>
      </c>
      <c r="V1082" s="185">
        <f t="shared" si="151"/>
        <v>1073</v>
      </c>
      <c r="W1082" s="12">
        <v>215</v>
      </c>
      <c r="X1082" s="9">
        <v>998</v>
      </c>
      <c r="Y1082" s="9">
        <v>1073</v>
      </c>
      <c r="Z1082" s="12">
        <v>0</v>
      </c>
      <c r="AA1082" s="12">
        <v>0</v>
      </c>
      <c r="AB1082" s="132"/>
      <c r="AC1082" s="131"/>
      <c r="AD1082" s="132"/>
      <c r="AE1082" s="132"/>
      <c r="AF1082" s="131"/>
      <c r="AG1082" s="131"/>
      <c r="AI1082" s="12"/>
      <c r="AL1082" s="12"/>
      <c r="AM1082" s="12"/>
      <c r="AO1082" s="12"/>
      <c r="AR1082" s="12"/>
      <c r="AS1082" s="12"/>
      <c r="AU1082" s="12"/>
      <c r="AX1082" s="12"/>
      <c r="AY1082" s="12"/>
      <c r="BA1082" s="12"/>
      <c r="BD1082" s="12"/>
      <c r="BE1082" s="12"/>
      <c r="BG1082" s="12"/>
      <c r="BJ1082" s="12"/>
      <c r="BK1082" s="12"/>
      <c r="BM1082" s="131"/>
      <c r="BN1082" s="132"/>
      <c r="BO1082" s="132"/>
      <c r="BP1082" s="12"/>
      <c r="BQ1082" s="12"/>
      <c r="BS1082" s="12"/>
      <c r="BV1082" s="12"/>
      <c r="BW1082" s="12"/>
      <c r="BY1082" s="12"/>
      <c r="CB1082" s="12"/>
      <c r="CC1082" s="12"/>
      <c r="CE1082" s="12"/>
      <c r="CH1082" s="12"/>
      <c r="CI1082" s="12"/>
    </row>
    <row r="1083" spans="1:87">
      <c r="A1083" s="9">
        <v>1074</v>
      </c>
      <c r="B1083" s="9">
        <v>215</v>
      </c>
      <c r="C1083" s="9" t="s">
        <v>1928</v>
      </c>
      <c r="D1083" s="9">
        <v>998</v>
      </c>
      <c r="E1083" s="9" t="s">
        <v>1928</v>
      </c>
      <c r="F1083" s="39">
        <v>0</v>
      </c>
      <c r="G1083" s="128">
        <v>0</v>
      </c>
      <c r="H1083" s="129">
        <f t="shared" si="153"/>
        <v>0</v>
      </c>
      <c r="I1083" s="128">
        <f>IF(H1084&gt;0, H1083/H1084, 0)</f>
        <v>0</v>
      </c>
      <c r="J1083" s="76"/>
      <c r="K1083" s="12" t="e">
        <f>ROUND(J1084*I1083,0)</f>
        <v>#REF!</v>
      </c>
      <c r="L1083" s="75">
        <v>0</v>
      </c>
      <c r="M1083" s="12" t="e">
        <f>K1083-L1083</f>
        <v>#REF!</v>
      </c>
      <c r="N1083" s="50" t="e">
        <f t="shared" si="152"/>
        <v>#REF!</v>
      </c>
      <c r="O1083" s="12">
        <v>0</v>
      </c>
      <c r="P1083" s="9">
        <f t="shared" si="145"/>
        <v>0</v>
      </c>
      <c r="Q1083" s="130">
        <f t="shared" si="146"/>
        <v>215</v>
      </c>
      <c r="R1083" s="130">
        <f t="shared" si="147"/>
        <v>998</v>
      </c>
      <c r="S1083" s="130">
        <f t="shared" si="148"/>
        <v>1074</v>
      </c>
      <c r="T1083" s="130">
        <f t="shared" si="149"/>
        <v>0</v>
      </c>
      <c r="U1083" s="130">
        <f t="shared" si="150"/>
        <v>0</v>
      </c>
      <c r="V1083" s="185">
        <f t="shared" si="151"/>
        <v>1074</v>
      </c>
      <c r="W1083" s="12">
        <v>215</v>
      </c>
      <c r="X1083" s="9">
        <v>998</v>
      </c>
      <c r="Y1083" s="9">
        <v>1074</v>
      </c>
      <c r="Z1083" s="12">
        <v>0</v>
      </c>
      <c r="AA1083" s="12">
        <v>0</v>
      </c>
      <c r="AB1083" s="132"/>
      <c r="AC1083" s="131"/>
      <c r="AD1083" s="132"/>
      <c r="AE1083" s="132"/>
      <c r="AF1083" s="131"/>
      <c r="AG1083" s="131"/>
      <c r="AI1083" s="12"/>
      <c r="AL1083" s="12"/>
      <c r="AM1083" s="12"/>
      <c r="AO1083" s="12"/>
      <c r="AR1083" s="12"/>
      <c r="AS1083" s="12"/>
      <c r="AU1083" s="12"/>
      <c r="AX1083" s="12"/>
      <c r="AY1083" s="12"/>
      <c r="BA1083" s="12"/>
      <c r="BD1083" s="12"/>
      <c r="BE1083" s="12"/>
      <c r="BG1083" s="12"/>
      <c r="BJ1083" s="12"/>
      <c r="BK1083" s="12"/>
      <c r="BM1083" s="131"/>
      <c r="BN1083" s="132"/>
      <c r="BO1083" s="132"/>
      <c r="BP1083" s="12"/>
      <c r="BQ1083" s="12"/>
      <c r="BS1083" s="12"/>
      <c r="BV1083" s="12"/>
      <c r="BW1083" s="12"/>
      <c r="BY1083" s="12"/>
      <c r="CB1083" s="12"/>
      <c r="CC1083" s="12"/>
      <c r="CE1083" s="12"/>
      <c r="CH1083" s="12"/>
      <c r="CI1083" s="12"/>
    </row>
    <row r="1084" spans="1:87">
      <c r="A1084" s="9">
        <v>1075</v>
      </c>
      <c r="B1084" s="13">
        <v>215</v>
      </c>
      <c r="C1084" s="13" t="s">
        <v>1714</v>
      </c>
      <c r="D1084" s="13">
        <v>999</v>
      </c>
      <c r="E1084" s="13" t="s">
        <v>946</v>
      </c>
      <c r="F1084" s="111">
        <v>7037587.1299999999</v>
      </c>
      <c r="G1084" s="133">
        <v>1</v>
      </c>
      <c r="H1084" s="134">
        <f>SUM(H1080:H1083)</f>
        <v>6800471.8499999996</v>
      </c>
      <c r="I1084" s="133">
        <f>SUM(I1080:I1083)</f>
        <v>1</v>
      </c>
      <c r="J1084" s="111" t="e">
        <f>VLOOKUP(B1084,town351,22)</f>
        <v>#REF!</v>
      </c>
      <c r="K1084" s="111" t="e">
        <f>SUM(K1080:K1083)</f>
        <v>#REF!</v>
      </c>
      <c r="L1084" s="135">
        <v>3226490</v>
      </c>
      <c r="M1084" s="111" t="e">
        <f>SUM(M1080:M1083)</f>
        <v>#REF!</v>
      </c>
      <c r="N1084" s="49" t="e">
        <f t="shared" si="152"/>
        <v>#REF!</v>
      </c>
      <c r="O1084" s="111">
        <v>681</v>
      </c>
      <c r="P1084" s="9">
        <f t="shared" si="145"/>
        <v>0</v>
      </c>
      <c r="Q1084" s="130">
        <f t="shared" si="146"/>
        <v>215</v>
      </c>
      <c r="R1084" s="130">
        <f t="shared" si="147"/>
        <v>999</v>
      </c>
      <c r="S1084" s="130">
        <f t="shared" si="148"/>
        <v>1075</v>
      </c>
      <c r="T1084" s="130">
        <f t="shared" si="149"/>
        <v>645</v>
      </c>
      <c r="U1084" s="130">
        <f t="shared" si="150"/>
        <v>6800471.8499999996</v>
      </c>
      <c r="V1084" s="185">
        <f t="shared" si="151"/>
        <v>1075</v>
      </c>
      <c r="W1084" s="12">
        <v>215</v>
      </c>
      <c r="X1084" s="9">
        <v>999</v>
      </c>
      <c r="Y1084" s="9">
        <v>1075</v>
      </c>
      <c r="Z1084" s="12">
        <v>645</v>
      </c>
      <c r="AA1084" s="12">
        <v>6800471.8499999996</v>
      </c>
      <c r="AB1084" s="132"/>
      <c r="AC1084" s="131"/>
      <c r="AD1084" s="132"/>
      <c r="AE1084" s="132"/>
      <c r="AF1084" s="131"/>
      <c r="AG1084" s="131"/>
      <c r="AI1084" s="12"/>
      <c r="AL1084" s="12"/>
      <c r="AM1084" s="12"/>
      <c r="AO1084" s="12"/>
      <c r="AR1084" s="12"/>
      <c r="AS1084" s="12"/>
      <c r="AU1084" s="12"/>
      <c r="AX1084" s="12"/>
      <c r="AY1084" s="12"/>
      <c r="BA1084" s="12"/>
      <c r="BD1084" s="12"/>
      <c r="BE1084" s="12"/>
      <c r="BG1084" s="12"/>
      <c r="BJ1084" s="12"/>
      <c r="BK1084" s="12"/>
      <c r="BM1084" s="131"/>
      <c r="BN1084" s="132"/>
      <c r="BO1084" s="132"/>
      <c r="BP1084" s="12"/>
      <c r="BQ1084" s="12"/>
      <c r="BS1084" s="12"/>
      <c r="BV1084" s="12"/>
      <c r="BW1084" s="12"/>
      <c r="BY1084" s="12"/>
      <c r="CB1084" s="12"/>
      <c r="CC1084" s="12"/>
      <c r="CE1084" s="12"/>
      <c r="CH1084" s="12"/>
      <c r="CI1084" s="12"/>
    </row>
    <row r="1085" spans="1:87">
      <c r="A1085" s="9">
        <v>1076</v>
      </c>
      <c r="B1085" s="9">
        <v>216</v>
      </c>
      <c r="C1085" s="9" t="s">
        <v>1715</v>
      </c>
      <c r="D1085" s="9">
        <v>216</v>
      </c>
      <c r="E1085" s="9" t="s">
        <v>1276</v>
      </c>
      <c r="F1085" s="39">
        <v>26399.920000000002</v>
      </c>
      <c r="G1085" s="128">
        <v>6.1198418131076619E-3</v>
      </c>
      <c r="H1085" s="129">
        <f>U1085</f>
        <v>13170.920000000002</v>
      </c>
      <c r="I1085" s="128">
        <f>IF(H1089&gt;0, H1085/H1089, 0)</f>
        <v>3.2096107739784949E-3</v>
      </c>
      <c r="J1085" s="76"/>
      <c r="K1085" s="12" t="e">
        <f>ROUND(J1089*I1085,0)</f>
        <v>#REF!</v>
      </c>
      <c r="L1085" s="75">
        <v>17135</v>
      </c>
      <c r="M1085" s="12" t="e">
        <f>K1085-L1085</f>
        <v>#REF!</v>
      </c>
      <c r="N1085" s="50" t="e">
        <f t="shared" si="152"/>
        <v>#REF!</v>
      </c>
      <c r="O1085" s="12">
        <v>2</v>
      </c>
      <c r="P1085" s="9">
        <f t="shared" si="145"/>
        <v>0</v>
      </c>
      <c r="Q1085" s="130">
        <f t="shared" si="146"/>
        <v>216</v>
      </c>
      <c r="R1085" s="130">
        <f t="shared" si="147"/>
        <v>216</v>
      </c>
      <c r="S1085" s="130">
        <f t="shared" si="148"/>
        <v>1076</v>
      </c>
      <c r="T1085" s="130">
        <f t="shared" si="149"/>
        <v>1</v>
      </c>
      <c r="U1085" s="130">
        <f t="shared" si="150"/>
        <v>13170.920000000002</v>
      </c>
      <c r="V1085" s="185">
        <f t="shared" si="151"/>
        <v>1076</v>
      </c>
      <c r="W1085" s="12">
        <v>216</v>
      </c>
      <c r="X1085" s="9">
        <v>216</v>
      </c>
      <c r="Y1085" s="9">
        <v>1076</v>
      </c>
      <c r="Z1085" s="12">
        <v>1</v>
      </c>
      <c r="AA1085" s="12">
        <v>13170.920000000002</v>
      </c>
      <c r="AB1085" s="132"/>
      <c r="AC1085" s="131"/>
      <c r="AD1085" s="132"/>
      <c r="AE1085" s="132"/>
      <c r="AF1085" s="131"/>
      <c r="AG1085" s="131"/>
      <c r="AI1085" s="12"/>
      <c r="AL1085" s="12"/>
      <c r="AM1085" s="12"/>
      <c r="AO1085" s="12"/>
      <c r="AR1085" s="12"/>
      <c r="AS1085" s="12"/>
      <c r="AU1085" s="12"/>
      <c r="AX1085" s="12"/>
      <c r="AY1085" s="12"/>
      <c r="BA1085" s="12"/>
      <c r="BD1085" s="12"/>
      <c r="BE1085" s="12"/>
      <c r="BG1085" s="12"/>
      <c r="BJ1085" s="12"/>
      <c r="BK1085" s="12"/>
      <c r="BM1085" s="131"/>
      <c r="BN1085" s="132"/>
      <c r="BO1085" s="132"/>
      <c r="BP1085" s="12"/>
      <c r="BQ1085" s="12"/>
      <c r="BS1085" s="12"/>
      <c r="BV1085" s="12"/>
      <c r="BW1085" s="12"/>
      <c r="BY1085" s="12"/>
      <c r="CB1085" s="12"/>
      <c r="CC1085" s="12"/>
      <c r="CE1085" s="12"/>
      <c r="CH1085" s="12"/>
      <c r="CI1085" s="12"/>
    </row>
    <row r="1086" spans="1:87">
      <c r="A1086" s="9">
        <v>1077</v>
      </c>
      <c r="B1086" s="9">
        <v>216</v>
      </c>
      <c r="C1086" s="9" t="s">
        <v>1715</v>
      </c>
      <c r="D1086" s="9">
        <v>750</v>
      </c>
      <c r="E1086" s="9" t="s">
        <v>1459</v>
      </c>
      <c r="F1086" s="39">
        <v>3667563</v>
      </c>
      <c r="G1086" s="128">
        <v>0.8501883869196033</v>
      </c>
      <c r="H1086" s="129">
        <f t="shared" si="153"/>
        <v>3409157</v>
      </c>
      <c r="I1086" s="128">
        <f>IF(H1089&gt;0, H1086/H1089, 0)</f>
        <v>0.83077469435576268</v>
      </c>
      <c r="J1086" s="76"/>
      <c r="K1086" s="12" t="e">
        <f>ROUND(J1089*I1086,0)</f>
        <v>#REF!</v>
      </c>
      <c r="L1086" s="75">
        <v>2380408</v>
      </c>
      <c r="M1086" s="12" t="e">
        <f>K1086-L1086</f>
        <v>#REF!</v>
      </c>
      <c r="N1086" s="50" t="e">
        <f t="shared" si="152"/>
        <v>#REF!</v>
      </c>
      <c r="O1086" s="12">
        <v>368</v>
      </c>
      <c r="P1086" s="9">
        <f t="shared" si="145"/>
        <v>0</v>
      </c>
      <c r="Q1086" s="130">
        <f t="shared" si="146"/>
        <v>216</v>
      </c>
      <c r="R1086" s="130">
        <f t="shared" si="147"/>
        <v>750</v>
      </c>
      <c r="S1086" s="130">
        <f t="shared" si="148"/>
        <v>1077</v>
      </c>
      <c r="T1086" s="130">
        <f t="shared" si="149"/>
        <v>340</v>
      </c>
      <c r="U1086" s="130">
        <f t="shared" si="150"/>
        <v>3409157</v>
      </c>
      <c r="V1086" s="185">
        <f t="shared" si="151"/>
        <v>1077</v>
      </c>
      <c r="W1086" s="12">
        <v>216</v>
      </c>
      <c r="X1086" s="9">
        <v>750</v>
      </c>
      <c r="Y1086" s="9">
        <v>1077</v>
      </c>
      <c r="Z1086" s="12">
        <v>340</v>
      </c>
      <c r="AA1086" s="12">
        <v>3409157</v>
      </c>
      <c r="AB1086" s="132"/>
      <c r="AC1086" s="131"/>
      <c r="AD1086" s="132"/>
      <c r="AE1086" s="132"/>
      <c r="AF1086" s="131"/>
      <c r="AG1086" s="131"/>
      <c r="AI1086" s="12"/>
      <c r="AL1086" s="12"/>
      <c r="AM1086" s="12"/>
      <c r="AO1086" s="12"/>
      <c r="AR1086" s="12"/>
      <c r="AS1086" s="12"/>
      <c r="AU1086" s="12"/>
      <c r="AX1086" s="12"/>
      <c r="AY1086" s="12"/>
      <c r="BA1086" s="12"/>
      <c r="BD1086" s="12"/>
      <c r="BE1086" s="12"/>
      <c r="BG1086" s="12"/>
      <c r="BJ1086" s="12"/>
      <c r="BK1086" s="12"/>
      <c r="BM1086" s="131"/>
      <c r="BN1086" s="132"/>
      <c r="BO1086" s="132"/>
      <c r="BP1086" s="12"/>
      <c r="BQ1086" s="12"/>
      <c r="BS1086" s="12"/>
      <c r="BV1086" s="12"/>
      <c r="BW1086" s="12"/>
      <c r="BY1086" s="12"/>
      <c r="CB1086" s="12"/>
      <c r="CC1086" s="12"/>
      <c r="CE1086" s="12"/>
      <c r="CH1086" s="12"/>
      <c r="CI1086" s="12"/>
    </row>
    <row r="1087" spans="1:87">
      <c r="A1087" s="9">
        <v>1078</v>
      </c>
      <c r="B1087" s="9">
        <v>216</v>
      </c>
      <c r="C1087" s="9" t="s">
        <v>1715</v>
      </c>
      <c r="D1087" s="9">
        <v>818</v>
      </c>
      <c r="E1087" s="9" t="s">
        <v>1479</v>
      </c>
      <c r="F1087" s="39">
        <v>619861</v>
      </c>
      <c r="G1087" s="128">
        <v>0.14369177126728899</v>
      </c>
      <c r="H1087" s="129">
        <f t="shared" si="153"/>
        <v>681260</v>
      </c>
      <c r="I1087" s="128">
        <f>IF(H1089&gt;0, H1087/H1089, 0)</f>
        <v>0.1660156948702588</v>
      </c>
      <c r="J1087" s="76"/>
      <c r="K1087" s="12" t="e">
        <f>ROUND(J1089*I1087,0)</f>
        <v>#REF!</v>
      </c>
      <c r="L1087" s="75">
        <v>402317</v>
      </c>
      <c r="M1087" s="12" t="e">
        <f>K1087-L1087</f>
        <v>#REF!</v>
      </c>
      <c r="N1087" s="50" t="e">
        <f t="shared" si="152"/>
        <v>#REF!</v>
      </c>
      <c r="O1087" s="12">
        <v>39</v>
      </c>
      <c r="P1087" s="9">
        <f t="shared" si="145"/>
        <v>0</v>
      </c>
      <c r="Q1087" s="130">
        <f t="shared" si="146"/>
        <v>216</v>
      </c>
      <c r="R1087" s="130">
        <f t="shared" si="147"/>
        <v>818</v>
      </c>
      <c r="S1087" s="130">
        <f t="shared" si="148"/>
        <v>1078</v>
      </c>
      <c r="T1087" s="130">
        <f t="shared" si="149"/>
        <v>42</v>
      </c>
      <c r="U1087" s="130">
        <f t="shared" si="150"/>
        <v>681260</v>
      </c>
      <c r="V1087" s="185">
        <f t="shared" si="151"/>
        <v>1078</v>
      </c>
      <c r="W1087" s="12">
        <v>216</v>
      </c>
      <c r="X1087" s="9">
        <v>818</v>
      </c>
      <c r="Y1087" s="9">
        <v>1078</v>
      </c>
      <c r="Z1087" s="12">
        <v>42</v>
      </c>
      <c r="AA1087" s="12">
        <v>681260</v>
      </c>
      <c r="AB1087" s="132"/>
      <c r="AC1087" s="131"/>
      <c r="AD1087" s="132"/>
      <c r="AE1087" s="132"/>
      <c r="AF1087" s="131"/>
      <c r="AG1087" s="131"/>
      <c r="AI1087" s="12"/>
      <c r="AL1087" s="12"/>
      <c r="AM1087" s="12"/>
      <c r="AO1087" s="12"/>
      <c r="AR1087" s="12"/>
      <c r="AS1087" s="12"/>
      <c r="AU1087" s="12"/>
      <c r="AX1087" s="12"/>
      <c r="AY1087" s="12"/>
      <c r="BA1087" s="12"/>
      <c r="BD1087" s="12"/>
      <c r="BE1087" s="12"/>
      <c r="BG1087" s="12"/>
      <c r="BJ1087" s="12"/>
      <c r="BK1087" s="12"/>
      <c r="BM1087" s="131"/>
      <c r="BN1087" s="132"/>
      <c r="BO1087" s="132"/>
      <c r="BP1087" s="12"/>
      <c r="BQ1087" s="12"/>
      <c r="BS1087" s="12"/>
      <c r="BV1087" s="12"/>
      <c r="BW1087" s="12"/>
      <c r="BY1087" s="12"/>
      <c r="CB1087" s="12"/>
      <c r="CC1087" s="12"/>
      <c r="CE1087" s="12"/>
      <c r="CH1087" s="12"/>
      <c r="CI1087" s="12"/>
    </row>
    <row r="1088" spans="1:87">
      <c r="A1088" s="9">
        <v>1079</v>
      </c>
      <c r="B1088" s="9">
        <v>216</v>
      </c>
      <c r="C1088" s="9" t="s">
        <v>1928</v>
      </c>
      <c r="D1088" s="9">
        <v>998</v>
      </c>
      <c r="E1088" s="9" t="s">
        <v>1928</v>
      </c>
      <c r="F1088" s="39">
        <v>0</v>
      </c>
      <c r="G1088" s="128">
        <v>0</v>
      </c>
      <c r="H1088" s="129">
        <f t="shared" si="153"/>
        <v>0</v>
      </c>
      <c r="I1088" s="128">
        <f>IF(H1089&gt;0, H1088/H1089, 0)</f>
        <v>0</v>
      </c>
      <c r="J1088" s="76"/>
      <c r="K1088" s="12" t="e">
        <f>ROUND(J1089*I1088,0)</f>
        <v>#REF!</v>
      </c>
      <c r="L1088" s="75">
        <v>0</v>
      </c>
      <c r="M1088" s="12" t="e">
        <f>K1088-L1088</f>
        <v>#REF!</v>
      </c>
      <c r="N1088" s="50" t="e">
        <f t="shared" si="152"/>
        <v>#REF!</v>
      </c>
      <c r="O1088" s="12">
        <v>0</v>
      </c>
      <c r="P1088" s="9">
        <f t="shared" si="145"/>
        <v>0</v>
      </c>
      <c r="Q1088" s="130">
        <f t="shared" si="146"/>
        <v>216</v>
      </c>
      <c r="R1088" s="130">
        <f t="shared" si="147"/>
        <v>998</v>
      </c>
      <c r="S1088" s="130">
        <f t="shared" si="148"/>
        <v>1079</v>
      </c>
      <c r="T1088" s="130">
        <f t="shared" si="149"/>
        <v>0</v>
      </c>
      <c r="U1088" s="130">
        <f t="shared" si="150"/>
        <v>0</v>
      </c>
      <c r="V1088" s="185">
        <f t="shared" si="151"/>
        <v>1079</v>
      </c>
      <c r="W1088" s="12">
        <v>216</v>
      </c>
      <c r="X1088" s="9">
        <v>998</v>
      </c>
      <c r="Y1088" s="9">
        <v>1079</v>
      </c>
      <c r="Z1088" s="12">
        <v>0</v>
      </c>
      <c r="AA1088" s="12">
        <v>0</v>
      </c>
      <c r="AB1088" s="132"/>
      <c r="AC1088" s="131"/>
      <c r="AD1088" s="132"/>
      <c r="AE1088" s="132"/>
      <c r="AF1088" s="131"/>
      <c r="AG1088" s="131"/>
      <c r="AI1088" s="12"/>
      <c r="AL1088" s="12"/>
      <c r="AM1088" s="12"/>
      <c r="AO1088" s="12"/>
      <c r="AR1088" s="12"/>
      <c r="AS1088" s="12"/>
      <c r="AU1088" s="12"/>
      <c r="AX1088" s="12"/>
      <c r="AY1088" s="12"/>
      <c r="BA1088" s="12"/>
      <c r="BD1088" s="12"/>
      <c r="BE1088" s="12"/>
      <c r="BG1088" s="12"/>
      <c r="BJ1088" s="12"/>
      <c r="BK1088" s="12"/>
      <c r="BM1088" s="131"/>
      <c r="BN1088" s="132"/>
      <c r="BO1088" s="132"/>
      <c r="BP1088" s="12"/>
      <c r="BQ1088" s="12"/>
      <c r="BS1088" s="12"/>
      <c r="BV1088" s="12"/>
      <c r="BW1088" s="12"/>
      <c r="BY1088" s="12"/>
      <c r="CB1088" s="12"/>
      <c r="CC1088" s="12"/>
      <c r="CE1088" s="12"/>
      <c r="CH1088" s="12"/>
      <c r="CI1088" s="12"/>
    </row>
    <row r="1089" spans="1:87">
      <c r="A1089" s="9">
        <v>1080</v>
      </c>
      <c r="B1089" s="13">
        <v>216</v>
      </c>
      <c r="C1089" s="13" t="s">
        <v>1715</v>
      </c>
      <c r="D1089" s="13">
        <v>999</v>
      </c>
      <c r="E1089" s="13" t="s">
        <v>946</v>
      </c>
      <c r="F1089" s="111">
        <v>4313823.92</v>
      </c>
      <c r="G1089" s="133">
        <v>1</v>
      </c>
      <c r="H1089" s="134">
        <f>SUM(H1085:H1088)</f>
        <v>4103587.92</v>
      </c>
      <c r="I1089" s="133">
        <f>SUM(I1085:I1088)</f>
        <v>1</v>
      </c>
      <c r="J1089" s="111" t="e">
        <f>VLOOKUP(B1089,town351,22)</f>
        <v>#REF!</v>
      </c>
      <c r="K1089" s="111" t="e">
        <f>SUM(K1085:K1088)</f>
        <v>#REF!</v>
      </c>
      <c r="L1089" s="135">
        <v>2799860</v>
      </c>
      <c r="M1089" s="111" t="e">
        <f>SUM(M1085:M1088)</f>
        <v>#REF!</v>
      </c>
      <c r="N1089" s="49" t="e">
        <f t="shared" si="152"/>
        <v>#REF!</v>
      </c>
      <c r="O1089" s="111">
        <v>409</v>
      </c>
      <c r="P1089" s="9">
        <f t="shared" si="145"/>
        <v>0</v>
      </c>
      <c r="Q1089" s="130">
        <f t="shared" si="146"/>
        <v>216</v>
      </c>
      <c r="R1089" s="130">
        <f t="shared" si="147"/>
        <v>999</v>
      </c>
      <c r="S1089" s="130">
        <f t="shared" si="148"/>
        <v>1080</v>
      </c>
      <c r="T1089" s="130">
        <f t="shared" si="149"/>
        <v>383</v>
      </c>
      <c r="U1089" s="130">
        <f t="shared" si="150"/>
        <v>4103587.92</v>
      </c>
      <c r="V1089" s="185">
        <f t="shared" si="151"/>
        <v>1080</v>
      </c>
      <c r="W1089" s="12">
        <v>216</v>
      </c>
      <c r="X1089" s="9">
        <v>999</v>
      </c>
      <c r="Y1089" s="9">
        <v>1080</v>
      </c>
      <c r="Z1089" s="12">
        <v>383</v>
      </c>
      <c r="AA1089" s="12">
        <v>4103587.92</v>
      </c>
      <c r="AB1089" s="132"/>
      <c r="AC1089" s="131"/>
      <c r="AD1089" s="132"/>
      <c r="AE1089" s="132"/>
      <c r="AF1089" s="131"/>
      <c r="AG1089" s="131"/>
      <c r="AI1089" s="12"/>
      <c r="AL1089" s="12"/>
      <c r="AM1089" s="12"/>
      <c r="AO1089" s="12"/>
      <c r="AR1089" s="12"/>
      <c r="AS1089" s="12"/>
      <c r="AU1089" s="12"/>
      <c r="AX1089" s="12"/>
      <c r="AY1089" s="12"/>
      <c r="BA1089" s="12"/>
      <c r="BD1089" s="12"/>
      <c r="BE1089" s="12"/>
      <c r="BG1089" s="12"/>
      <c r="BJ1089" s="12"/>
      <c r="BK1089" s="12"/>
      <c r="BM1089" s="131"/>
      <c r="BN1089" s="132"/>
      <c r="BO1089" s="132"/>
      <c r="BP1089" s="12"/>
      <c r="BQ1089" s="12"/>
      <c r="BS1089" s="12"/>
      <c r="BV1089" s="12"/>
      <c r="BW1089" s="12"/>
      <c r="BY1089" s="12"/>
      <c r="CB1089" s="12"/>
      <c r="CC1089" s="12"/>
      <c r="CE1089" s="12"/>
      <c r="CH1089" s="12"/>
      <c r="CI1089" s="12"/>
    </row>
    <row r="1090" spans="1:87">
      <c r="A1090" s="9">
        <v>1081</v>
      </c>
      <c r="B1090" s="9">
        <v>217</v>
      </c>
      <c r="C1090" s="9" t="s">
        <v>1716</v>
      </c>
      <c r="D1090" s="9">
        <v>217</v>
      </c>
      <c r="E1090" s="9" t="s">
        <v>1277</v>
      </c>
      <c r="F1090" s="39">
        <v>23928340.855640002</v>
      </c>
      <c r="G1090" s="128">
        <v>0.9770453951200232</v>
      </c>
      <c r="H1090" s="129">
        <f>U1090</f>
        <v>23635143.14844</v>
      </c>
      <c r="I1090" s="128">
        <f>IF(H1094&gt;0, H1090/H1094, 0)</f>
        <v>0.97397469658566949</v>
      </c>
      <c r="J1090" s="76"/>
      <c r="K1090" s="12" t="e">
        <f>ROUND(J1094*I1090,0)</f>
        <v>#REF!</v>
      </c>
      <c r="L1090" s="75">
        <v>20127141</v>
      </c>
      <c r="M1090" s="12" t="e">
        <f>K1090-L1090</f>
        <v>#REF!</v>
      </c>
      <c r="N1090" s="50" t="e">
        <f t="shared" si="152"/>
        <v>#REF!</v>
      </c>
      <c r="O1090" s="12">
        <v>2501</v>
      </c>
      <c r="P1090" s="9">
        <f t="shared" si="145"/>
        <v>0</v>
      </c>
      <c r="Q1090" s="130">
        <f t="shared" si="146"/>
        <v>217</v>
      </c>
      <c r="R1090" s="130">
        <f t="shared" si="147"/>
        <v>217</v>
      </c>
      <c r="S1090" s="130">
        <f t="shared" si="148"/>
        <v>1081</v>
      </c>
      <c r="T1090" s="130">
        <f t="shared" si="149"/>
        <v>2466</v>
      </c>
      <c r="U1090" s="130">
        <f t="shared" si="150"/>
        <v>23635143.14844</v>
      </c>
      <c r="V1090" s="185">
        <f t="shared" si="151"/>
        <v>1081</v>
      </c>
      <c r="W1090" s="12">
        <v>217</v>
      </c>
      <c r="X1090" s="9">
        <v>217</v>
      </c>
      <c r="Y1090" s="9">
        <v>1081</v>
      </c>
      <c r="Z1090" s="12">
        <v>2466</v>
      </c>
      <c r="AA1090" s="12">
        <v>23635143.14844</v>
      </c>
      <c r="AB1090" s="132"/>
      <c r="AC1090" s="131"/>
      <c r="AD1090" s="132"/>
      <c r="AE1090" s="132"/>
      <c r="AF1090" s="131"/>
      <c r="AG1090" s="131"/>
      <c r="AI1090" s="12"/>
      <c r="AL1090" s="12"/>
      <c r="AM1090" s="12"/>
      <c r="AO1090" s="12"/>
      <c r="AR1090" s="12"/>
      <c r="AS1090" s="12"/>
      <c r="AU1090" s="12"/>
      <c r="AX1090" s="12"/>
      <c r="AY1090" s="12"/>
      <c r="BA1090" s="12"/>
      <c r="BD1090" s="12"/>
      <c r="BE1090" s="12"/>
      <c r="BG1090" s="12"/>
      <c r="BJ1090" s="12"/>
      <c r="BK1090" s="12"/>
      <c r="BM1090" s="131"/>
      <c r="BN1090" s="132"/>
      <c r="BO1090" s="132"/>
      <c r="BP1090" s="12"/>
      <c r="BQ1090" s="12"/>
      <c r="BS1090" s="12"/>
      <c r="BV1090" s="12"/>
      <c r="BW1090" s="12"/>
      <c r="BY1090" s="12"/>
      <c r="CB1090" s="12"/>
      <c r="CC1090" s="12"/>
      <c r="CE1090" s="12"/>
      <c r="CH1090" s="12"/>
      <c r="CI1090" s="12"/>
    </row>
    <row r="1091" spans="1:87">
      <c r="A1091" s="9">
        <v>1082</v>
      </c>
      <c r="B1091" s="9">
        <v>217</v>
      </c>
      <c r="C1091" s="9" t="s">
        <v>1716</v>
      </c>
      <c r="D1091" s="9">
        <v>853</v>
      </c>
      <c r="E1091" s="9" t="s">
        <v>1489</v>
      </c>
      <c r="F1091" s="39">
        <v>562170</v>
      </c>
      <c r="G1091" s="128">
        <v>2.2954604879976848E-2</v>
      </c>
      <c r="H1091" s="129">
        <f t="shared" si="153"/>
        <v>631548</v>
      </c>
      <c r="I1091" s="128">
        <f>IF(H1094&gt;0, H1091/H1094, 0)</f>
        <v>2.6025303414330531E-2</v>
      </c>
      <c r="J1091" s="76"/>
      <c r="K1091" s="12" t="e">
        <f>ROUND(J1094*I1091,0)</f>
        <v>#REF!</v>
      </c>
      <c r="L1091" s="75">
        <v>472865</v>
      </c>
      <c r="M1091" s="12" t="e">
        <f>K1091-L1091</f>
        <v>#REF!</v>
      </c>
      <c r="N1091" s="50" t="e">
        <f t="shared" si="152"/>
        <v>#REF!</v>
      </c>
      <c r="O1091" s="12">
        <v>34</v>
      </c>
      <c r="P1091" s="9">
        <f t="shared" si="145"/>
        <v>0</v>
      </c>
      <c r="Q1091" s="130">
        <f t="shared" si="146"/>
        <v>217</v>
      </c>
      <c r="R1091" s="130">
        <f t="shared" si="147"/>
        <v>853</v>
      </c>
      <c r="S1091" s="130">
        <f t="shared" si="148"/>
        <v>1082</v>
      </c>
      <c r="T1091" s="130">
        <f t="shared" si="149"/>
        <v>38</v>
      </c>
      <c r="U1091" s="130">
        <f t="shared" si="150"/>
        <v>631548</v>
      </c>
      <c r="V1091" s="185">
        <f t="shared" si="151"/>
        <v>1082</v>
      </c>
      <c r="W1091" s="12">
        <v>217</v>
      </c>
      <c r="X1091" s="9">
        <v>853</v>
      </c>
      <c r="Y1091" s="9">
        <v>1082</v>
      </c>
      <c r="Z1091" s="12">
        <v>38</v>
      </c>
      <c r="AA1091" s="12">
        <v>631548</v>
      </c>
      <c r="AB1091" s="132"/>
      <c r="AC1091" s="131"/>
      <c r="AD1091" s="132"/>
      <c r="AE1091" s="132"/>
      <c r="AF1091" s="131"/>
      <c r="AG1091" s="131"/>
      <c r="AI1091" s="12"/>
      <c r="AL1091" s="12"/>
      <c r="AM1091" s="12"/>
      <c r="AO1091" s="12"/>
      <c r="AR1091" s="12"/>
      <c r="AS1091" s="12"/>
      <c r="AU1091" s="12"/>
      <c r="AX1091" s="12"/>
      <c r="AY1091" s="12"/>
      <c r="BA1091" s="12"/>
      <c r="BD1091" s="12"/>
      <c r="BE1091" s="12"/>
      <c r="BG1091" s="12"/>
      <c r="BJ1091" s="12"/>
      <c r="BK1091" s="12"/>
      <c r="BM1091" s="131"/>
      <c r="BN1091" s="132"/>
      <c r="BO1091" s="132"/>
      <c r="BP1091" s="12"/>
      <c r="BQ1091" s="12"/>
      <c r="BS1091" s="12"/>
      <c r="BV1091" s="12"/>
      <c r="BW1091" s="12"/>
      <c r="BY1091" s="12"/>
      <c r="CB1091" s="12"/>
      <c r="CC1091" s="12"/>
      <c r="CE1091" s="12"/>
      <c r="CH1091" s="12"/>
      <c r="CI1091" s="12"/>
    </row>
    <row r="1092" spans="1:87">
      <c r="A1092" s="9">
        <v>1083</v>
      </c>
      <c r="B1092" s="9">
        <v>217</v>
      </c>
      <c r="C1092" s="9" t="s">
        <v>1928</v>
      </c>
      <c r="D1092" s="9">
        <v>998</v>
      </c>
      <c r="F1092" s="136">
        <v>0</v>
      </c>
      <c r="G1092" s="137">
        <v>0</v>
      </c>
      <c r="H1092" s="129">
        <f t="shared" si="153"/>
        <v>0</v>
      </c>
      <c r="I1092" s="128">
        <f>IF(H1094&gt;0, H1092/H1094, 0)</f>
        <v>0</v>
      </c>
      <c r="J1092" s="76"/>
      <c r="K1092" s="12" t="e">
        <f>ROUND(J1094*I1092,0)</f>
        <v>#REF!</v>
      </c>
      <c r="L1092" s="75">
        <v>0</v>
      </c>
      <c r="M1092" s="12" t="e">
        <f>K1092-L1092</f>
        <v>#REF!</v>
      </c>
      <c r="N1092" s="50" t="e">
        <f t="shared" si="152"/>
        <v>#REF!</v>
      </c>
      <c r="O1092" s="12">
        <v>0</v>
      </c>
      <c r="P1092" s="9">
        <f t="shared" si="145"/>
        <v>0</v>
      </c>
      <c r="Q1092" s="130">
        <f t="shared" si="146"/>
        <v>217</v>
      </c>
      <c r="R1092" s="130">
        <f t="shared" si="147"/>
        <v>998</v>
      </c>
      <c r="S1092" s="130">
        <f t="shared" si="148"/>
        <v>1083</v>
      </c>
      <c r="T1092" s="130">
        <f t="shared" si="149"/>
        <v>0</v>
      </c>
      <c r="U1092" s="130">
        <f t="shared" si="150"/>
        <v>0</v>
      </c>
      <c r="V1092" s="185">
        <f t="shared" si="151"/>
        <v>1083</v>
      </c>
      <c r="W1092" s="12">
        <v>217</v>
      </c>
      <c r="X1092" s="9">
        <v>998</v>
      </c>
      <c r="Y1092" s="9">
        <v>1083</v>
      </c>
      <c r="Z1092" s="12">
        <v>0</v>
      </c>
      <c r="AA1092" s="12">
        <v>0</v>
      </c>
      <c r="AB1092" s="132"/>
      <c r="AC1092" s="131"/>
      <c r="AD1092" s="132"/>
      <c r="AE1092" s="132"/>
      <c r="AF1092" s="131"/>
      <c r="AG1092" s="131"/>
      <c r="AI1092" s="12"/>
      <c r="AL1092" s="12"/>
      <c r="AM1092" s="12"/>
      <c r="AO1092" s="12"/>
      <c r="AR1092" s="12"/>
      <c r="AS1092" s="12"/>
      <c r="AU1092" s="12"/>
      <c r="AX1092" s="12"/>
      <c r="AY1092" s="12"/>
      <c r="BA1092" s="12"/>
      <c r="BD1092" s="12"/>
      <c r="BE1092" s="12"/>
      <c r="BG1092" s="12"/>
      <c r="BJ1092" s="12"/>
      <c r="BK1092" s="12"/>
      <c r="BM1092" s="131"/>
      <c r="BN1092" s="132"/>
      <c r="BO1092" s="132"/>
      <c r="BP1092" s="12"/>
      <c r="BQ1092" s="12"/>
      <c r="BS1092" s="12"/>
      <c r="BV1092" s="12"/>
      <c r="BW1092" s="12"/>
      <c r="BY1092" s="12"/>
      <c r="CB1092" s="12"/>
      <c r="CC1092" s="12"/>
      <c r="CE1092" s="12"/>
      <c r="CH1092" s="12"/>
      <c r="CI1092" s="12"/>
    </row>
    <row r="1093" spans="1:87">
      <c r="A1093" s="9">
        <v>1084</v>
      </c>
      <c r="B1093" s="9">
        <v>217</v>
      </c>
      <c r="C1093" s="9" t="s">
        <v>1928</v>
      </c>
      <c r="D1093" s="9">
        <v>998</v>
      </c>
      <c r="E1093" s="9" t="s">
        <v>1928</v>
      </c>
      <c r="F1093" s="39">
        <v>0</v>
      </c>
      <c r="G1093" s="128">
        <v>0</v>
      </c>
      <c r="H1093" s="129">
        <f t="shared" si="153"/>
        <v>0</v>
      </c>
      <c r="I1093" s="128">
        <f>IF(H1094&gt;0, H1093/H1094, 0)</f>
        <v>0</v>
      </c>
      <c r="J1093" s="76"/>
      <c r="K1093" s="12" t="e">
        <f>ROUND(J1094*I1093,0)</f>
        <v>#REF!</v>
      </c>
      <c r="L1093" s="75">
        <v>0</v>
      </c>
      <c r="M1093" s="12" t="e">
        <f>K1093-L1093</f>
        <v>#REF!</v>
      </c>
      <c r="N1093" s="50" t="e">
        <f t="shared" si="152"/>
        <v>#REF!</v>
      </c>
      <c r="O1093" s="12">
        <v>0</v>
      </c>
      <c r="P1093" s="9">
        <f t="shared" si="145"/>
        <v>0</v>
      </c>
      <c r="Q1093" s="130">
        <f t="shared" si="146"/>
        <v>217</v>
      </c>
      <c r="R1093" s="130">
        <f t="shared" si="147"/>
        <v>998</v>
      </c>
      <c r="S1093" s="130">
        <f t="shared" si="148"/>
        <v>1084</v>
      </c>
      <c r="T1093" s="130">
        <f t="shared" si="149"/>
        <v>0</v>
      </c>
      <c r="U1093" s="130">
        <f t="shared" si="150"/>
        <v>0</v>
      </c>
      <c r="V1093" s="185">
        <f t="shared" si="151"/>
        <v>1084</v>
      </c>
      <c r="W1093" s="12">
        <v>217</v>
      </c>
      <c r="X1093" s="9">
        <v>998</v>
      </c>
      <c r="Y1093" s="9">
        <v>1084</v>
      </c>
      <c r="Z1093" s="12">
        <v>0</v>
      </c>
      <c r="AA1093" s="12">
        <v>0</v>
      </c>
      <c r="AB1093" s="132"/>
      <c r="AC1093" s="131"/>
      <c r="AD1093" s="132"/>
      <c r="AE1093" s="132"/>
      <c r="AF1093" s="131"/>
      <c r="AG1093" s="131"/>
      <c r="AI1093" s="12"/>
      <c r="AL1093" s="12"/>
      <c r="AM1093" s="12"/>
      <c r="AO1093" s="12"/>
      <c r="AR1093" s="12"/>
      <c r="AS1093" s="12"/>
      <c r="AU1093" s="12"/>
      <c r="AX1093" s="12"/>
      <c r="AY1093" s="12"/>
      <c r="BA1093" s="12"/>
      <c r="BD1093" s="12"/>
      <c r="BE1093" s="12"/>
      <c r="BG1093" s="12"/>
      <c r="BJ1093" s="12"/>
      <c r="BK1093" s="12"/>
      <c r="BM1093" s="131"/>
      <c r="BN1093" s="132"/>
      <c r="BO1093" s="132"/>
      <c r="BP1093" s="12"/>
      <c r="BQ1093" s="12"/>
      <c r="BS1093" s="12"/>
      <c r="BV1093" s="12"/>
      <c r="BW1093" s="12"/>
      <c r="BY1093" s="12"/>
      <c r="CB1093" s="12"/>
      <c r="CC1093" s="12"/>
      <c r="CE1093" s="12"/>
      <c r="CH1093" s="12"/>
      <c r="CI1093" s="12"/>
    </row>
    <row r="1094" spans="1:87">
      <c r="A1094" s="9">
        <v>1085</v>
      </c>
      <c r="B1094" s="13">
        <v>217</v>
      </c>
      <c r="C1094" s="13" t="s">
        <v>1716</v>
      </c>
      <c r="D1094" s="13">
        <v>999</v>
      </c>
      <c r="E1094" s="13" t="s">
        <v>946</v>
      </c>
      <c r="F1094" s="111">
        <v>24490510.855640002</v>
      </c>
      <c r="G1094" s="133">
        <v>1</v>
      </c>
      <c r="H1094" s="134">
        <f>SUM(H1090:H1093)</f>
        <v>24266691.14844</v>
      </c>
      <c r="I1094" s="133">
        <f>SUM(I1090:I1093)</f>
        <v>1</v>
      </c>
      <c r="J1094" s="111" t="e">
        <f>VLOOKUP(B1094,town351,22)</f>
        <v>#REF!</v>
      </c>
      <c r="K1094" s="111" t="e">
        <f>SUM(K1090:K1093)</f>
        <v>#REF!</v>
      </c>
      <c r="L1094" s="135">
        <v>20600006</v>
      </c>
      <c r="M1094" s="111" t="e">
        <f>SUM(M1090:M1093)</f>
        <v>#REF!</v>
      </c>
      <c r="N1094" s="49" t="e">
        <f t="shared" si="152"/>
        <v>#REF!</v>
      </c>
      <c r="O1094" s="111">
        <v>2535</v>
      </c>
      <c r="P1094" s="9">
        <f t="shared" si="145"/>
        <v>0</v>
      </c>
      <c r="Q1094" s="130">
        <f t="shared" si="146"/>
        <v>217</v>
      </c>
      <c r="R1094" s="130">
        <f t="shared" si="147"/>
        <v>999</v>
      </c>
      <c r="S1094" s="130">
        <f t="shared" si="148"/>
        <v>1085</v>
      </c>
      <c r="T1094" s="130">
        <f t="shared" si="149"/>
        <v>2504</v>
      </c>
      <c r="U1094" s="130">
        <f t="shared" si="150"/>
        <v>24266691.14844</v>
      </c>
      <c r="V1094" s="185">
        <f t="shared" si="151"/>
        <v>1085</v>
      </c>
      <c r="W1094" s="12">
        <v>217</v>
      </c>
      <c r="X1094" s="9">
        <v>999</v>
      </c>
      <c r="Y1094" s="9">
        <v>1085</v>
      </c>
      <c r="Z1094" s="12">
        <v>2504</v>
      </c>
      <c r="AA1094" s="12">
        <v>24266691.14844</v>
      </c>
      <c r="AB1094" s="132"/>
      <c r="AC1094" s="131"/>
      <c r="AD1094" s="132"/>
      <c r="AE1094" s="132"/>
      <c r="AF1094" s="131"/>
      <c r="AG1094" s="131"/>
      <c r="AI1094" s="12"/>
      <c r="AL1094" s="12"/>
      <c r="AM1094" s="12"/>
      <c r="AO1094" s="12"/>
      <c r="AR1094" s="12"/>
      <c r="AS1094" s="12"/>
      <c r="AU1094" s="12"/>
      <c r="AX1094" s="12"/>
      <c r="AY1094" s="12"/>
      <c r="BA1094" s="12"/>
      <c r="BD1094" s="12"/>
      <c r="BE1094" s="12"/>
      <c r="BG1094" s="12"/>
      <c r="BJ1094" s="12"/>
      <c r="BK1094" s="12"/>
      <c r="BM1094" s="131"/>
      <c r="BN1094" s="132"/>
      <c r="BO1094" s="132"/>
      <c r="BP1094" s="12"/>
      <c r="BQ1094" s="12"/>
      <c r="BS1094" s="12"/>
      <c r="BV1094" s="12"/>
      <c r="BW1094" s="12"/>
      <c r="BY1094" s="12"/>
      <c r="CB1094" s="12"/>
      <c r="CC1094" s="12"/>
      <c r="CE1094" s="12"/>
      <c r="CH1094" s="12"/>
      <c r="CI1094" s="12"/>
    </row>
    <row r="1095" spans="1:87">
      <c r="A1095" s="9">
        <v>1086</v>
      </c>
      <c r="B1095" s="9">
        <v>218</v>
      </c>
      <c r="C1095" s="9" t="s">
        <v>1717</v>
      </c>
      <c r="D1095" s="9">
        <v>218</v>
      </c>
      <c r="E1095" s="9" t="s">
        <v>1278</v>
      </c>
      <c r="F1095" s="39">
        <v>24716889.330000006</v>
      </c>
      <c r="G1095" s="128">
        <v>0.92750887356913458</v>
      </c>
      <c r="H1095" s="129">
        <f>U1095</f>
        <v>24673640</v>
      </c>
      <c r="I1095" s="128">
        <f>IF(H1099&gt;0, H1095/H1099, 0)</f>
        <v>0.93708634662286794</v>
      </c>
      <c r="J1095" s="76"/>
      <c r="K1095" s="12" t="e">
        <f>ROUND(J1099*I1095,0)</f>
        <v>#REF!</v>
      </c>
      <c r="L1095" s="75">
        <v>15884891</v>
      </c>
      <c r="M1095" s="12" t="e">
        <f>K1095-L1095</f>
        <v>#REF!</v>
      </c>
      <c r="N1095" s="50" t="e">
        <f t="shared" si="152"/>
        <v>#REF!</v>
      </c>
      <c r="O1095" s="12">
        <v>2611</v>
      </c>
      <c r="P1095" s="9">
        <f t="shared" si="145"/>
        <v>0</v>
      </c>
      <c r="Q1095" s="130">
        <f t="shared" si="146"/>
        <v>218</v>
      </c>
      <c r="R1095" s="130">
        <f t="shared" si="147"/>
        <v>218</v>
      </c>
      <c r="S1095" s="130">
        <f t="shared" si="148"/>
        <v>1086</v>
      </c>
      <c r="T1095" s="130">
        <f t="shared" si="149"/>
        <v>2583</v>
      </c>
      <c r="U1095" s="130">
        <f t="shared" si="150"/>
        <v>24673640</v>
      </c>
      <c r="V1095" s="185">
        <f t="shared" si="151"/>
        <v>1086</v>
      </c>
      <c r="W1095" s="12">
        <v>218</v>
      </c>
      <c r="X1095" s="9">
        <v>218</v>
      </c>
      <c r="Y1095" s="9">
        <v>1086</v>
      </c>
      <c r="Z1095" s="12">
        <v>2583</v>
      </c>
      <c r="AA1095" s="12">
        <v>24673640</v>
      </c>
      <c r="AB1095" s="132"/>
      <c r="AC1095" s="131"/>
      <c r="AD1095" s="132"/>
      <c r="AE1095" s="132"/>
      <c r="AF1095" s="131"/>
      <c r="AG1095" s="131"/>
      <c r="AI1095" s="12"/>
      <c r="AL1095" s="12"/>
      <c r="AM1095" s="12"/>
      <c r="AO1095" s="12"/>
      <c r="AR1095" s="12"/>
      <c r="AS1095" s="12"/>
      <c r="AU1095" s="12"/>
      <c r="AX1095" s="12"/>
      <c r="AY1095" s="12"/>
      <c r="BA1095" s="12"/>
      <c r="BD1095" s="12"/>
      <c r="BE1095" s="12"/>
      <c r="BG1095" s="12"/>
      <c r="BJ1095" s="12"/>
      <c r="BK1095" s="12"/>
      <c r="BM1095" s="131"/>
      <c r="BN1095" s="132"/>
      <c r="BO1095" s="132"/>
      <c r="BP1095" s="12"/>
      <c r="BQ1095" s="12"/>
      <c r="BS1095" s="12"/>
      <c r="BV1095" s="12"/>
      <c r="BW1095" s="12"/>
      <c r="BY1095" s="12"/>
      <c r="CB1095" s="12"/>
      <c r="CC1095" s="12"/>
      <c r="CE1095" s="12"/>
      <c r="CH1095" s="12"/>
      <c r="CI1095" s="12"/>
    </row>
    <row r="1096" spans="1:87">
      <c r="A1096" s="9">
        <v>1087</v>
      </c>
      <c r="B1096" s="9">
        <v>218</v>
      </c>
      <c r="C1096" s="9" t="s">
        <v>1717</v>
      </c>
      <c r="D1096" s="9">
        <v>872</v>
      </c>
      <c r="E1096" s="9" t="s">
        <v>1493</v>
      </c>
      <c r="F1096" s="39">
        <v>1673279</v>
      </c>
      <c r="G1096" s="128">
        <v>6.2790309077169287E-2</v>
      </c>
      <c r="H1096" s="129">
        <f t="shared" si="153"/>
        <v>1426705</v>
      </c>
      <c r="I1096" s="128">
        <f>IF(H1099&gt;0, H1096/H1099, 0)</f>
        <v>5.4185186140292996E-2</v>
      </c>
      <c r="J1096" s="76"/>
      <c r="K1096" s="12" t="e">
        <f>ROUND(J1099*I1096,0)</f>
        <v>#REF!</v>
      </c>
      <c r="L1096" s="75">
        <v>1075372</v>
      </c>
      <c r="M1096" s="12" t="e">
        <f>K1096-L1096</f>
        <v>#REF!</v>
      </c>
      <c r="N1096" s="50" t="e">
        <f t="shared" si="152"/>
        <v>#REF!</v>
      </c>
      <c r="O1096" s="12">
        <v>105</v>
      </c>
      <c r="P1096" s="9">
        <f t="shared" si="145"/>
        <v>0</v>
      </c>
      <c r="Q1096" s="130">
        <f t="shared" si="146"/>
        <v>218</v>
      </c>
      <c r="R1096" s="130">
        <f t="shared" si="147"/>
        <v>872</v>
      </c>
      <c r="S1096" s="130">
        <f t="shared" si="148"/>
        <v>1087</v>
      </c>
      <c r="T1096" s="130">
        <f t="shared" si="149"/>
        <v>89</v>
      </c>
      <c r="U1096" s="130">
        <f t="shared" si="150"/>
        <v>1426705</v>
      </c>
      <c r="V1096" s="185">
        <f t="shared" si="151"/>
        <v>1087</v>
      </c>
      <c r="W1096" s="12">
        <v>218</v>
      </c>
      <c r="X1096" s="9">
        <v>872</v>
      </c>
      <c r="Y1096" s="9">
        <v>1087</v>
      </c>
      <c r="Z1096" s="12">
        <v>89</v>
      </c>
      <c r="AA1096" s="12">
        <v>1426705</v>
      </c>
      <c r="AB1096" s="132"/>
      <c r="AC1096" s="131"/>
      <c r="AD1096" s="132"/>
      <c r="AE1096" s="132"/>
      <c r="AF1096" s="131"/>
      <c r="AG1096" s="131"/>
      <c r="AI1096" s="12"/>
      <c r="AL1096" s="12"/>
      <c r="AM1096" s="12"/>
      <c r="AO1096" s="12"/>
      <c r="AR1096" s="12"/>
      <c r="AS1096" s="12"/>
      <c r="AU1096" s="12"/>
      <c r="AX1096" s="12"/>
      <c r="AY1096" s="12"/>
      <c r="BA1096" s="12"/>
      <c r="BD1096" s="12"/>
      <c r="BE1096" s="12"/>
      <c r="BG1096" s="12"/>
      <c r="BJ1096" s="12"/>
      <c r="BK1096" s="12"/>
      <c r="BM1096" s="131"/>
      <c r="BN1096" s="132"/>
      <c r="BO1096" s="132"/>
      <c r="BP1096" s="12"/>
      <c r="BQ1096" s="12"/>
      <c r="BS1096" s="12"/>
      <c r="BV1096" s="12"/>
      <c r="BW1096" s="12"/>
      <c r="BY1096" s="12"/>
      <c r="CB1096" s="12"/>
      <c r="CC1096" s="12"/>
      <c r="CE1096" s="12"/>
      <c r="CH1096" s="12"/>
      <c r="CI1096" s="12"/>
    </row>
    <row r="1097" spans="1:87">
      <c r="A1097" s="9">
        <v>1088</v>
      </c>
      <c r="B1097" s="9">
        <v>218</v>
      </c>
      <c r="C1097" s="9" t="s">
        <v>1717</v>
      </c>
      <c r="D1097" s="9">
        <v>910</v>
      </c>
      <c r="E1097" s="9" t="s">
        <v>1499</v>
      </c>
      <c r="F1097" s="39">
        <v>258514</v>
      </c>
      <c r="G1097" s="128">
        <v>9.7008173536961492E-3</v>
      </c>
      <c r="H1097" s="129">
        <f t="shared" si="153"/>
        <v>229822</v>
      </c>
      <c r="I1097" s="128">
        <f>IF(H1099&gt;0, H1097/H1099, 0)</f>
        <v>8.7284672368390225E-3</v>
      </c>
      <c r="J1097" s="76"/>
      <c r="K1097" s="12" t="e">
        <f>ROUND(J1099*I1097,0)</f>
        <v>#REF!</v>
      </c>
      <c r="L1097" s="75">
        <v>166140</v>
      </c>
      <c r="M1097" s="12" t="e">
        <f>K1097-L1097</f>
        <v>#REF!</v>
      </c>
      <c r="N1097" s="50" t="e">
        <f t="shared" si="152"/>
        <v>#REF!</v>
      </c>
      <c r="O1097" s="12">
        <v>17</v>
      </c>
      <c r="P1097" s="9">
        <f t="shared" si="145"/>
        <v>0</v>
      </c>
      <c r="Q1097" s="130">
        <f t="shared" si="146"/>
        <v>218</v>
      </c>
      <c r="R1097" s="130">
        <f t="shared" si="147"/>
        <v>910</v>
      </c>
      <c r="S1097" s="130">
        <f t="shared" si="148"/>
        <v>1088</v>
      </c>
      <c r="T1097" s="130">
        <f t="shared" si="149"/>
        <v>15</v>
      </c>
      <c r="U1097" s="130">
        <f t="shared" si="150"/>
        <v>229822</v>
      </c>
      <c r="V1097" s="185">
        <f t="shared" si="151"/>
        <v>1088</v>
      </c>
      <c r="W1097" s="12">
        <v>218</v>
      </c>
      <c r="X1097" s="9">
        <v>910</v>
      </c>
      <c r="Y1097" s="9">
        <v>1088</v>
      </c>
      <c r="Z1097" s="12">
        <v>15</v>
      </c>
      <c r="AA1097" s="12">
        <v>229822</v>
      </c>
      <c r="AB1097" s="132"/>
      <c r="AC1097" s="131"/>
      <c r="AD1097" s="132"/>
      <c r="AE1097" s="132"/>
      <c r="AF1097" s="131"/>
      <c r="AG1097" s="131"/>
      <c r="AI1097" s="12"/>
      <c r="AL1097" s="12"/>
      <c r="AM1097" s="12"/>
      <c r="AO1097" s="12"/>
      <c r="AR1097" s="12"/>
      <c r="AS1097" s="12"/>
      <c r="AU1097" s="12"/>
      <c r="AX1097" s="12"/>
      <c r="AY1097" s="12"/>
      <c r="BA1097" s="12"/>
      <c r="BD1097" s="12"/>
      <c r="BE1097" s="12"/>
      <c r="BG1097" s="12"/>
      <c r="BJ1097" s="12"/>
      <c r="BK1097" s="12"/>
      <c r="BM1097" s="131"/>
      <c r="BN1097" s="132"/>
      <c r="BO1097" s="132"/>
      <c r="BP1097" s="12"/>
      <c r="BQ1097" s="12"/>
      <c r="BS1097" s="12"/>
      <c r="BV1097" s="12"/>
      <c r="BW1097" s="12"/>
      <c r="BY1097" s="12"/>
      <c r="CB1097" s="12"/>
      <c r="CC1097" s="12"/>
      <c r="CE1097" s="12"/>
      <c r="CH1097" s="12"/>
      <c r="CI1097" s="12"/>
    </row>
    <row r="1098" spans="1:87">
      <c r="A1098" s="9">
        <v>1089</v>
      </c>
      <c r="B1098" s="9">
        <v>218</v>
      </c>
      <c r="C1098" s="9" t="s">
        <v>1928</v>
      </c>
      <c r="D1098" s="9">
        <v>998</v>
      </c>
      <c r="E1098" s="9" t="s">
        <v>1928</v>
      </c>
      <c r="F1098" s="39">
        <v>0</v>
      </c>
      <c r="G1098" s="128">
        <v>0</v>
      </c>
      <c r="H1098" s="129">
        <f t="shared" si="153"/>
        <v>0</v>
      </c>
      <c r="I1098" s="128">
        <f>IF(H1099&gt;0, H1098/H1099, 0)</f>
        <v>0</v>
      </c>
      <c r="J1098" s="76"/>
      <c r="K1098" s="12" t="e">
        <f>ROUND(J1099*I1098,0)</f>
        <v>#REF!</v>
      </c>
      <c r="L1098" s="75">
        <v>0</v>
      </c>
      <c r="M1098" s="12" t="e">
        <f>K1098-L1098</f>
        <v>#REF!</v>
      </c>
      <c r="N1098" s="50" t="e">
        <f t="shared" si="152"/>
        <v>#REF!</v>
      </c>
      <c r="O1098" s="12">
        <v>0</v>
      </c>
      <c r="P1098" s="9">
        <f t="shared" ref="P1098:P1161" si="154">ABS(Q1098-B1098)+ABS(R1098-D1098)</f>
        <v>0</v>
      </c>
      <c r="Q1098" s="130">
        <f t="shared" ref="Q1098:Q1161" si="155">VLOOKUP($A1098, foundoptions, VLOOKUP($Q$6, foundoptcell, 2, FALSE), FALSE)</f>
        <v>218</v>
      </c>
      <c r="R1098" s="130">
        <f t="shared" ref="R1098:R1161" si="156">VLOOKUP($A1098, foundoptions, VLOOKUP($Q$6, foundoptcell, 2, FALSE)+1, FALSE)</f>
        <v>998</v>
      </c>
      <c r="S1098" s="130">
        <f t="shared" ref="S1098:S1161" si="157">VLOOKUP($A1098, foundoptions, VLOOKUP($Q$6, foundoptcell, 2, FALSE)+2, FALSE)</f>
        <v>1089</v>
      </c>
      <c r="T1098" s="130">
        <f t="shared" ref="T1098:T1161" si="158">VLOOKUP($A1098, foundoptions, VLOOKUP($Q$6, foundoptcell, 2, FALSE)+3, FALSE)</f>
        <v>0</v>
      </c>
      <c r="U1098" s="130">
        <f t="shared" ref="U1098:U1161" si="159">VLOOKUP($A1098, foundoptions, VLOOKUP($Q$6, foundoptcell, 2, FALSE)+4, FALSE)</f>
        <v>0</v>
      </c>
      <c r="V1098" s="185">
        <f t="shared" si="151"/>
        <v>1089</v>
      </c>
      <c r="W1098" s="12">
        <v>218</v>
      </c>
      <c r="X1098" s="9">
        <v>998</v>
      </c>
      <c r="Y1098" s="9">
        <v>1089</v>
      </c>
      <c r="Z1098" s="12">
        <v>0</v>
      </c>
      <c r="AA1098" s="12">
        <v>0</v>
      </c>
      <c r="AB1098" s="132"/>
      <c r="AC1098" s="131"/>
      <c r="AD1098" s="132"/>
      <c r="AE1098" s="132"/>
      <c r="AF1098" s="131"/>
      <c r="AG1098" s="131"/>
      <c r="AI1098" s="12"/>
      <c r="AL1098" s="12"/>
      <c r="AM1098" s="12"/>
      <c r="AO1098" s="12"/>
      <c r="AR1098" s="12"/>
      <c r="AS1098" s="12"/>
      <c r="AU1098" s="12"/>
      <c r="AX1098" s="12"/>
      <c r="AY1098" s="12"/>
      <c r="BA1098" s="12"/>
      <c r="BD1098" s="12"/>
      <c r="BE1098" s="12"/>
      <c r="BG1098" s="12"/>
      <c r="BJ1098" s="12"/>
      <c r="BK1098" s="12"/>
      <c r="BM1098" s="131"/>
      <c r="BN1098" s="132"/>
      <c r="BO1098" s="132"/>
      <c r="BP1098" s="12"/>
      <c r="BQ1098" s="12"/>
      <c r="BS1098" s="12"/>
      <c r="BV1098" s="12"/>
      <c r="BW1098" s="12"/>
      <c r="BY1098" s="12"/>
      <c r="CB1098" s="12"/>
      <c r="CC1098" s="12"/>
      <c r="CE1098" s="12"/>
      <c r="CH1098" s="12"/>
      <c r="CI1098" s="12"/>
    </row>
    <row r="1099" spans="1:87">
      <c r="A1099" s="9">
        <v>1090</v>
      </c>
      <c r="B1099" s="13">
        <v>218</v>
      </c>
      <c r="C1099" s="13" t="s">
        <v>1717</v>
      </c>
      <c r="D1099" s="13">
        <v>999</v>
      </c>
      <c r="E1099" s="13" t="s">
        <v>946</v>
      </c>
      <c r="F1099" s="111">
        <v>26648682.330000006</v>
      </c>
      <c r="G1099" s="133">
        <v>1</v>
      </c>
      <c r="H1099" s="134">
        <f>SUM(H1095:H1098)</f>
        <v>26330167</v>
      </c>
      <c r="I1099" s="133">
        <f>SUM(I1095:I1098)</f>
        <v>1</v>
      </c>
      <c r="J1099" s="111" t="e">
        <f>VLOOKUP(B1099,town351,22)</f>
        <v>#REF!</v>
      </c>
      <c r="K1099" s="111" t="e">
        <f>SUM(K1095:K1098)</f>
        <v>#REF!</v>
      </c>
      <c r="L1099" s="135">
        <v>17126403</v>
      </c>
      <c r="M1099" s="111" t="e">
        <f>SUM(M1095:M1098)</f>
        <v>#REF!</v>
      </c>
      <c r="N1099" s="49" t="e">
        <f t="shared" si="152"/>
        <v>#REF!</v>
      </c>
      <c r="O1099" s="111">
        <v>2733</v>
      </c>
      <c r="P1099" s="9">
        <f t="shared" si="154"/>
        <v>0</v>
      </c>
      <c r="Q1099" s="130">
        <f t="shared" si="155"/>
        <v>218</v>
      </c>
      <c r="R1099" s="130">
        <f t="shared" si="156"/>
        <v>999</v>
      </c>
      <c r="S1099" s="130">
        <f t="shared" si="157"/>
        <v>1090</v>
      </c>
      <c r="T1099" s="130">
        <f t="shared" si="158"/>
        <v>2687</v>
      </c>
      <c r="U1099" s="130">
        <f t="shared" si="159"/>
        <v>26330167</v>
      </c>
      <c r="V1099" s="185">
        <f t="shared" ref="V1099:V1162" si="160">A1099</f>
        <v>1090</v>
      </c>
      <c r="W1099" s="12">
        <v>218</v>
      </c>
      <c r="X1099" s="9">
        <v>999</v>
      </c>
      <c r="Y1099" s="9">
        <v>1090</v>
      </c>
      <c r="Z1099" s="12">
        <v>2687</v>
      </c>
      <c r="AA1099" s="12">
        <v>26330167</v>
      </c>
      <c r="AB1099" s="132"/>
      <c r="AC1099" s="131"/>
      <c r="AD1099" s="132"/>
      <c r="AE1099" s="132"/>
      <c r="AF1099" s="131"/>
      <c r="AG1099" s="131"/>
      <c r="AI1099" s="12"/>
      <c r="AL1099" s="12"/>
      <c r="AM1099" s="12"/>
      <c r="AO1099" s="12"/>
      <c r="AR1099" s="12"/>
      <c r="AS1099" s="12"/>
      <c r="AU1099" s="12"/>
      <c r="AX1099" s="12"/>
      <c r="AY1099" s="12"/>
      <c r="BA1099" s="12"/>
      <c r="BD1099" s="12"/>
      <c r="BE1099" s="12"/>
      <c r="BG1099" s="12"/>
      <c r="BJ1099" s="12"/>
      <c r="BK1099" s="12"/>
      <c r="BM1099" s="131"/>
      <c r="BN1099" s="132"/>
      <c r="BO1099" s="132"/>
      <c r="BP1099" s="12"/>
      <c r="BQ1099" s="12"/>
      <c r="BS1099" s="12"/>
      <c r="BV1099" s="12"/>
      <c r="BW1099" s="12"/>
      <c r="BY1099" s="12"/>
      <c r="CB1099" s="12"/>
      <c r="CC1099" s="12"/>
      <c r="CE1099" s="12"/>
      <c r="CH1099" s="12"/>
      <c r="CI1099" s="12"/>
    </row>
    <row r="1100" spans="1:87">
      <c r="A1100" s="9">
        <v>1091</v>
      </c>
      <c r="B1100" s="9">
        <v>219</v>
      </c>
      <c r="C1100" s="9" t="s">
        <v>1718</v>
      </c>
      <c r="D1100" s="9">
        <v>219</v>
      </c>
      <c r="E1100" s="9" t="s">
        <v>1279</v>
      </c>
      <c r="F1100" s="39">
        <v>20603272.396599997</v>
      </c>
      <c r="G1100" s="128">
        <v>0.99468598584533352</v>
      </c>
      <c r="H1100" s="129">
        <f>U1100</f>
        <v>20258808.089429993</v>
      </c>
      <c r="I1100" s="128">
        <f>IF(H1104&gt;0, H1100/H1104, 0)</f>
        <v>0.98842653246279422</v>
      </c>
      <c r="J1100" s="76"/>
      <c r="K1100" s="12" t="e">
        <f>ROUND(J1104*I1100,0)</f>
        <v>#REF!</v>
      </c>
      <c r="L1100" s="75">
        <v>17503826</v>
      </c>
      <c r="M1100" s="12" t="e">
        <f>K1100-L1100</f>
        <v>#REF!</v>
      </c>
      <c r="N1100" s="50" t="e">
        <f t="shared" si="152"/>
        <v>#REF!</v>
      </c>
      <c r="O1100" s="12">
        <v>2202</v>
      </c>
      <c r="P1100" s="9">
        <f t="shared" si="154"/>
        <v>0</v>
      </c>
      <c r="Q1100" s="130">
        <f t="shared" si="155"/>
        <v>219</v>
      </c>
      <c r="R1100" s="130">
        <f t="shared" si="156"/>
        <v>219</v>
      </c>
      <c r="S1100" s="130">
        <f t="shared" si="157"/>
        <v>1091</v>
      </c>
      <c r="T1100" s="130">
        <f t="shared" si="158"/>
        <v>2151</v>
      </c>
      <c r="U1100" s="130">
        <f t="shared" si="159"/>
        <v>20258808.089429993</v>
      </c>
      <c r="V1100" s="185">
        <f t="shared" si="160"/>
        <v>1091</v>
      </c>
      <c r="W1100" s="12">
        <v>219</v>
      </c>
      <c r="X1100" s="9">
        <v>219</v>
      </c>
      <c r="Y1100" s="9">
        <v>1091</v>
      </c>
      <c r="Z1100" s="12">
        <v>2151</v>
      </c>
      <c r="AA1100" s="12">
        <v>20258808.089429993</v>
      </c>
      <c r="AB1100" s="132"/>
      <c r="AC1100" s="131"/>
      <c r="AD1100" s="132"/>
      <c r="AE1100" s="132"/>
      <c r="AF1100" s="131"/>
      <c r="AG1100" s="131"/>
      <c r="AI1100" s="12"/>
      <c r="AL1100" s="12"/>
      <c r="AM1100" s="12"/>
      <c r="AO1100" s="12"/>
      <c r="AR1100" s="12"/>
      <c r="AS1100" s="12"/>
      <c r="AU1100" s="12"/>
      <c r="AX1100" s="12"/>
      <c r="AY1100" s="12"/>
      <c r="BA1100" s="12"/>
      <c r="BD1100" s="12"/>
      <c r="BE1100" s="12"/>
      <c r="BG1100" s="12"/>
      <c r="BJ1100" s="12"/>
      <c r="BK1100" s="12"/>
      <c r="BM1100" s="131"/>
      <c r="BN1100" s="132"/>
      <c r="BO1100" s="132"/>
      <c r="BP1100" s="12"/>
      <c r="BQ1100" s="12"/>
      <c r="BS1100" s="12"/>
      <c r="BV1100" s="12"/>
      <c r="BW1100" s="12"/>
      <c r="BY1100" s="12"/>
      <c r="CB1100" s="12"/>
      <c r="CC1100" s="12"/>
      <c r="CE1100" s="12"/>
      <c r="CH1100" s="12"/>
      <c r="CI1100" s="12"/>
    </row>
    <row r="1101" spans="1:87">
      <c r="A1101" s="9">
        <v>1092</v>
      </c>
      <c r="B1101" s="9">
        <v>219</v>
      </c>
      <c r="C1101" s="9" t="s">
        <v>1718</v>
      </c>
      <c r="D1101" s="9">
        <v>873</v>
      </c>
      <c r="E1101" s="9" t="s">
        <v>1494</v>
      </c>
      <c r="F1101" s="39">
        <v>110071</v>
      </c>
      <c r="G1101" s="128">
        <v>5.3140141546664877E-3</v>
      </c>
      <c r="H1101" s="129">
        <f t="shared" si="153"/>
        <v>237210</v>
      </c>
      <c r="I1101" s="128">
        <f>IF(H1104&gt;0, H1101/H1104, 0)</f>
        <v>1.1573467537205758E-2</v>
      </c>
      <c r="J1101" s="76"/>
      <c r="K1101" s="12" t="e">
        <f>ROUND(J1104*I1101,0)</f>
        <v>#REF!</v>
      </c>
      <c r="L1101" s="75">
        <v>93513</v>
      </c>
      <c r="M1101" s="12" t="e">
        <f>K1101-L1101</f>
        <v>#REF!</v>
      </c>
      <c r="N1101" s="50" t="e">
        <f t="shared" si="152"/>
        <v>#REF!</v>
      </c>
      <c r="O1101" s="12">
        <v>7</v>
      </c>
      <c r="P1101" s="9">
        <f t="shared" si="154"/>
        <v>0</v>
      </c>
      <c r="Q1101" s="130">
        <f t="shared" si="155"/>
        <v>219</v>
      </c>
      <c r="R1101" s="130">
        <f t="shared" si="156"/>
        <v>873</v>
      </c>
      <c r="S1101" s="130">
        <f t="shared" si="157"/>
        <v>1092</v>
      </c>
      <c r="T1101" s="130">
        <f t="shared" si="158"/>
        <v>15</v>
      </c>
      <c r="U1101" s="130">
        <f t="shared" si="159"/>
        <v>237210</v>
      </c>
      <c r="V1101" s="185">
        <f t="shared" si="160"/>
        <v>1092</v>
      </c>
      <c r="W1101" s="12">
        <v>219</v>
      </c>
      <c r="X1101" s="9">
        <v>873</v>
      </c>
      <c r="Y1101" s="9">
        <v>1092</v>
      </c>
      <c r="Z1101" s="12">
        <v>15</v>
      </c>
      <c r="AA1101" s="12">
        <v>237210</v>
      </c>
      <c r="AB1101" s="132"/>
      <c r="AC1101" s="131"/>
      <c r="AD1101" s="132"/>
      <c r="AE1101" s="132"/>
      <c r="AF1101" s="131"/>
      <c r="AG1101" s="131"/>
      <c r="AI1101" s="12"/>
      <c r="AL1101" s="12"/>
      <c r="AM1101" s="12"/>
      <c r="AO1101" s="12"/>
      <c r="AR1101" s="12"/>
      <c r="AS1101" s="12"/>
      <c r="AU1101" s="12"/>
      <c r="AX1101" s="12"/>
      <c r="AY1101" s="12"/>
      <c r="BA1101" s="12"/>
      <c r="BD1101" s="12"/>
      <c r="BE1101" s="12"/>
      <c r="BG1101" s="12"/>
      <c r="BJ1101" s="12"/>
      <c r="BK1101" s="12"/>
      <c r="BM1101" s="131"/>
      <c r="BN1101" s="132"/>
      <c r="BO1101" s="132"/>
      <c r="BP1101" s="12"/>
      <c r="BQ1101" s="12"/>
      <c r="BS1101" s="12"/>
      <c r="BV1101" s="12"/>
      <c r="BW1101" s="12"/>
      <c r="BY1101" s="12"/>
      <c r="CB1101" s="12"/>
      <c r="CC1101" s="12"/>
      <c r="CE1101" s="12"/>
      <c r="CH1101" s="12"/>
      <c r="CI1101" s="12"/>
    </row>
    <row r="1102" spans="1:87">
      <c r="A1102" s="9">
        <v>1093</v>
      </c>
      <c r="B1102" s="9">
        <v>219</v>
      </c>
      <c r="C1102" s="9" t="s">
        <v>1928</v>
      </c>
      <c r="D1102" s="9">
        <v>998</v>
      </c>
      <c r="E1102" s="9" t="s">
        <v>1928</v>
      </c>
      <c r="F1102" s="39">
        <v>0</v>
      </c>
      <c r="G1102" s="128">
        <v>0</v>
      </c>
      <c r="H1102" s="129">
        <f t="shared" si="153"/>
        <v>0</v>
      </c>
      <c r="I1102" s="128">
        <f>IF(H1104&gt;0, H1102/H1104, 0)</f>
        <v>0</v>
      </c>
      <c r="J1102" s="76"/>
      <c r="K1102" s="12" t="e">
        <f>ROUND(J1104*I1102,0)</f>
        <v>#REF!</v>
      </c>
      <c r="L1102" s="75">
        <v>0</v>
      </c>
      <c r="M1102" s="12" t="e">
        <f>K1102-L1102</f>
        <v>#REF!</v>
      </c>
      <c r="N1102" s="50" t="e">
        <f t="shared" si="152"/>
        <v>#REF!</v>
      </c>
      <c r="O1102" s="12">
        <v>0</v>
      </c>
      <c r="P1102" s="9">
        <f t="shared" si="154"/>
        <v>0</v>
      </c>
      <c r="Q1102" s="130">
        <f t="shared" si="155"/>
        <v>219</v>
      </c>
      <c r="R1102" s="130">
        <f t="shared" si="156"/>
        <v>998</v>
      </c>
      <c r="S1102" s="130">
        <f t="shared" si="157"/>
        <v>1093</v>
      </c>
      <c r="T1102" s="130">
        <f t="shared" si="158"/>
        <v>0</v>
      </c>
      <c r="U1102" s="130">
        <f t="shared" si="159"/>
        <v>0</v>
      </c>
      <c r="V1102" s="185">
        <f t="shared" si="160"/>
        <v>1093</v>
      </c>
      <c r="W1102" s="12">
        <v>219</v>
      </c>
      <c r="X1102" s="9">
        <v>998</v>
      </c>
      <c r="Y1102" s="9">
        <v>1093</v>
      </c>
      <c r="Z1102" s="12">
        <v>0</v>
      </c>
      <c r="AA1102" s="12">
        <v>0</v>
      </c>
      <c r="AB1102" s="132"/>
      <c r="AC1102" s="131"/>
      <c r="AD1102" s="132"/>
      <c r="AE1102" s="132"/>
      <c r="AF1102" s="131"/>
      <c r="AG1102" s="131"/>
      <c r="AI1102" s="12"/>
      <c r="AL1102" s="12"/>
      <c r="AM1102" s="12"/>
      <c r="AO1102" s="12"/>
      <c r="AR1102" s="12"/>
      <c r="AS1102" s="12"/>
      <c r="AU1102" s="12"/>
      <c r="AX1102" s="12"/>
      <c r="AY1102" s="12"/>
      <c r="BA1102" s="12"/>
      <c r="BD1102" s="12"/>
      <c r="BE1102" s="12"/>
      <c r="BG1102" s="12"/>
      <c r="BJ1102" s="12"/>
      <c r="BK1102" s="12"/>
      <c r="BM1102" s="131"/>
      <c r="BN1102" s="132"/>
      <c r="BO1102" s="132"/>
      <c r="BP1102" s="12"/>
      <c r="BQ1102" s="12"/>
      <c r="BS1102" s="12"/>
      <c r="BV1102" s="12"/>
      <c r="BW1102" s="12"/>
      <c r="BY1102" s="12"/>
      <c r="CB1102" s="12"/>
      <c r="CC1102" s="12"/>
      <c r="CE1102" s="12"/>
      <c r="CH1102" s="12"/>
      <c r="CI1102" s="12"/>
    </row>
    <row r="1103" spans="1:87">
      <c r="A1103" s="9">
        <v>1094</v>
      </c>
      <c r="B1103" s="9">
        <v>219</v>
      </c>
      <c r="C1103" s="9" t="s">
        <v>1928</v>
      </c>
      <c r="D1103" s="9">
        <v>998</v>
      </c>
      <c r="E1103" s="9" t="s">
        <v>1928</v>
      </c>
      <c r="F1103" s="39">
        <v>0</v>
      </c>
      <c r="G1103" s="128">
        <v>0</v>
      </c>
      <c r="H1103" s="129">
        <f t="shared" si="153"/>
        <v>0</v>
      </c>
      <c r="I1103" s="128">
        <f>IF(H1104&gt;0, H1103/H1104, 0)</f>
        <v>0</v>
      </c>
      <c r="J1103" s="76"/>
      <c r="K1103" s="12" t="e">
        <f>ROUND(J1104*I1103,0)</f>
        <v>#REF!</v>
      </c>
      <c r="L1103" s="75">
        <v>0</v>
      </c>
      <c r="M1103" s="12" t="e">
        <f>K1103-L1103</f>
        <v>#REF!</v>
      </c>
      <c r="N1103" s="50" t="e">
        <f t="shared" si="152"/>
        <v>#REF!</v>
      </c>
      <c r="O1103" s="12">
        <v>0</v>
      </c>
      <c r="P1103" s="9">
        <f t="shared" si="154"/>
        <v>0</v>
      </c>
      <c r="Q1103" s="130">
        <f t="shared" si="155"/>
        <v>219</v>
      </c>
      <c r="R1103" s="130">
        <f t="shared" si="156"/>
        <v>998</v>
      </c>
      <c r="S1103" s="130">
        <f t="shared" si="157"/>
        <v>1094</v>
      </c>
      <c r="T1103" s="130">
        <f t="shared" si="158"/>
        <v>0</v>
      </c>
      <c r="U1103" s="130">
        <f t="shared" si="159"/>
        <v>0</v>
      </c>
      <c r="V1103" s="185">
        <f t="shared" si="160"/>
        <v>1094</v>
      </c>
      <c r="W1103" s="12">
        <v>219</v>
      </c>
      <c r="X1103" s="9">
        <v>998</v>
      </c>
      <c r="Y1103" s="9">
        <v>1094</v>
      </c>
      <c r="Z1103" s="12">
        <v>0</v>
      </c>
      <c r="AA1103" s="12">
        <v>0</v>
      </c>
      <c r="AB1103" s="132"/>
      <c r="AC1103" s="131"/>
      <c r="AD1103" s="132"/>
      <c r="AE1103" s="132"/>
      <c r="AF1103" s="131"/>
      <c r="AG1103" s="131"/>
      <c r="AI1103" s="12"/>
      <c r="AL1103" s="12"/>
      <c r="AM1103" s="12"/>
      <c r="AO1103" s="12"/>
      <c r="AR1103" s="12"/>
      <c r="AS1103" s="12"/>
      <c r="AU1103" s="12"/>
      <c r="AX1103" s="12"/>
      <c r="AY1103" s="12"/>
      <c r="BA1103" s="12"/>
      <c r="BD1103" s="12"/>
      <c r="BE1103" s="12"/>
      <c r="BG1103" s="12"/>
      <c r="BJ1103" s="12"/>
      <c r="BK1103" s="12"/>
      <c r="BM1103" s="131"/>
      <c r="BN1103" s="132"/>
      <c r="BO1103" s="132"/>
      <c r="BP1103" s="12"/>
      <c r="BQ1103" s="12"/>
      <c r="BS1103" s="12"/>
      <c r="BV1103" s="12"/>
      <c r="BW1103" s="12"/>
      <c r="BY1103" s="12"/>
      <c r="CB1103" s="12"/>
      <c r="CC1103" s="12"/>
      <c r="CE1103" s="12"/>
      <c r="CH1103" s="12"/>
      <c r="CI1103" s="12"/>
    </row>
    <row r="1104" spans="1:87">
      <c r="A1104" s="9">
        <v>1095</v>
      </c>
      <c r="B1104" s="13">
        <v>219</v>
      </c>
      <c r="C1104" s="13" t="s">
        <v>1718</v>
      </c>
      <c r="D1104" s="13">
        <v>999</v>
      </c>
      <c r="E1104" s="13" t="s">
        <v>946</v>
      </c>
      <c r="F1104" s="111">
        <v>20713343.396599997</v>
      </c>
      <c r="G1104" s="133">
        <v>1</v>
      </c>
      <c r="H1104" s="134">
        <f>SUM(H1100:H1103)</f>
        <v>20496018.089429993</v>
      </c>
      <c r="I1104" s="133">
        <f>SUM(I1100:I1103)</f>
        <v>1</v>
      </c>
      <c r="J1104" s="111" t="e">
        <f>VLOOKUP(B1104,town351,22)</f>
        <v>#REF!</v>
      </c>
      <c r="K1104" s="111" t="e">
        <f>SUM(K1100:K1103)</f>
        <v>#REF!</v>
      </c>
      <c r="L1104" s="135">
        <v>17597339</v>
      </c>
      <c r="M1104" s="111" t="e">
        <f>SUM(M1100:M1103)</f>
        <v>#REF!</v>
      </c>
      <c r="N1104" s="49" t="e">
        <f t="shared" ref="N1104:N1167" si="161">IF(L1104&gt;0,M1104*100/L1104,IF(M1104&gt;0,100,0))</f>
        <v>#REF!</v>
      </c>
      <c r="O1104" s="111">
        <v>2209</v>
      </c>
      <c r="P1104" s="9">
        <f t="shared" si="154"/>
        <v>0</v>
      </c>
      <c r="Q1104" s="130">
        <f t="shared" si="155"/>
        <v>219</v>
      </c>
      <c r="R1104" s="130">
        <f t="shared" si="156"/>
        <v>999</v>
      </c>
      <c r="S1104" s="130">
        <f t="shared" si="157"/>
        <v>1095</v>
      </c>
      <c r="T1104" s="130">
        <f t="shared" si="158"/>
        <v>2166</v>
      </c>
      <c r="U1104" s="130">
        <f t="shared" si="159"/>
        <v>20496018.089429993</v>
      </c>
      <c r="V1104" s="185">
        <f t="shared" si="160"/>
        <v>1095</v>
      </c>
      <c r="W1104" s="12">
        <v>219</v>
      </c>
      <c r="X1104" s="9">
        <v>999</v>
      </c>
      <c r="Y1104" s="9">
        <v>1095</v>
      </c>
      <c r="Z1104" s="12">
        <v>2166</v>
      </c>
      <c r="AA1104" s="12">
        <v>20496018.089429993</v>
      </c>
      <c r="AB1104" s="132"/>
      <c r="AC1104" s="131"/>
      <c r="AD1104" s="132"/>
      <c r="AE1104" s="132"/>
      <c r="AF1104" s="131"/>
      <c r="AG1104" s="131"/>
      <c r="AI1104" s="12"/>
      <c r="AL1104" s="12"/>
      <c r="AM1104" s="12"/>
      <c r="AO1104" s="12"/>
      <c r="AR1104" s="12"/>
      <c r="AS1104" s="12"/>
      <c r="AU1104" s="12"/>
      <c r="AX1104" s="12"/>
      <c r="AY1104" s="12"/>
      <c r="BA1104" s="12"/>
      <c r="BD1104" s="12"/>
      <c r="BE1104" s="12"/>
      <c r="BG1104" s="12"/>
      <c r="BJ1104" s="12"/>
      <c r="BK1104" s="12"/>
      <c r="BM1104" s="131"/>
      <c r="BN1104" s="132"/>
      <c r="BO1104" s="132"/>
      <c r="BP1104" s="12"/>
      <c r="BQ1104" s="12"/>
      <c r="BS1104" s="12"/>
      <c r="BV1104" s="12"/>
      <c r="BW1104" s="12"/>
      <c r="BY1104" s="12"/>
      <c r="CB1104" s="12"/>
      <c r="CC1104" s="12"/>
      <c r="CE1104" s="12"/>
      <c r="CH1104" s="12"/>
      <c r="CI1104" s="12"/>
    </row>
    <row r="1105" spans="1:87">
      <c r="A1105" s="9">
        <v>1096</v>
      </c>
      <c r="B1105" s="9">
        <v>220</v>
      </c>
      <c r="C1105" s="9" t="s">
        <v>1719</v>
      </c>
      <c r="D1105" s="9">
        <v>220</v>
      </c>
      <c r="E1105" s="9" t="s">
        <v>1280</v>
      </c>
      <c r="F1105" s="39">
        <v>36030240.360470004</v>
      </c>
      <c r="G1105" s="128">
        <v>0.9735155549631751</v>
      </c>
      <c r="H1105" s="129">
        <f>U1105</f>
        <v>36087087.065760002</v>
      </c>
      <c r="I1105" s="128">
        <f>IF(H1109&gt;0, H1105/H1109, 0)</f>
        <v>0.97211095894631749</v>
      </c>
      <c r="J1105" s="76"/>
      <c r="K1105" s="12" t="e">
        <f>ROUND(J1109*I1105,0)</f>
        <v>#REF!</v>
      </c>
      <c r="L1105" s="75">
        <v>31220839</v>
      </c>
      <c r="M1105" s="12" t="e">
        <f>K1105-L1105</f>
        <v>#REF!</v>
      </c>
      <c r="N1105" s="50" t="e">
        <f t="shared" si="161"/>
        <v>#REF!</v>
      </c>
      <c r="O1105" s="12">
        <v>3492</v>
      </c>
      <c r="P1105" s="9">
        <f t="shared" si="154"/>
        <v>0</v>
      </c>
      <c r="Q1105" s="130">
        <f t="shared" si="155"/>
        <v>220</v>
      </c>
      <c r="R1105" s="130">
        <f t="shared" si="156"/>
        <v>220</v>
      </c>
      <c r="S1105" s="130">
        <f t="shared" si="157"/>
        <v>1096</v>
      </c>
      <c r="T1105" s="130">
        <f t="shared" si="158"/>
        <v>3470</v>
      </c>
      <c r="U1105" s="130">
        <f t="shared" si="159"/>
        <v>36087087.065760002</v>
      </c>
      <c r="V1105" s="185">
        <f t="shared" si="160"/>
        <v>1096</v>
      </c>
      <c r="W1105" s="12">
        <v>220</v>
      </c>
      <c r="X1105" s="9">
        <v>220</v>
      </c>
      <c r="Y1105" s="9">
        <v>1096</v>
      </c>
      <c r="Z1105" s="12">
        <v>3470</v>
      </c>
      <c r="AA1105" s="12">
        <v>36087087.065760002</v>
      </c>
      <c r="AB1105" s="132"/>
      <c r="AC1105" s="131"/>
      <c r="AD1105" s="132"/>
      <c r="AE1105" s="132"/>
      <c r="AF1105" s="131"/>
      <c r="AG1105" s="131"/>
      <c r="AI1105" s="12"/>
      <c r="AL1105" s="12"/>
      <c r="AM1105" s="12"/>
      <c r="AO1105" s="12"/>
      <c r="AR1105" s="12"/>
      <c r="AS1105" s="12"/>
      <c r="AU1105" s="12"/>
      <c r="AX1105" s="12"/>
      <c r="AY1105" s="12"/>
      <c r="BA1105" s="12"/>
      <c r="BD1105" s="12"/>
      <c r="BE1105" s="12"/>
      <c r="BG1105" s="12"/>
      <c r="BJ1105" s="12"/>
      <c r="BK1105" s="12"/>
      <c r="BM1105" s="131"/>
      <c r="BN1105" s="132"/>
      <c r="BO1105" s="132"/>
      <c r="BP1105" s="12"/>
      <c r="BQ1105" s="12"/>
      <c r="BS1105" s="12"/>
      <c r="BV1105" s="12"/>
      <c r="BW1105" s="12"/>
      <c r="BY1105" s="12"/>
      <c r="CB1105" s="12"/>
      <c r="CC1105" s="12"/>
      <c r="CE1105" s="12"/>
      <c r="CH1105" s="12"/>
      <c r="CI1105" s="12"/>
    </row>
    <row r="1106" spans="1:87">
      <c r="A1106" s="9">
        <v>1097</v>
      </c>
      <c r="B1106" s="9">
        <v>220</v>
      </c>
      <c r="C1106" s="9" t="s">
        <v>1719</v>
      </c>
      <c r="D1106" s="9">
        <v>806</v>
      </c>
      <c r="E1106" s="9" t="s">
        <v>1475</v>
      </c>
      <c r="F1106" s="39">
        <v>808072</v>
      </c>
      <c r="G1106" s="128">
        <v>2.1833622358880676E-2</v>
      </c>
      <c r="H1106" s="129">
        <f t="shared" si="153"/>
        <v>857798</v>
      </c>
      <c r="I1106" s="128">
        <f>IF(H1109&gt;0, H1106/H1109, 0)</f>
        <v>2.3107291393253709E-2</v>
      </c>
      <c r="J1106" s="76"/>
      <c r="K1106" s="12" t="e">
        <f>ROUND(J1109*I1106,0)</f>
        <v>#REF!</v>
      </c>
      <c r="L1106" s="75">
        <v>700209</v>
      </c>
      <c r="M1106" s="12" t="e">
        <f>K1106-L1106</f>
        <v>#REF!</v>
      </c>
      <c r="N1106" s="50" t="e">
        <f t="shared" si="161"/>
        <v>#REF!</v>
      </c>
      <c r="O1106" s="12">
        <v>50</v>
      </c>
      <c r="P1106" s="9">
        <f t="shared" si="154"/>
        <v>0</v>
      </c>
      <c r="Q1106" s="130">
        <f t="shared" si="155"/>
        <v>220</v>
      </c>
      <c r="R1106" s="130">
        <f t="shared" si="156"/>
        <v>806</v>
      </c>
      <c r="S1106" s="130">
        <f t="shared" si="157"/>
        <v>1097</v>
      </c>
      <c r="T1106" s="130">
        <f t="shared" si="158"/>
        <v>53</v>
      </c>
      <c r="U1106" s="130">
        <f t="shared" si="159"/>
        <v>857798</v>
      </c>
      <c r="V1106" s="185">
        <f t="shared" si="160"/>
        <v>1097</v>
      </c>
      <c r="W1106" s="12">
        <v>220</v>
      </c>
      <c r="X1106" s="9">
        <v>806</v>
      </c>
      <c r="Y1106" s="9">
        <v>1097</v>
      </c>
      <c r="Z1106" s="12">
        <v>53</v>
      </c>
      <c r="AA1106" s="12">
        <v>857798</v>
      </c>
      <c r="AB1106" s="132"/>
      <c r="AC1106" s="131"/>
      <c r="AD1106" s="132"/>
      <c r="AE1106" s="132"/>
      <c r="AF1106" s="131"/>
      <c r="AG1106" s="131"/>
      <c r="AI1106" s="12"/>
      <c r="AL1106" s="12"/>
      <c r="AM1106" s="12"/>
      <c r="AO1106" s="12"/>
      <c r="AR1106" s="12"/>
      <c r="AS1106" s="12"/>
      <c r="AU1106" s="12"/>
      <c r="AX1106" s="12"/>
      <c r="AY1106" s="12"/>
      <c r="BA1106" s="12"/>
      <c r="BD1106" s="12"/>
      <c r="BE1106" s="12"/>
      <c r="BG1106" s="12"/>
      <c r="BJ1106" s="12"/>
      <c r="BK1106" s="12"/>
      <c r="BM1106" s="131"/>
      <c r="BN1106" s="132"/>
      <c r="BO1106" s="132"/>
      <c r="BP1106" s="12"/>
      <c r="BQ1106" s="12"/>
      <c r="BS1106" s="12"/>
      <c r="BV1106" s="12"/>
      <c r="BW1106" s="12"/>
      <c r="BY1106" s="12"/>
      <c r="CB1106" s="12"/>
      <c r="CC1106" s="12"/>
      <c r="CE1106" s="12"/>
      <c r="CH1106" s="12"/>
      <c r="CI1106" s="12"/>
    </row>
    <row r="1107" spans="1:87">
      <c r="A1107" s="9">
        <v>1098</v>
      </c>
      <c r="B1107" s="9">
        <v>220</v>
      </c>
      <c r="C1107" s="9" t="s">
        <v>1719</v>
      </c>
      <c r="D1107" s="9">
        <v>915</v>
      </c>
      <c r="E1107" s="9" t="s">
        <v>1500</v>
      </c>
      <c r="F1107" s="39">
        <v>172129</v>
      </c>
      <c r="G1107" s="128">
        <v>4.6508226779442569E-3</v>
      </c>
      <c r="H1107" s="129">
        <f t="shared" si="153"/>
        <v>177510</v>
      </c>
      <c r="I1107" s="128">
        <f>IF(H1109&gt;0, H1107/H1109, 0)</f>
        <v>4.781749660428756E-3</v>
      </c>
      <c r="J1107" s="76"/>
      <c r="K1107" s="12" t="e">
        <f>ROUND(J1109*I1107,0)</f>
        <v>#REF!</v>
      </c>
      <c r="L1107" s="75">
        <v>149153</v>
      </c>
      <c r="M1107" s="12" t="e">
        <f>K1107-L1107</f>
        <v>#REF!</v>
      </c>
      <c r="N1107" s="50" t="e">
        <f t="shared" si="161"/>
        <v>#REF!</v>
      </c>
      <c r="O1107" s="12">
        <v>11</v>
      </c>
      <c r="P1107" s="9">
        <f t="shared" si="154"/>
        <v>0</v>
      </c>
      <c r="Q1107" s="130">
        <f t="shared" si="155"/>
        <v>220</v>
      </c>
      <c r="R1107" s="130">
        <f t="shared" si="156"/>
        <v>915</v>
      </c>
      <c r="S1107" s="130">
        <f t="shared" si="157"/>
        <v>1098</v>
      </c>
      <c r="T1107" s="130">
        <f t="shared" si="158"/>
        <v>11</v>
      </c>
      <c r="U1107" s="130">
        <f t="shared" si="159"/>
        <v>177510</v>
      </c>
      <c r="V1107" s="185">
        <f t="shared" si="160"/>
        <v>1098</v>
      </c>
      <c r="W1107" s="12">
        <v>220</v>
      </c>
      <c r="X1107" s="9">
        <v>915</v>
      </c>
      <c r="Y1107" s="9">
        <v>1098</v>
      </c>
      <c r="Z1107" s="12">
        <v>11</v>
      </c>
      <c r="AA1107" s="12">
        <v>177510</v>
      </c>
      <c r="AB1107" s="132"/>
      <c r="AC1107" s="131"/>
      <c r="AD1107" s="132"/>
      <c r="AE1107" s="132"/>
      <c r="AF1107" s="131"/>
      <c r="AG1107" s="131"/>
      <c r="AI1107" s="12"/>
      <c r="AL1107" s="12"/>
      <c r="AM1107" s="12"/>
      <c r="AO1107" s="12"/>
      <c r="AR1107" s="12"/>
      <c r="AS1107" s="12"/>
      <c r="AU1107" s="12"/>
      <c r="AX1107" s="12"/>
      <c r="AY1107" s="12"/>
      <c r="BA1107" s="12"/>
      <c r="BD1107" s="12"/>
      <c r="BE1107" s="12"/>
      <c r="BG1107" s="12"/>
      <c r="BJ1107" s="12"/>
      <c r="BK1107" s="12"/>
      <c r="BM1107" s="131"/>
      <c r="BN1107" s="132"/>
      <c r="BO1107" s="132"/>
      <c r="BP1107" s="12"/>
      <c r="BQ1107" s="12"/>
      <c r="BS1107" s="12"/>
      <c r="BV1107" s="12"/>
      <c r="BW1107" s="12"/>
      <c r="BY1107" s="12"/>
      <c r="CB1107" s="12"/>
      <c r="CC1107" s="12"/>
      <c r="CE1107" s="12"/>
      <c r="CH1107" s="12"/>
      <c r="CI1107" s="12"/>
    </row>
    <row r="1108" spans="1:87">
      <c r="A1108" s="9">
        <v>1099</v>
      </c>
      <c r="B1108" s="9">
        <v>220</v>
      </c>
      <c r="C1108" s="9" t="s">
        <v>1928</v>
      </c>
      <c r="D1108" s="9">
        <v>998</v>
      </c>
      <c r="E1108" s="9" t="s">
        <v>1928</v>
      </c>
      <c r="F1108" s="39">
        <v>0</v>
      </c>
      <c r="G1108" s="128">
        <v>0</v>
      </c>
      <c r="H1108" s="129">
        <f t="shared" si="153"/>
        <v>0</v>
      </c>
      <c r="I1108" s="128">
        <f>IF(H1109&gt;0, H1108/H1109, 0)</f>
        <v>0</v>
      </c>
      <c r="J1108" s="76"/>
      <c r="K1108" s="12" t="e">
        <f>ROUND(J1109*I1108,0)</f>
        <v>#REF!</v>
      </c>
      <c r="L1108" s="75">
        <v>0</v>
      </c>
      <c r="M1108" s="12" t="e">
        <f>K1108-L1108</f>
        <v>#REF!</v>
      </c>
      <c r="N1108" s="50" t="e">
        <f t="shared" si="161"/>
        <v>#REF!</v>
      </c>
      <c r="O1108" s="12">
        <v>0</v>
      </c>
      <c r="P1108" s="9">
        <f t="shared" si="154"/>
        <v>0</v>
      </c>
      <c r="Q1108" s="130">
        <f t="shared" si="155"/>
        <v>220</v>
      </c>
      <c r="R1108" s="130">
        <f t="shared" si="156"/>
        <v>998</v>
      </c>
      <c r="S1108" s="130">
        <f t="shared" si="157"/>
        <v>1099</v>
      </c>
      <c r="T1108" s="130">
        <f t="shared" si="158"/>
        <v>0</v>
      </c>
      <c r="U1108" s="130">
        <f t="shared" si="159"/>
        <v>0</v>
      </c>
      <c r="V1108" s="185">
        <f t="shared" si="160"/>
        <v>1099</v>
      </c>
      <c r="W1108" s="12">
        <v>220</v>
      </c>
      <c r="X1108" s="9">
        <v>998</v>
      </c>
      <c r="Y1108" s="9">
        <v>1099</v>
      </c>
      <c r="Z1108" s="12">
        <v>0</v>
      </c>
      <c r="AA1108" s="12">
        <v>0</v>
      </c>
      <c r="AB1108" s="132"/>
      <c r="AC1108" s="131"/>
      <c r="AD1108" s="132"/>
      <c r="AE1108" s="132"/>
      <c r="AF1108" s="131"/>
      <c r="AG1108" s="131"/>
      <c r="AI1108" s="12"/>
      <c r="AL1108" s="12"/>
      <c r="AM1108" s="12"/>
      <c r="AO1108" s="12"/>
      <c r="AR1108" s="12"/>
      <c r="AS1108" s="12"/>
      <c r="AU1108" s="12"/>
      <c r="AX1108" s="12"/>
      <c r="AY1108" s="12"/>
      <c r="BA1108" s="12"/>
      <c r="BD1108" s="12"/>
      <c r="BE1108" s="12"/>
      <c r="BG1108" s="12"/>
      <c r="BJ1108" s="12"/>
      <c r="BK1108" s="12"/>
      <c r="BM1108" s="131"/>
      <c r="BN1108" s="132"/>
      <c r="BO1108" s="132"/>
      <c r="BP1108" s="12"/>
      <c r="BQ1108" s="12"/>
      <c r="BS1108" s="12"/>
      <c r="BV1108" s="12"/>
      <c r="BW1108" s="12"/>
      <c r="BY1108" s="12"/>
      <c r="CB1108" s="12"/>
      <c r="CC1108" s="12"/>
      <c r="CE1108" s="12"/>
      <c r="CH1108" s="12"/>
      <c r="CI1108" s="12"/>
    </row>
    <row r="1109" spans="1:87">
      <c r="A1109" s="9">
        <v>1100</v>
      </c>
      <c r="B1109" s="13">
        <v>220</v>
      </c>
      <c r="C1109" s="13" t="s">
        <v>1719</v>
      </c>
      <c r="D1109" s="13">
        <v>999</v>
      </c>
      <c r="E1109" s="13" t="s">
        <v>946</v>
      </c>
      <c r="F1109" s="111">
        <v>37010441.360470004</v>
      </c>
      <c r="G1109" s="133">
        <v>1</v>
      </c>
      <c r="H1109" s="134">
        <f>SUM(H1105:H1108)</f>
        <v>37122395.065760002</v>
      </c>
      <c r="I1109" s="133">
        <f>SUM(I1105:I1108)</f>
        <v>1</v>
      </c>
      <c r="J1109" s="111" t="e">
        <f>VLOOKUP(B1109,town351,22)</f>
        <v>#REF!</v>
      </c>
      <c r="K1109" s="111" t="e">
        <f>SUM(K1105:K1108)</f>
        <v>#REF!</v>
      </c>
      <c r="L1109" s="135">
        <v>32070201</v>
      </c>
      <c r="M1109" s="111" t="e">
        <f>SUM(M1105:M1108)</f>
        <v>#REF!</v>
      </c>
      <c r="N1109" s="49" t="e">
        <f t="shared" si="161"/>
        <v>#REF!</v>
      </c>
      <c r="O1109" s="111">
        <v>3553</v>
      </c>
      <c r="P1109" s="9">
        <f t="shared" si="154"/>
        <v>0</v>
      </c>
      <c r="Q1109" s="130">
        <f t="shared" si="155"/>
        <v>220</v>
      </c>
      <c r="R1109" s="130">
        <f t="shared" si="156"/>
        <v>999</v>
      </c>
      <c r="S1109" s="130">
        <f t="shared" si="157"/>
        <v>1100</v>
      </c>
      <c r="T1109" s="130">
        <f t="shared" si="158"/>
        <v>3534</v>
      </c>
      <c r="U1109" s="130">
        <f t="shared" si="159"/>
        <v>37122395.065760002</v>
      </c>
      <c r="V1109" s="185">
        <f t="shared" si="160"/>
        <v>1100</v>
      </c>
      <c r="W1109" s="12">
        <v>220</v>
      </c>
      <c r="X1109" s="9">
        <v>999</v>
      </c>
      <c r="Y1109" s="9">
        <v>1100</v>
      </c>
      <c r="Z1109" s="12">
        <v>3534</v>
      </c>
      <c r="AA1109" s="12">
        <v>37122395.065760002</v>
      </c>
      <c r="AB1109" s="132"/>
      <c r="AC1109" s="131"/>
      <c r="AD1109" s="132"/>
      <c r="AE1109" s="132"/>
      <c r="AF1109" s="131"/>
      <c r="AG1109" s="131"/>
      <c r="AI1109" s="12"/>
      <c r="AL1109" s="12"/>
      <c r="AM1109" s="12"/>
      <c r="AO1109" s="12"/>
      <c r="AR1109" s="12"/>
      <c r="AS1109" s="12"/>
      <c r="AU1109" s="12"/>
      <c r="AX1109" s="12"/>
      <c r="AY1109" s="12"/>
      <c r="BA1109" s="12"/>
      <c r="BD1109" s="12"/>
      <c r="BE1109" s="12"/>
      <c r="BG1109" s="12"/>
      <c r="BJ1109" s="12"/>
      <c r="BK1109" s="12"/>
      <c r="BM1109" s="131"/>
      <c r="BN1109" s="132"/>
      <c r="BO1109" s="132"/>
      <c r="BP1109" s="12"/>
      <c r="BQ1109" s="12"/>
      <c r="BS1109" s="12"/>
      <c r="BV1109" s="12"/>
      <c r="BW1109" s="12"/>
      <c r="BY1109" s="12"/>
      <c r="CB1109" s="12"/>
      <c r="CC1109" s="12"/>
      <c r="CE1109" s="12"/>
      <c r="CH1109" s="12"/>
      <c r="CI1109" s="12"/>
    </row>
    <row r="1110" spans="1:87">
      <c r="A1110" s="9">
        <v>1101</v>
      </c>
      <c r="B1110" s="9">
        <v>221</v>
      </c>
      <c r="C1110" s="9" t="s">
        <v>1720</v>
      </c>
      <c r="D1110" s="9">
        <v>221</v>
      </c>
      <c r="E1110" s="9" t="s">
        <v>1281</v>
      </c>
      <c r="F1110" s="39">
        <v>4306524.25</v>
      </c>
      <c r="G1110" s="128">
        <v>0.63426432251610565</v>
      </c>
      <c r="H1110" s="129">
        <f>U1110</f>
        <v>4345993.05</v>
      </c>
      <c r="I1110" s="128">
        <f>IF(H1114&gt;0, H1110/H1114, 0)</f>
        <v>0.64337176760406423</v>
      </c>
      <c r="J1110" s="76"/>
      <c r="K1110" s="12" t="e">
        <f>ROUND(J1114*I1110,0)</f>
        <v>#REF!</v>
      </c>
      <c r="L1110" s="75">
        <v>3420717</v>
      </c>
      <c r="M1110" s="12" t="e">
        <f>K1110-L1110</f>
        <v>#REF!</v>
      </c>
      <c r="N1110" s="50" t="e">
        <f t="shared" si="161"/>
        <v>#REF!</v>
      </c>
      <c r="O1110" s="12">
        <v>434</v>
      </c>
      <c r="P1110" s="9">
        <f t="shared" si="154"/>
        <v>0</v>
      </c>
      <c r="Q1110" s="130">
        <f t="shared" si="155"/>
        <v>221</v>
      </c>
      <c r="R1110" s="130">
        <f t="shared" si="156"/>
        <v>221</v>
      </c>
      <c r="S1110" s="130">
        <f t="shared" si="157"/>
        <v>1101</v>
      </c>
      <c r="T1110" s="130">
        <f t="shared" si="158"/>
        <v>445</v>
      </c>
      <c r="U1110" s="130">
        <f t="shared" si="159"/>
        <v>4345993.05</v>
      </c>
      <c r="V1110" s="185">
        <f t="shared" si="160"/>
        <v>1101</v>
      </c>
      <c r="W1110" s="12">
        <v>221</v>
      </c>
      <c r="X1110" s="9">
        <v>221</v>
      </c>
      <c r="Y1110" s="9">
        <v>1101</v>
      </c>
      <c r="Z1110" s="12">
        <v>445</v>
      </c>
      <c r="AA1110" s="12">
        <v>4345993.05</v>
      </c>
      <c r="AB1110" s="132"/>
      <c r="AC1110" s="131"/>
      <c r="AD1110" s="132"/>
      <c r="AE1110" s="132"/>
      <c r="AF1110" s="131"/>
      <c r="AG1110" s="131"/>
      <c r="AI1110" s="12"/>
      <c r="AL1110" s="12"/>
      <c r="AM1110" s="12"/>
      <c r="AO1110" s="12"/>
      <c r="AR1110" s="12"/>
      <c r="AS1110" s="12"/>
      <c r="AU1110" s="12"/>
      <c r="AX1110" s="12"/>
      <c r="AY1110" s="12"/>
      <c r="BA1110" s="12"/>
      <c r="BD1110" s="12"/>
      <c r="BE1110" s="12"/>
      <c r="BG1110" s="12"/>
      <c r="BJ1110" s="12"/>
      <c r="BK1110" s="12"/>
      <c r="BM1110" s="131"/>
      <c r="BN1110" s="132"/>
      <c r="BO1110" s="132"/>
      <c r="BP1110" s="12"/>
      <c r="BQ1110" s="12"/>
      <c r="BS1110" s="12"/>
      <c r="BV1110" s="12"/>
      <c r="BW1110" s="12"/>
      <c r="BY1110" s="12"/>
      <c r="CB1110" s="12"/>
      <c r="CC1110" s="12"/>
      <c r="CE1110" s="12"/>
      <c r="CH1110" s="12"/>
      <c r="CI1110" s="12"/>
    </row>
    <row r="1111" spans="1:87">
      <c r="A1111" s="9">
        <v>1102</v>
      </c>
      <c r="B1111" s="9">
        <v>221</v>
      </c>
      <c r="C1111" s="9" t="s">
        <v>1720</v>
      </c>
      <c r="D1111" s="9">
        <v>700</v>
      </c>
      <c r="E1111" s="9" t="s">
        <v>1446</v>
      </c>
      <c r="F1111" s="39">
        <v>2483270</v>
      </c>
      <c r="G1111" s="128">
        <v>0.36573567748389429</v>
      </c>
      <c r="H1111" s="129">
        <f t="shared" si="153"/>
        <v>2409033</v>
      </c>
      <c r="I1111" s="128">
        <f>IF(H1114&gt;0, H1111/H1114, 0)</f>
        <v>0.35662823239593577</v>
      </c>
      <c r="J1111" s="76"/>
      <c r="K1111" s="12" t="e">
        <f>ROUND(J1114*I1111,0)</f>
        <v>#REF!</v>
      </c>
      <c r="L1111" s="75">
        <v>1972487</v>
      </c>
      <c r="M1111" s="12" t="e">
        <f>K1111-L1111</f>
        <v>#REF!</v>
      </c>
      <c r="N1111" s="50" t="e">
        <f t="shared" si="161"/>
        <v>#REF!</v>
      </c>
      <c r="O1111" s="12">
        <v>218</v>
      </c>
      <c r="P1111" s="9">
        <f t="shared" si="154"/>
        <v>0</v>
      </c>
      <c r="Q1111" s="130">
        <f t="shared" si="155"/>
        <v>221</v>
      </c>
      <c r="R1111" s="130">
        <f t="shared" si="156"/>
        <v>700</v>
      </c>
      <c r="S1111" s="130">
        <f t="shared" si="157"/>
        <v>1102</v>
      </c>
      <c r="T1111" s="130">
        <f t="shared" si="158"/>
        <v>203</v>
      </c>
      <c r="U1111" s="130">
        <f t="shared" si="159"/>
        <v>2409033</v>
      </c>
      <c r="V1111" s="185">
        <f t="shared" si="160"/>
        <v>1102</v>
      </c>
      <c r="W1111" s="12">
        <v>221</v>
      </c>
      <c r="X1111" s="9">
        <v>700</v>
      </c>
      <c r="Y1111" s="9">
        <v>1102</v>
      </c>
      <c r="Z1111" s="12">
        <v>203</v>
      </c>
      <c r="AA1111" s="12">
        <v>2409033</v>
      </c>
      <c r="AB1111" s="132"/>
      <c r="AC1111" s="131"/>
      <c r="AD1111" s="132"/>
      <c r="AE1111" s="132"/>
      <c r="AF1111" s="131"/>
      <c r="AG1111" s="131"/>
      <c r="AI1111" s="12"/>
      <c r="AL1111" s="12"/>
      <c r="AM1111" s="12"/>
      <c r="AO1111" s="12"/>
      <c r="AR1111" s="12"/>
      <c r="AS1111" s="12"/>
      <c r="AU1111" s="12"/>
      <c r="AX1111" s="12"/>
      <c r="AY1111" s="12"/>
      <c r="BA1111" s="12"/>
      <c r="BD1111" s="12"/>
      <c r="BE1111" s="12"/>
      <c r="BG1111" s="12"/>
      <c r="BJ1111" s="12"/>
      <c r="BK1111" s="12"/>
      <c r="BM1111" s="131"/>
      <c r="BN1111" s="132"/>
      <c r="BO1111" s="132"/>
      <c r="BP1111" s="12"/>
      <c r="BQ1111" s="12"/>
      <c r="BS1111" s="12"/>
      <c r="BV1111" s="12"/>
      <c r="BW1111" s="12"/>
      <c r="BY1111" s="12"/>
      <c r="CB1111" s="12"/>
      <c r="CC1111" s="12"/>
      <c r="CE1111" s="12"/>
      <c r="CH1111" s="12"/>
      <c r="CI1111" s="12"/>
    </row>
    <row r="1112" spans="1:87">
      <c r="A1112" s="9">
        <v>1103</v>
      </c>
      <c r="B1112" s="9">
        <v>221</v>
      </c>
      <c r="C1112" s="9" t="s">
        <v>1928</v>
      </c>
      <c r="D1112" s="9">
        <v>998</v>
      </c>
      <c r="E1112" s="9" t="s">
        <v>1928</v>
      </c>
      <c r="F1112" s="39">
        <v>0</v>
      </c>
      <c r="G1112" s="128">
        <v>0</v>
      </c>
      <c r="H1112" s="129">
        <f t="shared" si="153"/>
        <v>0</v>
      </c>
      <c r="I1112" s="128">
        <f>IF(H1114&gt;0, H1112/H1114, 0)</f>
        <v>0</v>
      </c>
      <c r="J1112" s="76"/>
      <c r="K1112" s="12" t="e">
        <f>ROUND(J1114*I1112,0)</f>
        <v>#REF!</v>
      </c>
      <c r="L1112" s="75">
        <v>0</v>
      </c>
      <c r="M1112" s="12" t="e">
        <f>K1112-L1112</f>
        <v>#REF!</v>
      </c>
      <c r="N1112" s="50" t="e">
        <f t="shared" si="161"/>
        <v>#REF!</v>
      </c>
      <c r="O1112" s="12">
        <v>0</v>
      </c>
      <c r="P1112" s="9">
        <f t="shared" si="154"/>
        <v>0</v>
      </c>
      <c r="Q1112" s="130">
        <f t="shared" si="155"/>
        <v>221</v>
      </c>
      <c r="R1112" s="130">
        <f t="shared" si="156"/>
        <v>998</v>
      </c>
      <c r="S1112" s="130">
        <f t="shared" si="157"/>
        <v>1103</v>
      </c>
      <c r="T1112" s="130">
        <f t="shared" si="158"/>
        <v>0</v>
      </c>
      <c r="U1112" s="130">
        <f t="shared" si="159"/>
        <v>0</v>
      </c>
      <c r="V1112" s="185">
        <f t="shared" si="160"/>
        <v>1103</v>
      </c>
      <c r="W1112" s="12">
        <v>221</v>
      </c>
      <c r="X1112" s="9">
        <v>998</v>
      </c>
      <c r="Y1112" s="9">
        <v>1103</v>
      </c>
      <c r="Z1112" s="12">
        <v>0</v>
      </c>
      <c r="AA1112" s="12">
        <v>0</v>
      </c>
      <c r="AB1112" s="132"/>
      <c r="AC1112" s="131"/>
      <c r="AD1112" s="132"/>
      <c r="AE1112" s="132"/>
      <c r="AF1112" s="131"/>
      <c r="AG1112" s="131"/>
      <c r="AI1112" s="12"/>
      <c r="AL1112" s="12"/>
      <c r="AM1112" s="12"/>
      <c r="AO1112" s="12"/>
      <c r="AR1112" s="12"/>
      <c r="AS1112" s="12"/>
      <c r="AU1112" s="12"/>
      <c r="AX1112" s="12"/>
      <c r="AY1112" s="12"/>
      <c r="BA1112" s="12"/>
      <c r="BD1112" s="12"/>
      <c r="BE1112" s="12"/>
      <c r="BG1112" s="12"/>
      <c r="BJ1112" s="12"/>
      <c r="BK1112" s="12"/>
      <c r="BM1112" s="131"/>
      <c r="BN1112" s="132"/>
      <c r="BO1112" s="132"/>
      <c r="BP1112" s="12"/>
      <c r="BQ1112" s="12"/>
      <c r="BS1112" s="12"/>
      <c r="BV1112" s="12"/>
      <c r="BW1112" s="12"/>
      <c r="BY1112" s="12"/>
      <c r="CB1112" s="12"/>
      <c r="CC1112" s="12"/>
      <c r="CE1112" s="12"/>
      <c r="CH1112" s="12"/>
      <c r="CI1112" s="12"/>
    </row>
    <row r="1113" spans="1:87">
      <c r="A1113" s="9">
        <v>1104</v>
      </c>
      <c r="B1113" s="9">
        <v>221</v>
      </c>
      <c r="C1113" s="9" t="s">
        <v>1928</v>
      </c>
      <c r="D1113" s="9">
        <v>998</v>
      </c>
      <c r="E1113" s="9" t="s">
        <v>1928</v>
      </c>
      <c r="F1113" s="39">
        <v>0</v>
      </c>
      <c r="G1113" s="128">
        <v>0</v>
      </c>
      <c r="H1113" s="129">
        <f t="shared" si="153"/>
        <v>0</v>
      </c>
      <c r="I1113" s="128">
        <f>IF(H1114&gt;0, H1113/H1114, 0)</f>
        <v>0</v>
      </c>
      <c r="J1113" s="76"/>
      <c r="K1113" s="12" t="e">
        <f>ROUND(J1114*I1113,0)</f>
        <v>#REF!</v>
      </c>
      <c r="L1113" s="75">
        <v>0</v>
      </c>
      <c r="M1113" s="12" t="e">
        <f>K1113-L1113</f>
        <v>#REF!</v>
      </c>
      <c r="N1113" s="50" t="e">
        <f t="shared" si="161"/>
        <v>#REF!</v>
      </c>
      <c r="O1113" s="12">
        <v>0</v>
      </c>
      <c r="P1113" s="9">
        <f t="shared" si="154"/>
        <v>0</v>
      </c>
      <c r="Q1113" s="130">
        <f t="shared" si="155"/>
        <v>221</v>
      </c>
      <c r="R1113" s="130">
        <f t="shared" si="156"/>
        <v>998</v>
      </c>
      <c r="S1113" s="130">
        <f t="shared" si="157"/>
        <v>1104</v>
      </c>
      <c r="T1113" s="130">
        <f t="shared" si="158"/>
        <v>0</v>
      </c>
      <c r="U1113" s="130">
        <f t="shared" si="159"/>
        <v>0</v>
      </c>
      <c r="V1113" s="185">
        <f t="shared" si="160"/>
        <v>1104</v>
      </c>
      <c r="W1113" s="12">
        <v>221</v>
      </c>
      <c r="X1113" s="9">
        <v>998</v>
      </c>
      <c r="Y1113" s="9">
        <v>1104</v>
      </c>
      <c r="Z1113" s="12">
        <v>0</v>
      </c>
      <c r="AA1113" s="12">
        <v>0</v>
      </c>
      <c r="AB1113" s="132"/>
      <c r="AC1113" s="131"/>
      <c r="AD1113" s="132"/>
      <c r="AE1113" s="132"/>
      <c r="AF1113" s="131"/>
      <c r="AG1113" s="131"/>
      <c r="AI1113" s="12"/>
      <c r="AL1113" s="12"/>
      <c r="AM1113" s="12"/>
      <c r="AO1113" s="12"/>
      <c r="AR1113" s="12"/>
      <c r="AS1113" s="12"/>
      <c r="AU1113" s="12"/>
      <c r="AX1113" s="12"/>
      <c r="AY1113" s="12"/>
      <c r="BA1113" s="12"/>
      <c r="BD1113" s="12"/>
      <c r="BE1113" s="12"/>
      <c r="BG1113" s="12"/>
      <c r="BJ1113" s="12"/>
      <c r="BK1113" s="12"/>
      <c r="BM1113" s="131"/>
      <c r="BN1113" s="132"/>
      <c r="BO1113" s="132"/>
      <c r="BP1113" s="12"/>
      <c r="BQ1113" s="12"/>
      <c r="BS1113" s="12"/>
      <c r="BV1113" s="12"/>
      <c r="BW1113" s="12"/>
      <c r="BY1113" s="12"/>
      <c r="CB1113" s="12"/>
      <c r="CC1113" s="12"/>
      <c r="CE1113" s="12"/>
      <c r="CH1113" s="12"/>
      <c r="CI1113" s="12"/>
    </row>
    <row r="1114" spans="1:87">
      <c r="A1114" s="9">
        <v>1105</v>
      </c>
      <c r="B1114" s="13">
        <v>221</v>
      </c>
      <c r="C1114" s="13" t="s">
        <v>1720</v>
      </c>
      <c r="D1114" s="13">
        <v>999</v>
      </c>
      <c r="E1114" s="13" t="s">
        <v>946</v>
      </c>
      <c r="F1114" s="111">
        <v>6789794.25</v>
      </c>
      <c r="G1114" s="133">
        <v>1</v>
      </c>
      <c r="H1114" s="134">
        <f>SUM(H1110:H1113)</f>
        <v>6755026.0499999998</v>
      </c>
      <c r="I1114" s="133">
        <f>SUM(I1110:I1113)</f>
        <v>1</v>
      </c>
      <c r="J1114" s="111" t="e">
        <f>VLOOKUP(B1114,town351,22)</f>
        <v>#REF!</v>
      </c>
      <c r="K1114" s="111" t="e">
        <f>SUM(K1110:K1113)</f>
        <v>#REF!</v>
      </c>
      <c r="L1114" s="135">
        <v>5393204</v>
      </c>
      <c r="M1114" s="111" t="e">
        <f>SUM(M1110:M1113)</f>
        <v>#REF!</v>
      </c>
      <c r="N1114" s="49" t="e">
        <f t="shared" si="161"/>
        <v>#REF!</v>
      </c>
      <c r="O1114" s="111">
        <v>652</v>
      </c>
      <c r="P1114" s="9">
        <f t="shared" si="154"/>
        <v>0</v>
      </c>
      <c r="Q1114" s="130">
        <f t="shared" si="155"/>
        <v>221</v>
      </c>
      <c r="R1114" s="130">
        <f t="shared" si="156"/>
        <v>999</v>
      </c>
      <c r="S1114" s="130">
        <f t="shared" si="157"/>
        <v>1105</v>
      </c>
      <c r="T1114" s="130">
        <f t="shared" si="158"/>
        <v>648</v>
      </c>
      <c r="U1114" s="130">
        <f t="shared" si="159"/>
        <v>6755026.0499999998</v>
      </c>
      <c r="V1114" s="185">
        <f t="shared" si="160"/>
        <v>1105</v>
      </c>
      <c r="W1114" s="12">
        <v>221</v>
      </c>
      <c r="X1114" s="9">
        <v>999</v>
      </c>
      <c r="Y1114" s="9">
        <v>1105</v>
      </c>
      <c r="Z1114" s="12">
        <v>648</v>
      </c>
      <c r="AA1114" s="12">
        <v>6755026.0499999998</v>
      </c>
      <c r="AB1114" s="132"/>
      <c r="AC1114" s="131"/>
      <c r="AD1114" s="132"/>
      <c r="AE1114" s="132"/>
      <c r="AF1114" s="131"/>
      <c r="AG1114" s="131"/>
      <c r="AI1114" s="12"/>
      <c r="AL1114" s="12"/>
      <c r="AM1114" s="12"/>
      <c r="AO1114" s="12"/>
      <c r="AR1114" s="12"/>
      <c r="AS1114" s="12"/>
      <c r="AU1114" s="12"/>
      <c r="AX1114" s="12"/>
      <c r="AY1114" s="12"/>
      <c r="BA1114" s="12"/>
      <c r="BD1114" s="12"/>
      <c r="BE1114" s="12"/>
      <c r="BG1114" s="12"/>
      <c r="BJ1114" s="12"/>
      <c r="BK1114" s="12"/>
      <c r="BM1114" s="131"/>
      <c r="BN1114" s="132"/>
      <c r="BO1114" s="132"/>
      <c r="BP1114" s="12"/>
      <c r="BQ1114" s="12"/>
      <c r="BS1114" s="12"/>
      <c r="BV1114" s="12"/>
      <c r="BW1114" s="12"/>
      <c r="BY1114" s="12"/>
      <c r="CB1114" s="12"/>
      <c r="CC1114" s="12"/>
      <c r="CE1114" s="12"/>
      <c r="CH1114" s="12"/>
      <c r="CI1114" s="12"/>
    </row>
    <row r="1115" spans="1:87">
      <c r="A1115" s="9">
        <v>1106</v>
      </c>
      <c r="B1115" s="9">
        <v>222</v>
      </c>
      <c r="C1115" s="9" t="s">
        <v>1721</v>
      </c>
      <c r="D1115" s="9">
        <v>222</v>
      </c>
      <c r="E1115" s="9" t="s">
        <v>1282</v>
      </c>
      <c r="F1115" s="75">
        <v>13199.960000000001</v>
      </c>
      <c r="G1115" s="138">
        <v>4.764705908682056E-3</v>
      </c>
      <c r="H1115" s="129">
        <f>U1115</f>
        <v>13170.920000000002</v>
      </c>
      <c r="I1115" s="128">
        <f>IF(H1119&gt;0, H1115/H1119, 0)</f>
        <v>4.8236083144438356E-3</v>
      </c>
      <c r="J1115" s="76"/>
      <c r="K1115" s="12" t="e">
        <f>ROUND(J1119*I1115,0)</f>
        <v>#REF!</v>
      </c>
      <c r="L1115" s="75">
        <v>7320</v>
      </c>
      <c r="M1115" s="12" t="e">
        <f>K1115-L1115</f>
        <v>#REF!</v>
      </c>
      <c r="N1115" s="50" t="e">
        <f t="shared" si="161"/>
        <v>#REF!</v>
      </c>
      <c r="O1115" s="66">
        <v>1</v>
      </c>
      <c r="P1115" s="9">
        <f t="shared" si="154"/>
        <v>0</v>
      </c>
      <c r="Q1115" s="130">
        <f t="shared" si="155"/>
        <v>222</v>
      </c>
      <c r="R1115" s="130">
        <f t="shared" si="156"/>
        <v>222</v>
      </c>
      <c r="S1115" s="130">
        <f t="shared" si="157"/>
        <v>1106</v>
      </c>
      <c r="T1115" s="130">
        <f t="shared" si="158"/>
        <v>1</v>
      </c>
      <c r="U1115" s="130">
        <f t="shared" si="159"/>
        <v>13170.920000000002</v>
      </c>
      <c r="V1115" s="185">
        <f t="shared" si="160"/>
        <v>1106</v>
      </c>
      <c r="W1115" s="12">
        <v>222</v>
      </c>
      <c r="X1115" s="9">
        <v>222</v>
      </c>
      <c r="Y1115" s="9">
        <v>1106</v>
      </c>
      <c r="Z1115" s="12">
        <v>1</v>
      </c>
      <c r="AA1115" s="12">
        <v>13170.920000000002</v>
      </c>
      <c r="AB1115" s="132"/>
      <c r="AC1115" s="131"/>
      <c r="AD1115" s="132"/>
      <c r="AE1115" s="132"/>
      <c r="AF1115" s="131"/>
      <c r="AG1115" s="131"/>
      <c r="AI1115" s="12"/>
      <c r="AL1115" s="12"/>
      <c r="AM1115" s="12"/>
      <c r="AO1115" s="12"/>
      <c r="AR1115" s="12"/>
      <c r="AS1115" s="12"/>
      <c r="AU1115" s="12"/>
      <c r="AX1115" s="12"/>
      <c r="AY1115" s="12"/>
      <c r="BA1115" s="12"/>
      <c r="BD1115" s="12"/>
      <c r="BE1115" s="12"/>
      <c r="BG1115" s="12"/>
      <c r="BJ1115" s="12"/>
      <c r="BK1115" s="12"/>
      <c r="BM1115" s="131"/>
      <c r="BN1115" s="132"/>
      <c r="BO1115" s="132"/>
      <c r="BP1115" s="12"/>
      <c r="BQ1115" s="12"/>
      <c r="BS1115" s="12"/>
      <c r="BV1115" s="12"/>
      <c r="BW1115" s="12"/>
      <c r="BY1115" s="12"/>
      <c r="CB1115" s="12"/>
      <c r="CC1115" s="12"/>
      <c r="CE1115" s="12"/>
      <c r="CH1115" s="12"/>
      <c r="CI1115" s="12"/>
    </row>
    <row r="1116" spans="1:87">
      <c r="A1116" s="9">
        <v>1107</v>
      </c>
      <c r="B1116" s="9">
        <v>222</v>
      </c>
      <c r="C1116" s="9" t="s">
        <v>1721</v>
      </c>
      <c r="D1116" s="9">
        <v>753</v>
      </c>
      <c r="E1116" s="9" t="s">
        <v>1460</v>
      </c>
      <c r="F1116" s="75">
        <v>2535009</v>
      </c>
      <c r="G1116" s="138">
        <v>0.91504613353844921</v>
      </c>
      <c r="H1116" s="129">
        <f t="shared" si="153"/>
        <v>2539933</v>
      </c>
      <c r="I1116" s="128">
        <f>IF(H1119&gt;0, H1116/H1119, 0)</f>
        <v>0.9302039597029117</v>
      </c>
      <c r="J1116" s="76"/>
      <c r="K1116" s="12" t="e">
        <f>ROUND(J1119*I1116,0)</f>
        <v>#REF!</v>
      </c>
      <c r="L1116" s="75">
        <v>1405849</v>
      </c>
      <c r="M1116" s="12" t="e">
        <f>K1116-L1116</f>
        <v>#REF!</v>
      </c>
      <c r="N1116" s="50" t="e">
        <f t="shared" si="161"/>
        <v>#REF!</v>
      </c>
      <c r="O1116" s="66">
        <v>255</v>
      </c>
      <c r="P1116" s="9">
        <f t="shared" si="154"/>
        <v>0</v>
      </c>
      <c r="Q1116" s="130">
        <f t="shared" si="155"/>
        <v>222</v>
      </c>
      <c r="R1116" s="130">
        <f t="shared" si="156"/>
        <v>753</v>
      </c>
      <c r="S1116" s="130">
        <f t="shared" si="157"/>
        <v>1107</v>
      </c>
      <c r="T1116" s="130">
        <f t="shared" si="158"/>
        <v>254</v>
      </c>
      <c r="U1116" s="130">
        <f t="shared" si="159"/>
        <v>2539933</v>
      </c>
      <c r="V1116" s="185">
        <f t="shared" si="160"/>
        <v>1107</v>
      </c>
      <c r="W1116" s="12">
        <v>222</v>
      </c>
      <c r="X1116" s="9">
        <v>753</v>
      </c>
      <c r="Y1116" s="9">
        <v>1107</v>
      </c>
      <c r="Z1116" s="12">
        <v>254</v>
      </c>
      <c r="AA1116" s="12">
        <v>2539933</v>
      </c>
      <c r="AB1116" s="132"/>
      <c r="AC1116" s="131"/>
      <c r="AD1116" s="132"/>
      <c r="AE1116" s="132"/>
      <c r="AF1116" s="131"/>
      <c r="AG1116" s="131"/>
      <c r="AI1116" s="12"/>
      <c r="AL1116" s="12"/>
      <c r="AM1116" s="12"/>
      <c r="AO1116" s="12"/>
      <c r="AR1116" s="12"/>
      <c r="AS1116" s="12"/>
      <c r="AU1116" s="12"/>
      <c r="AX1116" s="12"/>
      <c r="AY1116" s="12"/>
      <c r="BA1116" s="12"/>
      <c r="BD1116" s="12"/>
      <c r="BE1116" s="12"/>
      <c r="BG1116" s="12"/>
      <c r="BJ1116" s="12"/>
      <c r="BK1116" s="12"/>
      <c r="BM1116" s="131"/>
      <c r="BN1116" s="132"/>
      <c r="BO1116" s="132"/>
      <c r="BP1116" s="12"/>
      <c r="BQ1116" s="12"/>
      <c r="BS1116" s="12"/>
      <c r="BV1116" s="12"/>
      <c r="BW1116" s="12"/>
      <c r="BY1116" s="12"/>
      <c r="CB1116" s="12"/>
      <c r="CC1116" s="12"/>
      <c r="CE1116" s="12"/>
      <c r="CH1116" s="12"/>
      <c r="CI1116" s="12"/>
    </row>
    <row r="1117" spans="1:87">
      <c r="A1117" s="9">
        <v>1108</v>
      </c>
      <c r="B1117" s="9">
        <v>222</v>
      </c>
      <c r="C1117" s="9" t="s">
        <v>1721</v>
      </c>
      <c r="D1117" s="9">
        <v>860</v>
      </c>
      <c r="E1117" s="9" t="s">
        <v>1491</v>
      </c>
      <c r="F1117" s="75">
        <v>222153</v>
      </c>
      <c r="G1117" s="138">
        <v>8.0189160552868691E-2</v>
      </c>
      <c r="H1117" s="129">
        <f t="shared" si="153"/>
        <v>177408</v>
      </c>
      <c r="I1117" s="128">
        <f>IF(H1119&gt;0, H1117/H1119, 0)</f>
        <v>6.4972431982644491E-2</v>
      </c>
      <c r="J1117" s="76"/>
      <c r="K1117" s="12" t="e">
        <f>ROUND(J1119*I1117,0)</f>
        <v>#REF!</v>
      </c>
      <c r="L1117" s="75">
        <v>123200</v>
      </c>
      <c r="M1117" s="12" t="e">
        <f>K1117-L1117</f>
        <v>#REF!</v>
      </c>
      <c r="N1117" s="50" t="e">
        <f t="shared" si="161"/>
        <v>#REF!</v>
      </c>
      <c r="O1117" s="66">
        <v>14</v>
      </c>
      <c r="P1117" s="9">
        <f t="shared" si="154"/>
        <v>0</v>
      </c>
      <c r="Q1117" s="130">
        <f t="shared" si="155"/>
        <v>222</v>
      </c>
      <c r="R1117" s="130">
        <f t="shared" si="156"/>
        <v>860</v>
      </c>
      <c r="S1117" s="130">
        <f t="shared" si="157"/>
        <v>1108</v>
      </c>
      <c r="T1117" s="130">
        <f t="shared" si="158"/>
        <v>11</v>
      </c>
      <c r="U1117" s="130">
        <f t="shared" si="159"/>
        <v>177408</v>
      </c>
      <c r="V1117" s="185">
        <f t="shared" si="160"/>
        <v>1108</v>
      </c>
      <c r="W1117" s="12">
        <v>222</v>
      </c>
      <c r="X1117" s="9">
        <v>860</v>
      </c>
      <c r="Y1117" s="9">
        <v>1108</v>
      </c>
      <c r="Z1117" s="12">
        <v>11</v>
      </c>
      <c r="AA1117" s="12">
        <v>177408</v>
      </c>
      <c r="AB1117" s="132"/>
      <c r="AC1117" s="131"/>
      <c r="AD1117" s="132"/>
      <c r="AE1117" s="132"/>
      <c r="AF1117" s="131"/>
      <c r="AG1117" s="131"/>
      <c r="AI1117" s="12"/>
      <c r="AL1117" s="12"/>
      <c r="AM1117" s="12"/>
      <c r="AO1117" s="12"/>
      <c r="AR1117" s="12"/>
      <c r="AS1117" s="12"/>
      <c r="AU1117" s="12"/>
      <c r="AX1117" s="12"/>
      <c r="AY1117" s="12"/>
      <c r="BA1117" s="12"/>
      <c r="BD1117" s="12"/>
      <c r="BE1117" s="12"/>
      <c r="BG1117" s="12"/>
      <c r="BJ1117" s="12"/>
      <c r="BK1117" s="12"/>
      <c r="BM1117" s="131"/>
      <c r="BN1117" s="132"/>
      <c r="BO1117" s="132"/>
      <c r="BP1117" s="12"/>
      <c r="BQ1117" s="12"/>
      <c r="BS1117" s="12"/>
      <c r="BV1117" s="12"/>
      <c r="BW1117" s="12"/>
      <c r="BY1117" s="12"/>
      <c r="CB1117" s="12"/>
      <c r="CC1117" s="12"/>
      <c r="CE1117" s="12"/>
      <c r="CH1117" s="12"/>
      <c r="CI1117" s="12"/>
    </row>
    <row r="1118" spans="1:87">
      <c r="A1118" s="9">
        <v>1109</v>
      </c>
      <c r="B1118" s="9">
        <v>222</v>
      </c>
      <c r="C1118" s="9" t="s">
        <v>1928</v>
      </c>
      <c r="D1118" s="9">
        <v>998</v>
      </c>
      <c r="E1118" s="9" t="s">
        <v>1928</v>
      </c>
      <c r="F1118" s="75">
        <v>0</v>
      </c>
      <c r="G1118" s="138">
        <v>0</v>
      </c>
      <c r="H1118" s="129">
        <f t="shared" si="153"/>
        <v>0</v>
      </c>
      <c r="I1118" s="128">
        <f>IF(H1119&gt;0, H1118/H1119, 0)</f>
        <v>0</v>
      </c>
      <c r="J1118" s="76"/>
      <c r="K1118" s="12" t="e">
        <f>ROUND(J1119*I1118,0)</f>
        <v>#REF!</v>
      </c>
      <c r="L1118" s="75">
        <v>0</v>
      </c>
      <c r="M1118" s="12" t="e">
        <f>K1118-L1118</f>
        <v>#REF!</v>
      </c>
      <c r="N1118" s="50" t="e">
        <f t="shared" si="161"/>
        <v>#REF!</v>
      </c>
      <c r="O1118" s="66">
        <v>0</v>
      </c>
      <c r="P1118" s="9">
        <f t="shared" si="154"/>
        <v>0</v>
      </c>
      <c r="Q1118" s="130">
        <f t="shared" si="155"/>
        <v>222</v>
      </c>
      <c r="R1118" s="130">
        <f t="shared" si="156"/>
        <v>998</v>
      </c>
      <c r="S1118" s="130">
        <f t="shared" si="157"/>
        <v>1109</v>
      </c>
      <c r="T1118" s="130">
        <f t="shared" si="158"/>
        <v>0</v>
      </c>
      <c r="U1118" s="130">
        <f t="shared" si="159"/>
        <v>0</v>
      </c>
      <c r="V1118" s="185">
        <f t="shared" si="160"/>
        <v>1109</v>
      </c>
      <c r="W1118" s="12">
        <v>222</v>
      </c>
      <c r="X1118" s="9">
        <v>998</v>
      </c>
      <c r="Y1118" s="9">
        <v>1109</v>
      </c>
      <c r="Z1118" s="12">
        <v>0</v>
      </c>
      <c r="AA1118" s="12">
        <v>0</v>
      </c>
      <c r="AB1118" s="132"/>
      <c r="AC1118" s="131"/>
      <c r="AD1118" s="132"/>
      <c r="AE1118" s="132"/>
      <c r="AF1118" s="131"/>
      <c r="AG1118" s="131"/>
      <c r="AI1118" s="12"/>
      <c r="AL1118" s="12"/>
      <c r="AM1118" s="12"/>
      <c r="AO1118" s="12"/>
      <c r="AR1118" s="12"/>
      <c r="AS1118" s="12"/>
      <c r="AU1118" s="12"/>
      <c r="AX1118" s="12"/>
      <c r="AY1118" s="12"/>
      <c r="BA1118" s="12"/>
      <c r="BD1118" s="12"/>
      <c r="BE1118" s="12"/>
      <c r="BG1118" s="12"/>
      <c r="BJ1118" s="12"/>
      <c r="BK1118" s="12"/>
      <c r="BM1118" s="131"/>
      <c r="BN1118" s="132"/>
      <c r="BO1118" s="132"/>
      <c r="BP1118" s="12"/>
      <c r="BQ1118" s="12"/>
      <c r="BS1118" s="12"/>
      <c r="BV1118" s="12"/>
      <c r="BW1118" s="12"/>
      <c r="BY1118" s="12"/>
      <c r="CB1118" s="12"/>
      <c r="CC1118" s="12"/>
      <c r="CE1118" s="12"/>
      <c r="CH1118" s="12"/>
      <c r="CI1118" s="12"/>
    </row>
    <row r="1119" spans="1:87">
      <c r="A1119" s="9">
        <v>1110</v>
      </c>
      <c r="B1119" s="13">
        <v>222</v>
      </c>
      <c r="C1119" s="13" t="s">
        <v>1721</v>
      </c>
      <c r="D1119" s="13">
        <v>999</v>
      </c>
      <c r="E1119" s="13" t="s">
        <v>946</v>
      </c>
      <c r="F1119" s="141">
        <v>2770361.96</v>
      </c>
      <c r="G1119" s="138">
        <v>1</v>
      </c>
      <c r="H1119" s="134">
        <f>SUM(H1115:H1118)</f>
        <v>2730511.92</v>
      </c>
      <c r="I1119" s="133">
        <f>SUM(I1115:I1118)</f>
        <v>1</v>
      </c>
      <c r="J1119" s="111" t="e">
        <f>VLOOKUP(B1119,town351,22)</f>
        <v>#REF!</v>
      </c>
      <c r="K1119" s="111" t="e">
        <f>SUM(K1115:K1118)</f>
        <v>#REF!</v>
      </c>
      <c r="L1119" s="135">
        <v>1536369</v>
      </c>
      <c r="M1119" s="141" t="e">
        <f>SUM(M1115:M1118)</f>
        <v>#REF!</v>
      </c>
      <c r="N1119" s="145" t="e">
        <f t="shared" si="161"/>
        <v>#REF!</v>
      </c>
      <c r="O1119" s="141">
        <v>270</v>
      </c>
      <c r="P1119" s="9">
        <f t="shared" si="154"/>
        <v>0</v>
      </c>
      <c r="Q1119" s="130">
        <f t="shared" si="155"/>
        <v>222</v>
      </c>
      <c r="R1119" s="130">
        <f t="shared" si="156"/>
        <v>999</v>
      </c>
      <c r="S1119" s="130">
        <f t="shared" si="157"/>
        <v>1110</v>
      </c>
      <c r="T1119" s="130">
        <f t="shared" si="158"/>
        <v>266</v>
      </c>
      <c r="U1119" s="130">
        <f t="shared" si="159"/>
        <v>2730511.92</v>
      </c>
      <c r="V1119" s="185">
        <f t="shared" si="160"/>
        <v>1110</v>
      </c>
      <c r="W1119" s="12">
        <v>222</v>
      </c>
      <c r="X1119" s="9">
        <v>999</v>
      </c>
      <c r="Y1119" s="9">
        <v>1110</v>
      </c>
      <c r="Z1119" s="12">
        <v>266</v>
      </c>
      <c r="AA1119" s="12">
        <v>2730511.92</v>
      </c>
      <c r="AB1119" s="132"/>
      <c r="AC1119" s="131"/>
      <c r="AD1119" s="132"/>
      <c r="AE1119" s="132"/>
      <c r="AF1119" s="131"/>
      <c r="AG1119" s="131"/>
      <c r="AI1119" s="12"/>
      <c r="AL1119" s="12"/>
      <c r="AM1119" s="12"/>
      <c r="AO1119" s="12"/>
      <c r="AR1119" s="12"/>
      <c r="AS1119" s="12"/>
      <c r="AU1119" s="12"/>
      <c r="AX1119" s="12"/>
      <c r="AY1119" s="12"/>
      <c r="BA1119" s="12"/>
      <c r="BD1119" s="12"/>
      <c r="BE1119" s="12"/>
      <c r="BG1119" s="12"/>
      <c r="BJ1119" s="12"/>
      <c r="BK1119" s="12"/>
      <c r="BM1119" s="131"/>
      <c r="BN1119" s="132"/>
      <c r="BO1119" s="132"/>
      <c r="BP1119" s="12"/>
      <c r="BQ1119" s="12"/>
      <c r="BS1119" s="12"/>
      <c r="BV1119" s="12"/>
      <c r="BW1119" s="12"/>
      <c r="BY1119" s="12"/>
      <c r="CB1119" s="12"/>
      <c r="CC1119" s="12"/>
      <c r="CE1119" s="12"/>
      <c r="CH1119" s="12"/>
      <c r="CI1119" s="12"/>
    </row>
    <row r="1120" spans="1:87">
      <c r="A1120" s="9">
        <v>1111</v>
      </c>
      <c r="B1120" s="9">
        <v>223</v>
      </c>
      <c r="C1120" s="9" t="s">
        <v>1722</v>
      </c>
      <c r="D1120" s="9">
        <v>223</v>
      </c>
      <c r="E1120" s="9" t="s">
        <v>1283</v>
      </c>
      <c r="F1120" s="39">
        <v>6497667.1399999978</v>
      </c>
      <c r="G1120" s="128">
        <v>0.47619214621834732</v>
      </c>
      <c r="H1120" s="129">
        <f t="shared" ref="H1120:H1183" si="162">U1120</f>
        <v>6410831.3199999994</v>
      </c>
      <c r="I1120" s="128">
        <f>IF(H1124&gt;0, H1120/H1124, 0)</f>
        <v>0.47980364627913979</v>
      </c>
      <c r="J1120" s="76"/>
      <c r="K1120" s="12" t="e">
        <f>ROUND(J1124*I1120,0)</f>
        <v>#REF!</v>
      </c>
      <c r="L1120" s="75">
        <v>1883340</v>
      </c>
      <c r="M1120" s="12" t="e">
        <f>K1120-L1120</f>
        <v>#REF!</v>
      </c>
      <c r="N1120" s="50" t="e">
        <f t="shared" si="161"/>
        <v>#REF!</v>
      </c>
      <c r="O1120" s="12">
        <v>626</v>
      </c>
      <c r="P1120" s="9">
        <f t="shared" si="154"/>
        <v>0</v>
      </c>
      <c r="Q1120" s="130">
        <f t="shared" si="155"/>
        <v>223</v>
      </c>
      <c r="R1120" s="130">
        <f t="shared" si="156"/>
        <v>223</v>
      </c>
      <c r="S1120" s="130">
        <f t="shared" si="157"/>
        <v>1111</v>
      </c>
      <c r="T1120" s="130">
        <f t="shared" si="158"/>
        <v>596</v>
      </c>
      <c r="U1120" s="130">
        <f t="shared" si="159"/>
        <v>6410831.3199999994</v>
      </c>
      <c r="V1120" s="185">
        <f t="shared" si="160"/>
        <v>1111</v>
      </c>
      <c r="W1120" s="12">
        <v>223</v>
      </c>
      <c r="X1120" s="9">
        <v>223</v>
      </c>
      <c r="Y1120" s="9">
        <v>1111</v>
      </c>
      <c r="Z1120" s="12">
        <v>596</v>
      </c>
      <c r="AA1120" s="12">
        <v>6410831.3199999994</v>
      </c>
      <c r="AB1120" s="132"/>
      <c r="AC1120" s="131"/>
      <c r="AD1120" s="132"/>
      <c r="AE1120" s="132"/>
      <c r="AF1120" s="131"/>
      <c r="AG1120" s="131"/>
      <c r="AI1120" s="12"/>
      <c r="AL1120" s="12"/>
      <c r="AM1120" s="12"/>
      <c r="AO1120" s="12"/>
      <c r="AR1120" s="12"/>
      <c r="AS1120" s="12"/>
      <c r="AU1120" s="12"/>
      <c r="AX1120" s="12"/>
      <c r="AY1120" s="12"/>
      <c r="BA1120" s="12"/>
      <c r="BD1120" s="12"/>
      <c r="BE1120" s="12"/>
      <c r="BG1120" s="12"/>
      <c r="BJ1120" s="12"/>
      <c r="BK1120" s="12"/>
      <c r="BM1120" s="131"/>
      <c r="BN1120" s="132"/>
      <c r="BO1120" s="132"/>
      <c r="BP1120" s="12"/>
      <c r="BQ1120" s="12"/>
      <c r="BS1120" s="12"/>
      <c r="BV1120" s="12"/>
      <c r="BW1120" s="12"/>
      <c r="BY1120" s="12"/>
      <c r="CB1120" s="12"/>
      <c r="CC1120" s="12"/>
      <c r="CE1120" s="12"/>
      <c r="CH1120" s="12"/>
      <c r="CI1120" s="12"/>
    </row>
    <row r="1121" spans="1:87">
      <c r="A1121" s="9">
        <v>1112</v>
      </c>
      <c r="B1121" s="9">
        <v>223</v>
      </c>
      <c r="C1121" s="9" t="s">
        <v>1722</v>
      </c>
      <c r="D1121" s="9">
        <v>755</v>
      </c>
      <c r="E1121" s="9" t="s">
        <v>1461</v>
      </c>
      <c r="F1121" s="39">
        <v>5891769</v>
      </c>
      <c r="G1121" s="128">
        <v>0.43178791167390068</v>
      </c>
      <c r="H1121" s="129">
        <f t="shared" si="162"/>
        <v>5717777</v>
      </c>
      <c r="I1121" s="128">
        <f>IF(H1124&gt;0, H1121/H1124, 0)</f>
        <v>0.42793361988051831</v>
      </c>
      <c r="J1121" s="76"/>
      <c r="K1121" s="12" t="e">
        <f>ROUND(J1124*I1121,0)</f>
        <v>#REF!</v>
      </c>
      <c r="L1121" s="75">
        <v>1707721</v>
      </c>
      <c r="M1121" s="12" t="e">
        <f>K1121-L1121</f>
        <v>#REF!</v>
      </c>
      <c r="N1121" s="50" t="e">
        <f t="shared" si="161"/>
        <v>#REF!</v>
      </c>
      <c r="O1121" s="12">
        <v>539</v>
      </c>
      <c r="P1121" s="9">
        <f t="shared" si="154"/>
        <v>0</v>
      </c>
      <c r="Q1121" s="130">
        <f t="shared" si="155"/>
        <v>223</v>
      </c>
      <c r="R1121" s="130">
        <f t="shared" si="156"/>
        <v>755</v>
      </c>
      <c r="S1121" s="130">
        <f t="shared" si="157"/>
        <v>1112</v>
      </c>
      <c r="T1121" s="130">
        <f t="shared" si="158"/>
        <v>507</v>
      </c>
      <c r="U1121" s="130">
        <f t="shared" si="159"/>
        <v>5717777</v>
      </c>
      <c r="V1121" s="185">
        <f t="shared" si="160"/>
        <v>1112</v>
      </c>
      <c r="W1121" s="12">
        <v>223</v>
      </c>
      <c r="X1121" s="9">
        <v>755</v>
      </c>
      <c r="Y1121" s="9">
        <v>1112</v>
      </c>
      <c r="Z1121" s="12">
        <v>507</v>
      </c>
      <c r="AA1121" s="12">
        <v>5717777</v>
      </c>
      <c r="AB1121" s="132"/>
      <c r="AC1121" s="131"/>
      <c r="AD1121" s="132"/>
      <c r="AE1121" s="132"/>
      <c r="AF1121" s="131"/>
      <c r="AG1121" s="131"/>
      <c r="AI1121" s="12"/>
      <c r="AL1121" s="12"/>
      <c r="AM1121" s="12"/>
      <c r="AO1121" s="12"/>
      <c r="AR1121" s="12"/>
      <c r="AS1121" s="12"/>
      <c r="AU1121" s="12"/>
      <c r="AX1121" s="12"/>
      <c r="AY1121" s="12"/>
      <c r="BA1121" s="12"/>
      <c r="BD1121" s="12"/>
      <c r="BE1121" s="12"/>
      <c r="BG1121" s="12"/>
      <c r="BJ1121" s="12"/>
      <c r="BK1121" s="12"/>
      <c r="BM1121" s="131"/>
      <c r="BN1121" s="132"/>
      <c r="BO1121" s="132"/>
      <c r="BP1121" s="12"/>
      <c r="BQ1121" s="12"/>
      <c r="BS1121" s="12"/>
      <c r="BV1121" s="12"/>
      <c r="BW1121" s="12"/>
      <c r="BY1121" s="12"/>
      <c r="CB1121" s="12"/>
      <c r="CC1121" s="12"/>
      <c r="CE1121" s="12"/>
      <c r="CH1121" s="12"/>
      <c r="CI1121" s="12"/>
    </row>
    <row r="1122" spans="1:87">
      <c r="A1122" s="9">
        <v>1113</v>
      </c>
      <c r="B1122" s="9">
        <v>223</v>
      </c>
      <c r="C1122" s="9" t="s">
        <v>1722</v>
      </c>
      <c r="D1122" s="9">
        <v>818</v>
      </c>
      <c r="E1122" s="9" t="s">
        <v>1479</v>
      </c>
      <c r="F1122" s="39">
        <v>1255617</v>
      </c>
      <c r="G1122" s="128">
        <v>9.2019942107752051E-2</v>
      </c>
      <c r="H1122" s="129">
        <f t="shared" si="162"/>
        <v>1232756</v>
      </c>
      <c r="I1122" s="128">
        <f>IF(H1124&gt;0, H1122/H1124, 0)</f>
        <v>9.2262733840341837E-2</v>
      </c>
      <c r="J1122" s="76"/>
      <c r="K1122" s="12" t="e">
        <f>ROUND(J1124*I1122,0)</f>
        <v>#REF!</v>
      </c>
      <c r="L1122" s="75">
        <v>363939</v>
      </c>
      <c r="M1122" s="12" t="e">
        <f>K1122-L1122</f>
        <v>#REF!</v>
      </c>
      <c r="N1122" s="50" t="e">
        <f t="shared" si="161"/>
        <v>#REF!</v>
      </c>
      <c r="O1122" s="12">
        <v>79</v>
      </c>
      <c r="P1122" s="9">
        <f t="shared" si="154"/>
        <v>0</v>
      </c>
      <c r="Q1122" s="130">
        <f t="shared" si="155"/>
        <v>223</v>
      </c>
      <c r="R1122" s="130">
        <f t="shared" si="156"/>
        <v>818</v>
      </c>
      <c r="S1122" s="130">
        <f t="shared" si="157"/>
        <v>1113</v>
      </c>
      <c r="T1122" s="130">
        <f t="shared" si="158"/>
        <v>76</v>
      </c>
      <c r="U1122" s="130">
        <f t="shared" si="159"/>
        <v>1232756</v>
      </c>
      <c r="V1122" s="185">
        <f t="shared" si="160"/>
        <v>1113</v>
      </c>
      <c r="W1122" s="12">
        <v>223</v>
      </c>
      <c r="X1122" s="9">
        <v>818</v>
      </c>
      <c r="Y1122" s="9">
        <v>1113</v>
      </c>
      <c r="Z1122" s="12">
        <v>76</v>
      </c>
      <c r="AA1122" s="12">
        <v>1232756</v>
      </c>
      <c r="AB1122" s="132"/>
      <c r="AC1122" s="131"/>
      <c r="AD1122" s="132"/>
      <c r="AE1122" s="132"/>
      <c r="AF1122" s="131"/>
      <c r="AG1122" s="131"/>
      <c r="AI1122" s="12"/>
      <c r="AL1122" s="12"/>
      <c r="AM1122" s="12"/>
      <c r="AO1122" s="12"/>
      <c r="AR1122" s="12"/>
      <c r="AS1122" s="12"/>
      <c r="AU1122" s="12"/>
      <c r="AX1122" s="12"/>
      <c r="AY1122" s="12"/>
      <c r="BA1122" s="12"/>
      <c r="BD1122" s="12"/>
      <c r="BE1122" s="12"/>
      <c r="BG1122" s="12"/>
      <c r="BJ1122" s="12"/>
      <c r="BK1122" s="12"/>
      <c r="BM1122" s="131"/>
      <c r="BN1122" s="132"/>
      <c r="BO1122" s="132"/>
      <c r="BP1122" s="12"/>
      <c r="BQ1122" s="12"/>
      <c r="BS1122" s="12"/>
      <c r="BV1122" s="12"/>
      <c r="BW1122" s="12"/>
      <c r="BY1122" s="12"/>
      <c r="CB1122" s="12"/>
      <c r="CC1122" s="12"/>
      <c r="CE1122" s="12"/>
      <c r="CH1122" s="12"/>
      <c r="CI1122" s="12"/>
    </row>
    <row r="1123" spans="1:87">
      <c r="A1123" s="9">
        <v>1114</v>
      </c>
      <c r="B1123" s="9">
        <v>223</v>
      </c>
      <c r="C1123" s="9" t="s">
        <v>1928</v>
      </c>
      <c r="D1123" s="9">
        <v>998</v>
      </c>
      <c r="E1123" s="9" t="s">
        <v>1928</v>
      </c>
      <c r="F1123" s="39">
        <v>0</v>
      </c>
      <c r="G1123" s="128">
        <v>0</v>
      </c>
      <c r="H1123" s="129">
        <f t="shared" si="162"/>
        <v>0</v>
      </c>
      <c r="I1123" s="128">
        <f>IF(H1124&gt;0, H1123/H1124, 0)</f>
        <v>0</v>
      </c>
      <c r="J1123" s="76"/>
      <c r="K1123" s="12" t="e">
        <f>ROUND(J1124*I1123,0)</f>
        <v>#REF!</v>
      </c>
      <c r="L1123" s="75">
        <v>0</v>
      </c>
      <c r="M1123" s="12" t="e">
        <f>K1123-L1123</f>
        <v>#REF!</v>
      </c>
      <c r="N1123" s="50" t="e">
        <f t="shared" si="161"/>
        <v>#REF!</v>
      </c>
      <c r="O1123" s="12">
        <v>0</v>
      </c>
      <c r="P1123" s="9">
        <f t="shared" si="154"/>
        <v>0</v>
      </c>
      <c r="Q1123" s="130">
        <f t="shared" si="155"/>
        <v>223</v>
      </c>
      <c r="R1123" s="130">
        <f t="shared" si="156"/>
        <v>998</v>
      </c>
      <c r="S1123" s="130">
        <f t="shared" si="157"/>
        <v>1114</v>
      </c>
      <c r="T1123" s="130">
        <f t="shared" si="158"/>
        <v>0</v>
      </c>
      <c r="U1123" s="130">
        <f t="shared" si="159"/>
        <v>0</v>
      </c>
      <c r="V1123" s="185">
        <f t="shared" si="160"/>
        <v>1114</v>
      </c>
      <c r="W1123" s="12">
        <v>223</v>
      </c>
      <c r="X1123" s="9">
        <v>998</v>
      </c>
      <c r="Y1123" s="9">
        <v>1114</v>
      </c>
      <c r="Z1123" s="12">
        <v>0</v>
      </c>
      <c r="AA1123" s="12">
        <v>0</v>
      </c>
      <c r="AB1123" s="132"/>
      <c r="AC1123" s="131"/>
      <c r="AD1123" s="132"/>
      <c r="AE1123" s="132"/>
      <c r="AF1123" s="131"/>
      <c r="AG1123" s="131"/>
      <c r="AI1123" s="12"/>
      <c r="AL1123" s="12"/>
      <c r="AM1123" s="12"/>
      <c r="AO1123" s="12"/>
      <c r="AR1123" s="12"/>
      <c r="AS1123" s="12"/>
      <c r="AU1123" s="12"/>
      <c r="AX1123" s="12"/>
      <c r="AY1123" s="12"/>
      <c r="BA1123" s="12"/>
      <c r="BD1123" s="12"/>
      <c r="BE1123" s="12"/>
      <c r="BG1123" s="12"/>
      <c r="BJ1123" s="12"/>
      <c r="BK1123" s="12"/>
      <c r="BM1123" s="131"/>
      <c r="BN1123" s="132"/>
      <c r="BO1123" s="132"/>
      <c r="BP1123" s="12"/>
      <c r="BQ1123" s="12"/>
      <c r="BS1123" s="12"/>
      <c r="BV1123" s="12"/>
      <c r="BW1123" s="12"/>
      <c r="BY1123" s="12"/>
      <c r="CB1123" s="12"/>
      <c r="CC1123" s="12"/>
      <c r="CE1123" s="12"/>
      <c r="CH1123" s="12"/>
      <c r="CI1123" s="12"/>
    </row>
    <row r="1124" spans="1:87">
      <c r="A1124" s="9">
        <v>1115</v>
      </c>
      <c r="B1124" s="13">
        <v>223</v>
      </c>
      <c r="C1124" s="13" t="s">
        <v>1722</v>
      </c>
      <c r="D1124" s="13">
        <v>999</v>
      </c>
      <c r="E1124" s="13" t="s">
        <v>946</v>
      </c>
      <c r="F1124" s="111">
        <v>13645053.139999997</v>
      </c>
      <c r="G1124" s="133">
        <v>1</v>
      </c>
      <c r="H1124" s="134">
        <f>SUM(H1120:H1123)</f>
        <v>13361364.32</v>
      </c>
      <c r="I1124" s="133">
        <f>SUM(I1120:I1123)</f>
        <v>1</v>
      </c>
      <c r="J1124" s="111" t="e">
        <f>VLOOKUP(B1124,town351,22)</f>
        <v>#REF!</v>
      </c>
      <c r="K1124" s="111" t="e">
        <f>SUM(K1120:K1123)</f>
        <v>#REF!</v>
      </c>
      <c r="L1124" s="135">
        <v>3955000</v>
      </c>
      <c r="M1124" s="111" t="e">
        <f>SUM(M1120:M1123)</f>
        <v>#REF!</v>
      </c>
      <c r="N1124" s="49" t="e">
        <f t="shared" si="161"/>
        <v>#REF!</v>
      </c>
      <c r="O1124" s="111">
        <v>1244</v>
      </c>
      <c r="P1124" s="9">
        <f t="shared" si="154"/>
        <v>0</v>
      </c>
      <c r="Q1124" s="130">
        <f t="shared" si="155"/>
        <v>223</v>
      </c>
      <c r="R1124" s="130">
        <f t="shared" si="156"/>
        <v>999</v>
      </c>
      <c r="S1124" s="130">
        <f t="shared" si="157"/>
        <v>1115</v>
      </c>
      <c r="T1124" s="130">
        <f t="shared" si="158"/>
        <v>1179</v>
      </c>
      <c r="U1124" s="130">
        <f t="shared" si="159"/>
        <v>13361364.32</v>
      </c>
      <c r="V1124" s="185">
        <f t="shared" si="160"/>
        <v>1115</v>
      </c>
      <c r="W1124" s="12">
        <v>223</v>
      </c>
      <c r="X1124" s="9">
        <v>999</v>
      </c>
      <c r="Y1124" s="9">
        <v>1115</v>
      </c>
      <c r="Z1124" s="12">
        <v>1179</v>
      </c>
      <c r="AA1124" s="12">
        <v>13361364.32</v>
      </c>
      <c r="AB1124" s="132"/>
      <c r="AC1124" s="131"/>
      <c r="AD1124" s="132"/>
      <c r="AE1124" s="132"/>
      <c r="AF1124" s="131"/>
      <c r="AG1124" s="131"/>
      <c r="AI1124" s="12"/>
      <c r="AL1124" s="12"/>
      <c r="AM1124" s="12"/>
      <c r="AO1124" s="12"/>
      <c r="AR1124" s="12"/>
      <c r="AS1124" s="12"/>
      <c r="AU1124" s="12"/>
      <c r="AX1124" s="12"/>
      <c r="AY1124" s="12"/>
      <c r="BA1124" s="12"/>
      <c r="BD1124" s="12"/>
      <c r="BE1124" s="12"/>
      <c r="BG1124" s="12"/>
      <c r="BJ1124" s="12"/>
      <c r="BK1124" s="12"/>
      <c r="BM1124" s="131"/>
      <c r="BN1124" s="132"/>
      <c r="BO1124" s="132"/>
      <c r="BP1124" s="12"/>
      <c r="BQ1124" s="12"/>
      <c r="BS1124" s="12"/>
      <c r="BV1124" s="12"/>
      <c r="BW1124" s="12"/>
      <c r="BY1124" s="12"/>
      <c r="CB1124" s="12"/>
      <c r="CC1124" s="12"/>
      <c r="CE1124" s="12"/>
      <c r="CH1124" s="12"/>
      <c r="CI1124" s="12"/>
    </row>
    <row r="1125" spans="1:87">
      <c r="A1125" s="9">
        <v>1116</v>
      </c>
      <c r="B1125" s="9">
        <v>224</v>
      </c>
      <c r="C1125" s="9" t="s">
        <v>1723</v>
      </c>
      <c r="D1125" s="9">
        <v>224</v>
      </c>
      <c r="E1125" s="9" t="s">
        <v>1284</v>
      </c>
      <c r="F1125" s="39">
        <v>2072439.67</v>
      </c>
      <c r="G1125" s="128">
        <v>0.44684720841420561</v>
      </c>
      <c r="H1125" s="129">
        <f>U1125</f>
        <v>2091738.9399999997</v>
      </c>
      <c r="I1125" s="128">
        <f>IF(H1129&gt;0, H1125/H1129, 0)</f>
        <v>0.43086262909504625</v>
      </c>
      <c r="J1125" s="76"/>
      <c r="K1125" s="12" t="e">
        <f>ROUND(J1129*I1125,0)</f>
        <v>#REF!</v>
      </c>
      <c r="L1125" s="75">
        <v>1813057</v>
      </c>
      <c r="M1125" s="12" t="e">
        <f>K1125-L1125</f>
        <v>#REF!</v>
      </c>
      <c r="N1125" s="50" t="e">
        <f t="shared" si="161"/>
        <v>#REF!</v>
      </c>
      <c r="O1125" s="12">
        <v>223</v>
      </c>
      <c r="P1125" s="9">
        <f t="shared" si="154"/>
        <v>0</v>
      </c>
      <c r="Q1125" s="130">
        <f t="shared" si="155"/>
        <v>224</v>
      </c>
      <c r="R1125" s="130">
        <f t="shared" si="156"/>
        <v>224</v>
      </c>
      <c r="S1125" s="130">
        <f t="shared" si="157"/>
        <v>1116</v>
      </c>
      <c r="T1125" s="130">
        <f t="shared" si="158"/>
        <v>217</v>
      </c>
      <c r="U1125" s="130">
        <f t="shared" si="159"/>
        <v>2091738.9399999997</v>
      </c>
      <c r="V1125" s="185">
        <f t="shared" si="160"/>
        <v>1116</v>
      </c>
      <c r="W1125" s="12">
        <v>224</v>
      </c>
      <c r="X1125" s="9">
        <v>224</v>
      </c>
      <c r="Y1125" s="9">
        <v>1116</v>
      </c>
      <c r="Z1125" s="12">
        <v>217</v>
      </c>
      <c r="AA1125" s="12">
        <v>2091738.9399999997</v>
      </c>
      <c r="AB1125" s="132"/>
      <c r="AC1125" s="131"/>
      <c r="AD1125" s="132"/>
      <c r="AE1125" s="132"/>
      <c r="AF1125" s="131"/>
      <c r="AG1125" s="131"/>
      <c r="AI1125" s="12"/>
      <c r="AL1125" s="12"/>
      <c r="AM1125" s="12"/>
      <c r="AO1125" s="12"/>
      <c r="AR1125" s="12"/>
      <c r="AS1125" s="12"/>
      <c r="AU1125" s="12"/>
      <c r="AX1125" s="12"/>
      <c r="AY1125" s="12"/>
      <c r="BA1125" s="12"/>
      <c r="BD1125" s="12"/>
      <c r="BE1125" s="12"/>
      <c r="BG1125" s="12"/>
      <c r="BJ1125" s="12"/>
      <c r="BK1125" s="12"/>
      <c r="BM1125" s="131"/>
      <c r="BN1125" s="132"/>
      <c r="BO1125" s="132"/>
      <c r="BP1125" s="12"/>
      <c r="BQ1125" s="12"/>
      <c r="BS1125" s="12"/>
      <c r="BV1125" s="12"/>
      <c r="BW1125" s="12"/>
      <c r="BY1125" s="12"/>
      <c r="CB1125" s="12"/>
      <c r="CC1125" s="12"/>
      <c r="CE1125" s="12"/>
      <c r="CH1125" s="12"/>
      <c r="CI1125" s="12"/>
    </row>
    <row r="1126" spans="1:87">
      <c r="A1126" s="9">
        <v>1117</v>
      </c>
      <c r="B1126" s="9">
        <v>224</v>
      </c>
      <c r="C1126" s="9" t="s">
        <v>1723</v>
      </c>
      <c r="D1126" s="9">
        <v>660</v>
      </c>
      <c r="E1126" s="9" t="s">
        <v>1432</v>
      </c>
      <c r="F1126" s="39">
        <v>2346866</v>
      </c>
      <c r="G1126" s="128">
        <v>0.50601739380052158</v>
      </c>
      <c r="H1126" s="129">
        <f t="shared" si="162"/>
        <v>2555472</v>
      </c>
      <c r="I1126" s="128">
        <f>IF(H1129&gt;0, H1126/H1129, 0)</f>
        <v>0.52638374868078719</v>
      </c>
      <c r="J1126" s="76"/>
      <c r="K1126" s="12" t="e">
        <f>ROUND(J1129*I1126,0)</f>
        <v>#REF!</v>
      </c>
      <c r="L1126" s="75">
        <v>2053137</v>
      </c>
      <c r="M1126" s="12" t="e">
        <f>K1126-L1126</f>
        <v>#REF!</v>
      </c>
      <c r="N1126" s="50" t="e">
        <f t="shared" si="161"/>
        <v>#REF!</v>
      </c>
      <c r="O1126" s="12">
        <v>232</v>
      </c>
      <c r="P1126" s="9">
        <f t="shared" si="154"/>
        <v>0</v>
      </c>
      <c r="Q1126" s="130">
        <f t="shared" si="155"/>
        <v>224</v>
      </c>
      <c r="R1126" s="130">
        <f t="shared" si="156"/>
        <v>660</v>
      </c>
      <c r="S1126" s="130">
        <f t="shared" si="157"/>
        <v>1117</v>
      </c>
      <c r="T1126" s="130">
        <f t="shared" si="158"/>
        <v>244</v>
      </c>
      <c r="U1126" s="130">
        <f t="shared" si="159"/>
        <v>2555472</v>
      </c>
      <c r="V1126" s="185">
        <f t="shared" si="160"/>
        <v>1117</v>
      </c>
      <c r="W1126" s="12">
        <v>224</v>
      </c>
      <c r="X1126" s="9">
        <v>660</v>
      </c>
      <c r="Y1126" s="9">
        <v>1117</v>
      </c>
      <c r="Z1126" s="12">
        <v>244</v>
      </c>
      <c r="AA1126" s="12">
        <v>2555472</v>
      </c>
      <c r="AB1126" s="132"/>
      <c r="AC1126" s="131"/>
      <c r="AD1126" s="132"/>
      <c r="AE1126" s="132"/>
      <c r="AF1126" s="131"/>
      <c r="AG1126" s="131"/>
      <c r="AI1126" s="12"/>
      <c r="AL1126" s="12"/>
      <c r="AM1126" s="12"/>
      <c r="AO1126" s="12"/>
      <c r="AR1126" s="12"/>
      <c r="AS1126" s="12"/>
      <c r="AU1126" s="12"/>
      <c r="AX1126" s="12"/>
      <c r="AY1126" s="12"/>
      <c r="BA1126" s="12"/>
      <c r="BD1126" s="12"/>
      <c r="BE1126" s="12"/>
      <c r="BG1126" s="12"/>
      <c r="BJ1126" s="12"/>
      <c r="BK1126" s="12"/>
      <c r="BM1126" s="131"/>
      <c r="BN1126" s="132"/>
      <c r="BO1126" s="132"/>
      <c r="BP1126" s="12"/>
      <c r="BQ1126" s="12"/>
      <c r="BS1126" s="12"/>
      <c r="BV1126" s="12"/>
      <c r="BW1126" s="12"/>
      <c r="BY1126" s="12"/>
      <c r="CB1126" s="12"/>
      <c r="CC1126" s="12"/>
      <c r="CE1126" s="12"/>
      <c r="CH1126" s="12"/>
      <c r="CI1126" s="12"/>
    </row>
    <row r="1127" spans="1:87">
      <c r="A1127" s="9">
        <v>1118</v>
      </c>
      <c r="B1127" s="9">
        <v>224</v>
      </c>
      <c r="C1127" s="9" t="s">
        <v>1723</v>
      </c>
      <c r="D1127" s="9">
        <v>815</v>
      </c>
      <c r="E1127" s="9" t="s">
        <v>1477</v>
      </c>
      <c r="F1127" s="39">
        <v>218610</v>
      </c>
      <c r="G1127" s="128">
        <v>4.7135397785272801E-2</v>
      </c>
      <c r="H1127" s="129">
        <f t="shared" si="162"/>
        <v>207559</v>
      </c>
      <c r="I1127" s="128">
        <f>IF(H1129&gt;0, H1127/H1129, 0)</f>
        <v>4.2753622224166614E-2</v>
      </c>
      <c r="J1127" s="76"/>
      <c r="K1127" s="12" t="e">
        <f>ROUND(J1129*I1127,0)</f>
        <v>#REF!</v>
      </c>
      <c r="L1127" s="75">
        <v>191249</v>
      </c>
      <c r="M1127" s="12" t="e">
        <f>K1127-L1127</f>
        <v>#REF!</v>
      </c>
      <c r="N1127" s="50" t="e">
        <f t="shared" si="161"/>
        <v>#REF!</v>
      </c>
      <c r="O1127" s="12">
        <v>14</v>
      </c>
      <c r="P1127" s="9">
        <f t="shared" si="154"/>
        <v>0</v>
      </c>
      <c r="Q1127" s="130">
        <f t="shared" si="155"/>
        <v>224</v>
      </c>
      <c r="R1127" s="130">
        <f t="shared" si="156"/>
        <v>815</v>
      </c>
      <c r="S1127" s="130">
        <f t="shared" si="157"/>
        <v>1118</v>
      </c>
      <c r="T1127" s="130">
        <f t="shared" si="158"/>
        <v>13</v>
      </c>
      <c r="U1127" s="130">
        <f t="shared" si="159"/>
        <v>207559</v>
      </c>
      <c r="V1127" s="185">
        <f t="shared" si="160"/>
        <v>1118</v>
      </c>
      <c r="W1127" s="12">
        <v>224</v>
      </c>
      <c r="X1127" s="9">
        <v>815</v>
      </c>
      <c r="Y1127" s="9">
        <v>1118</v>
      </c>
      <c r="Z1127" s="12">
        <v>13</v>
      </c>
      <c r="AA1127" s="12">
        <v>207559</v>
      </c>
      <c r="AB1127" s="132"/>
      <c r="AC1127" s="131"/>
      <c r="AD1127" s="132"/>
      <c r="AE1127" s="132"/>
      <c r="AF1127" s="131"/>
      <c r="AG1127" s="131"/>
      <c r="AI1127" s="12"/>
      <c r="AL1127" s="12"/>
      <c r="AM1127" s="12"/>
      <c r="AO1127" s="12"/>
      <c r="AR1127" s="12"/>
      <c r="AS1127" s="12"/>
      <c r="AU1127" s="12"/>
      <c r="AX1127" s="12"/>
      <c r="AY1127" s="12"/>
      <c r="BA1127" s="12"/>
      <c r="BD1127" s="12"/>
      <c r="BE1127" s="12"/>
      <c r="BG1127" s="12"/>
      <c r="BJ1127" s="12"/>
      <c r="BK1127" s="12"/>
      <c r="BM1127" s="131"/>
      <c r="BN1127" s="132"/>
      <c r="BO1127" s="132"/>
      <c r="BP1127" s="12"/>
      <c r="BQ1127" s="12"/>
      <c r="BS1127" s="12"/>
      <c r="BV1127" s="12"/>
      <c r="BW1127" s="12"/>
      <c r="BY1127" s="12"/>
      <c r="CB1127" s="12"/>
      <c r="CC1127" s="12"/>
      <c r="CE1127" s="12"/>
      <c r="CH1127" s="12"/>
      <c r="CI1127" s="12"/>
    </row>
    <row r="1128" spans="1:87">
      <c r="A1128" s="9">
        <v>1119</v>
      </c>
      <c r="B1128" s="9">
        <v>224</v>
      </c>
      <c r="C1128" s="9" t="s">
        <v>1928</v>
      </c>
      <c r="D1128" s="9">
        <v>998</v>
      </c>
      <c r="E1128" s="9" t="s">
        <v>1928</v>
      </c>
      <c r="F1128" s="39">
        <v>0</v>
      </c>
      <c r="G1128" s="128">
        <v>0</v>
      </c>
      <c r="H1128" s="129">
        <f t="shared" si="162"/>
        <v>0</v>
      </c>
      <c r="I1128" s="128">
        <f>IF(H1129&gt;0, H1128/H1129, 0)</f>
        <v>0</v>
      </c>
      <c r="J1128" s="76"/>
      <c r="K1128" s="12" t="e">
        <f>ROUND(J1129*I1128,0)</f>
        <v>#REF!</v>
      </c>
      <c r="L1128" s="75">
        <v>0</v>
      </c>
      <c r="M1128" s="12" t="e">
        <f>K1128-L1128</f>
        <v>#REF!</v>
      </c>
      <c r="N1128" s="50" t="e">
        <f t="shared" si="161"/>
        <v>#REF!</v>
      </c>
      <c r="O1128" s="12">
        <v>0</v>
      </c>
      <c r="P1128" s="9">
        <f t="shared" si="154"/>
        <v>0</v>
      </c>
      <c r="Q1128" s="130">
        <f t="shared" si="155"/>
        <v>224</v>
      </c>
      <c r="R1128" s="130">
        <f t="shared" si="156"/>
        <v>998</v>
      </c>
      <c r="S1128" s="130">
        <f t="shared" si="157"/>
        <v>1119</v>
      </c>
      <c r="T1128" s="130">
        <f t="shared" si="158"/>
        <v>0</v>
      </c>
      <c r="U1128" s="130">
        <f t="shared" si="159"/>
        <v>0</v>
      </c>
      <c r="V1128" s="185">
        <f t="shared" si="160"/>
        <v>1119</v>
      </c>
      <c r="W1128" s="12">
        <v>224</v>
      </c>
      <c r="X1128" s="9">
        <v>998</v>
      </c>
      <c r="Y1128" s="9">
        <v>1119</v>
      </c>
      <c r="Z1128" s="12">
        <v>0</v>
      </c>
      <c r="AA1128" s="12">
        <v>0</v>
      </c>
      <c r="AB1128" s="132"/>
      <c r="AC1128" s="131"/>
      <c r="AD1128" s="132"/>
      <c r="AE1128" s="132"/>
      <c r="AF1128" s="131"/>
      <c r="AG1128" s="131"/>
      <c r="AI1128" s="12"/>
      <c r="AL1128" s="12"/>
      <c r="AM1128" s="12"/>
      <c r="AO1128" s="12"/>
      <c r="AR1128" s="12"/>
      <c r="AS1128" s="12"/>
      <c r="AU1128" s="12"/>
      <c r="AX1128" s="12"/>
      <c r="AY1128" s="12"/>
      <c r="BA1128" s="12"/>
      <c r="BD1128" s="12"/>
      <c r="BE1128" s="12"/>
      <c r="BG1128" s="12"/>
      <c r="BJ1128" s="12"/>
      <c r="BK1128" s="12"/>
      <c r="BM1128" s="131"/>
      <c r="BN1128" s="132"/>
      <c r="BO1128" s="132"/>
      <c r="BP1128" s="12"/>
      <c r="BQ1128" s="12"/>
      <c r="BS1128" s="12"/>
      <c r="BV1128" s="12"/>
      <c r="BW1128" s="12"/>
      <c r="BY1128" s="12"/>
      <c r="CB1128" s="12"/>
      <c r="CC1128" s="12"/>
      <c r="CE1128" s="12"/>
      <c r="CH1128" s="12"/>
      <c r="CI1128" s="12"/>
    </row>
    <row r="1129" spans="1:87">
      <c r="A1129" s="9">
        <v>1120</v>
      </c>
      <c r="B1129" s="13">
        <v>224</v>
      </c>
      <c r="C1129" s="13" t="s">
        <v>1723</v>
      </c>
      <c r="D1129" s="13">
        <v>999</v>
      </c>
      <c r="E1129" s="13" t="s">
        <v>946</v>
      </c>
      <c r="F1129" s="111">
        <v>4637915.67</v>
      </c>
      <c r="G1129" s="133">
        <v>0.99999999999999989</v>
      </c>
      <c r="H1129" s="134">
        <f>SUM(H1125:H1128)</f>
        <v>4854769.9399999995</v>
      </c>
      <c r="I1129" s="133">
        <f>SUM(I1125:I1128)</f>
        <v>1</v>
      </c>
      <c r="J1129" s="111" t="e">
        <f>VLOOKUP(B1129,town351,22)</f>
        <v>#REF!</v>
      </c>
      <c r="K1129" s="111" t="e">
        <f>SUM(K1125:K1128)</f>
        <v>#REF!</v>
      </c>
      <c r="L1129" s="135">
        <v>4057443</v>
      </c>
      <c r="M1129" s="111" t="e">
        <f>SUM(M1125:M1128)</f>
        <v>#REF!</v>
      </c>
      <c r="N1129" s="49" t="e">
        <f t="shared" si="161"/>
        <v>#REF!</v>
      </c>
      <c r="O1129" s="111">
        <v>469</v>
      </c>
      <c r="P1129" s="9">
        <f t="shared" si="154"/>
        <v>0</v>
      </c>
      <c r="Q1129" s="130">
        <f t="shared" si="155"/>
        <v>224</v>
      </c>
      <c r="R1129" s="130">
        <f t="shared" si="156"/>
        <v>999</v>
      </c>
      <c r="S1129" s="130">
        <f t="shared" si="157"/>
        <v>1120</v>
      </c>
      <c r="T1129" s="130">
        <f t="shared" si="158"/>
        <v>474</v>
      </c>
      <c r="U1129" s="130">
        <f t="shared" si="159"/>
        <v>4854769.9399999995</v>
      </c>
      <c r="V1129" s="185">
        <f t="shared" si="160"/>
        <v>1120</v>
      </c>
      <c r="W1129" s="12">
        <v>224</v>
      </c>
      <c r="X1129" s="9">
        <v>999</v>
      </c>
      <c r="Y1129" s="9">
        <v>1120</v>
      </c>
      <c r="Z1129" s="12">
        <v>474</v>
      </c>
      <c r="AA1129" s="12">
        <v>4854769.9399999995</v>
      </c>
      <c r="AB1129" s="132"/>
      <c r="AC1129" s="131"/>
      <c r="AD1129" s="132"/>
      <c r="AE1129" s="132"/>
      <c r="AF1129" s="131"/>
      <c r="AG1129" s="131"/>
      <c r="AI1129" s="12"/>
      <c r="AL1129" s="12"/>
      <c r="AM1129" s="12"/>
      <c r="AO1129" s="12"/>
      <c r="AR1129" s="12"/>
      <c r="AS1129" s="12"/>
      <c r="AU1129" s="12"/>
      <c r="AX1129" s="12"/>
      <c r="AY1129" s="12"/>
      <c r="BA1129" s="12"/>
      <c r="BD1129" s="12"/>
      <c r="BE1129" s="12"/>
      <c r="BG1129" s="12"/>
      <c r="BJ1129" s="12"/>
      <c r="BK1129" s="12"/>
      <c r="BM1129" s="131"/>
      <c r="BN1129" s="132"/>
      <c r="BO1129" s="132"/>
      <c r="BP1129" s="12"/>
      <c r="BQ1129" s="12"/>
      <c r="BS1129" s="12"/>
      <c r="BV1129" s="12"/>
      <c r="BW1129" s="12"/>
      <c r="BY1129" s="12"/>
      <c r="CB1129" s="12"/>
      <c r="CC1129" s="12"/>
      <c r="CE1129" s="12"/>
      <c r="CH1129" s="12"/>
      <c r="CI1129" s="12"/>
    </row>
    <row r="1130" spans="1:87">
      <c r="A1130" s="9">
        <v>1121</v>
      </c>
      <c r="B1130" s="9">
        <v>225</v>
      </c>
      <c r="C1130" s="9" t="s">
        <v>1724</v>
      </c>
      <c r="D1130" s="9">
        <v>225</v>
      </c>
      <c r="E1130" s="9" t="s">
        <v>1285</v>
      </c>
      <c r="F1130" s="39">
        <v>0</v>
      </c>
      <c r="G1130" s="128">
        <v>0</v>
      </c>
      <c r="H1130" s="129">
        <f>U1130</f>
        <v>0</v>
      </c>
      <c r="I1130" s="128">
        <f>IF(H1134&gt;0, H1130/H1134, 0)</f>
        <v>0</v>
      </c>
      <c r="J1130" s="76"/>
      <c r="K1130" s="12" t="e">
        <f>ROUND(J1134*I1130,0)</f>
        <v>#REF!</v>
      </c>
      <c r="L1130" s="75">
        <v>0</v>
      </c>
      <c r="M1130" s="12" t="e">
        <f>K1130-L1130</f>
        <v>#REF!</v>
      </c>
      <c r="N1130" s="50" t="e">
        <f t="shared" si="161"/>
        <v>#REF!</v>
      </c>
      <c r="O1130" s="12">
        <v>0</v>
      </c>
      <c r="P1130" s="9">
        <f t="shared" si="154"/>
        <v>0</v>
      </c>
      <c r="Q1130" s="130">
        <f t="shared" si="155"/>
        <v>225</v>
      </c>
      <c r="R1130" s="130">
        <f t="shared" si="156"/>
        <v>225</v>
      </c>
      <c r="S1130" s="130">
        <f t="shared" si="157"/>
        <v>1121</v>
      </c>
      <c r="T1130" s="130">
        <f t="shared" si="158"/>
        <v>0</v>
      </c>
      <c r="U1130" s="130">
        <f t="shared" si="159"/>
        <v>0</v>
      </c>
      <c r="V1130" s="185">
        <f t="shared" si="160"/>
        <v>1121</v>
      </c>
      <c r="W1130" s="12">
        <v>225</v>
      </c>
      <c r="X1130" s="9">
        <v>225</v>
      </c>
      <c r="Y1130" s="9">
        <v>1121</v>
      </c>
      <c r="Z1130" s="12">
        <v>0</v>
      </c>
      <c r="AA1130" s="12">
        <v>0</v>
      </c>
      <c r="AB1130" s="132"/>
      <c r="AC1130" s="131"/>
      <c r="AD1130" s="132"/>
      <c r="AE1130" s="132"/>
      <c r="AF1130" s="131"/>
      <c r="AG1130" s="131"/>
      <c r="AI1130" s="12"/>
      <c r="AL1130" s="12"/>
      <c r="AM1130" s="12"/>
      <c r="AO1130" s="12"/>
      <c r="AR1130" s="12"/>
      <c r="AS1130" s="12"/>
      <c r="AU1130" s="12"/>
      <c r="AX1130" s="12"/>
      <c r="AY1130" s="12"/>
      <c r="BA1130" s="12"/>
      <c r="BD1130" s="12"/>
      <c r="BE1130" s="12"/>
      <c r="BG1130" s="12"/>
      <c r="BJ1130" s="12"/>
      <c r="BK1130" s="12"/>
      <c r="BM1130" s="131"/>
      <c r="BN1130" s="132"/>
      <c r="BO1130" s="132"/>
      <c r="BP1130" s="12"/>
      <c r="BQ1130" s="12"/>
      <c r="BS1130" s="12"/>
      <c r="BV1130" s="12"/>
      <c r="BW1130" s="12"/>
      <c r="BY1130" s="12"/>
      <c r="CB1130" s="12"/>
      <c r="CC1130" s="12"/>
      <c r="CE1130" s="12"/>
      <c r="CH1130" s="12"/>
      <c r="CI1130" s="12"/>
    </row>
    <row r="1131" spans="1:87">
      <c r="A1131" s="9">
        <v>1122</v>
      </c>
      <c r="B1131" s="9">
        <v>225</v>
      </c>
      <c r="C1131" s="9" t="s">
        <v>1724</v>
      </c>
      <c r="D1131" s="9">
        <v>662</v>
      </c>
      <c r="E1131" s="9" t="s">
        <v>1433</v>
      </c>
      <c r="F1131" s="39">
        <v>1618522</v>
      </c>
      <c r="G1131" s="128">
        <v>1</v>
      </c>
      <c r="H1131" s="129">
        <f t="shared" si="162"/>
        <v>1547692</v>
      </c>
      <c r="I1131" s="128">
        <f>IF(H1134&gt;0, H1131/H1134, 0)</f>
        <v>1</v>
      </c>
      <c r="J1131" s="76"/>
      <c r="K1131" s="12" t="e">
        <f>ROUND(J1134*I1131,0)</f>
        <v>#REF!</v>
      </c>
      <c r="L1131" s="75">
        <v>1338625</v>
      </c>
      <c r="M1131" s="12" t="e">
        <f>K1131-L1131</f>
        <v>#REF!</v>
      </c>
      <c r="N1131" s="50" t="e">
        <f t="shared" si="161"/>
        <v>#REF!</v>
      </c>
      <c r="O1131" s="12">
        <v>165</v>
      </c>
      <c r="P1131" s="9">
        <f t="shared" si="154"/>
        <v>0</v>
      </c>
      <c r="Q1131" s="130">
        <f t="shared" si="155"/>
        <v>225</v>
      </c>
      <c r="R1131" s="130">
        <f t="shared" si="156"/>
        <v>662</v>
      </c>
      <c r="S1131" s="130">
        <f t="shared" si="157"/>
        <v>1122</v>
      </c>
      <c r="T1131" s="130">
        <f t="shared" si="158"/>
        <v>156</v>
      </c>
      <c r="U1131" s="130">
        <f t="shared" si="159"/>
        <v>1547692</v>
      </c>
      <c r="V1131" s="185">
        <f t="shared" si="160"/>
        <v>1122</v>
      </c>
      <c r="W1131" s="12">
        <v>225</v>
      </c>
      <c r="X1131" s="9">
        <v>662</v>
      </c>
      <c r="Y1131" s="9">
        <v>1122</v>
      </c>
      <c r="Z1131" s="12">
        <v>156</v>
      </c>
      <c r="AA1131" s="12">
        <v>1547692</v>
      </c>
      <c r="AB1131" s="132"/>
      <c r="AC1131" s="131"/>
      <c r="AD1131" s="132"/>
      <c r="AE1131" s="132"/>
      <c r="AF1131" s="131"/>
      <c r="AG1131" s="131"/>
      <c r="AI1131" s="12"/>
      <c r="AL1131" s="12"/>
      <c r="AM1131" s="12"/>
      <c r="AO1131" s="12"/>
      <c r="AR1131" s="12"/>
      <c r="AS1131" s="12"/>
      <c r="AU1131" s="12"/>
      <c r="AX1131" s="12"/>
      <c r="AY1131" s="12"/>
      <c r="BA1131" s="12"/>
      <c r="BD1131" s="12"/>
      <c r="BE1131" s="12"/>
      <c r="BG1131" s="12"/>
      <c r="BJ1131" s="12"/>
      <c r="BK1131" s="12"/>
      <c r="BM1131" s="131"/>
      <c r="BN1131" s="132"/>
      <c r="BO1131" s="132"/>
      <c r="BP1131" s="12"/>
      <c r="BQ1131" s="12"/>
      <c r="BS1131" s="12"/>
      <c r="BV1131" s="12"/>
      <c r="BW1131" s="12"/>
      <c r="BY1131" s="12"/>
      <c r="CB1131" s="12"/>
      <c r="CC1131" s="12"/>
      <c r="CE1131" s="12"/>
      <c r="CH1131" s="12"/>
      <c r="CI1131" s="12"/>
    </row>
    <row r="1132" spans="1:87">
      <c r="A1132" s="9">
        <v>1123</v>
      </c>
      <c r="B1132" s="9">
        <v>225</v>
      </c>
      <c r="C1132" s="9" t="s">
        <v>1928</v>
      </c>
      <c r="D1132" s="9">
        <v>998</v>
      </c>
      <c r="E1132" s="9" t="s">
        <v>1928</v>
      </c>
      <c r="F1132" s="39">
        <v>0</v>
      </c>
      <c r="G1132" s="128">
        <v>0</v>
      </c>
      <c r="H1132" s="129">
        <f t="shared" si="162"/>
        <v>0</v>
      </c>
      <c r="I1132" s="128">
        <f>IF(H1134&gt;0, H1132/H1134, 0)</f>
        <v>0</v>
      </c>
      <c r="J1132" s="76"/>
      <c r="K1132" s="12" t="e">
        <f>ROUND(J1134*I1132,0)</f>
        <v>#REF!</v>
      </c>
      <c r="L1132" s="75">
        <v>0</v>
      </c>
      <c r="M1132" s="12" t="e">
        <f>K1132-L1132</f>
        <v>#REF!</v>
      </c>
      <c r="N1132" s="50" t="e">
        <f t="shared" si="161"/>
        <v>#REF!</v>
      </c>
      <c r="O1132" s="12">
        <v>0</v>
      </c>
      <c r="P1132" s="9">
        <f t="shared" si="154"/>
        <v>0</v>
      </c>
      <c r="Q1132" s="130">
        <f t="shared" si="155"/>
        <v>225</v>
      </c>
      <c r="R1132" s="130">
        <f t="shared" si="156"/>
        <v>998</v>
      </c>
      <c r="S1132" s="130">
        <f t="shared" si="157"/>
        <v>1123</v>
      </c>
      <c r="T1132" s="130">
        <f t="shared" si="158"/>
        <v>0</v>
      </c>
      <c r="U1132" s="130">
        <f t="shared" si="159"/>
        <v>0</v>
      </c>
      <c r="V1132" s="185">
        <f t="shared" si="160"/>
        <v>1123</v>
      </c>
      <c r="W1132" s="12">
        <v>225</v>
      </c>
      <c r="X1132" s="9">
        <v>998</v>
      </c>
      <c r="Y1132" s="9">
        <v>1123</v>
      </c>
      <c r="Z1132" s="12">
        <v>0</v>
      </c>
      <c r="AA1132" s="12">
        <v>0</v>
      </c>
      <c r="AB1132" s="132"/>
      <c r="AC1132" s="131"/>
      <c r="AD1132" s="132"/>
      <c r="AE1132" s="132"/>
      <c r="AF1132" s="131"/>
      <c r="AG1132" s="131"/>
      <c r="AI1132" s="12"/>
      <c r="AL1132" s="12"/>
      <c r="AM1132" s="12"/>
      <c r="AO1132" s="12"/>
      <c r="AR1132" s="12"/>
      <c r="AS1132" s="12"/>
      <c r="AU1132" s="12"/>
      <c r="AX1132" s="12"/>
      <c r="AY1132" s="12"/>
      <c r="BA1132" s="12"/>
      <c r="BD1132" s="12"/>
      <c r="BE1132" s="12"/>
      <c r="BG1132" s="12"/>
      <c r="BJ1132" s="12"/>
      <c r="BK1132" s="12"/>
      <c r="BM1132" s="131"/>
      <c r="BN1132" s="132"/>
      <c r="BO1132" s="132"/>
      <c r="BP1132" s="12"/>
      <c r="BQ1132" s="12"/>
      <c r="BS1132" s="12"/>
      <c r="BV1132" s="12"/>
      <c r="BW1132" s="12"/>
      <c r="BY1132" s="12"/>
      <c r="CB1132" s="12"/>
      <c r="CC1132" s="12"/>
      <c r="CE1132" s="12"/>
      <c r="CH1132" s="12"/>
      <c r="CI1132" s="12"/>
    </row>
    <row r="1133" spans="1:87">
      <c r="A1133" s="9">
        <v>1124</v>
      </c>
      <c r="B1133" s="9">
        <v>225</v>
      </c>
      <c r="C1133" s="9" t="s">
        <v>1928</v>
      </c>
      <c r="D1133" s="9">
        <v>998</v>
      </c>
      <c r="E1133" s="9" t="s">
        <v>1928</v>
      </c>
      <c r="F1133" s="39">
        <v>0</v>
      </c>
      <c r="G1133" s="128">
        <v>0</v>
      </c>
      <c r="H1133" s="129">
        <f t="shared" si="162"/>
        <v>0</v>
      </c>
      <c r="I1133" s="128">
        <f>IF(H1134&gt;0, H1133/H1134, 0)</f>
        <v>0</v>
      </c>
      <c r="J1133" s="76"/>
      <c r="K1133" s="12" t="e">
        <f>ROUND(J1134*I1133,0)</f>
        <v>#REF!</v>
      </c>
      <c r="L1133" s="75">
        <v>0</v>
      </c>
      <c r="M1133" s="12" t="e">
        <f>K1133-L1133</f>
        <v>#REF!</v>
      </c>
      <c r="N1133" s="50" t="e">
        <f t="shared" si="161"/>
        <v>#REF!</v>
      </c>
      <c r="O1133" s="12">
        <v>0</v>
      </c>
      <c r="P1133" s="9">
        <f t="shared" si="154"/>
        <v>0</v>
      </c>
      <c r="Q1133" s="130">
        <f t="shared" si="155"/>
        <v>225</v>
      </c>
      <c r="R1133" s="130">
        <f t="shared" si="156"/>
        <v>998</v>
      </c>
      <c r="S1133" s="130">
        <f t="shared" si="157"/>
        <v>1124</v>
      </c>
      <c r="T1133" s="130">
        <f t="shared" si="158"/>
        <v>0</v>
      </c>
      <c r="U1133" s="130">
        <f t="shared" si="159"/>
        <v>0</v>
      </c>
      <c r="V1133" s="185">
        <f t="shared" si="160"/>
        <v>1124</v>
      </c>
      <c r="W1133" s="12">
        <v>225</v>
      </c>
      <c r="X1133" s="9">
        <v>998</v>
      </c>
      <c r="Y1133" s="9">
        <v>1124</v>
      </c>
      <c r="Z1133" s="12">
        <v>0</v>
      </c>
      <c r="AA1133" s="12">
        <v>0</v>
      </c>
      <c r="AB1133" s="132"/>
      <c r="AC1133" s="131"/>
      <c r="AD1133" s="132"/>
      <c r="AE1133" s="132"/>
      <c r="AF1133" s="131"/>
      <c r="AG1133" s="131"/>
      <c r="AI1133" s="12"/>
      <c r="AL1133" s="12"/>
      <c r="AM1133" s="12"/>
      <c r="AO1133" s="12"/>
      <c r="AR1133" s="12"/>
      <c r="AS1133" s="12"/>
      <c r="AU1133" s="12"/>
      <c r="AX1133" s="12"/>
      <c r="AY1133" s="12"/>
      <c r="BA1133" s="12"/>
      <c r="BD1133" s="12"/>
      <c r="BE1133" s="12"/>
      <c r="BG1133" s="12"/>
      <c r="BJ1133" s="12"/>
      <c r="BK1133" s="12"/>
      <c r="BM1133" s="131"/>
      <c r="BN1133" s="132"/>
      <c r="BO1133" s="132"/>
      <c r="BP1133" s="12"/>
      <c r="BQ1133" s="12"/>
      <c r="BS1133" s="12"/>
      <c r="BV1133" s="12"/>
      <c r="BW1133" s="12"/>
      <c r="BY1133" s="12"/>
      <c r="CB1133" s="12"/>
      <c r="CC1133" s="12"/>
      <c r="CE1133" s="12"/>
      <c r="CH1133" s="12"/>
      <c r="CI1133" s="12"/>
    </row>
    <row r="1134" spans="1:87">
      <c r="A1134" s="9">
        <v>1125</v>
      </c>
      <c r="B1134" s="13">
        <v>225</v>
      </c>
      <c r="C1134" s="13" t="s">
        <v>1724</v>
      </c>
      <c r="D1134" s="13">
        <v>999</v>
      </c>
      <c r="E1134" s="13" t="s">
        <v>946</v>
      </c>
      <c r="F1134" s="111">
        <v>1618522</v>
      </c>
      <c r="G1134" s="133">
        <v>1</v>
      </c>
      <c r="H1134" s="134">
        <f>SUM(H1130:H1133)</f>
        <v>1547692</v>
      </c>
      <c r="I1134" s="133">
        <f>SUM(I1130:I1133)</f>
        <v>1</v>
      </c>
      <c r="J1134" s="111" t="e">
        <f>VLOOKUP(B1134,town351,22)</f>
        <v>#REF!</v>
      </c>
      <c r="K1134" s="111" t="e">
        <f>SUM(K1130:K1133)</f>
        <v>#REF!</v>
      </c>
      <c r="L1134" s="135">
        <v>1338625</v>
      </c>
      <c r="M1134" s="111" t="e">
        <f>SUM(M1130:M1133)</f>
        <v>#REF!</v>
      </c>
      <c r="N1134" s="49" t="e">
        <f t="shared" si="161"/>
        <v>#REF!</v>
      </c>
      <c r="O1134" s="111">
        <v>165</v>
      </c>
      <c r="P1134" s="9">
        <f t="shared" si="154"/>
        <v>0</v>
      </c>
      <c r="Q1134" s="130">
        <f t="shared" si="155"/>
        <v>225</v>
      </c>
      <c r="R1134" s="130">
        <f t="shared" si="156"/>
        <v>999</v>
      </c>
      <c r="S1134" s="130">
        <f t="shared" si="157"/>
        <v>1125</v>
      </c>
      <c r="T1134" s="130">
        <f t="shared" si="158"/>
        <v>156</v>
      </c>
      <c r="U1134" s="130">
        <f t="shared" si="159"/>
        <v>1547692</v>
      </c>
      <c r="V1134" s="185">
        <f t="shared" si="160"/>
        <v>1125</v>
      </c>
      <c r="W1134" s="12">
        <v>225</v>
      </c>
      <c r="X1134" s="9">
        <v>999</v>
      </c>
      <c r="Y1134" s="9">
        <v>1125</v>
      </c>
      <c r="Z1134" s="12">
        <v>156</v>
      </c>
      <c r="AA1134" s="12">
        <v>1547692</v>
      </c>
      <c r="AB1134" s="132"/>
      <c r="AC1134" s="131"/>
      <c r="AD1134" s="132"/>
      <c r="AE1134" s="132"/>
      <c r="AF1134" s="131"/>
      <c r="AG1134" s="131"/>
      <c r="AI1134" s="12"/>
      <c r="AL1134" s="12"/>
      <c r="AM1134" s="12"/>
      <c r="AO1134" s="12"/>
      <c r="AR1134" s="12"/>
      <c r="AS1134" s="12"/>
      <c r="AU1134" s="12"/>
      <c r="AX1134" s="12"/>
      <c r="AY1134" s="12"/>
      <c r="BA1134" s="12"/>
      <c r="BD1134" s="12"/>
      <c r="BE1134" s="12"/>
      <c r="BG1134" s="12"/>
      <c r="BJ1134" s="12"/>
      <c r="BK1134" s="12"/>
      <c r="BM1134" s="131"/>
      <c r="BN1134" s="132"/>
      <c r="BO1134" s="132"/>
      <c r="BP1134" s="12"/>
      <c r="BQ1134" s="12"/>
      <c r="BS1134" s="12"/>
      <c r="BV1134" s="12"/>
      <c r="BW1134" s="12"/>
      <c r="BY1134" s="12"/>
      <c r="CB1134" s="12"/>
      <c r="CC1134" s="12"/>
      <c r="CE1134" s="12"/>
      <c r="CH1134" s="12"/>
      <c r="CI1134" s="12"/>
    </row>
    <row r="1135" spans="1:87">
      <c r="A1135" s="9">
        <v>1126</v>
      </c>
      <c r="B1135" s="9">
        <v>226</v>
      </c>
      <c r="C1135" s="9" t="s">
        <v>1725</v>
      </c>
      <c r="D1135" s="9">
        <v>226</v>
      </c>
      <c r="E1135" s="9" t="s">
        <v>1286</v>
      </c>
      <c r="F1135" s="39">
        <v>19226330.559999999</v>
      </c>
      <c r="G1135" s="128">
        <v>0.89039708737697532</v>
      </c>
      <c r="H1135" s="129">
        <f>U1135</f>
        <v>18814492.639999997</v>
      </c>
      <c r="I1135" s="128">
        <f>IF(H1139&gt;0, H1135/H1139, 0)</f>
        <v>0.87842978912189917</v>
      </c>
      <c r="J1135" s="76"/>
      <c r="K1135" s="12" t="e">
        <f>ROUND(J1139*I1135,0)</f>
        <v>#REF!</v>
      </c>
      <c r="L1135" s="75">
        <v>9307209</v>
      </c>
      <c r="M1135" s="12" t="e">
        <f>K1135-L1135</f>
        <v>#REF!</v>
      </c>
      <c r="N1135" s="50" t="e">
        <f t="shared" si="161"/>
        <v>#REF!</v>
      </c>
      <c r="O1135" s="12">
        <v>1934</v>
      </c>
      <c r="P1135" s="9">
        <f t="shared" si="154"/>
        <v>0</v>
      </c>
      <c r="Q1135" s="130">
        <f t="shared" si="155"/>
        <v>226</v>
      </c>
      <c r="R1135" s="130">
        <f t="shared" si="156"/>
        <v>226</v>
      </c>
      <c r="S1135" s="130">
        <f t="shared" si="157"/>
        <v>1126</v>
      </c>
      <c r="T1135" s="130">
        <f t="shared" si="158"/>
        <v>1849</v>
      </c>
      <c r="U1135" s="130">
        <f t="shared" si="159"/>
        <v>18814492.639999997</v>
      </c>
      <c r="V1135" s="185">
        <f t="shared" si="160"/>
        <v>1126</v>
      </c>
      <c r="W1135" s="12">
        <v>226</v>
      </c>
      <c r="X1135" s="9">
        <v>226</v>
      </c>
      <c r="Y1135" s="9">
        <v>1126</v>
      </c>
      <c r="Z1135" s="12">
        <v>1849</v>
      </c>
      <c r="AA1135" s="12">
        <v>18814492.639999997</v>
      </c>
      <c r="AB1135" s="132"/>
      <c r="AC1135" s="131"/>
      <c r="AD1135" s="132"/>
      <c r="AE1135" s="132"/>
      <c r="AF1135" s="131"/>
      <c r="AG1135" s="131"/>
      <c r="AI1135" s="12"/>
      <c r="AL1135" s="12"/>
      <c r="AM1135" s="12"/>
      <c r="AO1135" s="12"/>
      <c r="AR1135" s="12"/>
      <c r="AS1135" s="12"/>
      <c r="AU1135" s="12"/>
      <c r="AX1135" s="12"/>
      <c r="AY1135" s="12"/>
      <c r="BA1135" s="12"/>
      <c r="BD1135" s="12"/>
      <c r="BE1135" s="12"/>
      <c r="BG1135" s="12"/>
      <c r="BJ1135" s="12"/>
      <c r="BK1135" s="12"/>
      <c r="BM1135" s="131"/>
      <c r="BN1135" s="132"/>
      <c r="BO1135" s="132"/>
      <c r="BP1135" s="12"/>
      <c r="BQ1135" s="12"/>
      <c r="BS1135" s="12"/>
      <c r="BV1135" s="12"/>
      <c r="BW1135" s="12"/>
      <c r="BY1135" s="12"/>
      <c r="CB1135" s="12"/>
      <c r="CC1135" s="12"/>
      <c r="CE1135" s="12"/>
      <c r="CH1135" s="12"/>
      <c r="CI1135" s="12"/>
    </row>
    <row r="1136" spans="1:87">
      <c r="A1136" s="9">
        <v>1127</v>
      </c>
      <c r="B1136" s="9">
        <v>226</v>
      </c>
      <c r="C1136" s="9" t="s">
        <v>1725</v>
      </c>
      <c r="D1136" s="9">
        <v>876</v>
      </c>
      <c r="E1136" s="9" t="s">
        <v>1495</v>
      </c>
      <c r="F1136" s="39">
        <v>2366654</v>
      </c>
      <c r="G1136" s="128">
        <v>0.10960291262302464</v>
      </c>
      <c r="H1136" s="129">
        <f t="shared" si="162"/>
        <v>2603830</v>
      </c>
      <c r="I1136" s="128">
        <f>IF(H1139&gt;0, H1136/H1139, 0)</f>
        <v>0.12157021087810078</v>
      </c>
      <c r="J1136" s="76"/>
      <c r="K1136" s="12" t="e">
        <f>ROUND(J1139*I1136,0)</f>
        <v>#REF!</v>
      </c>
      <c r="L1136" s="75">
        <v>1145666</v>
      </c>
      <c r="M1136" s="12" t="e">
        <f>K1136-L1136</f>
        <v>#REF!</v>
      </c>
      <c r="N1136" s="50" t="e">
        <f t="shared" si="161"/>
        <v>#REF!</v>
      </c>
      <c r="O1136" s="12">
        <v>154</v>
      </c>
      <c r="P1136" s="9">
        <f t="shared" si="154"/>
        <v>0</v>
      </c>
      <c r="Q1136" s="130">
        <f t="shared" si="155"/>
        <v>226</v>
      </c>
      <c r="R1136" s="130">
        <f t="shared" si="156"/>
        <v>876</v>
      </c>
      <c r="S1136" s="130">
        <f t="shared" si="157"/>
        <v>1127</v>
      </c>
      <c r="T1136" s="130">
        <f t="shared" si="158"/>
        <v>167</v>
      </c>
      <c r="U1136" s="130">
        <f t="shared" si="159"/>
        <v>2603830</v>
      </c>
      <c r="V1136" s="185">
        <f t="shared" si="160"/>
        <v>1127</v>
      </c>
      <c r="W1136" s="12">
        <v>226</v>
      </c>
      <c r="X1136" s="9">
        <v>876</v>
      </c>
      <c r="Y1136" s="9">
        <v>1127</v>
      </c>
      <c r="Z1136" s="12">
        <v>167</v>
      </c>
      <c r="AA1136" s="12">
        <v>2603830</v>
      </c>
      <c r="AB1136" s="132"/>
      <c r="AC1136" s="131"/>
      <c r="AD1136" s="132"/>
      <c r="AE1136" s="132"/>
      <c r="AF1136" s="131"/>
      <c r="AG1136" s="131"/>
      <c r="AI1136" s="12"/>
      <c r="AL1136" s="12"/>
      <c r="AM1136" s="12"/>
      <c r="AO1136" s="12"/>
      <c r="AR1136" s="12"/>
      <c r="AS1136" s="12"/>
      <c r="AU1136" s="12"/>
      <c r="AX1136" s="12"/>
      <c r="AY1136" s="12"/>
      <c r="BA1136" s="12"/>
      <c r="BD1136" s="12"/>
      <c r="BE1136" s="12"/>
      <c r="BG1136" s="12"/>
      <c r="BJ1136" s="12"/>
      <c r="BK1136" s="12"/>
      <c r="BM1136" s="131"/>
      <c r="BN1136" s="132"/>
      <c r="BO1136" s="132"/>
      <c r="BP1136" s="12"/>
      <c r="BQ1136" s="12"/>
      <c r="BS1136" s="12"/>
      <c r="BV1136" s="12"/>
      <c r="BW1136" s="12"/>
      <c r="BY1136" s="12"/>
      <c r="CB1136" s="12"/>
      <c r="CC1136" s="12"/>
      <c r="CE1136" s="12"/>
      <c r="CH1136" s="12"/>
      <c r="CI1136" s="12"/>
    </row>
    <row r="1137" spans="1:87">
      <c r="A1137" s="9">
        <v>1128</v>
      </c>
      <c r="B1137" s="9">
        <v>226</v>
      </c>
      <c r="C1137" s="9" t="s">
        <v>1928</v>
      </c>
      <c r="D1137" s="9">
        <v>998</v>
      </c>
      <c r="E1137" s="9" t="s">
        <v>1928</v>
      </c>
      <c r="F1137" s="39">
        <v>0</v>
      </c>
      <c r="G1137" s="128">
        <v>0</v>
      </c>
      <c r="H1137" s="129">
        <f t="shared" si="162"/>
        <v>0</v>
      </c>
      <c r="I1137" s="128">
        <f>IF(H1139&gt;0, H1137/H1139, 0)</f>
        <v>0</v>
      </c>
      <c r="J1137" s="76"/>
      <c r="K1137" s="12" t="e">
        <f>ROUND(J1139*I1137,0)</f>
        <v>#REF!</v>
      </c>
      <c r="L1137" s="75">
        <v>0</v>
      </c>
      <c r="M1137" s="12" t="e">
        <f>K1137-L1137</f>
        <v>#REF!</v>
      </c>
      <c r="N1137" s="50" t="e">
        <f t="shared" si="161"/>
        <v>#REF!</v>
      </c>
      <c r="O1137" s="12">
        <v>0</v>
      </c>
      <c r="P1137" s="9">
        <f t="shared" si="154"/>
        <v>0</v>
      </c>
      <c r="Q1137" s="130">
        <f t="shared" si="155"/>
        <v>226</v>
      </c>
      <c r="R1137" s="130">
        <f t="shared" si="156"/>
        <v>998</v>
      </c>
      <c r="S1137" s="130">
        <f t="shared" si="157"/>
        <v>1128</v>
      </c>
      <c r="T1137" s="130">
        <f t="shared" si="158"/>
        <v>0</v>
      </c>
      <c r="U1137" s="130">
        <f t="shared" si="159"/>
        <v>0</v>
      </c>
      <c r="V1137" s="185">
        <f t="shared" si="160"/>
        <v>1128</v>
      </c>
      <c r="W1137" s="12">
        <v>226</v>
      </c>
      <c r="X1137" s="9">
        <v>998</v>
      </c>
      <c r="Y1137" s="9">
        <v>1128</v>
      </c>
      <c r="Z1137" s="12">
        <v>0</v>
      </c>
      <c r="AA1137" s="12">
        <v>0</v>
      </c>
      <c r="AB1137" s="132"/>
      <c r="AC1137" s="131"/>
      <c r="AD1137" s="132"/>
      <c r="AE1137" s="132"/>
      <c r="AF1137" s="131"/>
      <c r="AG1137" s="131"/>
      <c r="AI1137" s="12"/>
      <c r="AL1137" s="12"/>
      <c r="AM1137" s="12"/>
      <c r="AO1137" s="12"/>
      <c r="AR1137" s="12"/>
      <c r="AS1137" s="12"/>
      <c r="AU1137" s="12"/>
      <c r="AX1137" s="12"/>
      <c r="AY1137" s="12"/>
      <c r="BA1137" s="12"/>
      <c r="BD1137" s="12"/>
      <c r="BE1137" s="12"/>
      <c r="BG1137" s="12"/>
      <c r="BJ1137" s="12"/>
      <c r="BK1137" s="12"/>
      <c r="BM1137" s="131"/>
      <c r="BN1137" s="132"/>
      <c r="BO1137" s="132"/>
      <c r="BP1137" s="12"/>
      <c r="BQ1137" s="12"/>
      <c r="BS1137" s="12"/>
      <c r="BV1137" s="12"/>
      <c r="BW1137" s="12"/>
      <c r="BY1137" s="12"/>
      <c r="CB1137" s="12"/>
      <c r="CC1137" s="12"/>
      <c r="CE1137" s="12"/>
      <c r="CH1137" s="12"/>
      <c r="CI1137" s="12"/>
    </row>
    <row r="1138" spans="1:87">
      <c r="A1138" s="9">
        <v>1129</v>
      </c>
      <c r="B1138" s="9">
        <v>226</v>
      </c>
      <c r="C1138" s="9" t="s">
        <v>1928</v>
      </c>
      <c r="D1138" s="9">
        <v>998</v>
      </c>
      <c r="E1138" s="9" t="s">
        <v>1928</v>
      </c>
      <c r="F1138" s="39">
        <v>0</v>
      </c>
      <c r="G1138" s="128">
        <v>0</v>
      </c>
      <c r="H1138" s="129">
        <f t="shared" si="162"/>
        <v>0</v>
      </c>
      <c r="I1138" s="128">
        <f>IF(H1139&gt;0, H1138/H1139, 0)</f>
        <v>0</v>
      </c>
      <c r="J1138" s="76"/>
      <c r="K1138" s="12" t="e">
        <f>ROUND(J1139*I1138,0)</f>
        <v>#REF!</v>
      </c>
      <c r="L1138" s="75">
        <v>0</v>
      </c>
      <c r="M1138" s="12" t="e">
        <f>K1138-L1138</f>
        <v>#REF!</v>
      </c>
      <c r="N1138" s="50" t="e">
        <f t="shared" si="161"/>
        <v>#REF!</v>
      </c>
      <c r="O1138" s="12">
        <v>0</v>
      </c>
      <c r="P1138" s="9">
        <f t="shared" si="154"/>
        <v>0</v>
      </c>
      <c r="Q1138" s="130">
        <f t="shared" si="155"/>
        <v>226</v>
      </c>
      <c r="R1138" s="130">
        <f t="shared" si="156"/>
        <v>998</v>
      </c>
      <c r="S1138" s="130">
        <f t="shared" si="157"/>
        <v>1129</v>
      </c>
      <c r="T1138" s="130">
        <f t="shared" si="158"/>
        <v>0</v>
      </c>
      <c r="U1138" s="130">
        <f t="shared" si="159"/>
        <v>0</v>
      </c>
      <c r="V1138" s="185">
        <f t="shared" si="160"/>
        <v>1129</v>
      </c>
      <c r="W1138" s="12">
        <v>226</v>
      </c>
      <c r="X1138" s="9">
        <v>998</v>
      </c>
      <c r="Y1138" s="9">
        <v>1129</v>
      </c>
      <c r="Z1138" s="12">
        <v>0</v>
      </c>
      <c r="AA1138" s="12">
        <v>0</v>
      </c>
      <c r="AB1138" s="132"/>
      <c r="AC1138" s="131"/>
      <c r="AD1138" s="132"/>
      <c r="AE1138" s="132"/>
      <c r="AF1138" s="131"/>
      <c r="AG1138" s="131"/>
      <c r="AI1138" s="12"/>
      <c r="AL1138" s="12"/>
      <c r="AM1138" s="12"/>
      <c r="AO1138" s="12"/>
      <c r="AR1138" s="12"/>
      <c r="AS1138" s="12"/>
      <c r="AU1138" s="12"/>
      <c r="AX1138" s="12"/>
      <c r="AY1138" s="12"/>
      <c r="BA1138" s="12"/>
      <c r="BD1138" s="12"/>
      <c r="BE1138" s="12"/>
      <c r="BG1138" s="12"/>
      <c r="BJ1138" s="12"/>
      <c r="BK1138" s="12"/>
      <c r="BM1138" s="131"/>
      <c r="BN1138" s="132"/>
      <c r="BO1138" s="132"/>
      <c r="BP1138" s="12"/>
      <c r="BQ1138" s="12"/>
      <c r="BS1138" s="12"/>
      <c r="BV1138" s="12"/>
      <c r="BW1138" s="12"/>
      <c r="BY1138" s="12"/>
      <c r="CB1138" s="12"/>
      <c r="CC1138" s="12"/>
      <c r="CE1138" s="12"/>
      <c r="CH1138" s="12"/>
      <c r="CI1138" s="12"/>
    </row>
    <row r="1139" spans="1:87">
      <c r="A1139" s="9">
        <v>1130</v>
      </c>
      <c r="B1139" s="13">
        <v>226</v>
      </c>
      <c r="C1139" s="13" t="s">
        <v>1725</v>
      </c>
      <c r="D1139" s="13">
        <v>999</v>
      </c>
      <c r="E1139" s="13" t="s">
        <v>946</v>
      </c>
      <c r="F1139" s="111">
        <v>21592984.559999999</v>
      </c>
      <c r="G1139" s="133">
        <v>1</v>
      </c>
      <c r="H1139" s="134">
        <f>SUM(H1135:H1138)</f>
        <v>21418322.639999997</v>
      </c>
      <c r="I1139" s="133">
        <f>SUM(I1135:I1138)</f>
        <v>1</v>
      </c>
      <c r="J1139" s="111" t="e">
        <f>VLOOKUP(B1139,town351,22)</f>
        <v>#REF!</v>
      </c>
      <c r="K1139" s="111" t="e">
        <f>SUM(K1135:K1138)</f>
        <v>#REF!</v>
      </c>
      <c r="L1139" s="135">
        <v>10452875</v>
      </c>
      <c r="M1139" s="111" t="e">
        <f>SUM(M1135:M1138)</f>
        <v>#REF!</v>
      </c>
      <c r="N1139" s="49" t="e">
        <f t="shared" si="161"/>
        <v>#REF!</v>
      </c>
      <c r="O1139" s="111">
        <v>2088</v>
      </c>
      <c r="P1139" s="9">
        <f t="shared" si="154"/>
        <v>0</v>
      </c>
      <c r="Q1139" s="130">
        <f t="shared" si="155"/>
        <v>226</v>
      </c>
      <c r="R1139" s="130">
        <f t="shared" si="156"/>
        <v>999</v>
      </c>
      <c r="S1139" s="130">
        <f t="shared" si="157"/>
        <v>1130</v>
      </c>
      <c r="T1139" s="130">
        <f t="shared" si="158"/>
        <v>2016</v>
      </c>
      <c r="U1139" s="130">
        <f t="shared" si="159"/>
        <v>21418322.639999997</v>
      </c>
      <c r="V1139" s="185">
        <f t="shared" si="160"/>
        <v>1130</v>
      </c>
      <c r="W1139" s="12">
        <v>226</v>
      </c>
      <c r="X1139" s="9">
        <v>999</v>
      </c>
      <c r="Y1139" s="9">
        <v>1130</v>
      </c>
      <c r="Z1139" s="12">
        <v>2016</v>
      </c>
      <c r="AA1139" s="12">
        <v>21418322.639999997</v>
      </c>
      <c r="AB1139" s="132"/>
      <c r="AC1139" s="131"/>
      <c r="AD1139" s="132"/>
      <c r="AE1139" s="132"/>
      <c r="AF1139" s="131"/>
      <c r="AG1139" s="131"/>
      <c r="AI1139" s="12"/>
      <c r="AL1139" s="12"/>
      <c r="AM1139" s="12"/>
      <c r="AO1139" s="12"/>
      <c r="AR1139" s="12"/>
      <c r="AS1139" s="12"/>
      <c r="AU1139" s="12"/>
      <c r="AX1139" s="12"/>
      <c r="AY1139" s="12"/>
      <c r="BA1139" s="12"/>
      <c r="BD1139" s="12"/>
      <c r="BE1139" s="12"/>
      <c r="BG1139" s="12"/>
      <c r="BJ1139" s="12"/>
      <c r="BK1139" s="12"/>
      <c r="BM1139" s="131"/>
      <c r="BN1139" s="132"/>
      <c r="BO1139" s="132"/>
      <c r="BP1139" s="12"/>
      <c r="BQ1139" s="12"/>
      <c r="BS1139" s="12"/>
      <c r="BV1139" s="12"/>
      <c r="BW1139" s="12"/>
      <c r="BY1139" s="12"/>
      <c r="CB1139" s="12"/>
      <c r="CC1139" s="12"/>
      <c r="CE1139" s="12"/>
      <c r="CH1139" s="12"/>
      <c r="CI1139" s="12"/>
    </row>
    <row r="1140" spans="1:87">
      <c r="A1140" s="9">
        <v>1131</v>
      </c>
      <c r="B1140" s="9">
        <v>227</v>
      </c>
      <c r="C1140" s="9" t="s">
        <v>1726</v>
      </c>
      <c r="D1140" s="9">
        <v>227</v>
      </c>
      <c r="E1140" s="9" t="s">
        <v>1287</v>
      </c>
      <c r="F1140" s="39">
        <v>15466730.400000002</v>
      </c>
      <c r="G1140" s="128">
        <v>0.85823813994873588</v>
      </c>
      <c r="H1140" s="129">
        <f>U1140</f>
        <v>15564758.360000001</v>
      </c>
      <c r="I1140" s="128">
        <f>IF(H1144&gt;0, H1140/H1144, 0)</f>
        <v>0.86008106661495332</v>
      </c>
      <c r="J1140" s="76"/>
      <c r="K1140" s="12" t="e">
        <f>ROUND(J1144*I1140,0)</f>
        <v>#REF!</v>
      </c>
      <c r="L1140" s="75">
        <v>6815260</v>
      </c>
      <c r="M1140" s="12" t="e">
        <f>K1140-L1140</f>
        <v>#REF!</v>
      </c>
      <c r="N1140" s="50" t="e">
        <f t="shared" si="161"/>
        <v>#REF!</v>
      </c>
      <c r="O1140" s="12">
        <v>1501</v>
      </c>
      <c r="P1140" s="9">
        <f t="shared" si="154"/>
        <v>0</v>
      </c>
      <c r="Q1140" s="130">
        <f t="shared" si="155"/>
        <v>227</v>
      </c>
      <c r="R1140" s="130">
        <f t="shared" si="156"/>
        <v>227</v>
      </c>
      <c r="S1140" s="130">
        <f t="shared" si="157"/>
        <v>1131</v>
      </c>
      <c r="T1140" s="130">
        <f t="shared" si="158"/>
        <v>1494</v>
      </c>
      <c r="U1140" s="130">
        <f t="shared" si="159"/>
        <v>15564758.360000001</v>
      </c>
      <c r="V1140" s="185">
        <f t="shared" si="160"/>
        <v>1131</v>
      </c>
      <c r="W1140" s="12">
        <v>227</v>
      </c>
      <c r="X1140" s="9">
        <v>227</v>
      </c>
      <c r="Y1140" s="9">
        <v>1131</v>
      </c>
      <c r="Z1140" s="12">
        <v>1494</v>
      </c>
      <c r="AA1140" s="12">
        <v>15564758.360000001</v>
      </c>
      <c r="AB1140" s="132"/>
      <c r="AC1140" s="131"/>
      <c r="AD1140" s="132"/>
      <c r="AE1140" s="132"/>
      <c r="AF1140" s="131"/>
      <c r="AG1140" s="131"/>
      <c r="AI1140" s="12"/>
      <c r="AL1140" s="12"/>
      <c r="AM1140" s="12"/>
      <c r="AO1140" s="12"/>
      <c r="AR1140" s="12"/>
      <c r="AS1140" s="12"/>
      <c r="AU1140" s="12"/>
      <c r="AX1140" s="12"/>
      <c r="AY1140" s="12"/>
      <c r="BA1140" s="12"/>
      <c r="BD1140" s="12"/>
      <c r="BE1140" s="12"/>
      <c r="BG1140" s="12"/>
      <c r="BJ1140" s="12"/>
      <c r="BK1140" s="12"/>
      <c r="BM1140" s="131"/>
      <c r="BN1140" s="132"/>
      <c r="BO1140" s="132"/>
      <c r="BP1140" s="12"/>
      <c r="BQ1140" s="12"/>
      <c r="BS1140" s="12"/>
      <c r="BV1140" s="12"/>
      <c r="BW1140" s="12"/>
      <c r="BY1140" s="12"/>
      <c r="CB1140" s="12"/>
      <c r="CC1140" s="12"/>
      <c r="CE1140" s="12"/>
      <c r="CH1140" s="12"/>
      <c r="CI1140" s="12"/>
    </row>
    <row r="1141" spans="1:87">
      <c r="A1141" s="9">
        <v>1132</v>
      </c>
      <c r="B1141" s="9">
        <v>227</v>
      </c>
      <c r="C1141" s="9" t="s">
        <v>1726</v>
      </c>
      <c r="D1141" s="9">
        <v>860</v>
      </c>
      <c r="E1141" s="9" t="s">
        <v>1491</v>
      </c>
      <c r="F1141" s="39">
        <v>2554760</v>
      </c>
      <c r="G1141" s="128">
        <v>0.14176186005126412</v>
      </c>
      <c r="H1141" s="129">
        <f t="shared" si="162"/>
        <v>2532092</v>
      </c>
      <c r="I1141" s="128">
        <f>IF(H1144&gt;0, H1141/H1144, 0)</f>
        <v>0.1399189333850468</v>
      </c>
      <c r="J1141" s="76"/>
      <c r="K1141" s="12" t="e">
        <f>ROUND(J1144*I1141,0)</f>
        <v>#REF!</v>
      </c>
      <c r="L1141" s="75">
        <v>1125729</v>
      </c>
      <c r="M1141" s="12" t="e">
        <f>K1141-L1141</f>
        <v>#REF!</v>
      </c>
      <c r="N1141" s="50" t="e">
        <f t="shared" si="161"/>
        <v>#REF!</v>
      </c>
      <c r="O1141" s="12">
        <v>161</v>
      </c>
      <c r="P1141" s="9">
        <f t="shared" si="154"/>
        <v>0</v>
      </c>
      <c r="Q1141" s="130">
        <f t="shared" si="155"/>
        <v>227</v>
      </c>
      <c r="R1141" s="130">
        <f t="shared" si="156"/>
        <v>860</v>
      </c>
      <c r="S1141" s="130">
        <f t="shared" si="157"/>
        <v>1132</v>
      </c>
      <c r="T1141" s="130">
        <f t="shared" si="158"/>
        <v>157</v>
      </c>
      <c r="U1141" s="130">
        <f t="shared" si="159"/>
        <v>2532092</v>
      </c>
      <c r="V1141" s="185">
        <f t="shared" si="160"/>
        <v>1132</v>
      </c>
      <c r="W1141" s="12">
        <v>227</v>
      </c>
      <c r="X1141" s="9">
        <v>860</v>
      </c>
      <c r="Y1141" s="9">
        <v>1132</v>
      </c>
      <c r="Z1141" s="12">
        <v>157</v>
      </c>
      <c r="AA1141" s="12">
        <v>2532092</v>
      </c>
      <c r="AB1141" s="132"/>
      <c r="AC1141" s="131"/>
      <c r="AD1141" s="132"/>
      <c r="AE1141" s="132"/>
      <c r="AF1141" s="131"/>
      <c r="AG1141" s="131"/>
      <c r="AI1141" s="12"/>
      <c r="AL1141" s="12"/>
      <c r="AM1141" s="12"/>
      <c r="AO1141" s="12"/>
      <c r="AR1141" s="12"/>
      <c r="AS1141" s="12"/>
      <c r="AU1141" s="12"/>
      <c r="AX1141" s="12"/>
      <c r="AY1141" s="12"/>
      <c r="BA1141" s="12"/>
      <c r="BD1141" s="12"/>
      <c r="BE1141" s="12"/>
      <c r="BG1141" s="12"/>
      <c r="BJ1141" s="12"/>
      <c r="BK1141" s="12"/>
      <c r="BM1141" s="131"/>
      <c r="BN1141" s="132"/>
      <c r="BO1141" s="132"/>
      <c r="BP1141" s="12"/>
      <c r="BQ1141" s="12"/>
      <c r="BS1141" s="12"/>
      <c r="BV1141" s="12"/>
      <c r="BW1141" s="12"/>
      <c r="BY1141" s="12"/>
      <c r="CB1141" s="12"/>
      <c r="CC1141" s="12"/>
      <c r="CE1141" s="12"/>
      <c r="CH1141" s="12"/>
      <c r="CI1141" s="12"/>
    </row>
    <row r="1142" spans="1:87">
      <c r="A1142" s="9">
        <v>1133</v>
      </c>
      <c r="B1142" s="9">
        <v>227</v>
      </c>
      <c r="C1142" s="9" t="s">
        <v>1928</v>
      </c>
      <c r="D1142" s="9">
        <v>998</v>
      </c>
      <c r="E1142" s="9" t="s">
        <v>1928</v>
      </c>
      <c r="F1142" s="39">
        <v>0</v>
      </c>
      <c r="G1142" s="128">
        <v>0</v>
      </c>
      <c r="H1142" s="129">
        <f t="shared" si="162"/>
        <v>0</v>
      </c>
      <c r="I1142" s="128">
        <f>IF(H1144&gt;0, H1142/H1144, 0)</f>
        <v>0</v>
      </c>
      <c r="J1142" s="76"/>
      <c r="K1142" s="12" t="e">
        <f>ROUND(J1144*I1142,0)</f>
        <v>#REF!</v>
      </c>
      <c r="L1142" s="75">
        <v>0</v>
      </c>
      <c r="M1142" s="12" t="e">
        <f>K1142-L1142</f>
        <v>#REF!</v>
      </c>
      <c r="N1142" s="50" t="e">
        <f t="shared" si="161"/>
        <v>#REF!</v>
      </c>
      <c r="O1142" s="12">
        <v>0</v>
      </c>
      <c r="P1142" s="9">
        <f t="shared" si="154"/>
        <v>0</v>
      </c>
      <c r="Q1142" s="130">
        <f t="shared" si="155"/>
        <v>227</v>
      </c>
      <c r="R1142" s="130">
        <f t="shared" si="156"/>
        <v>998</v>
      </c>
      <c r="S1142" s="130">
        <f t="shared" si="157"/>
        <v>1133</v>
      </c>
      <c r="T1142" s="130">
        <f t="shared" si="158"/>
        <v>0</v>
      </c>
      <c r="U1142" s="130">
        <f t="shared" si="159"/>
        <v>0</v>
      </c>
      <c r="V1142" s="185">
        <f t="shared" si="160"/>
        <v>1133</v>
      </c>
      <c r="W1142" s="12">
        <v>227</v>
      </c>
      <c r="X1142" s="9">
        <v>998</v>
      </c>
      <c r="Y1142" s="9">
        <v>1133</v>
      </c>
      <c r="Z1142" s="12">
        <v>0</v>
      </c>
      <c r="AA1142" s="12">
        <v>0</v>
      </c>
      <c r="AB1142" s="132"/>
      <c r="AC1142" s="131"/>
      <c r="AD1142" s="132"/>
      <c r="AE1142" s="132"/>
      <c r="AF1142" s="131"/>
      <c r="AG1142" s="131"/>
      <c r="AI1142" s="12"/>
      <c r="AL1142" s="12"/>
      <c r="AM1142" s="12"/>
      <c r="AO1142" s="12"/>
      <c r="AR1142" s="12"/>
      <c r="AS1142" s="12"/>
      <c r="AU1142" s="12"/>
      <c r="AX1142" s="12"/>
      <c r="AY1142" s="12"/>
      <c r="BA1142" s="12"/>
      <c r="BD1142" s="12"/>
      <c r="BE1142" s="12"/>
      <c r="BG1142" s="12"/>
      <c r="BJ1142" s="12"/>
      <c r="BK1142" s="12"/>
      <c r="BM1142" s="131"/>
      <c r="BN1142" s="132"/>
      <c r="BO1142" s="132"/>
      <c r="BP1142" s="12"/>
      <c r="BQ1142" s="12"/>
      <c r="BS1142" s="12"/>
      <c r="BV1142" s="12"/>
      <c r="BW1142" s="12"/>
      <c r="BY1142" s="12"/>
      <c r="CB1142" s="12"/>
      <c r="CC1142" s="12"/>
      <c r="CE1142" s="12"/>
      <c r="CH1142" s="12"/>
      <c r="CI1142" s="12"/>
    </row>
    <row r="1143" spans="1:87">
      <c r="A1143" s="9">
        <v>1134</v>
      </c>
      <c r="B1143" s="9">
        <v>227</v>
      </c>
      <c r="C1143" s="9" t="s">
        <v>1928</v>
      </c>
      <c r="D1143" s="9">
        <v>998</v>
      </c>
      <c r="E1143" s="9" t="s">
        <v>1928</v>
      </c>
      <c r="F1143" s="39">
        <v>0</v>
      </c>
      <c r="G1143" s="128">
        <v>0</v>
      </c>
      <c r="H1143" s="129">
        <f t="shared" si="162"/>
        <v>0</v>
      </c>
      <c r="I1143" s="128">
        <f>IF(H1144&gt;0, H1143/H1144, 0)</f>
        <v>0</v>
      </c>
      <c r="J1143" s="76"/>
      <c r="K1143" s="12" t="e">
        <f>ROUND(J1144*I1143,0)</f>
        <v>#REF!</v>
      </c>
      <c r="L1143" s="75">
        <v>0</v>
      </c>
      <c r="M1143" s="12" t="e">
        <f>K1143-L1143</f>
        <v>#REF!</v>
      </c>
      <c r="N1143" s="50" t="e">
        <f t="shared" si="161"/>
        <v>#REF!</v>
      </c>
      <c r="O1143" s="12">
        <v>0</v>
      </c>
      <c r="P1143" s="9">
        <f t="shared" si="154"/>
        <v>0</v>
      </c>
      <c r="Q1143" s="130">
        <f t="shared" si="155"/>
        <v>227</v>
      </c>
      <c r="R1143" s="130">
        <f t="shared" si="156"/>
        <v>998</v>
      </c>
      <c r="S1143" s="130">
        <f t="shared" si="157"/>
        <v>1134</v>
      </c>
      <c r="T1143" s="130">
        <f t="shared" si="158"/>
        <v>0</v>
      </c>
      <c r="U1143" s="130">
        <f t="shared" si="159"/>
        <v>0</v>
      </c>
      <c r="V1143" s="185">
        <f t="shared" si="160"/>
        <v>1134</v>
      </c>
      <c r="W1143" s="12">
        <v>227</v>
      </c>
      <c r="X1143" s="9">
        <v>998</v>
      </c>
      <c r="Y1143" s="9">
        <v>1134</v>
      </c>
      <c r="Z1143" s="12">
        <v>0</v>
      </c>
      <c r="AA1143" s="12">
        <v>0</v>
      </c>
      <c r="AB1143" s="132"/>
      <c r="AC1143" s="131"/>
      <c r="AD1143" s="132"/>
      <c r="AE1143" s="132"/>
      <c r="AF1143" s="131"/>
      <c r="AG1143" s="131"/>
      <c r="AI1143" s="12"/>
      <c r="AL1143" s="12"/>
      <c r="AM1143" s="12"/>
      <c r="AO1143" s="12"/>
      <c r="AR1143" s="12"/>
      <c r="AS1143" s="12"/>
      <c r="AU1143" s="12"/>
      <c r="AX1143" s="12"/>
      <c r="AY1143" s="12"/>
      <c r="BA1143" s="12"/>
      <c r="BD1143" s="12"/>
      <c r="BE1143" s="12"/>
      <c r="BG1143" s="12"/>
      <c r="BJ1143" s="12"/>
      <c r="BK1143" s="12"/>
      <c r="BM1143" s="131"/>
      <c r="BN1143" s="132"/>
      <c r="BO1143" s="132"/>
      <c r="BP1143" s="12"/>
      <c r="BQ1143" s="12"/>
      <c r="BS1143" s="12"/>
      <c r="BV1143" s="12"/>
      <c r="BW1143" s="12"/>
      <c r="BY1143" s="12"/>
      <c r="CB1143" s="12"/>
      <c r="CC1143" s="12"/>
      <c r="CE1143" s="12"/>
      <c r="CH1143" s="12"/>
      <c r="CI1143" s="12"/>
    </row>
    <row r="1144" spans="1:87">
      <c r="A1144" s="9">
        <v>1135</v>
      </c>
      <c r="B1144" s="13">
        <v>227</v>
      </c>
      <c r="C1144" s="13" t="s">
        <v>1726</v>
      </c>
      <c r="D1144" s="13">
        <v>999</v>
      </c>
      <c r="E1144" s="13" t="s">
        <v>946</v>
      </c>
      <c r="F1144" s="111">
        <v>18021490.400000002</v>
      </c>
      <c r="G1144" s="133">
        <v>1</v>
      </c>
      <c r="H1144" s="134">
        <f>SUM(H1140:H1143)</f>
        <v>18096850.359999999</v>
      </c>
      <c r="I1144" s="133">
        <f>SUM(I1140:I1143)</f>
        <v>1</v>
      </c>
      <c r="J1144" s="111" t="e">
        <f>VLOOKUP(B1144,town351,22)</f>
        <v>#REF!</v>
      </c>
      <c r="K1144" s="111" t="e">
        <f>SUM(K1140:K1143)</f>
        <v>#REF!</v>
      </c>
      <c r="L1144" s="135">
        <v>7940989</v>
      </c>
      <c r="M1144" s="111" t="e">
        <f>SUM(M1140:M1143)</f>
        <v>#REF!</v>
      </c>
      <c r="N1144" s="49" t="e">
        <f t="shared" si="161"/>
        <v>#REF!</v>
      </c>
      <c r="O1144" s="111">
        <v>1662</v>
      </c>
      <c r="P1144" s="9">
        <f t="shared" si="154"/>
        <v>0</v>
      </c>
      <c r="Q1144" s="130">
        <f t="shared" si="155"/>
        <v>227</v>
      </c>
      <c r="R1144" s="130">
        <f t="shared" si="156"/>
        <v>999</v>
      </c>
      <c r="S1144" s="130">
        <f t="shared" si="157"/>
        <v>1135</v>
      </c>
      <c r="T1144" s="130">
        <f t="shared" si="158"/>
        <v>1651</v>
      </c>
      <c r="U1144" s="130">
        <f t="shared" si="159"/>
        <v>18096850.359999999</v>
      </c>
      <c r="V1144" s="185">
        <f t="shared" si="160"/>
        <v>1135</v>
      </c>
      <c r="W1144" s="12">
        <v>227</v>
      </c>
      <c r="X1144" s="9">
        <v>999</v>
      </c>
      <c r="Y1144" s="9">
        <v>1135</v>
      </c>
      <c r="Z1144" s="12">
        <v>1651</v>
      </c>
      <c r="AA1144" s="12">
        <v>18096850.359999999</v>
      </c>
      <c r="AB1144" s="132"/>
      <c r="AC1144" s="131"/>
      <c r="AD1144" s="132"/>
      <c r="AE1144" s="132"/>
      <c r="AF1144" s="131"/>
      <c r="AG1144" s="131"/>
      <c r="AI1144" s="12"/>
      <c r="AL1144" s="12"/>
      <c r="AM1144" s="12"/>
      <c r="AO1144" s="12"/>
      <c r="AR1144" s="12"/>
      <c r="AS1144" s="12"/>
      <c r="AU1144" s="12"/>
      <c r="AX1144" s="12"/>
      <c r="AY1144" s="12"/>
      <c r="BA1144" s="12"/>
      <c r="BD1144" s="12"/>
      <c r="BE1144" s="12"/>
      <c r="BG1144" s="12"/>
      <c r="BJ1144" s="12"/>
      <c r="BK1144" s="12"/>
      <c r="BM1144" s="131"/>
      <c r="BN1144" s="132"/>
      <c r="BO1144" s="132"/>
      <c r="BP1144" s="12"/>
      <c r="BQ1144" s="12"/>
      <c r="BS1144" s="12"/>
      <c r="BV1144" s="12"/>
      <c r="BW1144" s="12"/>
      <c r="BY1144" s="12"/>
      <c r="CB1144" s="12"/>
      <c r="CC1144" s="12"/>
      <c r="CE1144" s="12"/>
      <c r="CH1144" s="12"/>
      <c r="CI1144" s="12"/>
    </row>
    <row r="1145" spans="1:87">
      <c r="A1145" s="9">
        <v>1136</v>
      </c>
      <c r="B1145" s="9">
        <v>228</v>
      </c>
      <c r="C1145" s="9" t="s">
        <v>1727</v>
      </c>
      <c r="D1145" s="9">
        <v>228</v>
      </c>
      <c r="E1145" s="9" t="s">
        <v>1288</v>
      </c>
      <c r="F1145" s="39">
        <v>0</v>
      </c>
      <c r="G1145" s="128">
        <v>0</v>
      </c>
      <c r="H1145" s="129">
        <f>U1145</f>
        <v>0</v>
      </c>
      <c r="I1145" s="128">
        <f>IF(H1149&gt;0, H1145/H1149, 0)</f>
        <v>0</v>
      </c>
      <c r="J1145" s="76"/>
      <c r="K1145" s="12" t="e">
        <f>ROUND(J1149*I1145,0)</f>
        <v>#REF!</v>
      </c>
      <c r="L1145" s="75">
        <v>0</v>
      </c>
      <c r="M1145" s="12" t="e">
        <f>K1145-L1145</f>
        <v>#REF!</v>
      </c>
      <c r="N1145" s="50" t="e">
        <f t="shared" si="161"/>
        <v>#REF!</v>
      </c>
      <c r="O1145" s="12">
        <v>0</v>
      </c>
      <c r="P1145" s="9">
        <f t="shared" si="154"/>
        <v>0</v>
      </c>
      <c r="Q1145" s="130">
        <f t="shared" si="155"/>
        <v>228</v>
      </c>
      <c r="R1145" s="130">
        <f t="shared" si="156"/>
        <v>228</v>
      </c>
      <c r="S1145" s="130">
        <f t="shared" si="157"/>
        <v>1136</v>
      </c>
      <c r="T1145" s="130">
        <f t="shared" si="158"/>
        <v>0</v>
      </c>
      <c r="U1145" s="130">
        <f t="shared" si="159"/>
        <v>0</v>
      </c>
      <c r="V1145" s="185">
        <f t="shared" si="160"/>
        <v>1136</v>
      </c>
      <c r="W1145" s="12">
        <v>228</v>
      </c>
      <c r="X1145" s="9">
        <v>228</v>
      </c>
      <c r="Y1145" s="9">
        <v>1136</v>
      </c>
      <c r="Z1145" s="12">
        <v>0</v>
      </c>
      <c r="AA1145" s="12">
        <v>0</v>
      </c>
      <c r="AB1145" s="132"/>
      <c r="AC1145" s="131"/>
      <c r="AD1145" s="132"/>
      <c r="AE1145" s="132"/>
      <c r="AF1145" s="131"/>
      <c r="AG1145" s="131"/>
      <c r="AI1145" s="12"/>
      <c r="AL1145" s="12"/>
      <c r="AM1145" s="12"/>
      <c r="AO1145" s="12"/>
      <c r="AR1145" s="12"/>
      <c r="AS1145" s="12"/>
      <c r="AU1145" s="12"/>
      <c r="AX1145" s="12"/>
      <c r="AY1145" s="12"/>
      <c r="BA1145" s="12"/>
      <c r="BD1145" s="12"/>
      <c r="BE1145" s="12"/>
      <c r="BG1145" s="12"/>
      <c r="BJ1145" s="12"/>
      <c r="BK1145" s="12"/>
      <c r="BM1145" s="131"/>
      <c r="BN1145" s="132"/>
      <c r="BO1145" s="132"/>
      <c r="BP1145" s="12"/>
      <c r="BQ1145" s="12"/>
      <c r="BS1145" s="12"/>
      <c r="BV1145" s="12"/>
      <c r="BW1145" s="12"/>
      <c r="BY1145" s="12"/>
      <c r="CB1145" s="12"/>
      <c r="CC1145" s="12"/>
      <c r="CE1145" s="12"/>
      <c r="CH1145" s="12"/>
      <c r="CI1145" s="12"/>
    </row>
    <row r="1146" spans="1:87">
      <c r="A1146" s="9">
        <v>1137</v>
      </c>
      <c r="B1146" s="9">
        <v>228</v>
      </c>
      <c r="C1146" s="9" t="s">
        <v>1727</v>
      </c>
      <c r="D1146" s="9">
        <v>775</v>
      </c>
      <c r="E1146" s="9" t="s">
        <v>1470</v>
      </c>
      <c r="F1146" s="39">
        <v>6603620</v>
      </c>
      <c r="G1146" s="128">
        <v>0.97503981813958962</v>
      </c>
      <c r="H1146" s="129">
        <f t="shared" si="162"/>
        <v>6518209</v>
      </c>
      <c r="I1146" s="128">
        <f>IF(H1149&gt;0, H1146/H1149, 0)</f>
        <v>0.9609244451311012</v>
      </c>
      <c r="J1146" s="76"/>
      <c r="K1146" s="12" t="e">
        <f>ROUND(J1149*I1146,0)</f>
        <v>#REF!</v>
      </c>
      <c r="L1146" s="75">
        <v>4506979</v>
      </c>
      <c r="M1146" s="12" t="e">
        <f>K1146-L1146</f>
        <v>#REF!</v>
      </c>
      <c r="N1146" s="50" t="e">
        <f t="shared" si="161"/>
        <v>#REF!</v>
      </c>
      <c r="O1146" s="12">
        <v>709</v>
      </c>
      <c r="P1146" s="9">
        <f t="shared" si="154"/>
        <v>0</v>
      </c>
      <c r="Q1146" s="130">
        <f t="shared" si="155"/>
        <v>228</v>
      </c>
      <c r="R1146" s="130">
        <f t="shared" si="156"/>
        <v>775</v>
      </c>
      <c r="S1146" s="130">
        <f t="shared" si="157"/>
        <v>1137</v>
      </c>
      <c r="T1146" s="130">
        <f t="shared" si="158"/>
        <v>702</v>
      </c>
      <c r="U1146" s="130">
        <f t="shared" si="159"/>
        <v>6518209</v>
      </c>
      <c r="V1146" s="185">
        <f t="shared" si="160"/>
        <v>1137</v>
      </c>
      <c r="W1146" s="12">
        <v>228</v>
      </c>
      <c r="X1146" s="9">
        <v>775</v>
      </c>
      <c r="Y1146" s="9">
        <v>1137</v>
      </c>
      <c r="Z1146" s="12">
        <v>702</v>
      </c>
      <c r="AA1146" s="12">
        <v>6518209</v>
      </c>
      <c r="AB1146" s="132"/>
      <c r="AC1146" s="131"/>
      <c r="AD1146" s="132"/>
      <c r="AE1146" s="132"/>
      <c r="AF1146" s="131"/>
      <c r="AG1146" s="131"/>
      <c r="AI1146" s="12"/>
      <c r="AL1146" s="12"/>
      <c r="AM1146" s="12"/>
      <c r="AO1146" s="12"/>
      <c r="AR1146" s="12"/>
      <c r="AS1146" s="12"/>
      <c r="AU1146" s="12"/>
      <c r="AX1146" s="12"/>
      <c r="AY1146" s="12"/>
      <c r="BA1146" s="12"/>
      <c r="BD1146" s="12"/>
      <c r="BE1146" s="12"/>
      <c r="BG1146" s="12"/>
      <c r="BJ1146" s="12"/>
      <c r="BK1146" s="12"/>
      <c r="BM1146" s="131"/>
      <c r="BN1146" s="132"/>
      <c r="BO1146" s="132"/>
      <c r="BP1146" s="12"/>
      <c r="BQ1146" s="12"/>
      <c r="BS1146" s="12"/>
      <c r="BV1146" s="12"/>
      <c r="BW1146" s="12"/>
      <c r="BY1146" s="12"/>
      <c r="CB1146" s="12"/>
      <c r="CC1146" s="12"/>
      <c r="CE1146" s="12"/>
      <c r="CH1146" s="12"/>
      <c r="CI1146" s="12"/>
    </row>
    <row r="1147" spans="1:87">
      <c r="A1147" s="9">
        <v>1138</v>
      </c>
      <c r="B1147" s="9">
        <v>228</v>
      </c>
      <c r="C1147" s="9" t="s">
        <v>1727</v>
      </c>
      <c r="D1147" s="9">
        <v>876</v>
      </c>
      <c r="E1147" s="9" t="s">
        <v>1495</v>
      </c>
      <c r="F1147" s="39">
        <v>169047</v>
      </c>
      <c r="G1147" s="128">
        <v>2.4960181860410383E-2</v>
      </c>
      <c r="H1147" s="129">
        <f t="shared" si="162"/>
        <v>265060</v>
      </c>
      <c r="I1147" s="128">
        <f>IF(H1149&gt;0, H1147/H1149, 0)</f>
        <v>3.9075554868898757E-2</v>
      </c>
      <c r="J1147" s="76"/>
      <c r="K1147" s="12" t="e">
        <f>ROUND(J1149*I1147,0)</f>
        <v>#REF!</v>
      </c>
      <c r="L1147" s="75">
        <v>115375</v>
      </c>
      <c r="M1147" s="12" t="e">
        <f>K1147-L1147</f>
        <v>#REF!</v>
      </c>
      <c r="N1147" s="50" t="e">
        <f t="shared" si="161"/>
        <v>#REF!</v>
      </c>
      <c r="O1147" s="12">
        <v>11</v>
      </c>
      <c r="P1147" s="9">
        <f t="shared" si="154"/>
        <v>0</v>
      </c>
      <c r="Q1147" s="130">
        <f t="shared" si="155"/>
        <v>228</v>
      </c>
      <c r="R1147" s="130">
        <f t="shared" si="156"/>
        <v>876</v>
      </c>
      <c r="S1147" s="130">
        <f t="shared" si="157"/>
        <v>1138</v>
      </c>
      <c r="T1147" s="130">
        <f t="shared" si="158"/>
        <v>17</v>
      </c>
      <c r="U1147" s="130">
        <f t="shared" si="159"/>
        <v>265060</v>
      </c>
      <c r="V1147" s="185">
        <f t="shared" si="160"/>
        <v>1138</v>
      </c>
      <c r="W1147" s="12">
        <v>228</v>
      </c>
      <c r="X1147" s="9">
        <v>876</v>
      </c>
      <c r="Y1147" s="9">
        <v>1138</v>
      </c>
      <c r="Z1147" s="12">
        <v>17</v>
      </c>
      <c r="AA1147" s="12">
        <v>265060</v>
      </c>
      <c r="AB1147" s="132"/>
      <c r="AC1147" s="131"/>
      <c r="AD1147" s="132"/>
      <c r="AE1147" s="132"/>
      <c r="AF1147" s="131"/>
      <c r="AG1147" s="131"/>
      <c r="AI1147" s="12"/>
      <c r="AL1147" s="12"/>
      <c r="AM1147" s="12"/>
      <c r="AO1147" s="12"/>
      <c r="AR1147" s="12"/>
      <c r="AS1147" s="12"/>
      <c r="AU1147" s="12"/>
      <c r="AX1147" s="12"/>
      <c r="AY1147" s="12"/>
      <c r="BA1147" s="12"/>
      <c r="BD1147" s="12"/>
      <c r="BE1147" s="12"/>
      <c r="BG1147" s="12"/>
      <c r="BJ1147" s="12"/>
      <c r="BK1147" s="12"/>
      <c r="BM1147" s="131"/>
      <c r="BN1147" s="132"/>
      <c r="BO1147" s="132"/>
      <c r="BP1147" s="12"/>
      <c r="BQ1147" s="12"/>
      <c r="BS1147" s="12"/>
      <c r="BV1147" s="12"/>
      <c r="BW1147" s="12"/>
      <c r="BY1147" s="12"/>
      <c r="CB1147" s="12"/>
      <c r="CC1147" s="12"/>
      <c r="CE1147" s="12"/>
      <c r="CH1147" s="12"/>
      <c r="CI1147" s="12"/>
    </row>
    <row r="1148" spans="1:87">
      <c r="A1148" s="9">
        <v>1139</v>
      </c>
      <c r="B1148" s="9">
        <v>228</v>
      </c>
      <c r="C1148" s="9" t="s">
        <v>1928</v>
      </c>
      <c r="D1148" s="9">
        <v>998</v>
      </c>
      <c r="E1148" s="9" t="s">
        <v>1928</v>
      </c>
      <c r="F1148" s="39">
        <v>0</v>
      </c>
      <c r="G1148" s="128">
        <v>0</v>
      </c>
      <c r="H1148" s="129">
        <f t="shared" si="162"/>
        <v>0</v>
      </c>
      <c r="I1148" s="128">
        <f>IF(H1149&gt;0, H1148/H1149, 0)</f>
        <v>0</v>
      </c>
      <c r="J1148" s="76"/>
      <c r="K1148" s="12" t="e">
        <f>ROUND(J1149*I1148,0)</f>
        <v>#REF!</v>
      </c>
      <c r="L1148" s="75">
        <v>0</v>
      </c>
      <c r="M1148" s="12" t="e">
        <f>K1148-L1148</f>
        <v>#REF!</v>
      </c>
      <c r="N1148" s="50" t="e">
        <f t="shared" si="161"/>
        <v>#REF!</v>
      </c>
      <c r="O1148" s="12">
        <v>0</v>
      </c>
      <c r="P1148" s="9">
        <f t="shared" si="154"/>
        <v>0</v>
      </c>
      <c r="Q1148" s="130">
        <f t="shared" si="155"/>
        <v>228</v>
      </c>
      <c r="R1148" s="130">
        <f t="shared" si="156"/>
        <v>998</v>
      </c>
      <c r="S1148" s="130">
        <f t="shared" si="157"/>
        <v>1139</v>
      </c>
      <c r="T1148" s="130">
        <f t="shared" si="158"/>
        <v>0</v>
      </c>
      <c r="U1148" s="130">
        <f t="shared" si="159"/>
        <v>0</v>
      </c>
      <c r="V1148" s="185">
        <f t="shared" si="160"/>
        <v>1139</v>
      </c>
      <c r="W1148" s="12">
        <v>228</v>
      </c>
      <c r="X1148" s="9">
        <v>998</v>
      </c>
      <c r="Y1148" s="9">
        <v>1139</v>
      </c>
      <c r="Z1148" s="12">
        <v>0</v>
      </c>
      <c r="AA1148" s="12">
        <v>0</v>
      </c>
      <c r="AB1148" s="132"/>
      <c r="AC1148" s="131"/>
      <c r="AD1148" s="132"/>
      <c r="AE1148" s="132"/>
      <c r="AF1148" s="131"/>
      <c r="AG1148" s="131"/>
      <c r="AI1148" s="12"/>
      <c r="AL1148" s="12"/>
      <c r="AM1148" s="12"/>
      <c r="AO1148" s="12"/>
      <c r="AR1148" s="12"/>
      <c r="AS1148" s="12"/>
      <c r="AU1148" s="12"/>
      <c r="AX1148" s="12"/>
      <c r="AY1148" s="12"/>
      <c r="BA1148" s="12"/>
      <c r="BD1148" s="12"/>
      <c r="BE1148" s="12"/>
      <c r="BG1148" s="12"/>
      <c r="BJ1148" s="12"/>
      <c r="BK1148" s="12"/>
      <c r="BM1148" s="131"/>
      <c r="BN1148" s="132"/>
      <c r="BO1148" s="132"/>
      <c r="BP1148" s="12"/>
      <c r="BQ1148" s="12"/>
      <c r="BS1148" s="12"/>
      <c r="BV1148" s="12"/>
      <c r="BW1148" s="12"/>
      <c r="BY1148" s="12"/>
      <c r="CB1148" s="12"/>
      <c r="CC1148" s="12"/>
      <c r="CE1148" s="12"/>
      <c r="CH1148" s="12"/>
      <c r="CI1148" s="12"/>
    </row>
    <row r="1149" spans="1:87">
      <c r="A1149" s="9">
        <v>1140</v>
      </c>
      <c r="B1149" s="13">
        <v>228</v>
      </c>
      <c r="C1149" s="13" t="s">
        <v>1727</v>
      </c>
      <c r="D1149" s="13">
        <v>999</v>
      </c>
      <c r="E1149" s="13" t="s">
        <v>946</v>
      </c>
      <c r="F1149" s="111">
        <v>6772667</v>
      </c>
      <c r="G1149" s="133">
        <v>1</v>
      </c>
      <c r="H1149" s="134">
        <f>SUM(H1145:H1148)</f>
        <v>6783269</v>
      </c>
      <c r="I1149" s="133">
        <f>SUM(I1145:I1148)</f>
        <v>1</v>
      </c>
      <c r="J1149" s="111" t="e">
        <f>VLOOKUP(B1149,town351,22)</f>
        <v>#REF!</v>
      </c>
      <c r="K1149" s="111" t="e">
        <f>SUM(K1145:K1148)</f>
        <v>#REF!</v>
      </c>
      <c r="L1149" s="135">
        <v>4622354</v>
      </c>
      <c r="M1149" s="111" t="e">
        <f>SUM(M1145:M1148)</f>
        <v>#REF!</v>
      </c>
      <c r="N1149" s="49" t="e">
        <f t="shared" si="161"/>
        <v>#REF!</v>
      </c>
      <c r="O1149" s="111">
        <v>720</v>
      </c>
      <c r="P1149" s="9">
        <f t="shared" si="154"/>
        <v>0</v>
      </c>
      <c r="Q1149" s="130">
        <f t="shared" si="155"/>
        <v>228</v>
      </c>
      <c r="R1149" s="130">
        <f t="shared" si="156"/>
        <v>999</v>
      </c>
      <c r="S1149" s="130">
        <f t="shared" si="157"/>
        <v>1140</v>
      </c>
      <c r="T1149" s="130">
        <f t="shared" si="158"/>
        <v>719</v>
      </c>
      <c r="U1149" s="130">
        <f t="shared" si="159"/>
        <v>6783269</v>
      </c>
      <c r="V1149" s="185">
        <f t="shared" si="160"/>
        <v>1140</v>
      </c>
      <c r="W1149" s="12">
        <v>228</v>
      </c>
      <c r="X1149" s="9">
        <v>999</v>
      </c>
      <c r="Y1149" s="9">
        <v>1140</v>
      </c>
      <c r="Z1149" s="12">
        <v>719</v>
      </c>
      <c r="AA1149" s="12">
        <v>6783269</v>
      </c>
      <c r="AB1149" s="132"/>
      <c r="AC1149" s="131"/>
      <c r="AD1149" s="132"/>
      <c r="AE1149" s="132"/>
      <c r="AF1149" s="131"/>
      <c r="AG1149" s="131"/>
      <c r="AI1149" s="12"/>
      <c r="AL1149" s="12"/>
      <c r="AM1149" s="12"/>
      <c r="AO1149" s="12"/>
      <c r="AR1149" s="12"/>
      <c r="AS1149" s="12"/>
      <c r="AU1149" s="12"/>
      <c r="AX1149" s="12"/>
      <c r="AY1149" s="12"/>
      <c r="BA1149" s="12"/>
      <c r="BD1149" s="12"/>
      <c r="BE1149" s="12"/>
      <c r="BG1149" s="12"/>
      <c r="BJ1149" s="12"/>
      <c r="BK1149" s="12"/>
      <c r="BM1149" s="131"/>
      <c r="BN1149" s="132"/>
      <c r="BO1149" s="132"/>
      <c r="BP1149" s="12"/>
      <c r="BQ1149" s="12"/>
      <c r="BS1149" s="12"/>
      <c r="BV1149" s="12"/>
      <c r="BW1149" s="12"/>
      <c r="BY1149" s="12"/>
      <c r="CB1149" s="12"/>
      <c r="CC1149" s="12"/>
      <c r="CE1149" s="12"/>
      <c r="CH1149" s="12"/>
      <c r="CI1149" s="12"/>
    </row>
    <row r="1150" spans="1:87">
      <c r="A1150" s="9">
        <v>1141</v>
      </c>
      <c r="B1150" s="9">
        <v>229</v>
      </c>
      <c r="C1150" s="9" t="s">
        <v>1728</v>
      </c>
      <c r="D1150" s="9">
        <v>229</v>
      </c>
      <c r="E1150" s="9" t="s">
        <v>1289</v>
      </c>
      <c r="F1150" s="39">
        <v>62367587.499999993</v>
      </c>
      <c r="G1150" s="128">
        <v>0.96191392246277507</v>
      </c>
      <c r="H1150" s="129">
        <f>U1150</f>
        <v>62459203.560000002</v>
      </c>
      <c r="I1150" s="128">
        <f>IF(H1154&gt;0, H1150/H1154, 0)</f>
        <v>0.94602609941836346</v>
      </c>
      <c r="J1150" s="76"/>
      <c r="K1150" s="12" t="e">
        <f>ROUND(J1154*I1150,0)</f>
        <v>#REF!</v>
      </c>
      <c r="L1150" s="75">
        <v>45733796</v>
      </c>
      <c r="M1150" s="12" t="e">
        <f>K1150-L1150</f>
        <v>#REF!</v>
      </c>
      <c r="N1150" s="50" t="e">
        <f t="shared" si="161"/>
        <v>#REF!</v>
      </c>
      <c r="O1150" s="12">
        <v>5970</v>
      </c>
      <c r="P1150" s="9">
        <f t="shared" si="154"/>
        <v>0</v>
      </c>
      <c r="Q1150" s="130">
        <f t="shared" si="155"/>
        <v>229</v>
      </c>
      <c r="R1150" s="130">
        <f t="shared" si="156"/>
        <v>229</v>
      </c>
      <c r="S1150" s="130">
        <f t="shared" si="157"/>
        <v>1141</v>
      </c>
      <c r="T1150" s="130">
        <f t="shared" si="158"/>
        <v>5877</v>
      </c>
      <c r="U1150" s="130">
        <f t="shared" si="159"/>
        <v>62459203.560000002</v>
      </c>
      <c r="V1150" s="185">
        <f t="shared" si="160"/>
        <v>1141</v>
      </c>
      <c r="W1150" s="12">
        <v>229</v>
      </c>
      <c r="X1150" s="9">
        <v>229</v>
      </c>
      <c r="Y1150" s="9">
        <v>1141</v>
      </c>
      <c r="Z1150" s="12">
        <v>5877</v>
      </c>
      <c r="AA1150" s="12">
        <v>62459203.560000002</v>
      </c>
      <c r="AB1150" s="132"/>
      <c r="AC1150" s="131"/>
      <c r="AD1150" s="132"/>
      <c r="AE1150" s="132"/>
      <c r="AF1150" s="131"/>
      <c r="AG1150" s="131"/>
      <c r="AI1150" s="12"/>
      <c r="AL1150" s="12"/>
      <c r="AM1150" s="12"/>
      <c r="AO1150" s="12"/>
      <c r="AR1150" s="12"/>
      <c r="AS1150" s="12"/>
      <c r="AU1150" s="12"/>
      <c r="AX1150" s="12"/>
      <c r="AY1150" s="12"/>
      <c r="BA1150" s="12"/>
      <c r="BD1150" s="12"/>
      <c r="BE1150" s="12"/>
      <c r="BG1150" s="12"/>
      <c r="BJ1150" s="12"/>
      <c r="BK1150" s="12"/>
      <c r="BM1150" s="131"/>
      <c r="BN1150" s="132"/>
      <c r="BO1150" s="132"/>
      <c r="BP1150" s="12"/>
      <c r="BQ1150" s="12"/>
      <c r="BS1150" s="12"/>
      <c r="BV1150" s="12"/>
      <c r="BW1150" s="12"/>
      <c r="BY1150" s="12"/>
      <c r="CB1150" s="12"/>
      <c r="CC1150" s="12"/>
      <c r="CE1150" s="12"/>
      <c r="CH1150" s="12"/>
      <c r="CI1150" s="12"/>
    </row>
    <row r="1151" spans="1:87">
      <c r="A1151" s="9">
        <v>1142</v>
      </c>
      <c r="B1151" s="9">
        <v>229</v>
      </c>
      <c r="C1151" s="9" t="s">
        <v>1728</v>
      </c>
      <c r="D1151" s="9">
        <v>817</v>
      </c>
      <c r="E1151" s="9" t="s">
        <v>1478</v>
      </c>
      <c r="F1151" s="136">
        <v>2469386</v>
      </c>
      <c r="G1151" s="137">
        <v>3.8086077537224962E-2</v>
      </c>
      <c r="H1151" s="129">
        <f t="shared" si="162"/>
        <v>3563503</v>
      </c>
      <c r="I1151" s="128">
        <f>IF(H1154&gt;0, H1151/H1154, 0)</f>
        <v>5.3973900581636501E-2</v>
      </c>
      <c r="J1151" s="76"/>
      <c r="K1151" s="12" t="e">
        <f>ROUND(J1154*I1151,0)</f>
        <v>#REF!</v>
      </c>
      <c r="L1151" s="75">
        <v>1810787</v>
      </c>
      <c r="M1151" s="12" t="e">
        <f>K1151-L1151</f>
        <v>#REF!</v>
      </c>
      <c r="N1151" s="50" t="e">
        <f t="shared" si="161"/>
        <v>#REF!</v>
      </c>
      <c r="O1151" s="12">
        <v>159</v>
      </c>
      <c r="P1151" s="9">
        <f t="shared" si="154"/>
        <v>0</v>
      </c>
      <c r="Q1151" s="130">
        <f t="shared" si="155"/>
        <v>229</v>
      </c>
      <c r="R1151" s="130">
        <f t="shared" si="156"/>
        <v>817</v>
      </c>
      <c r="S1151" s="130">
        <f t="shared" si="157"/>
        <v>1142</v>
      </c>
      <c r="T1151" s="130">
        <f t="shared" si="158"/>
        <v>226</v>
      </c>
      <c r="U1151" s="130">
        <f t="shared" si="159"/>
        <v>3563503</v>
      </c>
      <c r="V1151" s="185">
        <f t="shared" si="160"/>
        <v>1142</v>
      </c>
      <c r="W1151" s="12">
        <v>229</v>
      </c>
      <c r="X1151" s="9">
        <v>817</v>
      </c>
      <c r="Y1151" s="9">
        <v>1142</v>
      </c>
      <c r="Z1151" s="12">
        <v>226</v>
      </c>
      <c r="AA1151" s="12">
        <v>3563503</v>
      </c>
      <c r="AB1151" s="132"/>
      <c r="AC1151" s="131"/>
      <c r="AD1151" s="132"/>
      <c r="AE1151" s="132"/>
      <c r="AF1151" s="131"/>
      <c r="AG1151" s="131"/>
      <c r="AI1151" s="12"/>
      <c r="AL1151" s="12"/>
      <c r="AM1151" s="12"/>
      <c r="AO1151" s="12"/>
      <c r="AR1151" s="12"/>
      <c r="AS1151" s="12"/>
      <c r="AU1151" s="12"/>
      <c r="AX1151" s="12"/>
      <c r="AY1151" s="12"/>
      <c r="BA1151" s="12"/>
      <c r="BD1151" s="12"/>
      <c r="BE1151" s="12"/>
      <c r="BG1151" s="12"/>
      <c r="BJ1151" s="12"/>
      <c r="BK1151" s="12"/>
      <c r="BM1151" s="131"/>
      <c r="BN1151" s="132"/>
      <c r="BO1151" s="132"/>
      <c r="BP1151" s="12"/>
      <c r="BQ1151" s="12"/>
      <c r="BS1151" s="12"/>
      <c r="BV1151" s="12"/>
      <c r="BW1151" s="12"/>
      <c r="BY1151" s="12"/>
      <c r="CB1151" s="12"/>
      <c r="CC1151" s="12"/>
      <c r="CE1151" s="12"/>
      <c r="CH1151" s="12"/>
      <c r="CI1151" s="12"/>
    </row>
    <row r="1152" spans="1:87">
      <c r="A1152" s="9">
        <v>1143</v>
      </c>
      <c r="B1152" s="9">
        <v>229</v>
      </c>
      <c r="C1152" s="9" t="s">
        <v>1928</v>
      </c>
      <c r="D1152" s="9">
        <v>998</v>
      </c>
      <c r="E1152" s="9" t="s">
        <v>1928</v>
      </c>
      <c r="F1152" s="39">
        <v>0</v>
      </c>
      <c r="G1152" s="128">
        <v>0</v>
      </c>
      <c r="H1152" s="129">
        <f t="shared" si="162"/>
        <v>0</v>
      </c>
      <c r="I1152" s="128">
        <f>IF(H1154&gt;0, H1152/H1154, 0)</f>
        <v>0</v>
      </c>
      <c r="J1152" s="76"/>
      <c r="K1152" s="12" t="e">
        <f>ROUND(J1154*I1152,0)</f>
        <v>#REF!</v>
      </c>
      <c r="L1152" s="75">
        <v>0</v>
      </c>
      <c r="M1152" s="12" t="e">
        <f>K1152-L1152</f>
        <v>#REF!</v>
      </c>
      <c r="N1152" s="50" t="e">
        <f t="shared" si="161"/>
        <v>#REF!</v>
      </c>
      <c r="O1152" s="12">
        <v>0</v>
      </c>
      <c r="P1152" s="9">
        <f t="shared" si="154"/>
        <v>0</v>
      </c>
      <c r="Q1152" s="130">
        <f t="shared" si="155"/>
        <v>229</v>
      </c>
      <c r="R1152" s="130">
        <f t="shared" si="156"/>
        <v>998</v>
      </c>
      <c r="S1152" s="130">
        <f t="shared" si="157"/>
        <v>1143</v>
      </c>
      <c r="T1152" s="130">
        <f t="shared" si="158"/>
        <v>0</v>
      </c>
      <c r="U1152" s="130">
        <f t="shared" si="159"/>
        <v>0</v>
      </c>
      <c r="V1152" s="185">
        <f t="shared" si="160"/>
        <v>1143</v>
      </c>
      <c r="W1152" s="12">
        <v>229</v>
      </c>
      <c r="X1152" s="9">
        <v>998</v>
      </c>
      <c r="Y1152" s="9">
        <v>1143</v>
      </c>
      <c r="Z1152" s="12">
        <v>0</v>
      </c>
      <c r="AA1152" s="12">
        <v>0</v>
      </c>
      <c r="AB1152" s="132"/>
      <c r="AC1152" s="131"/>
      <c r="AD1152" s="132"/>
      <c r="AE1152" s="132"/>
      <c r="AF1152" s="131"/>
      <c r="AG1152" s="131"/>
      <c r="AI1152" s="12"/>
      <c r="AL1152" s="12"/>
      <c r="AM1152" s="12"/>
      <c r="AO1152" s="12"/>
      <c r="AR1152" s="12"/>
      <c r="AS1152" s="12"/>
      <c r="AU1152" s="12"/>
      <c r="AX1152" s="12"/>
      <c r="AY1152" s="12"/>
      <c r="BA1152" s="12"/>
      <c r="BD1152" s="12"/>
      <c r="BE1152" s="12"/>
      <c r="BG1152" s="12"/>
      <c r="BJ1152" s="12"/>
      <c r="BK1152" s="12"/>
      <c r="BM1152" s="131"/>
      <c r="BN1152" s="132"/>
      <c r="BO1152" s="132"/>
      <c r="BP1152" s="12"/>
      <c r="BQ1152" s="12"/>
      <c r="BS1152" s="12"/>
      <c r="BV1152" s="12"/>
      <c r="BW1152" s="12"/>
      <c r="BY1152" s="12"/>
      <c r="CB1152" s="12"/>
      <c r="CC1152" s="12"/>
      <c r="CE1152" s="12"/>
      <c r="CH1152" s="12"/>
      <c r="CI1152" s="12"/>
    </row>
    <row r="1153" spans="1:87">
      <c r="A1153" s="9">
        <v>1144</v>
      </c>
      <c r="B1153" s="9">
        <v>229</v>
      </c>
      <c r="C1153" s="9" t="s">
        <v>1928</v>
      </c>
      <c r="D1153" s="9">
        <v>998</v>
      </c>
      <c r="E1153" s="9" t="s">
        <v>1928</v>
      </c>
      <c r="F1153" s="39">
        <v>0</v>
      </c>
      <c r="G1153" s="128">
        <v>0</v>
      </c>
      <c r="H1153" s="129">
        <f t="shared" si="162"/>
        <v>0</v>
      </c>
      <c r="I1153" s="128">
        <f>IF(H1154&gt;0, H1153/H1154, 0)</f>
        <v>0</v>
      </c>
      <c r="J1153" s="76"/>
      <c r="K1153" s="12" t="e">
        <f>ROUND(J1154*I1153,0)</f>
        <v>#REF!</v>
      </c>
      <c r="L1153" s="75">
        <v>0</v>
      </c>
      <c r="M1153" s="12" t="e">
        <f>K1153-L1153</f>
        <v>#REF!</v>
      </c>
      <c r="N1153" s="50" t="e">
        <f t="shared" si="161"/>
        <v>#REF!</v>
      </c>
      <c r="O1153" s="12">
        <v>0</v>
      </c>
      <c r="P1153" s="9">
        <f t="shared" si="154"/>
        <v>0</v>
      </c>
      <c r="Q1153" s="130">
        <f t="shared" si="155"/>
        <v>229</v>
      </c>
      <c r="R1153" s="130">
        <f t="shared" si="156"/>
        <v>998</v>
      </c>
      <c r="S1153" s="130">
        <f t="shared" si="157"/>
        <v>1144</v>
      </c>
      <c r="T1153" s="130">
        <f t="shared" si="158"/>
        <v>0</v>
      </c>
      <c r="U1153" s="130">
        <f t="shared" si="159"/>
        <v>0</v>
      </c>
      <c r="V1153" s="185">
        <f t="shared" si="160"/>
        <v>1144</v>
      </c>
      <c r="W1153" s="12">
        <v>229</v>
      </c>
      <c r="X1153" s="9">
        <v>998</v>
      </c>
      <c r="Y1153" s="9">
        <v>1144</v>
      </c>
      <c r="Z1153" s="12">
        <v>0</v>
      </c>
      <c r="AA1153" s="12">
        <v>0</v>
      </c>
      <c r="AB1153" s="132"/>
      <c r="AC1153" s="131"/>
      <c r="AD1153" s="132"/>
      <c r="AE1153" s="132"/>
      <c r="AF1153" s="131"/>
      <c r="AG1153" s="131"/>
      <c r="AI1153" s="12"/>
      <c r="AL1153" s="12"/>
      <c r="AM1153" s="12"/>
      <c r="AO1153" s="12"/>
      <c r="AR1153" s="12"/>
      <c r="AS1153" s="12"/>
      <c r="AU1153" s="12"/>
      <c r="AX1153" s="12"/>
      <c r="AY1153" s="12"/>
      <c r="BA1153" s="12"/>
      <c r="BD1153" s="12"/>
      <c r="BE1153" s="12"/>
      <c r="BG1153" s="12"/>
      <c r="BJ1153" s="12"/>
      <c r="BK1153" s="12"/>
      <c r="BM1153" s="131"/>
      <c r="BN1153" s="132"/>
      <c r="BO1153" s="132"/>
      <c r="BP1153" s="12"/>
      <c r="BQ1153" s="12"/>
      <c r="BS1153" s="12"/>
      <c r="BV1153" s="12"/>
      <c r="BW1153" s="12"/>
      <c r="BY1153" s="12"/>
      <c r="CB1153" s="12"/>
      <c r="CC1153" s="12"/>
      <c r="CE1153" s="12"/>
      <c r="CH1153" s="12"/>
      <c r="CI1153" s="12"/>
    </row>
    <row r="1154" spans="1:87">
      <c r="A1154" s="9">
        <v>1145</v>
      </c>
      <c r="B1154" s="13">
        <v>229</v>
      </c>
      <c r="C1154" s="13" t="s">
        <v>1728</v>
      </c>
      <c r="D1154" s="13">
        <v>999</v>
      </c>
      <c r="E1154" s="13" t="s">
        <v>946</v>
      </c>
      <c r="F1154" s="111">
        <v>64836973.499999993</v>
      </c>
      <c r="G1154" s="133">
        <v>1</v>
      </c>
      <c r="H1154" s="134">
        <f>SUM(H1150:H1153)</f>
        <v>66022706.560000002</v>
      </c>
      <c r="I1154" s="133">
        <f>SUM(I1150:I1153)</f>
        <v>1</v>
      </c>
      <c r="J1154" s="111" t="e">
        <f>VLOOKUP(B1154,town351,22)</f>
        <v>#REF!</v>
      </c>
      <c r="K1154" s="111" t="e">
        <f>SUM(K1150:K1153)</f>
        <v>#REF!</v>
      </c>
      <c r="L1154" s="135">
        <v>47544583</v>
      </c>
      <c r="M1154" s="111" t="e">
        <f>SUM(M1150:M1153)</f>
        <v>#REF!</v>
      </c>
      <c r="N1154" s="49" t="e">
        <f t="shared" si="161"/>
        <v>#REF!</v>
      </c>
      <c r="O1154" s="111">
        <v>6129</v>
      </c>
      <c r="P1154" s="9">
        <f t="shared" si="154"/>
        <v>0</v>
      </c>
      <c r="Q1154" s="130">
        <f t="shared" si="155"/>
        <v>229</v>
      </c>
      <c r="R1154" s="130">
        <f t="shared" si="156"/>
        <v>999</v>
      </c>
      <c r="S1154" s="130">
        <f t="shared" si="157"/>
        <v>1145</v>
      </c>
      <c r="T1154" s="130">
        <f t="shared" si="158"/>
        <v>6103</v>
      </c>
      <c r="U1154" s="130">
        <f t="shared" si="159"/>
        <v>66022706.560000002</v>
      </c>
      <c r="V1154" s="185">
        <f t="shared" si="160"/>
        <v>1145</v>
      </c>
      <c r="W1154" s="12">
        <v>229</v>
      </c>
      <c r="X1154" s="9">
        <v>999</v>
      </c>
      <c r="Y1154" s="9">
        <v>1145</v>
      </c>
      <c r="Z1154" s="12">
        <v>6103</v>
      </c>
      <c r="AA1154" s="12">
        <v>66022706.560000002</v>
      </c>
      <c r="AB1154" s="132"/>
      <c r="AC1154" s="131"/>
      <c r="AD1154" s="132"/>
      <c r="AE1154" s="132"/>
      <c r="AF1154" s="131"/>
      <c r="AG1154" s="131"/>
      <c r="AI1154" s="12"/>
      <c r="AL1154" s="12"/>
      <c r="AM1154" s="12"/>
      <c r="AO1154" s="12"/>
      <c r="AR1154" s="12"/>
      <c r="AS1154" s="12"/>
      <c r="AU1154" s="12"/>
      <c r="AX1154" s="12"/>
      <c r="AY1154" s="12"/>
      <c r="BA1154" s="12"/>
      <c r="BD1154" s="12"/>
      <c r="BE1154" s="12"/>
      <c r="BG1154" s="12"/>
      <c r="BJ1154" s="12"/>
      <c r="BK1154" s="12"/>
      <c r="BM1154" s="131"/>
      <c r="BN1154" s="132"/>
      <c r="BO1154" s="132"/>
      <c r="BP1154" s="12"/>
      <c r="BQ1154" s="12"/>
      <c r="BS1154" s="12"/>
      <c r="BV1154" s="12"/>
      <c r="BW1154" s="12"/>
      <c r="BY1154" s="12"/>
      <c r="CB1154" s="12"/>
      <c r="CC1154" s="12"/>
      <c r="CE1154" s="12"/>
      <c r="CH1154" s="12"/>
      <c r="CI1154" s="12"/>
    </row>
    <row r="1155" spans="1:87">
      <c r="A1155" s="9">
        <v>1146</v>
      </c>
      <c r="B1155" s="9">
        <v>230</v>
      </c>
      <c r="C1155" s="9" t="s">
        <v>1729</v>
      </c>
      <c r="D1155" s="9">
        <v>230</v>
      </c>
      <c r="E1155" s="9" t="s">
        <v>1290</v>
      </c>
      <c r="F1155" s="39">
        <v>696611.65</v>
      </c>
      <c r="G1155" s="128">
        <v>0.52904160885196516</v>
      </c>
      <c r="H1155" s="129">
        <f>U1155</f>
        <v>724220.01</v>
      </c>
      <c r="I1155" s="128">
        <f>IF(H1159&gt;0, H1155/H1159, 0)</f>
        <v>0.55463442732142842</v>
      </c>
      <c r="J1155" s="76"/>
      <c r="K1155" s="12" t="e">
        <f>ROUND(J1159*I1155,0)</f>
        <v>#REF!</v>
      </c>
      <c r="L1155" s="75">
        <v>626950</v>
      </c>
      <c r="M1155" s="12" t="e">
        <f>K1155-L1155</f>
        <v>#REF!</v>
      </c>
      <c r="N1155" s="50" t="e">
        <f t="shared" si="161"/>
        <v>#REF!</v>
      </c>
      <c r="O1155" s="12">
        <v>73</v>
      </c>
      <c r="P1155" s="9">
        <f t="shared" si="154"/>
        <v>0</v>
      </c>
      <c r="Q1155" s="130">
        <f t="shared" si="155"/>
        <v>230</v>
      </c>
      <c r="R1155" s="130">
        <f t="shared" si="156"/>
        <v>230</v>
      </c>
      <c r="S1155" s="130">
        <f t="shared" si="157"/>
        <v>1146</v>
      </c>
      <c r="T1155" s="130">
        <f t="shared" si="158"/>
        <v>74</v>
      </c>
      <c r="U1155" s="130">
        <f t="shared" si="159"/>
        <v>724220.01</v>
      </c>
      <c r="V1155" s="185">
        <f t="shared" si="160"/>
        <v>1146</v>
      </c>
      <c r="W1155" s="12">
        <v>230</v>
      </c>
      <c r="X1155" s="9">
        <v>230</v>
      </c>
      <c r="Y1155" s="9">
        <v>1146</v>
      </c>
      <c r="Z1155" s="12">
        <v>74</v>
      </c>
      <c r="AA1155" s="12">
        <v>724220.01</v>
      </c>
      <c r="AB1155" s="132"/>
      <c r="AC1155" s="131"/>
      <c r="AD1155" s="132"/>
      <c r="AE1155" s="132"/>
      <c r="AF1155" s="131"/>
      <c r="AG1155" s="131"/>
      <c r="AI1155" s="12"/>
      <c r="AL1155" s="12"/>
      <c r="AM1155" s="12"/>
      <c r="AO1155" s="12"/>
      <c r="AR1155" s="12"/>
      <c r="AS1155" s="12"/>
      <c r="AU1155" s="12"/>
      <c r="AX1155" s="12"/>
      <c r="AY1155" s="12"/>
      <c r="BA1155" s="12"/>
      <c r="BD1155" s="12"/>
      <c r="BE1155" s="12"/>
      <c r="BG1155" s="12"/>
      <c r="BJ1155" s="12"/>
      <c r="BK1155" s="12"/>
      <c r="BM1155" s="131"/>
      <c r="BN1155" s="132"/>
      <c r="BO1155" s="132"/>
      <c r="BP1155" s="12"/>
      <c r="BQ1155" s="12"/>
      <c r="BS1155" s="12"/>
      <c r="BV1155" s="12"/>
      <c r="BW1155" s="12"/>
      <c r="BY1155" s="12"/>
      <c r="CB1155" s="12"/>
      <c r="CC1155" s="12"/>
      <c r="CE1155" s="12"/>
      <c r="CH1155" s="12"/>
      <c r="CI1155" s="12"/>
    </row>
    <row r="1156" spans="1:87">
      <c r="A1156" s="9">
        <v>1147</v>
      </c>
      <c r="B1156" s="9">
        <v>230</v>
      </c>
      <c r="C1156" s="9" t="s">
        <v>1729</v>
      </c>
      <c r="D1156" s="9">
        <v>605</v>
      </c>
      <c r="E1156" s="9" t="s">
        <v>1417</v>
      </c>
      <c r="F1156" s="39">
        <v>620131</v>
      </c>
      <c r="G1156" s="128">
        <v>0.47095839114803489</v>
      </c>
      <c r="H1156" s="129">
        <f t="shared" si="162"/>
        <v>581541</v>
      </c>
      <c r="I1156" s="128">
        <f>IF(H1159&gt;0, H1156/H1159, 0)</f>
        <v>0.44536557267857158</v>
      </c>
      <c r="J1156" s="76"/>
      <c r="K1156" s="12" t="e">
        <f>ROUND(J1159*I1156,0)</f>
        <v>#REF!</v>
      </c>
      <c r="L1156" s="75">
        <v>558118</v>
      </c>
      <c r="M1156" s="12" t="e">
        <f>K1156-L1156</f>
        <v>#REF!</v>
      </c>
      <c r="N1156" s="50" t="e">
        <f t="shared" si="161"/>
        <v>#REF!</v>
      </c>
      <c r="O1156" s="12">
        <v>60</v>
      </c>
      <c r="P1156" s="9">
        <f t="shared" si="154"/>
        <v>0</v>
      </c>
      <c r="Q1156" s="130">
        <f t="shared" si="155"/>
        <v>230</v>
      </c>
      <c r="R1156" s="130">
        <f t="shared" si="156"/>
        <v>605</v>
      </c>
      <c r="S1156" s="130">
        <f t="shared" si="157"/>
        <v>1147</v>
      </c>
      <c r="T1156" s="130">
        <f t="shared" si="158"/>
        <v>56</v>
      </c>
      <c r="U1156" s="130">
        <f t="shared" si="159"/>
        <v>581541</v>
      </c>
      <c r="V1156" s="185">
        <f t="shared" si="160"/>
        <v>1147</v>
      </c>
      <c r="W1156" s="12">
        <v>230</v>
      </c>
      <c r="X1156" s="9">
        <v>605</v>
      </c>
      <c r="Y1156" s="9">
        <v>1147</v>
      </c>
      <c r="Z1156" s="12">
        <v>56</v>
      </c>
      <c r="AA1156" s="12">
        <v>581541</v>
      </c>
      <c r="AB1156" s="132"/>
      <c r="AC1156" s="131"/>
      <c r="AD1156" s="132"/>
      <c r="AE1156" s="132"/>
      <c r="AF1156" s="131"/>
      <c r="AG1156" s="131"/>
      <c r="AI1156" s="12"/>
      <c r="AL1156" s="12"/>
      <c r="AM1156" s="12"/>
      <c r="AO1156" s="12"/>
      <c r="AR1156" s="12"/>
      <c r="AS1156" s="12"/>
      <c r="AU1156" s="12"/>
      <c r="AX1156" s="12"/>
      <c r="AY1156" s="12"/>
      <c r="BA1156" s="12"/>
      <c r="BD1156" s="12"/>
      <c r="BE1156" s="12"/>
      <c r="BG1156" s="12"/>
      <c r="BJ1156" s="12"/>
      <c r="BK1156" s="12"/>
      <c r="BM1156" s="131"/>
      <c r="BN1156" s="132"/>
      <c r="BO1156" s="132"/>
      <c r="BP1156" s="12"/>
      <c r="BQ1156" s="12"/>
      <c r="BS1156" s="12"/>
      <c r="BV1156" s="12"/>
      <c r="BW1156" s="12"/>
      <c r="BY1156" s="12"/>
      <c r="CB1156" s="12"/>
      <c r="CC1156" s="12"/>
      <c r="CE1156" s="12"/>
      <c r="CH1156" s="12"/>
      <c r="CI1156" s="12"/>
    </row>
    <row r="1157" spans="1:87">
      <c r="A1157" s="9">
        <v>1148</v>
      </c>
      <c r="B1157" s="9">
        <v>230</v>
      </c>
      <c r="C1157" s="9" t="s">
        <v>1928</v>
      </c>
      <c r="D1157" s="9">
        <v>998</v>
      </c>
      <c r="E1157" s="9" t="s">
        <v>1928</v>
      </c>
      <c r="F1157" s="39">
        <v>0</v>
      </c>
      <c r="G1157" s="128">
        <v>0</v>
      </c>
      <c r="H1157" s="129">
        <f t="shared" si="162"/>
        <v>0</v>
      </c>
      <c r="I1157" s="128">
        <f>IF(H1159&gt;0, H1157/H1159, 0)</f>
        <v>0</v>
      </c>
      <c r="J1157" s="76"/>
      <c r="K1157" s="12" t="e">
        <f>ROUND(J1159*I1157,0)</f>
        <v>#REF!</v>
      </c>
      <c r="L1157" s="75">
        <v>0</v>
      </c>
      <c r="M1157" s="12" t="e">
        <f>K1157-L1157</f>
        <v>#REF!</v>
      </c>
      <c r="N1157" s="50" t="e">
        <f t="shared" si="161"/>
        <v>#REF!</v>
      </c>
      <c r="O1157" s="12">
        <v>0</v>
      </c>
      <c r="P1157" s="9">
        <f t="shared" si="154"/>
        <v>0</v>
      </c>
      <c r="Q1157" s="130">
        <f t="shared" si="155"/>
        <v>230</v>
      </c>
      <c r="R1157" s="130">
        <f t="shared" si="156"/>
        <v>998</v>
      </c>
      <c r="S1157" s="130">
        <f t="shared" si="157"/>
        <v>1148</v>
      </c>
      <c r="T1157" s="130">
        <f t="shared" si="158"/>
        <v>0</v>
      </c>
      <c r="U1157" s="130">
        <f t="shared" si="159"/>
        <v>0</v>
      </c>
      <c r="V1157" s="185">
        <f t="shared" si="160"/>
        <v>1148</v>
      </c>
      <c r="W1157" s="12">
        <v>230</v>
      </c>
      <c r="X1157" s="9">
        <v>998</v>
      </c>
      <c r="Y1157" s="9">
        <v>1148</v>
      </c>
      <c r="Z1157" s="12">
        <v>0</v>
      </c>
      <c r="AA1157" s="12">
        <v>0</v>
      </c>
      <c r="AB1157" s="132"/>
      <c r="AC1157" s="131"/>
      <c r="AD1157" s="132"/>
      <c r="AE1157" s="132"/>
      <c r="AF1157" s="131"/>
      <c r="AG1157" s="131"/>
      <c r="AI1157" s="12"/>
      <c r="AL1157" s="12"/>
      <c r="AM1157" s="12"/>
      <c r="AO1157" s="12"/>
      <c r="AR1157" s="12"/>
      <c r="AS1157" s="12"/>
      <c r="AU1157" s="12"/>
      <c r="AX1157" s="12"/>
      <c r="AY1157" s="12"/>
      <c r="BA1157" s="12"/>
      <c r="BD1157" s="12"/>
      <c r="BE1157" s="12"/>
      <c r="BG1157" s="12"/>
      <c r="BJ1157" s="12"/>
      <c r="BK1157" s="12"/>
      <c r="BM1157" s="131"/>
      <c r="BN1157" s="132"/>
      <c r="BO1157" s="132"/>
      <c r="BP1157" s="12"/>
      <c r="BQ1157" s="12"/>
      <c r="BS1157" s="12"/>
      <c r="BV1157" s="12"/>
      <c r="BW1157" s="12"/>
      <c r="BY1157" s="12"/>
      <c r="CB1157" s="12"/>
      <c r="CC1157" s="12"/>
      <c r="CE1157" s="12"/>
      <c r="CH1157" s="12"/>
      <c r="CI1157" s="12"/>
    </row>
    <row r="1158" spans="1:87">
      <c r="A1158" s="9">
        <v>1149</v>
      </c>
      <c r="B1158" s="9">
        <v>230</v>
      </c>
      <c r="C1158" s="9" t="s">
        <v>1928</v>
      </c>
      <c r="D1158" s="9">
        <v>998</v>
      </c>
      <c r="E1158" s="9" t="s">
        <v>1928</v>
      </c>
      <c r="F1158" s="39">
        <v>0</v>
      </c>
      <c r="G1158" s="128">
        <v>0</v>
      </c>
      <c r="H1158" s="129">
        <f t="shared" si="162"/>
        <v>0</v>
      </c>
      <c r="I1158" s="128">
        <f>IF(H1159&gt;0, H1158/H1159, 0)</f>
        <v>0</v>
      </c>
      <c r="J1158" s="76"/>
      <c r="K1158" s="12" t="e">
        <f>ROUND(J1159*I1158,0)</f>
        <v>#REF!</v>
      </c>
      <c r="L1158" s="75">
        <v>0</v>
      </c>
      <c r="M1158" s="12" t="e">
        <f>K1158-L1158</f>
        <v>#REF!</v>
      </c>
      <c r="N1158" s="50" t="e">
        <f t="shared" si="161"/>
        <v>#REF!</v>
      </c>
      <c r="O1158" s="12">
        <v>0</v>
      </c>
      <c r="P1158" s="9">
        <f t="shared" si="154"/>
        <v>0</v>
      </c>
      <c r="Q1158" s="130">
        <f t="shared" si="155"/>
        <v>230</v>
      </c>
      <c r="R1158" s="130">
        <f t="shared" si="156"/>
        <v>998</v>
      </c>
      <c r="S1158" s="130">
        <f t="shared" si="157"/>
        <v>1149</v>
      </c>
      <c r="T1158" s="130">
        <f t="shared" si="158"/>
        <v>0</v>
      </c>
      <c r="U1158" s="130">
        <f t="shared" si="159"/>
        <v>0</v>
      </c>
      <c r="V1158" s="185">
        <f t="shared" si="160"/>
        <v>1149</v>
      </c>
      <c r="W1158" s="12">
        <v>230</v>
      </c>
      <c r="X1158" s="9">
        <v>998</v>
      </c>
      <c r="Y1158" s="9">
        <v>1149</v>
      </c>
      <c r="Z1158" s="12">
        <v>0</v>
      </c>
      <c r="AA1158" s="12">
        <v>0</v>
      </c>
      <c r="AB1158" s="132"/>
      <c r="AC1158" s="131"/>
      <c r="AD1158" s="132"/>
      <c r="AE1158" s="132"/>
      <c r="AF1158" s="131"/>
      <c r="AG1158" s="131"/>
      <c r="AI1158" s="12"/>
      <c r="AL1158" s="12"/>
      <c r="AM1158" s="12"/>
      <c r="AO1158" s="12"/>
      <c r="AR1158" s="12"/>
      <c r="AS1158" s="12"/>
      <c r="AU1158" s="12"/>
      <c r="AX1158" s="12"/>
      <c r="AY1158" s="12"/>
      <c r="BA1158" s="12"/>
      <c r="BD1158" s="12"/>
      <c r="BE1158" s="12"/>
      <c r="BG1158" s="12"/>
      <c r="BJ1158" s="12"/>
      <c r="BK1158" s="12"/>
      <c r="BM1158" s="131"/>
      <c r="BN1158" s="132"/>
      <c r="BO1158" s="132"/>
      <c r="BP1158" s="12"/>
      <c r="BQ1158" s="12"/>
      <c r="BS1158" s="12"/>
      <c r="BV1158" s="12"/>
      <c r="BW1158" s="12"/>
      <c r="BY1158" s="12"/>
      <c r="CB1158" s="12"/>
      <c r="CC1158" s="12"/>
      <c r="CE1158" s="12"/>
      <c r="CH1158" s="12"/>
      <c r="CI1158" s="12"/>
    </row>
    <row r="1159" spans="1:87">
      <c r="A1159" s="9">
        <v>1150</v>
      </c>
      <c r="B1159" s="13">
        <v>230</v>
      </c>
      <c r="C1159" s="13" t="s">
        <v>1729</v>
      </c>
      <c r="D1159" s="13">
        <v>999</v>
      </c>
      <c r="E1159" s="13" t="s">
        <v>946</v>
      </c>
      <c r="F1159" s="111">
        <v>1316742.6499999999</v>
      </c>
      <c r="G1159" s="133">
        <v>1</v>
      </c>
      <c r="H1159" s="134">
        <f>SUM(H1155:H1158)</f>
        <v>1305761.01</v>
      </c>
      <c r="I1159" s="133">
        <f>SUM(I1155:I1158)</f>
        <v>1</v>
      </c>
      <c r="J1159" s="111" t="e">
        <f>VLOOKUP(B1159,town351,22)</f>
        <v>#REF!</v>
      </c>
      <c r="K1159" s="111" t="e">
        <f>SUM(K1155:K1158)</f>
        <v>#REF!</v>
      </c>
      <c r="L1159" s="135">
        <v>1185068</v>
      </c>
      <c r="M1159" s="111" t="e">
        <f>SUM(M1155:M1158)</f>
        <v>#REF!</v>
      </c>
      <c r="N1159" s="49" t="e">
        <f t="shared" si="161"/>
        <v>#REF!</v>
      </c>
      <c r="O1159" s="111">
        <v>133</v>
      </c>
      <c r="P1159" s="9">
        <f t="shared" si="154"/>
        <v>0</v>
      </c>
      <c r="Q1159" s="130">
        <f t="shared" si="155"/>
        <v>230</v>
      </c>
      <c r="R1159" s="130">
        <f t="shared" si="156"/>
        <v>999</v>
      </c>
      <c r="S1159" s="130">
        <f t="shared" si="157"/>
        <v>1150</v>
      </c>
      <c r="T1159" s="130">
        <f t="shared" si="158"/>
        <v>130</v>
      </c>
      <c r="U1159" s="130">
        <f t="shared" si="159"/>
        <v>1305761.01</v>
      </c>
      <c r="V1159" s="185">
        <f t="shared" si="160"/>
        <v>1150</v>
      </c>
      <c r="W1159" s="12">
        <v>230</v>
      </c>
      <c r="X1159" s="9">
        <v>999</v>
      </c>
      <c r="Y1159" s="9">
        <v>1150</v>
      </c>
      <c r="Z1159" s="12">
        <v>130</v>
      </c>
      <c r="AA1159" s="12">
        <v>1305761.01</v>
      </c>
      <c r="AB1159" s="132"/>
      <c r="AC1159" s="131"/>
      <c r="AD1159" s="132"/>
      <c r="AE1159" s="132"/>
      <c r="AF1159" s="131"/>
      <c r="AG1159" s="131"/>
      <c r="AI1159" s="12"/>
      <c r="AL1159" s="12"/>
      <c r="AM1159" s="12"/>
      <c r="AO1159" s="12"/>
      <c r="AR1159" s="12"/>
      <c r="AS1159" s="12"/>
      <c r="AU1159" s="12"/>
      <c r="AX1159" s="12"/>
      <c r="AY1159" s="12"/>
      <c r="BA1159" s="12"/>
      <c r="BD1159" s="12"/>
      <c r="BE1159" s="12"/>
      <c r="BG1159" s="12"/>
      <c r="BJ1159" s="12"/>
      <c r="BK1159" s="12"/>
      <c r="BM1159" s="131"/>
      <c r="BN1159" s="132"/>
      <c r="BO1159" s="132"/>
      <c r="BP1159" s="12"/>
      <c r="BQ1159" s="12"/>
      <c r="BS1159" s="12"/>
      <c r="BV1159" s="12"/>
      <c r="BW1159" s="12"/>
      <c r="BY1159" s="12"/>
      <c r="CB1159" s="12"/>
      <c r="CC1159" s="12"/>
      <c r="CE1159" s="12"/>
      <c r="CH1159" s="12"/>
      <c r="CI1159" s="12"/>
    </row>
    <row r="1160" spans="1:87">
      <c r="A1160" s="9">
        <v>1151</v>
      </c>
      <c r="B1160" s="9">
        <v>231</v>
      </c>
      <c r="C1160" s="9" t="s">
        <v>1730</v>
      </c>
      <c r="D1160" s="9">
        <v>231</v>
      </c>
      <c r="E1160" s="9" t="s">
        <v>1291</v>
      </c>
      <c r="F1160" s="39">
        <v>30953452.00279</v>
      </c>
      <c r="G1160" s="128">
        <v>1</v>
      </c>
      <c r="H1160" s="129">
        <f>U1160</f>
        <v>30278155.873739995</v>
      </c>
      <c r="I1160" s="128">
        <f>IF(H1164&gt;0, H1160/H1164, 0)</f>
        <v>1</v>
      </c>
      <c r="J1160" s="76"/>
      <c r="K1160" s="12" t="e">
        <f>ROUND(J1164*I1160,0)</f>
        <v>#REF!</v>
      </c>
      <c r="L1160" s="75">
        <v>18734967</v>
      </c>
      <c r="M1160" s="12" t="e">
        <f>K1160-L1160</f>
        <v>#REF!</v>
      </c>
      <c r="N1160" s="50" t="e">
        <f t="shared" si="161"/>
        <v>#REF!</v>
      </c>
      <c r="O1160" s="12">
        <v>3179</v>
      </c>
      <c r="P1160" s="9">
        <f t="shared" si="154"/>
        <v>0</v>
      </c>
      <c r="Q1160" s="130">
        <f t="shared" si="155"/>
        <v>231</v>
      </c>
      <c r="R1160" s="130">
        <f t="shared" si="156"/>
        <v>231</v>
      </c>
      <c r="S1160" s="130">
        <f t="shared" si="157"/>
        <v>1151</v>
      </c>
      <c r="T1160" s="130">
        <f t="shared" si="158"/>
        <v>3091</v>
      </c>
      <c r="U1160" s="130">
        <f t="shared" si="159"/>
        <v>30278155.873739995</v>
      </c>
      <c r="V1160" s="185">
        <f t="shared" si="160"/>
        <v>1151</v>
      </c>
      <c r="W1160" s="12">
        <v>231</v>
      </c>
      <c r="X1160" s="9">
        <v>231</v>
      </c>
      <c r="Y1160" s="9">
        <v>1151</v>
      </c>
      <c r="Z1160" s="12">
        <v>3091</v>
      </c>
      <c r="AA1160" s="12">
        <v>30278155.873739995</v>
      </c>
      <c r="AB1160" s="132"/>
      <c r="AC1160" s="131"/>
      <c r="AD1160" s="132"/>
      <c r="AE1160" s="132"/>
      <c r="AF1160" s="131"/>
      <c r="AG1160" s="131"/>
      <c r="AI1160" s="12"/>
      <c r="AL1160" s="12"/>
      <c r="AM1160" s="12"/>
      <c r="AO1160" s="12"/>
      <c r="AR1160" s="12"/>
      <c r="AS1160" s="12"/>
      <c r="AU1160" s="12"/>
      <c r="AX1160" s="12"/>
      <c r="AY1160" s="12"/>
      <c r="BA1160" s="12"/>
      <c r="BD1160" s="12"/>
      <c r="BE1160" s="12"/>
      <c r="BG1160" s="12"/>
      <c r="BJ1160" s="12"/>
      <c r="BK1160" s="12"/>
      <c r="BM1160" s="131"/>
      <c r="BN1160" s="132"/>
      <c r="BO1160" s="132"/>
      <c r="BP1160" s="12"/>
      <c r="BQ1160" s="12"/>
      <c r="BS1160" s="12"/>
      <c r="BV1160" s="12"/>
      <c r="BW1160" s="12"/>
      <c r="BY1160" s="12"/>
      <c r="CB1160" s="12"/>
      <c r="CC1160" s="12"/>
      <c r="CE1160" s="12"/>
      <c r="CH1160" s="12"/>
      <c r="CI1160" s="12"/>
    </row>
    <row r="1161" spans="1:87">
      <c r="A1161" s="9">
        <v>1152</v>
      </c>
      <c r="B1161" s="9">
        <v>231</v>
      </c>
      <c r="C1161" s="9" t="s">
        <v>1928</v>
      </c>
      <c r="D1161" s="9">
        <v>998</v>
      </c>
      <c r="E1161" s="9" t="s">
        <v>1928</v>
      </c>
      <c r="F1161" s="39">
        <v>0</v>
      </c>
      <c r="G1161" s="128">
        <v>0</v>
      </c>
      <c r="H1161" s="129">
        <f t="shared" si="162"/>
        <v>0</v>
      </c>
      <c r="I1161" s="128">
        <f>IF(H1164&gt;0, H1161/H1164, 0)</f>
        <v>0</v>
      </c>
      <c r="J1161" s="76"/>
      <c r="K1161" s="12" t="e">
        <f>ROUND(J1164*I1161,0)</f>
        <v>#REF!</v>
      </c>
      <c r="L1161" s="75">
        <v>0</v>
      </c>
      <c r="M1161" s="12" t="e">
        <f>K1161-L1161</f>
        <v>#REF!</v>
      </c>
      <c r="N1161" s="50" t="e">
        <f t="shared" si="161"/>
        <v>#REF!</v>
      </c>
      <c r="O1161" s="12">
        <v>0</v>
      </c>
      <c r="P1161" s="9">
        <f t="shared" si="154"/>
        <v>0</v>
      </c>
      <c r="Q1161" s="130">
        <f t="shared" si="155"/>
        <v>231</v>
      </c>
      <c r="R1161" s="130">
        <f t="shared" si="156"/>
        <v>998</v>
      </c>
      <c r="S1161" s="130">
        <f t="shared" si="157"/>
        <v>1152</v>
      </c>
      <c r="T1161" s="130">
        <f t="shared" si="158"/>
        <v>0</v>
      </c>
      <c r="U1161" s="130">
        <f t="shared" si="159"/>
        <v>0</v>
      </c>
      <c r="V1161" s="185">
        <f t="shared" si="160"/>
        <v>1152</v>
      </c>
      <c r="W1161" s="12">
        <v>231</v>
      </c>
      <c r="X1161" s="9">
        <v>998</v>
      </c>
      <c r="Y1161" s="9">
        <v>1152</v>
      </c>
      <c r="Z1161" s="12">
        <v>0</v>
      </c>
      <c r="AA1161" s="12">
        <v>0</v>
      </c>
      <c r="AB1161" s="132"/>
      <c r="AC1161" s="131"/>
      <c r="AD1161" s="132"/>
      <c r="AE1161" s="132"/>
      <c r="AF1161" s="131"/>
      <c r="AG1161" s="131"/>
      <c r="AI1161" s="12"/>
      <c r="AL1161" s="12"/>
      <c r="AM1161" s="12"/>
      <c r="AO1161" s="12"/>
      <c r="AR1161" s="12"/>
      <c r="AS1161" s="12"/>
      <c r="AU1161" s="12"/>
      <c r="AX1161" s="12"/>
      <c r="AY1161" s="12"/>
      <c r="BA1161" s="12"/>
      <c r="BD1161" s="12"/>
      <c r="BE1161" s="12"/>
      <c r="BG1161" s="12"/>
      <c r="BJ1161" s="12"/>
      <c r="BK1161" s="12"/>
      <c r="BM1161" s="131"/>
      <c r="BN1161" s="132"/>
      <c r="BO1161" s="132"/>
      <c r="BP1161" s="12"/>
      <c r="BQ1161" s="12"/>
      <c r="BS1161" s="12"/>
      <c r="BV1161" s="12"/>
      <c r="BW1161" s="12"/>
      <c r="BY1161" s="12"/>
      <c r="CB1161" s="12"/>
      <c r="CC1161" s="12"/>
      <c r="CE1161" s="12"/>
      <c r="CH1161" s="12"/>
      <c r="CI1161" s="12"/>
    </row>
    <row r="1162" spans="1:87">
      <c r="A1162" s="9">
        <v>1153</v>
      </c>
      <c r="B1162" s="9">
        <v>231</v>
      </c>
      <c r="C1162" s="9" t="s">
        <v>1928</v>
      </c>
      <c r="D1162" s="9">
        <v>998</v>
      </c>
      <c r="E1162" s="9" t="s">
        <v>1928</v>
      </c>
      <c r="F1162" s="39">
        <v>0</v>
      </c>
      <c r="G1162" s="128">
        <v>0</v>
      </c>
      <c r="H1162" s="129">
        <f t="shared" si="162"/>
        <v>0</v>
      </c>
      <c r="I1162" s="128">
        <f>IF(H1164&gt;0, H1162/H1164, 0)</f>
        <v>0</v>
      </c>
      <c r="J1162" s="76"/>
      <c r="K1162" s="12" t="e">
        <f>ROUND(J1164*I1162,0)</f>
        <v>#REF!</v>
      </c>
      <c r="L1162" s="75">
        <v>0</v>
      </c>
      <c r="M1162" s="12" t="e">
        <f>K1162-L1162</f>
        <v>#REF!</v>
      </c>
      <c r="N1162" s="50" t="e">
        <f t="shared" si="161"/>
        <v>#REF!</v>
      </c>
      <c r="O1162" s="12">
        <v>0</v>
      </c>
      <c r="P1162" s="9">
        <f t="shared" ref="P1162:P1225" si="163">ABS(Q1162-B1162)+ABS(R1162-D1162)</f>
        <v>0</v>
      </c>
      <c r="Q1162" s="130">
        <f t="shared" ref="Q1162:Q1225" si="164">VLOOKUP($A1162, foundoptions, VLOOKUP($Q$6, foundoptcell, 2, FALSE), FALSE)</f>
        <v>231</v>
      </c>
      <c r="R1162" s="130">
        <f t="shared" ref="R1162:R1225" si="165">VLOOKUP($A1162, foundoptions, VLOOKUP($Q$6, foundoptcell, 2, FALSE)+1, FALSE)</f>
        <v>998</v>
      </c>
      <c r="S1162" s="130">
        <f t="shared" ref="S1162:S1225" si="166">VLOOKUP($A1162, foundoptions, VLOOKUP($Q$6, foundoptcell, 2, FALSE)+2, FALSE)</f>
        <v>1153</v>
      </c>
      <c r="T1162" s="130">
        <f t="shared" ref="T1162:T1225" si="167">VLOOKUP($A1162, foundoptions, VLOOKUP($Q$6, foundoptcell, 2, FALSE)+3, FALSE)</f>
        <v>0</v>
      </c>
      <c r="U1162" s="130">
        <f t="shared" ref="U1162:U1225" si="168">VLOOKUP($A1162, foundoptions, VLOOKUP($Q$6, foundoptcell, 2, FALSE)+4, FALSE)</f>
        <v>0</v>
      </c>
      <c r="V1162" s="185">
        <f t="shared" si="160"/>
        <v>1153</v>
      </c>
      <c r="W1162" s="12">
        <v>231</v>
      </c>
      <c r="X1162" s="9">
        <v>998</v>
      </c>
      <c r="Y1162" s="9">
        <v>1153</v>
      </c>
      <c r="Z1162" s="12">
        <v>0</v>
      </c>
      <c r="AA1162" s="12">
        <v>0</v>
      </c>
      <c r="AB1162" s="132"/>
      <c r="AC1162" s="131"/>
      <c r="AD1162" s="132"/>
      <c r="AE1162" s="132"/>
      <c r="AF1162" s="131"/>
      <c r="AG1162" s="131"/>
      <c r="AI1162" s="12"/>
      <c r="AL1162" s="12"/>
      <c r="AM1162" s="12"/>
      <c r="AO1162" s="12"/>
      <c r="AR1162" s="12"/>
      <c r="AS1162" s="12"/>
      <c r="AU1162" s="12"/>
      <c r="AX1162" s="12"/>
      <c r="AY1162" s="12"/>
      <c r="BA1162" s="12"/>
      <c r="BD1162" s="12"/>
      <c r="BE1162" s="12"/>
      <c r="BG1162" s="12"/>
      <c r="BJ1162" s="12"/>
      <c r="BK1162" s="12"/>
      <c r="BM1162" s="131"/>
      <c r="BN1162" s="132"/>
      <c r="BO1162" s="132"/>
      <c r="BP1162" s="12"/>
      <c r="BQ1162" s="12"/>
      <c r="BS1162" s="12"/>
      <c r="BV1162" s="12"/>
      <c r="BW1162" s="12"/>
      <c r="BY1162" s="12"/>
      <c r="CB1162" s="12"/>
      <c r="CC1162" s="12"/>
      <c r="CE1162" s="12"/>
      <c r="CH1162" s="12"/>
      <c r="CI1162" s="12"/>
    </row>
    <row r="1163" spans="1:87">
      <c r="A1163" s="9">
        <v>1154</v>
      </c>
      <c r="B1163" s="9">
        <v>231</v>
      </c>
      <c r="C1163" s="9" t="s">
        <v>1928</v>
      </c>
      <c r="D1163" s="9">
        <v>998</v>
      </c>
      <c r="E1163" s="9" t="s">
        <v>1928</v>
      </c>
      <c r="F1163" s="39">
        <v>0</v>
      </c>
      <c r="G1163" s="128">
        <v>0</v>
      </c>
      <c r="H1163" s="129">
        <f t="shared" si="162"/>
        <v>0</v>
      </c>
      <c r="I1163" s="128">
        <f>IF(H1164&gt;0, H1163/H1164, 0)</f>
        <v>0</v>
      </c>
      <c r="J1163" s="76"/>
      <c r="K1163" s="12" t="e">
        <f>ROUND(J1164*I1163,0)</f>
        <v>#REF!</v>
      </c>
      <c r="L1163" s="75">
        <v>0</v>
      </c>
      <c r="M1163" s="12" t="e">
        <f>K1163-L1163</f>
        <v>#REF!</v>
      </c>
      <c r="N1163" s="50" t="e">
        <f t="shared" si="161"/>
        <v>#REF!</v>
      </c>
      <c r="O1163" s="12">
        <v>0</v>
      </c>
      <c r="P1163" s="9">
        <f t="shared" si="163"/>
        <v>0</v>
      </c>
      <c r="Q1163" s="130">
        <f t="shared" si="164"/>
        <v>231</v>
      </c>
      <c r="R1163" s="130">
        <f t="shared" si="165"/>
        <v>998</v>
      </c>
      <c r="S1163" s="130">
        <f t="shared" si="166"/>
        <v>1154</v>
      </c>
      <c r="T1163" s="130">
        <f t="shared" si="167"/>
        <v>0</v>
      </c>
      <c r="U1163" s="130">
        <f t="shared" si="168"/>
        <v>0</v>
      </c>
      <c r="V1163" s="185">
        <f t="shared" ref="V1163:V1226" si="169">A1163</f>
        <v>1154</v>
      </c>
      <c r="W1163" s="12">
        <v>231</v>
      </c>
      <c r="X1163" s="9">
        <v>998</v>
      </c>
      <c r="Y1163" s="9">
        <v>1154</v>
      </c>
      <c r="Z1163" s="12">
        <v>0</v>
      </c>
      <c r="AA1163" s="12">
        <v>0</v>
      </c>
      <c r="AB1163" s="132"/>
      <c r="AC1163" s="131"/>
      <c r="AD1163" s="132"/>
      <c r="AE1163" s="132"/>
      <c r="AF1163" s="131"/>
      <c r="AG1163" s="131"/>
      <c r="AI1163" s="12"/>
      <c r="AL1163" s="12"/>
      <c r="AM1163" s="12"/>
      <c r="AO1163" s="12"/>
      <c r="AR1163" s="12"/>
      <c r="AS1163" s="12"/>
      <c r="AU1163" s="12"/>
      <c r="AX1163" s="12"/>
      <c r="AY1163" s="12"/>
      <c r="BA1163" s="12"/>
      <c r="BD1163" s="12"/>
      <c r="BE1163" s="12"/>
      <c r="BG1163" s="12"/>
      <c r="BJ1163" s="12"/>
      <c r="BK1163" s="12"/>
      <c r="BM1163" s="131"/>
      <c r="BN1163" s="132"/>
      <c r="BO1163" s="132"/>
      <c r="BP1163" s="12"/>
      <c r="BQ1163" s="12"/>
      <c r="BS1163" s="12"/>
      <c r="BV1163" s="12"/>
      <c r="BW1163" s="12"/>
      <c r="BY1163" s="12"/>
      <c r="CB1163" s="12"/>
      <c r="CC1163" s="12"/>
      <c r="CE1163" s="12"/>
      <c r="CH1163" s="12"/>
      <c r="CI1163" s="12"/>
    </row>
    <row r="1164" spans="1:87">
      <c r="A1164" s="9">
        <v>1155</v>
      </c>
      <c r="B1164" s="13">
        <v>231</v>
      </c>
      <c r="C1164" s="13" t="s">
        <v>1730</v>
      </c>
      <c r="D1164" s="13">
        <v>999</v>
      </c>
      <c r="E1164" s="13" t="s">
        <v>946</v>
      </c>
      <c r="F1164" s="111">
        <v>30953452.00279</v>
      </c>
      <c r="G1164" s="133">
        <v>1</v>
      </c>
      <c r="H1164" s="134">
        <f>SUM(H1160:H1163)</f>
        <v>30278155.873739995</v>
      </c>
      <c r="I1164" s="133">
        <f>SUM(I1160:I1163)</f>
        <v>1</v>
      </c>
      <c r="J1164" s="111" t="e">
        <f>VLOOKUP(B1164,town351,22)</f>
        <v>#REF!</v>
      </c>
      <c r="K1164" s="111" t="e">
        <f>SUM(K1160:K1163)</f>
        <v>#REF!</v>
      </c>
      <c r="L1164" s="135">
        <v>18734967</v>
      </c>
      <c r="M1164" s="111" t="e">
        <f>SUM(M1160:M1163)</f>
        <v>#REF!</v>
      </c>
      <c r="N1164" s="49" t="e">
        <f t="shared" si="161"/>
        <v>#REF!</v>
      </c>
      <c r="O1164" s="111">
        <v>3179</v>
      </c>
      <c r="P1164" s="9">
        <f t="shared" si="163"/>
        <v>0</v>
      </c>
      <c r="Q1164" s="130">
        <f t="shared" si="164"/>
        <v>231</v>
      </c>
      <c r="R1164" s="130">
        <f t="shared" si="165"/>
        <v>999</v>
      </c>
      <c r="S1164" s="130">
        <f t="shared" si="166"/>
        <v>1155</v>
      </c>
      <c r="T1164" s="130">
        <f t="shared" si="167"/>
        <v>3091</v>
      </c>
      <c r="U1164" s="130">
        <f t="shared" si="168"/>
        <v>30278155.873739995</v>
      </c>
      <c r="V1164" s="185">
        <f t="shared" si="169"/>
        <v>1155</v>
      </c>
      <c r="W1164" s="12">
        <v>231</v>
      </c>
      <c r="X1164" s="9">
        <v>999</v>
      </c>
      <c r="Y1164" s="9">
        <v>1155</v>
      </c>
      <c r="Z1164" s="12">
        <v>3091</v>
      </c>
      <c r="AA1164" s="12">
        <v>30278155.873739995</v>
      </c>
      <c r="AB1164" s="132"/>
      <c r="AC1164" s="131"/>
      <c r="AD1164" s="132"/>
      <c r="AE1164" s="132"/>
      <c r="AF1164" s="131"/>
      <c r="AG1164" s="131"/>
      <c r="AI1164" s="12"/>
      <c r="AL1164" s="12"/>
      <c r="AM1164" s="12"/>
      <c r="AO1164" s="12"/>
      <c r="AR1164" s="12"/>
      <c r="AS1164" s="12"/>
      <c r="AU1164" s="12"/>
      <c r="AX1164" s="12"/>
      <c r="AY1164" s="12"/>
      <c r="BA1164" s="12"/>
      <c r="BD1164" s="12"/>
      <c r="BE1164" s="12"/>
      <c r="BG1164" s="12"/>
      <c r="BJ1164" s="12"/>
      <c r="BK1164" s="12"/>
      <c r="BM1164" s="131"/>
      <c r="BN1164" s="132"/>
      <c r="BO1164" s="132"/>
      <c r="BP1164" s="12"/>
      <c r="BQ1164" s="12"/>
      <c r="BS1164" s="12"/>
      <c r="BV1164" s="12"/>
      <c r="BW1164" s="12"/>
      <c r="BY1164" s="12"/>
      <c r="CB1164" s="12"/>
      <c r="CC1164" s="12"/>
      <c r="CE1164" s="12"/>
      <c r="CH1164" s="12"/>
      <c r="CI1164" s="12"/>
    </row>
    <row r="1165" spans="1:87">
      <c r="A1165" s="9">
        <v>1156</v>
      </c>
      <c r="B1165" s="9">
        <v>232</v>
      </c>
      <c r="C1165" s="9" t="s">
        <v>1731</v>
      </c>
      <c r="D1165" s="9">
        <v>232</v>
      </c>
      <c r="E1165" s="9" t="s">
        <v>1292</v>
      </c>
      <c r="F1165" s="39">
        <v>0</v>
      </c>
      <c r="G1165" s="128">
        <v>0</v>
      </c>
      <c r="H1165" s="129">
        <f>U1165</f>
        <v>0</v>
      </c>
      <c r="I1165" s="128">
        <f>IF(H1169&gt;0, H1165/H1169, 0)</f>
        <v>0</v>
      </c>
      <c r="J1165" s="76"/>
      <c r="K1165" s="12" t="e">
        <f>ROUND(J1169*I1165,0)</f>
        <v>#REF!</v>
      </c>
      <c r="L1165" s="75">
        <v>0</v>
      </c>
      <c r="M1165" s="12" t="e">
        <f>K1165-L1165</f>
        <v>#REF!</v>
      </c>
      <c r="N1165" s="50" t="e">
        <f t="shared" si="161"/>
        <v>#REF!</v>
      </c>
      <c r="O1165" s="12">
        <v>0</v>
      </c>
      <c r="P1165" s="9">
        <f t="shared" si="163"/>
        <v>0</v>
      </c>
      <c r="Q1165" s="130">
        <f t="shared" si="164"/>
        <v>232</v>
      </c>
      <c r="R1165" s="130">
        <f t="shared" si="165"/>
        <v>232</v>
      </c>
      <c r="S1165" s="130">
        <f t="shared" si="166"/>
        <v>1156</v>
      </c>
      <c r="T1165" s="130">
        <f t="shared" si="167"/>
        <v>0</v>
      </c>
      <c r="U1165" s="130">
        <f t="shared" si="168"/>
        <v>0</v>
      </c>
      <c r="V1165" s="185">
        <f t="shared" si="169"/>
        <v>1156</v>
      </c>
      <c r="W1165" s="12">
        <v>232</v>
      </c>
      <c r="X1165" s="9">
        <v>232</v>
      </c>
      <c r="Y1165" s="9">
        <v>1156</v>
      </c>
      <c r="Z1165" s="12">
        <v>0</v>
      </c>
      <c r="AA1165" s="12">
        <v>0</v>
      </c>
      <c r="AB1165" s="132"/>
      <c r="AC1165" s="131"/>
      <c r="AD1165" s="132"/>
      <c r="AE1165" s="132"/>
      <c r="AF1165" s="131"/>
      <c r="AG1165" s="131"/>
      <c r="AI1165" s="12"/>
      <c r="AL1165" s="12"/>
      <c r="AM1165" s="12"/>
      <c r="AO1165" s="12"/>
      <c r="AR1165" s="12"/>
      <c r="AS1165" s="12"/>
      <c r="AU1165" s="12"/>
      <c r="AX1165" s="12"/>
      <c r="AY1165" s="12"/>
      <c r="BA1165" s="12"/>
      <c r="BD1165" s="12"/>
      <c r="BE1165" s="12"/>
      <c r="BG1165" s="12"/>
      <c r="BJ1165" s="12"/>
      <c r="BK1165" s="12"/>
      <c r="BM1165" s="131"/>
      <c r="BN1165" s="132"/>
      <c r="BO1165" s="132"/>
      <c r="BP1165" s="12"/>
      <c r="BQ1165" s="12"/>
      <c r="BS1165" s="12"/>
      <c r="BV1165" s="12"/>
      <c r="BW1165" s="12"/>
      <c r="BY1165" s="12"/>
      <c r="CB1165" s="12"/>
      <c r="CC1165" s="12"/>
      <c r="CE1165" s="12"/>
      <c r="CH1165" s="12"/>
      <c r="CI1165" s="12"/>
    </row>
    <row r="1166" spans="1:87">
      <c r="A1166" s="9">
        <v>1157</v>
      </c>
      <c r="B1166" s="9">
        <v>232</v>
      </c>
      <c r="C1166" s="9" t="s">
        <v>1731</v>
      </c>
      <c r="D1166" s="9">
        <v>735</v>
      </c>
      <c r="E1166" s="9" t="s">
        <v>1456</v>
      </c>
      <c r="F1166" s="39">
        <v>15709017</v>
      </c>
      <c r="G1166" s="128">
        <v>0.86481729522614104</v>
      </c>
      <c r="H1166" s="129">
        <f t="shared" si="162"/>
        <v>15395859</v>
      </c>
      <c r="I1166" s="128">
        <f>IF(H1169&gt;0, H1166/H1169, 0)</f>
        <v>0.86637354355933216</v>
      </c>
      <c r="J1166" s="76"/>
      <c r="K1166" s="12" t="e">
        <f>ROUND(J1169*I1166,0)</f>
        <v>#REF!</v>
      </c>
      <c r="L1166" s="75">
        <v>8530691</v>
      </c>
      <c r="M1166" s="12" t="e">
        <f>K1166-L1166</f>
        <v>#REF!</v>
      </c>
      <c r="N1166" s="50" t="e">
        <f t="shared" si="161"/>
        <v>#REF!</v>
      </c>
      <c r="O1166" s="12">
        <v>1661</v>
      </c>
      <c r="P1166" s="9">
        <f t="shared" si="163"/>
        <v>0</v>
      </c>
      <c r="Q1166" s="130">
        <f t="shared" si="164"/>
        <v>232</v>
      </c>
      <c r="R1166" s="130">
        <f t="shared" si="165"/>
        <v>735</v>
      </c>
      <c r="S1166" s="130">
        <f t="shared" si="166"/>
        <v>1157</v>
      </c>
      <c r="T1166" s="130">
        <f t="shared" si="167"/>
        <v>1603</v>
      </c>
      <c r="U1166" s="130">
        <f t="shared" si="168"/>
        <v>15395859</v>
      </c>
      <c r="V1166" s="185">
        <f t="shared" si="169"/>
        <v>1157</v>
      </c>
      <c r="W1166" s="12">
        <v>232</v>
      </c>
      <c r="X1166" s="9">
        <v>735</v>
      </c>
      <c r="Y1166" s="9">
        <v>1157</v>
      </c>
      <c r="Z1166" s="12">
        <v>1603</v>
      </c>
      <c r="AA1166" s="12">
        <v>15395859</v>
      </c>
      <c r="AB1166" s="132"/>
      <c r="AC1166" s="131"/>
      <c r="AD1166" s="132"/>
      <c r="AE1166" s="132"/>
      <c r="AF1166" s="131"/>
      <c r="AG1166" s="131"/>
      <c r="AI1166" s="12"/>
      <c r="AL1166" s="12"/>
      <c r="AM1166" s="12"/>
      <c r="AO1166" s="12"/>
      <c r="AR1166" s="12"/>
      <c r="AS1166" s="12"/>
      <c r="AU1166" s="12"/>
      <c r="AX1166" s="12"/>
      <c r="AY1166" s="12"/>
      <c r="BA1166" s="12"/>
      <c r="BD1166" s="12"/>
      <c r="BE1166" s="12"/>
      <c r="BG1166" s="12"/>
      <c r="BJ1166" s="12"/>
      <c r="BK1166" s="12"/>
      <c r="BM1166" s="131"/>
      <c r="BN1166" s="132"/>
      <c r="BO1166" s="132"/>
      <c r="BP1166" s="12"/>
      <c r="BQ1166" s="12"/>
      <c r="BS1166" s="12"/>
      <c r="BV1166" s="12"/>
      <c r="BW1166" s="12"/>
      <c r="BY1166" s="12"/>
      <c r="CB1166" s="12"/>
      <c r="CC1166" s="12"/>
      <c r="CE1166" s="12"/>
      <c r="CH1166" s="12"/>
      <c r="CI1166" s="12"/>
    </row>
    <row r="1167" spans="1:87">
      <c r="A1167" s="9">
        <v>1158</v>
      </c>
      <c r="B1167" s="9">
        <v>232</v>
      </c>
      <c r="C1167" s="9" t="s">
        <v>1731</v>
      </c>
      <c r="D1167" s="9">
        <v>852</v>
      </c>
      <c r="E1167" s="9" t="s">
        <v>1488</v>
      </c>
      <c r="F1167" s="39">
        <v>2455533</v>
      </c>
      <c r="G1167" s="128">
        <v>0.13518270477385896</v>
      </c>
      <c r="H1167" s="129">
        <f t="shared" si="162"/>
        <v>2374604</v>
      </c>
      <c r="I1167" s="128">
        <f>IF(H1169&gt;0, H1167/H1169, 0)</f>
        <v>0.13362645644066787</v>
      </c>
      <c r="J1167" s="76"/>
      <c r="K1167" s="12" t="e">
        <f>ROUND(J1169*I1167,0)</f>
        <v>#REF!</v>
      </c>
      <c r="L1167" s="75">
        <v>1333463</v>
      </c>
      <c r="M1167" s="12" t="e">
        <f>K1167-L1167</f>
        <v>#REF!</v>
      </c>
      <c r="N1167" s="50" t="e">
        <f t="shared" si="161"/>
        <v>#REF!</v>
      </c>
      <c r="O1167" s="12">
        <v>159</v>
      </c>
      <c r="P1167" s="9">
        <f t="shared" si="163"/>
        <v>0</v>
      </c>
      <c r="Q1167" s="130">
        <f t="shared" si="164"/>
        <v>232</v>
      </c>
      <c r="R1167" s="130">
        <f t="shared" si="165"/>
        <v>852</v>
      </c>
      <c r="S1167" s="130">
        <f t="shared" si="166"/>
        <v>1158</v>
      </c>
      <c r="T1167" s="130">
        <f t="shared" si="167"/>
        <v>152</v>
      </c>
      <c r="U1167" s="130">
        <f t="shared" si="168"/>
        <v>2374604</v>
      </c>
      <c r="V1167" s="185">
        <f t="shared" si="169"/>
        <v>1158</v>
      </c>
      <c r="W1167" s="12">
        <v>232</v>
      </c>
      <c r="X1167" s="9">
        <v>852</v>
      </c>
      <c r="Y1167" s="9">
        <v>1158</v>
      </c>
      <c r="Z1167" s="12">
        <v>152</v>
      </c>
      <c r="AA1167" s="12">
        <v>2374604</v>
      </c>
      <c r="AB1167" s="132"/>
      <c r="AC1167" s="131"/>
      <c r="AD1167" s="132"/>
      <c r="AE1167" s="132"/>
      <c r="AF1167" s="131"/>
      <c r="AG1167" s="131"/>
      <c r="AI1167" s="12"/>
      <c r="AL1167" s="12"/>
      <c r="AM1167" s="12"/>
      <c r="AO1167" s="12"/>
      <c r="AR1167" s="12"/>
      <c r="AS1167" s="12"/>
      <c r="AU1167" s="12"/>
      <c r="AX1167" s="12"/>
      <c r="AY1167" s="12"/>
      <c r="BA1167" s="12"/>
      <c r="BD1167" s="12"/>
      <c r="BE1167" s="12"/>
      <c r="BG1167" s="12"/>
      <c r="BJ1167" s="12"/>
      <c r="BK1167" s="12"/>
      <c r="BM1167" s="131"/>
      <c r="BN1167" s="132"/>
      <c r="BO1167" s="132"/>
      <c r="BP1167" s="12"/>
      <c r="BQ1167" s="12"/>
      <c r="BS1167" s="12"/>
      <c r="BV1167" s="12"/>
      <c r="BW1167" s="12"/>
      <c r="BY1167" s="12"/>
      <c r="CB1167" s="12"/>
      <c r="CC1167" s="12"/>
      <c r="CE1167" s="12"/>
      <c r="CH1167" s="12"/>
      <c r="CI1167" s="12"/>
    </row>
    <row r="1168" spans="1:87">
      <c r="A1168" s="9">
        <v>1159</v>
      </c>
      <c r="B1168" s="9">
        <v>232</v>
      </c>
      <c r="C1168" s="9" t="s">
        <v>1928</v>
      </c>
      <c r="D1168" s="9">
        <v>998</v>
      </c>
      <c r="E1168" s="9" t="s">
        <v>1928</v>
      </c>
      <c r="F1168" s="39">
        <v>0</v>
      </c>
      <c r="G1168" s="128">
        <v>0</v>
      </c>
      <c r="H1168" s="129">
        <f t="shared" si="162"/>
        <v>0</v>
      </c>
      <c r="I1168" s="128">
        <f>IF(H1169&gt;0, H1168/H1169, 0)</f>
        <v>0</v>
      </c>
      <c r="J1168" s="76"/>
      <c r="K1168" s="12" t="e">
        <f>ROUND(J1169*I1168,0)</f>
        <v>#REF!</v>
      </c>
      <c r="L1168" s="75">
        <v>0</v>
      </c>
      <c r="M1168" s="12" t="e">
        <f>K1168-L1168</f>
        <v>#REF!</v>
      </c>
      <c r="N1168" s="50" t="e">
        <f>IF(L1168&gt;0,M1168*100/L1168,IF(M1168&gt;0,100,0))</f>
        <v>#REF!</v>
      </c>
      <c r="O1168" s="12">
        <v>0</v>
      </c>
      <c r="P1168" s="9">
        <f t="shared" si="163"/>
        <v>0</v>
      </c>
      <c r="Q1168" s="130">
        <f t="shared" si="164"/>
        <v>232</v>
      </c>
      <c r="R1168" s="130">
        <f t="shared" si="165"/>
        <v>998</v>
      </c>
      <c r="S1168" s="130">
        <f t="shared" si="166"/>
        <v>1159</v>
      </c>
      <c r="T1168" s="130">
        <f t="shared" si="167"/>
        <v>0</v>
      </c>
      <c r="U1168" s="130">
        <f t="shared" si="168"/>
        <v>0</v>
      </c>
      <c r="V1168" s="185">
        <f t="shared" si="169"/>
        <v>1159</v>
      </c>
      <c r="W1168" s="12">
        <v>232</v>
      </c>
      <c r="X1168" s="9">
        <v>998</v>
      </c>
      <c r="Y1168" s="9">
        <v>1159</v>
      </c>
      <c r="Z1168" s="12">
        <v>0</v>
      </c>
      <c r="AA1168" s="12">
        <v>0</v>
      </c>
      <c r="AB1168" s="132"/>
      <c r="AC1168" s="131"/>
      <c r="AD1168" s="132"/>
      <c r="AE1168" s="132"/>
      <c r="AF1168" s="131"/>
      <c r="AG1168" s="131"/>
      <c r="AI1168" s="12"/>
      <c r="AL1168" s="12"/>
      <c r="AM1168" s="12"/>
      <c r="AO1168" s="12"/>
      <c r="AR1168" s="12"/>
      <c r="AS1168" s="12"/>
      <c r="AU1168" s="12"/>
      <c r="AX1168" s="12"/>
      <c r="AY1168" s="12"/>
      <c r="BA1168" s="12"/>
      <c r="BD1168" s="12"/>
      <c r="BE1168" s="12"/>
      <c r="BG1168" s="12"/>
      <c r="BJ1168" s="12"/>
      <c r="BK1168" s="12"/>
      <c r="BM1168" s="131"/>
      <c r="BN1168" s="132"/>
      <c r="BO1168" s="132"/>
      <c r="BP1168" s="12"/>
      <c r="BQ1168" s="12"/>
      <c r="BS1168" s="12"/>
      <c r="BV1168" s="12"/>
      <c r="BW1168" s="12"/>
      <c r="BY1168" s="12"/>
      <c r="CB1168" s="12"/>
      <c r="CC1168" s="12"/>
      <c r="CE1168" s="12"/>
      <c r="CH1168" s="12"/>
      <c r="CI1168" s="12"/>
    </row>
    <row r="1169" spans="1:87">
      <c r="A1169" s="9">
        <v>1160</v>
      </c>
      <c r="B1169" s="13">
        <v>232</v>
      </c>
      <c r="C1169" s="13" t="s">
        <v>1731</v>
      </c>
      <c r="D1169" s="13">
        <v>999</v>
      </c>
      <c r="E1169" s="13" t="s">
        <v>946</v>
      </c>
      <c r="F1169" s="111">
        <v>18164550</v>
      </c>
      <c r="G1169" s="133">
        <v>1</v>
      </c>
      <c r="H1169" s="134">
        <f>SUM(H1165:H1168)</f>
        <v>17770463</v>
      </c>
      <c r="I1169" s="133">
        <f>SUM(I1165:I1168)</f>
        <v>1</v>
      </c>
      <c r="J1169" s="111" t="e">
        <f>VLOOKUP(B1169,town351,22)</f>
        <v>#REF!</v>
      </c>
      <c r="K1169" s="111" t="e">
        <f>SUM(K1165:K1168)</f>
        <v>#REF!</v>
      </c>
      <c r="L1169" s="135">
        <v>9864154</v>
      </c>
      <c r="M1169" s="111" t="e">
        <f>SUM(M1165:M1168)</f>
        <v>#REF!</v>
      </c>
      <c r="N1169" s="49" t="e">
        <f t="shared" ref="N1169:N1231" si="170">IF(L1169&gt;0,M1169*100/L1169,IF(M1169&gt;0,100,0))</f>
        <v>#REF!</v>
      </c>
      <c r="O1169" s="111">
        <v>1820</v>
      </c>
      <c r="P1169" s="9">
        <f t="shared" si="163"/>
        <v>0</v>
      </c>
      <c r="Q1169" s="130">
        <f t="shared" si="164"/>
        <v>232</v>
      </c>
      <c r="R1169" s="130">
        <f t="shared" si="165"/>
        <v>999</v>
      </c>
      <c r="S1169" s="130">
        <f t="shared" si="166"/>
        <v>1160</v>
      </c>
      <c r="T1169" s="130">
        <f t="shared" si="167"/>
        <v>1755</v>
      </c>
      <c r="U1169" s="130">
        <f t="shared" si="168"/>
        <v>17770463</v>
      </c>
      <c r="V1169" s="185">
        <f t="shared" si="169"/>
        <v>1160</v>
      </c>
      <c r="W1169" s="12">
        <v>232</v>
      </c>
      <c r="X1169" s="9">
        <v>999</v>
      </c>
      <c r="Y1169" s="9">
        <v>1160</v>
      </c>
      <c r="Z1169" s="12">
        <v>1755</v>
      </c>
      <c r="AA1169" s="12">
        <v>17770463</v>
      </c>
      <c r="AB1169" s="132"/>
      <c r="AC1169" s="131"/>
      <c r="AD1169" s="132"/>
      <c r="AE1169" s="132"/>
      <c r="AF1169" s="131"/>
      <c r="AG1169" s="131"/>
      <c r="AI1169" s="12"/>
      <c r="AL1169" s="12"/>
      <c r="AM1169" s="12"/>
      <c r="AO1169" s="12"/>
      <c r="AR1169" s="12"/>
      <c r="AS1169" s="12"/>
      <c r="AU1169" s="12"/>
      <c r="AX1169" s="12"/>
      <c r="AY1169" s="12"/>
      <c r="BA1169" s="12"/>
      <c r="BD1169" s="12"/>
      <c r="BE1169" s="12"/>
      <c r="BG1169" s="12"/>
      <c r="BJ1169" s="12"/>
      <c r="BK1169" s="12"/>
      <c r="BM1169" s="131"/>
      <c r="BN1169" s="132"/>
      <c r="BO1169" s="132"/>
      <c r="BP1169" s="12"/>
      <c r="BQ1169" s="12"/>
      <c r="BS1169" s="12"/>
      <c r="BV1169" s="12"/>
      <c r="BW1169" s="12"/>
      <c r="BY1169" s="12"/>
      <c r="CB1169" s="12"/>
      <c r="CC1169" s="12"/>
      <c r="CE1169" s="12"/>
      <c r="CH1169" s="12"/>
      <c r="CI1169" s="12"/>
    </row>
    <row r="1170" spans="1:87">
      <c r="A1170" s="9">
        <v>1161</v>
      </c>
      <c r="B1170" s="9">
        <v>233</v>
      </c>
      <c r="C1170" s="9" t="s">
        <v>1732</v>
      </c>
      <c r="D1170" s="9">
        <v>233</v>
      </c>
      <c r="E1170" s="9" t="s">
        <v>1293</v>
      </c>
      <c r="F1170" s="39">
        <v>105599.68000000001</v>
      </c>
      <c r="G1170" s="128">
        <v>9.4593390868743327E-2</v>
      </c>
      <c r="H1170" s="129">
        <f>U1170</f>
        <v>170156.80000000002</v>
      </c>
      <c r="I1170" s="128">
        <f>IF(H1174&gt;0, H1170/H1174, 0)</f>
        <v>0.14141294936812587</v>
      </c>
      <c r="J1170" s="76"/>
      <c r="K1170" s="12" t="e">
        <f>ROUND(J1174*I1170,0)</f>
        <v>#REF!</v>
      </c>
      <c r="L1170" s="75">
        <v>54600</v>
      </c>
      <c r="M1170" s="12" t="e">
        <f>K1170-L1170</f>
        <v>#REF!</v>
      </c>
      <c r="N1170" s="50" t="e">
        <f t="shared" si="170"/>
        <v>#REF!</v>
      </c>
      <c r="O1170" s="12">
        <v>8</v>
      </c>
      <c r="P1170" s="9">
        <f t="shared" si="163"/>
        <v>0</v>
      </c>
      <c r="Q1170" s="130">
        <f t="shared" si="164"/>
        <v>233</v>
      </c>
      <c r="R1170" s="130">
        <f t="shared" si="165"/>
        <v>233</v>
      </c>
      <c r="S1170" s="130">
        <f t="shared" si="166"/>
        <v>1161</v>
      </c>
      <c r="T1170" s="130">
        <f t="shared" si="167"/>
        <v>11</v>
      </c>
      <c r="U1170" s="130">
        <f t="shared" si="168"/>
        <v>170156.80000000002</v>
      </c>
      <c r="V1170" s="185">
        <f t="shared" si="169"/>
        <v>1161</v>
      </c>
      <c r="W1170" s="12">
        <v>233</v>
      </c>
      <c r="X1170" s="9">
        <v>233</v>
      </c>
      <c r="Y1170" s="9">
        <v>1161</v>
      </c>
      <c r="Z1170" s="12">
        <v>11</v>
      </c>
      <c r="AA1170" s="12">
        <v>170156.80000000002</v>
      </c>
      <c r="AB1170" s="132"/>
      <c r="AC1170" s="131"/>
      <c r="AD1170" s="132"/>
      <c r="AE1170" s="132"/>
      <c r="AF1170" s="131"/>
      <c r="AG1170" s="131"/>
      <c r="AI1170" s="12"/>
      <c r="AL1170" s="12"/>
      <c r="AM1170" s="12"/>
      <c r="AO1170" s="12"/>
      <c r="AR1170" s="12"/>
      <c r="AS1170" s="12"/>
      <c r="AU1170" s="12"/>
      <c r="AX1170" s="12"/>
      <c r="AY1170" s="12"/>
      <c r="BA1170" s="12"/>
      <c r="BD1170" s="12"/>
      <c r="BE1170" s="12"/>
      <c r="BG1170" s="12"/>
      <c r="BJ1170" s="12"/>
      <c r="BK1170" s="12"/>
      <c r="BM1170" s="131"/>
      <c r="BN1170" s="132"/>
      <c r="BO1170" s="132"/>
      <c r="BP1170" s="12"/>
      <c r="BQ1170" s="12"/>
      <c r="BS1170" s="12"/>
      <c r="BV1170" s="12"/>
      <c r="BW1170" s="12"/>
      <c r="BY1170" s="12"/>
      <c r="CB1170" s="12"/>
      <c r="CC1170" s="12"/>
      <c r="CE1170" s="12"/>
      <c r="CH1170" s="12"/>
      <c r="CI1170" s="12"/>
    </row>
    <row r="1171" spans="1:87">
      <c r="A1171" s="9">
        <v>1162</v>
      </c>
      <c r="B1171" s="9">
        <v>233</v>
      </c>
      <c r="C1171" s="9" t="s">
        <v>1732</v>
      </c>
      <c r="D1171" s="9">
        <v>635</v>
      </c>
      <c r="E1171" s="9" t="s">
        <v>1426</v>
      </c>
      <c r="F1171" s="39">
        <v>1010754</v>
      </c>
      <c r="G1171" s="128">
        <v>0.9054066091312567</v>
      </c>
      <c r="H1171" s="129">
        <f t="shared" si="162"/>
        <v>1033105</v>
      </c>
      <c r="I1171" s="128">
        <f>IF(H1174&gt;0, H1171/H1174, 0)</f>
        <v>0.85858705063187413</v>
      </c>
      <c r="J1171" s="76"/>
      <c r="K1171" s="12" t="e">
        <f>ROUND(J1174*I1171,0)</f>
        <v>#REF!</v>
      </c>
      <c r="L1171" s="75">
        <v>522609</v>
      </c>
      <c r="M1171" s="12" t="e">
        <f>K1171-L1171</f>
        <v>#REF!</v>
      </c>
      <c r="N1171" s="50" t="e">
        <f t="shared" si="170"/>
        <v>#REF!</v>
      </c>
      <c r="O1171" s="12">
        <v>102</v>
      </c>
      <c r="P1171" s="9">
        <f t="shared" si="163"/>
        <v>0</v>
      </c>
      <c r="Q1171" s="130">
        <f t="shared" si="164"/>
        <v>233</v>
      </c>
      <c r="R1171" s="130">
        <f t="shared" si="165"/>
        <v>635</v>
      </c>
      <c r="S1171" s="130">
        <f t="shared" si="166"/>
        <v>1162</v>
      </c>
      <c r="T1171" s="130">
        <f t="shared" si="167"/>
        <v>102</v>
      </c>
      <c r="U1171" s="130">
        <f t="shared" si="168"/>
        <v>1033105</v>
      </c>
      <c r="V1171" s="185">
        <f t="shared" si="169"/>
        <v>1162</v>
      </c>
      <c r="W1171" s="12">
        <v>233</v>
      </c>
      <c r="X1171" s="9">
        <v>635</v>
      </c>
      <c r="Y1171" s="9">
        <v>1162</v>
      </c>
      <c r="Z1171" s="12">
        <v>102</v>
      </c>
      <c r="AA1171" s="12">
        <v>1033105</v>
      </c>
      <c r="AB1171" s="132"/>
      <c r="AC1171" s="131"/>
      <c r="AD1171" s="132"/>
      <c r="AE1171" s="132"/>
      <c r="AF1171" s="131"/>
      <c r="AG1171" s="131"/>
      <c r="AI1171" s="12"/>
      <c r="AL1171" s="12"/>
      <c r="AM1171" s="12"/>
      <c r="AO1171" s="12"/>
      <c r="AR1171" s="12"/>
      <c r="AS1171" s="12"/>
      <c r="AU1171" s="12"/>
      <c r="AX1171" s="12"/>
      <c r="AY1171" s="12"/>
      <c r="BA1171" s="12"/>
      <c r="BD1171" s="12"/>
      <c r="BE1171" s="12"/>
      <c r="BG1171" s="12"/>
      <c r="BJ1171" s="12"/>
      <c r="BK1171" s="12"/>
      <c r="BM1171" s="131"/>
      <c r="BN1171" s="132"/>
      <c r="BO1171" s="132"/>
      <c r="BP1171" s="12"/>
      <c r="BQ1171" s="12"/>
      <c r="BS1171" s="12"/>
      <c r="BV1171" s="12"/>
      <c r="BW1171" s="12"/>
      <c r="BY1171" s="12"/>
      <c r="CB1171" s="12"/>
      <c r="CC1171" s="12"/>
      <c r="CE1171" s="12"/>
      <c r="CH1171" s="12"/>
      <c r="CI1171" s="12"/>
    </row>
    <row r="1172" spans="1:87">
      <c r="A1172" s="9">
        <v>1163</v>
      </c>
      <c r="B1172" s="9">
        <v>233</v>
      </c>
      <c r="C1172" s="9" t="s">
        <v>1928</v>
      </c>
      <c r="D1172" s="9">
        <v>998</v>
      </c>
      <c r="E1172" s="9" t="s">
        <v>1928</v>
      </c>
      <c r="F1172" s="39">
        <v>0</v>
      </c>
      <c r="G1172" s="128">
        <v>0</v>
      </c>
      <c r="H1172" s="129">
        <f t="shared" si="162"/>
        <v>0</v>
      </c>
      <c r="I1172" s="128">
        <f>IF(H1174&gt;0, H1172/H1174, 0)</f>
        <v>0</v>
      </c>
      <c r="J1172" s="76"/>
      <c r="K1172" s="12" t="e">
        <f>ROUND(J1174*I1172,0)</f>
        <v>#REF!</v>
      </c>
      <c r="L1172" s="75">
        <v>0</v>
      </c>
      <c r="M1172" s="12" t="e">
        <f>K1172-L1172</f>
        <v>#REF!</v>
      </c>
      <c r="N1172" s="50" t="e">
        <f t="shared" si="170"/>
        <v>#REF!</v>
      </c>
      <c r="O1172" s="12">
        <v>0</v>
      </c>
      <c r="P1172" s="9">
        <f t="shared" si="163"/>
        <v>0</v>
      </c>
      <c r="Q1172" s="130">
        <f t="shared" si="164"/>
        <v>233</v>
      </c>
      <c r="R1172" s="130">
        <f t="shared" si="165"/>
        <v>998</v>
      </c>
      <c r="S1172" s="130">
        <f t="shared" si="166"/>
        <v>1163</v>
      </c>
      <c r="T1172" s="130">
        <f t="shared" si="167"/>
        <v>0</v>
      </c>
      <c r="U1172" s="130">
        <f t="shared" si="168"/>
        <v>0</v>
      </c>
      <c r="V1172" s="185">
        <f t="shared" si="169"/>
        <v>1163</v>
      </c>
      <c r="W1172" s="12">
        <v>233</v>
      </c>
      <c r="X1172" s="9">
        <v>998</v>
      </c>
      <c r="Y1172" s="9">
        <v>1163</v>
      </c>
      <c r="Z1172" s="12">
        <v>0</v>
      </c>
      <c r="AA1172" s="12">
        <v>0</v>
      </c>
      <c r="AB1172" s="132"/>
      <c r="AC1172" s="131"/>
      <c r="AD1172" s="132"/>
      <c r="AE1172" s="132"/>
      <c r="AF1172" s="131"/>
      <c r="AG1172" s="131"/>
      <c r="AI1172" s="12"/>
      <c r="AL1172" s="12"/>
      <c r="AM1172" s="12"/>
      <c r="AO1172" s="12"/>
      <c r="AR1172" s="12"/>
      <c r="AS1172" s="12"/>
      <c r="AU1172" s="12"/>
      <c r="AX1172" s="12"/>
      <c r="AY1172" s="12"/>
      <c r="BA1172" s="12"/>
      <c r="BD1172" s="12"/>
      <c r="BE1172" s="12"/>
      <c r="BG1172" s="12"/>
      <c r="BJ1172" s="12"/>
      <c r="BK1172" s="12"/>
      <c r="BM1172" s="131"/>
      <c r="BN1172" s="132"/>
      <c r="BO1172" s="132"/>
      <c r="BP1172" s="12"/>
      <c r="BQ1172" s="12"/>
      <c r="BS1172" s="12"/>
      <c r="BV1172" s="12"/>
      <c r="BW1172" s="12"/>
      <c r="BY1172" s="12"/>
      <c r="CB1172" s="12"/>
      <c r="CC1172" s="12"/>
      <c r="CE1172" s="12"/>
      <c r="CH1172" s="12"/>
      <c r="CI1172" s="12"/>
    </row>
    <row r="1173" spans="1:87">
      <c r="A1173" s="9">
        <v>1164</v>
      </c>
      <c r="B1173" s="9">
        <v>233</v>
      </c>
      <c r="C1173" s="9" t="s">
        <v>1928</v>
      </c>
      <c r="D1173" s="9">
        <v>998</v>
      </c>
      <c r="E1173" s="9" t="s">
        <v>1928</v>
      </c>
      <c r="F1173" s="39">
        <v>0</v>
      </c>
      <c r="G1173" s="128">
        <v>0</v>
      </c>
      <c r="H1173" s="129">
        <f t="shared" si="162"/>
        <v>0</v>
      </c>
      <c r="I1173" s="128">
        <f>IF(H1174&gt;0, H1173/H1174, 0)</f>
        <v>0</v>
      </c>
      <c r="J1173" s="76"/>
      <c r="K1173" s="12" t="e">
        <f>ROUND(J1174*I1173,0)</f>
        <v>#REF!</v>
      </c>
      <c r="L1173" s="75">
        <v>0</v>
      </c>
      <c r="M1173" s="12" t="e">
        <f>K1173-L1173</f>
        <v>#REF!</v>
      </c>
      <c r="N1173" s="50" t="e">
        <f t="shared" si="170"/>
        <v>#REF!</v>
      </c>
      <c r="O1173" s="12">
        <v>0</v>
      </c>
      <c r="P1173" s="9">
        <f t="shared" si="163"/>
        <v>0</v>
      </c>
      <c r="Q1173" s="130">
        <f t="shared" si="164"/>
        <v>233</v>
      </c>
      <c r="R1173" s="130">
        <f t="shared" si="165"/>
        <v>998</v>
      </c>
      <c r="S1173" s="130">
        <f t="shared" si="166"/>
        <v>1164</v>
      </c>
      <c r="T1173" s="130">
        <f t="shared" si="167"/>
        <v>0</v>
      </c>
      <c r="U1173" s="130">
        <f t="shared" si="168"/>
        <v>0</v>
      </c>
      <c r="V1173" s="185">
        <f t="shared" si="169"/>
        <v>1164</v>
      </c>
      <c r="W1173" s="12">
        <v>233</v>
      </c>
      <c r="X1173" s="9">
        <v>998</v>
      </c>
      <c r="Y1173" s="9">
        <v>1164</v>
      </c>
      <c r="Z1173" s="12">
        <v>0</v>
      </c>
      <c r="AA1173" s="12">
        <v>0</v>
      </c>
      <c r="AB1173" s="132"/>
      <c r="AC1173" s="131"/>
      <c r="AD1173" s="132"/>
      <c r="AE1173" s="132"/>
      <c r="AF1173" s="131"/>
      <c r="AG1173" s="131"/>
      <c r="AI1173" s="12"/>
      <c r="AL1173" s="12"/>
      <c r="AM1173" s="12"/>
      <c r="AO1173" s="12"/>
      <c r="AR1173" s="12"/>
      <c r="AS1173" s="12"/>
      <c r="AU1173" s="12"/>
      <c r="AX1173" s="12"/>
      <c r="AY1173" s="12"/>
      <c r="BA1173" s="12"/>
      <c r="BD1173" s="12"/>
      <c r="BE1173" s="12"/>
      <c r="BG1173" s="12"/>
      <c r="BJ1173" s="12"/>
      <c r="BK1173" s="12"/>
      <c r="BM1173" s="131"/>
      <c r="BN1173" s="132"/>
      <c r="BO1173" s="132"/>
      <c r="BP1173" s="12"/>
      <c r="BQ1173" s="12"/>
      <c r="BS1173" s="12"/>
      <c r="BV1173" s="12"/>
      <c r="BW1173" s="12"/>
      <c r="BY1173" s="12"/>
      <c r="CB1173" s="12"/>
      <c r="CC1173" s="12"/>
      <c r="CE1173" s="12"/>
      <c r="CH1173" s="12"/>
      <c r="CI1173" s="12"/>
    </row>
    <row r="1174" spans="1:87">
      <c r="A1174" s="9">
        <v>1165</v>
      </c>
      <c r="B1174" s="13">
        <v>233</v>
      </c>
      <c r="C1174" s="13" t="s">
        <v>1732</v>
      </c>
      <c r="D1174" s="13">
        <v>999</v>
      </c>
      <c r="E1174" s="13" t="s">
        <v>946</v>
      </c>
      <c r="F1174" s="111">
        <v>1116353.68</v>
      </c>
      <c r="G1174" s="133">
        <v>1</v>
      </c>
      <c r="H1174" s="134">
        <f>SUM(H1170:H1173)</f>
        <v>1203261.8</v>
      </c>
      <c r="I1174" s="133">
        <f>SUM(I1170:I1173)</f>
        <v>1</v>
      </c>
      <c r="J1174" s="111" t="e">
        <f>VLOOKUP(B1174,town351,22)</f>
        <v>#REF!</v>
      </c>
      <c r="K1174" s="111" t="e">
        <f>SUM(K1170:K1173)</f>
        <v>#REF!</v>
      </c>
      <c r="L1174" s="135">
        <v>577209</v>
      </c>
      <c r="M1174" s="111" t="e">
        <f>SUM(M1170:M1173)</f>
        <v>#REF!</v>
      </c>
      <c r="N1174" s="49" t="e">
        <f t="shared" si="170"/>
        <v>#REF!</v>
      </c>
      <c r="O1174" s="111">
        <v>110</v>
      </c>
      <c r="P1174" s="9">
        <f t="shared" si="163"/>
        <v>0</v>
      </c>
      <c r="Q1174" s="130">
        <f t="shared" si="164"/>
        <v>233</v>
      </c>
      <c r="R1174" s="130">
        <f t="shared" si="165"/>
        <v>999</v>
      </c>
      <c r="S1174" s="130">
        <f t="shared" si="166"/>
        <v>1165</v>
      </c>
      <c r="T1174" s="130">
        <f t="shared" si="167"/>
        <v>113</v>
      </c>
      <c r="U1174" s="130">
        <f t="shared" si="168"/>
        <v>1203261.8</v>
      </c>
      <c r="V1174" s="185">
        <f t="shared" si="169"/>
        <v>1165</v>
      </c>
      <c r="W1174" s="12">
        <v>233</v>
      </c>
      <c r="X1174" s="9">
        <v>999</v>
      </c>
      <c r="Y1174" s="9">
        <v>1165</v>
      </c>
      <c r="Z1174" s="12">
        <v>113</v>
      </c>
      <c r="AA1174" s="12">
        <v>1203261.8</v>
      </c>
      <c r="AB1174" s="132"/>
      <c r="AC1174" s="131"/>
      <c r="AD1174" s="132"/>
      <c r="AE1174" s="132"/>
      <c r="AF1174" s="131"/>
      <c r="AG1174" s="131"/>
      <c r="AI1174" s="12"/>
      <c r="AL1174" s="12"/>
      <c r="AM1174" s="12"/>
      <c r="AO1174" s="12"/>
      <c r="AR1174" s="12"/>
      <c r="AS1174" s="12"/>
      <c r="AU1174" s="12"/>
      <c r="AX1174" s="12"/>
      <c r="AY1174" s="12"/>
      <c r="BA1174" s="12"/>
      <c r="BD1174" s="12"/>
      <c r="BE1174" s="12"/>
      <c r="BG1174" s="12"/>
      <c r="BJ1174" s="12"/>
      <c r="BK1174" s="12"/>
      <c r="BM1174" s="131"/>
      <c r="BN1174" s="132"/>
      <c r="BO1174" s="132"/>
      <c r="BP1174" s="12"/>
      <c r="BQ1174" s="12"/>
      <c r="BS1174" s="12"/>
      <c r="BV1174" s="12"/>
      <c r="BW1174" s="12"/>
      <c r="BY1174" s="12"/>
      <c r="CB1174" s="12"/>
      <c r="CC1174" s="12"/>
      <c r="CE1174" s="12"/>
      <c r="CH1174" s="12"/>
      <c r="CI1174" s="12"/>
    </row>
    <row r="1175" spans="1:87">
      <c r="A1175" s="9">
        <v>1166</v>
      </c>
      <c r="B1175" s="9">
        <v>234</v>
      </c>
      <c r="C1175" s="9" t="s">
        <v>1733</v>
      </c>
      <c r="D1175" s="9">
        <v>234</v>
      </c>
      <c r="E1175" s="9" t="s">
        <v>1294</v>
      </c>
      <c r="F1175" s="39">
        <v>611232.30999999994</v>
      </c>
      <c r="G1175" s="128">
        <v>0.4304442853728277</v>
      </c>
      <c r="H1175" s="129">
        <f>U1175</f>
        <v>627194.55000000005</v>
      </c>
      <c r="I1175" s="128">
        <f>IF(H1179&gt;0, H1175/H1179, 0)</f>
        <v>0.47423715640332909</v>
      </c>
      <c r="J1175" s="76"/>
      <c r="K1175" s="12" t="e">
        <f>ROUND(J1179*I1175,0)</f>
        <v>#REF!</v>
      </c>
      <c r="L1175" s="75">
        <v>479273</v>
      </c>
      <c r="M1175" s="12" t="e">
        <f>K1175-L1175</f>
        <v>#REF!</v>
      </c>
      <c r="N1175" s="50" t="e">
        <f t="shared" si="170"/>
        <v>#REF!</v>
      </c>
      <c r="O1175" s="12">
        <v>58</v>
      </c>
      <c r="P1175" s="9">
        <f t="shared" si="163"/>
        <v>0</v>
      </c>
      <c r="Q1175" s="130">
        <f t="shared" si="164"/>
        <v>234</v>
      </c>
      <c r="R1175" s="130">
        <f t="shared" si="165"/>
        <v>234</v>
      </c>
      <c r="S1175" s="130">
        <f t="shared" si="166"/>
        <v>1166</v>
      </c>
      <c r="T1175" s="130">
        <f t="shared" si="167"/>
        <v>63</v>
      </c>
      <c r="U1175" s="130">
        <f t="shared" si="168"/>
        <v>627194.55000000005</v>
      </c>
      <c r="V1175" s="185">
        <f t="shared" si="169"/>
        <v>1166</v>
      </c>
      <c r="W1175" s="12">
        <v>234</v>
      </c>
      <c r="X1175" s="9">
        <v>234</v>
      </c>
      <c r="Y1175" s="9">
        <v>1166</v>
      </c>
      <c r="Z1175" s="12">
        <v>63</v>
      </c>
      <c r="AA1175" s="12">
        <v>627194.55000000005</v>
      </c>
      <c r="AB1175" s="132"/>
      <c r="AC1175" s="131"/>
      <c r="AD1175" s="132"/>
      <c r="AE1175" s="132"/>
      <c r="AF1175" s="131"/>
      <c r="AG1175" s="131"/>
      <c r="AI1175" s="12"/>
      <c r="AL1175" s="12"/>
      <c r="AM1175" s="12"/>
      <c r="AO1175" s="12"/>
      <c r="AR1175" s="12"/>
      <c r="AS1175" s="12"/>
      <c r="AU1175" s="12"/>
      <c r="AX1175" s="12"/>
      <c r="AY1175" s="12"/>
      <c r="BA1175" s="12"/>
      <c r="BD1175" s="12"/>
      <c r="BE1175" s="12"/>
      <c r="BG1175" s="12"/>
      <c r="BJ1175" s="12"/>
      <c r="BK1175" s="12"/>
      <c r="BM1175" s="131"/>
      <c r="BN1175" s="132"/>
      <c r="BO1175" s="132"/>
      <c r="BP1175" s="12"/>
      <c r="BQ1175" s="12"/>
      <c r="BS1175" s="12"/>
      <c r="BV1175" s="12"/>
      <c r="BW1175" s="12"/>
      <c r="BY1175" s="12"/>
      <c r="CB1175" s="12"/>
      <c r="CC1175" s="12"/>
      <c r="CE1175" s="12"/>
      <c r="CH1175" s="12"/>
      <c r="CI1175" s="12"/>
    </row>
    <row r="1176" spans="1:87">
      <c r="A1176" s="9">
        <v>1167</v>
      </c>
      <c r="B1176" s="9">
        <v>234</v>
      </c>
      <c r="C1176" s="9" t="s">
        <v>1733</v>
      </c>
      <c r="D1176" s="9">
        <v>755</v>
      </c>
      <c r="E1176" s="9" t="s">
        <v>1461</v>
      </c>
      <c r="F1176" s="39">
        <v>732372</v>
      </c>
      <c r="G1176" s="128">
        <v>0.51575372736279046</v>
      </c>
      <c r="H1176" s="129">
        <f t="shared" si="162"/>
        <v>634050</v>
      </c>
      <c r="I1176" s="128">
        <f>IF(H1179&gt;0, H1176/H1179, 0)</f>
        <v>0.4794207300071896</v>
      </c>
      <c r="J1176" s="76"/>
      <c r="K1176" s="12" t="e">
        <f>ROUND(J1179*I1176,0)</f>
        <v>#REF!</v>
      </c>
      <c r="L1176" s="75">
        <v>574260</v>
      </c>
      <c r="M1176" s="12" t="e">
        <f>K1176-L1176</f>
        <v>#REF!</v>
      </c>
      <c r="N1176" s="50" t="e">
        <f t="shared" si="170"/>
        <v>#REF!</v>
      </c>
      <c r="O1176" s="12">
        <v>67</v>
      </c>
      <c r="P1176" s="9">
        <f t="shared" si="163"/>
        <v>0</v>
      </c>
      <c r="Q1176" s="130">
        <f t="shared" si="164"/>
        <v>234</v>
      </c>
      <c r="R1176" s="130">
        <f t="shared" si="165"/>
        <v>755</v>
      </c>
      <c r="S1176" s="130">
        <f t="shared" si="166"/>
        <v>1167</v>
      </c>
      <c r="T1176" s="130">
        <f t="shared" si="167"/>
        <v>56</v>
      </c>
      <c r="U1176" s="130">
        <f t="shared" si="168"/>
        <v>634050</v>
      </c>
      <c r="V1176" s="185">
        <f t="shared" si="169"/>
        <v>1167</v>
      </c>
      <c r="W1176" s="12">
        <v>234</v>
      </c>
      <c r="X1176" s="9">
        <v>755</v>
      </c>
      <c r="Y1176" s="9">
        <v>1167</v>
      </c>
      <c r="Z1176" s="12">
        <v>56</v>
      </c>
      <c r="AA1176" s="12">
        <v>634050</v>
      </c>
      <c r="AB1176" s="132"/>
      <c r="AC1176" s="131"/>
      <c r="AD1176" s="132"/>
      <c r="AE1176" s="132"/>
      <c r="AF1176" s="131"/>
      <c r="AG1176" s="131"/>
      <c r="AI1176" s="12"/>
      <c r="AL1176" s="12"/>
      <c r="AM1176" s="12"/>
      <c r="AO1176" s="12"/>
      <c r="AR1176" s="12"/>
      <c r="AS1176" s="12"/>
      <c r="AU1176" s="12"/>
      <c r="AX1176" s="12"/>
      <c r="AY1176" s="12"/>
      <c r="BA1176" s="12"/>
      <c r="BD1176" s="12"/>
      <c r="BE1176" s="12"/>
      <c r="BG1176" s="12"/>
      <c r="BJ1176" s="12"/>
      <c r="BK1176" s="12"/>
      <c r="BM1176" s="131"/>
      <c r="BN1176" s="132"/>
      <c r="BO1176" s="132"/>
      <c r="BP1176" s="12"/>
      <c r="BQ1176" s="12"/>
      <c r="BS1176" s="12"/>
      <c r="BV1176" s="12"/>
      <c r="BW1176" s="12"/>
      <c r="BY1176" s="12"/>
      <c r="CB1176" s="12"/>
      <c r="CC1176" s="12"/>
      <c r="CE1176" s="12"/>
      <c r="CH1176" s="12"/>
      <c r="CI1176" s="12"/>
    </row>
    <row r="1177" spans="1:87">
      <c r="A1177" s="9">
        <v>1168</v>
      </c>
      <c r="B1177" s="9">
        <v>234</v>
      </c>
      <c r="C1177" s="9" t="s">
        <v>1733</v>
      </c>
      <c r="D1177" s="9">
        <v>832</v>
      </c>
      <c r="E1177" s="9" t="s">
        <v>1486</v>
      </c>
      <c r="F1177" s="39">
        <v>76399</v>
      </c>
      <c r="G1177" s="128">
        <v>5.3801987264381797E-2</v>
      </c>
      <c r="H1177" s="129">
        <f t="shared" si="162"/>
        <v>61289</v>
      </c>
      <c r="I1177" s="128">
        <f>IF(H1179&gt;0, H1177/H1179, 0)</f>
        <v>4.6342113589481336E-2</v>
      </c>
      <c r="J1177" s="76"/>
      <c r="K1177" s="12" t="e">
        <f>ROUND(J1179*I1177,0)</f>
        <v>#REF!</v>
      </c>
      <c r="L1177" s="75">
        <v>59905</v>
      </c>
      <c r="M1177" s="12" t="e">
        <f>K1177-L1177</f>
        <v>#REF!</v>
      </c>
      <c r="N1177" s="50" t="e">
        <f t="shared" si="170"/>
        <v>#REF!</v>
      </c>
      <c r="O1177" s="12">
        <v>5</v>
      </c>
      <c r="P1177" s="9">
        <f t="shared" si="163"/>
        <v>0</v>
      </c>
      <c r="Q1177" s="130">
        <f t="shared" si="164"/>
        <v>234</v>
      </c>
      <c r="R1177" s="130">
        <f t="shared" si="165"/>
        <v>832</v>
      </c>
      <c r="S1177" s="130">
        <f t="shared" si="166"/>
        <v>1168</v>
      </c>
      <c r="T1177" s="130">
        <f t="shared" si="167"/>
        <v>4</v>
      </c>
      <c r="U1177" s="130">
        <f t="shared" si="168"/>
        <v>61289</v>
      </c>
      <c r="V1177" s="185">
        <f t="shared" si="169"/>
        <v>1168</v>
      </c>
      <c r="W1177" s="12">
        <v>234</v>
      </c>
      <c r="X1177" s="9">
        <v>832</v>
      </c>
      <c r="Y1177" s="9">
        <v>1168</v>
      </c>
      <c r="Z1177" s="12">
        <v>4</v>
      </c>
      <c r="AA1177" s="12">
        <v>61289</v>
      </c>
      <c r="AB1177" s="132"/>
      <c r="AC1177" s="131"/>
      <c r="AD1177" s="132"/>
      <c r="AE1177" s="132"/>
      <c r="AF1177" s="131"/>
      <c r="AG1177" s="131"/>
      <c r="AI1177" s="12"/>
      <c r="AL1177" s="12"/>
      <c r="AM1177" s="12"/>
      <c r="AO1177" s="12"/>
      <c r="AR1177" s="12"/>
      <c r="AS1177" s="12"/>
      <c r="AU1177" s="12"/>
      <c r="AX1177" s="12"/>
      <c r="AY1177" s="12"/>
      <c r="BA1177" s="12"/>
      <c r="BD1177" s="12"/>
      <c r="BE1177" s="12"/>
      <c r="BG1177" s="12"/>
      <c r="BJ1177" s="12"/>
      <c r="BK1177" s="12"/>
      <c r="BM1177" s="131"/>
      <c r="BN1177" s="132"/>
      <c r="BO1177" s="132"/>
      <c r="BP1177" s="12"/>
      <c r="BQ1177" s="12"/>
      <c r="BS1177" s="12"/>
      <c r="BV1177" s="12"/>
      <c r="BW1177" s="12"/>
      <c r="BY1177" s="12"/>
      <c r="CB1177" s="12"/>
      <c r="CC1177" s="12"/>
      <c r="CE1177" s="12"/>
      <c r="CH1177" s="12"/>
      <c r="CI1177" s="12"/>
    </row>
    <row r="1178" spans="1:87">
      <c r="A1178" s="9">
        <v>1169</v>
      </c>
      <c r="B1178" s="9">
        <v>234</v>
      </c>
      <c r="C1178" s="9" t="s">
        <v>1928</v>
      </c>
      <c r="D1178" s="9">
        <v>998</v>
      </c>
      <c r="E1178" s="9" t="s">
        <v>1928</v>
      </c>
      <c r="F1178" s="39">
        <v>0</v>
      </c>
      <c r="G1178" s="128">
        <v>0</v>
      </c>
      <c r="H1178" s="129">
        <f t="shared" si="162"/>
        <v>0</v>
      </c>
      <c r="I1178" s="128">
        <f>IF(H1179&gt;0, H1178/H1179, 0)</f>
        <v>0</v>
      </c>
      <c r="J1178" s="76"/>
      <c r="K1178" s="12" t="e">
        <f>ROUND(J1179*I1178,0)</f>
        <v>#REF!</v>
      </c>
      <c r="L1178" s="75">
        <v>0</v>
      </c>
      <c r="M1178" s="12" t="e">
        <f>K1178-L1178</f>
        <v>#REF!</v>
      </c>
      <c r="N1178" s="50" t="e">
        <f t="shared" si="170"/>
        <v>#REF!</v>
      </c>
      <c r="O1178" s="12">
        <v>0</v>
      </c>
      <c r="P1178" s="9">
        <f t="shared" si="163"/>
        <v>0</v>
      </c>
      <c r="Q1178" s="130">
        <f t="shared" si="164"/>
        <v>234</v>
      </c>
      <c r="R1178" s="130">
        <f t="shared" si="165"/>
        <v>998</v>
      </c>
      <c r="S1178" s="130">
        <f t="shared" si="166"/>
        <v>1169</v>
      </c>
      <c r="T1178" s="130">
        <f t="shared" si="167"/>
        <v>0</v>
      </c>
      <c r="U1178" s="130">
        <f t="shared" si="168"/>
        <v>0</v>
      </c>
      <c r="V1178" s="185">
        <f t="shared" si="169"/>
        <v>1169</v>
      </c>
      <c r="W1178" s="12">
        <v>234</v>
      </c>
      <c r="X1178" s="9">
        <v>998</v>
      </c>
      <c r="Y1178" s="9">
        <v>1169</v>
      </c>
      <c r="Z1178" s="12">
        <v>0</v>
      </c>
      <c r="AA1178" s="12">
        <v>0</v>
      </c>
      <c r="AB1178" s="132"/>
      <c r="AC1178" s="131"/>
      <c r="AD1178" s="132"/>
      <c r="AE1178" s="132"/>
      <c r="AF1178" s="131"/>
      <c r="AG1178" s="131"/>
      <c r="AI1178" s="12"/>
      <c r="AL1178" s="12"/>
      <c r="AM1178" s="12"/>
      <c r="AO1178" s="12"/>
      <c r="AR1178" s="12"/>
      <c r="AS1178" s="12"/>
      <c r="AU1178" s="12"/>
      <c r="AX1178" s="12"/>
      <c r="AY1178" s="12"/>
      <c r="BA1178" s="12"/>
      <c r="BD1178" s="12"/>
      <c r="BE1178" s="12"/>
      <c r="BG1178" s="12"/>
      <c r="BJ1178" s="12"/>
      <c r="BK1178" s="12"/>
      <c r="BM1178" s="131"/>
      <c r="BN1178" s="132"/>
      <c r="BO1178" s="132"/>
      <c r="BP1178" s="12"/>
      <c r="BQ1178" s="12"/>
      <c r="BS1178" s="12"/>
      <c r="BV1178" s="12"/>
      <c r="BW1178" s="12"/>
      <c r="BY1178" s="12"/>
      <c r="CB1178" s="12"/>
      <c r="CC1178" s="12"/>
      <c r="CE1178" s="12"/>
      <c r="CH1178" s="12"/>
      <c r="CI1178" s="12"/>
    </row>
    <row r="1179" spans="1:87">
      <c r="A1179" s="9">
        <v>1170</v>
      </c>
      <c r="B1179" s="13">
        <v>234</v>
      </c>
      <c r="C1179" s="13" t="s">
        <v>1733</v>
      </c>
      <c r="D1179" s="13">
        <v>999</v>
      </c>
      <c r="E1179" s="13" t="s">
        <v>946</v>
      </c>
      <c r="F1179" s="111">
        <v>1420003.31</v>
      </c>
      <c r="G1179" s="133">
        <v>1</v>
      </c>
      <c r="H1179" s="134">
        <f>SUM(H1175:H1178)</f>
        <v>1322533.55</v>
      </c>
      <c r="I1179" s="133">
        <f>SUM(I1175:I1178)</f>
        <v>1</v>
      </c>
      <c r="J1179" s="111" t="e">
        <f>VLOOKUP(B1179,town351,22)</f>
        <v>#REF!</v>
      </c>
      <c r="K1179" s="111" t="e">
        <f>SUM(K1175:K1178)</f>
        <v>#REF!</v>
      </c>
      <c r="L1179" s="135">
        <v>1113438</v>
      </c>
      <c r="M1179" s="111" t="e">
        <f>SUM(M1175:M1178)</f>
        <v>#REF!</v>
      </c>
      <c r="N1179" s="49" t="e">
        <f t="shared" si="170"/>
        <v>#REF!</v>
      </c>
      <c r="O1179" s="111">
        <v>130</v>
      </c>
      <c r="P1179" s="9">
        <f t="shared" si="163"/>
        <v>0</v>
      </c>
      <c r="Q1179" s="130">
        <f t="shared" si="164"/>
        <v>234</v>
      </c>
      <c r="R1179" s="130">
        <f t="shared" si="165"/>
        <v>999</v>
      </c>
      <c r="S1179" s="130">
        <f t="shared" si="166"/>
        <v>1170</v>
      </c>
      <c r="T1179" s="130">
        <f t="shared" si="167"/>
        <v>123</v>
      </c>
      <c r="U1179" s="130">
        <f t="shared" si="168"/>
        <v>1322533.55</v>
      </c>
      <c r="V1179" s="185">
        <f t="shared" si="169"/>
        <v>1170</v>
      </c>
      <c r="W1179" s="12">
        <v>234</v>
      </c>
      <c r="X1179" s="9">
        <v>999</v>
      </c>
      <c r="Y1179" s="9">
        <v>1170</v>
      </c>
      <c r="Z1179" s="12">
        <v>123</v>
      </c>
      <c r="AA1179" s="12">
        <v>1322533.55</v>
      </c>
      <c r="AB1179" s="132"/>
      <c r="AC1179" s="131"/>
      <c r="AD1179" s="132"/>
      <c r="AE1179" s="132"/>
      <c r="AF1179" s="131"/>
      <c r="AG1179" s="131"/>
      <c r="AI1179" s="12"/>
      <c r="AL1179" s="12"/>
      <c r="AM1179" s="12"/>
      <c r="AO1179" s="12"/>
      <c r="AR1179" s="12"/>
      <c r="AS1179" s="12"/>
      <c r="AU1179" s="12"/>
      <c r="AX1179" s="12"/>
      <c r="AY1179" s="12"/>
      <c r="BA1179" s="12"/>
      <c r="BD1179" s="12"/>
      <c r="BE1179" s="12"/>
      <c r="BG1179" s="12"/>
      <c r="BJ1179" s="12"/>
      <c r="BK1179" s="12"/>
      <c r="BM1179" s="131"/>
      <c r="BN1179" s="132"/>
      <c r="BO1179" s="132"/>
      <c r="BP1179" s="12"/>
      <c r="BQ1179" s="12"/>
      <c r="BS1179" s="12"/>
      <c r="BV1179" s="12"/>
      <c r="BW1179" s="12"/>
      <c r="BY1179" s="12"/>
      <c r="CB1179" s="12"/>
      <c r="CC1179" s="12"/>
      <c r="CE1179" s="12"/>
      <c r="CH1179" s="12"/>
      <c r="CI1179" s="12"/>
    </row>
    <row r="1180" spans="1:87">
      <c r="A1180" s="9">
        <v>1171</v>
      </c>
      <c r="B1180" s="9">
        <v>235</v>
      </c>
      <c r="C1180" s="9" t="s">
        <v>1734</v>
      </c>
      <c r="D1180" s="9">
        <v>235</v>
      </c>
      <c r="E1180" s="9" t="s">
        <v>1295</v>
      </c>
      <c r="F1180" s="39">
        <v>0</v>
      </c>
      <c r="G1180" s="128">
        <v>0</v>
      </c>
      <c r="H1180" s="129">
        <f>U1180</f>
        <v>0</v>
      </c>
      <c r="I1180" s="128">
        <f>IF(H1184&gt;0, H1180/H1184, 0)</f>
        <v>0</v>
      </c>
      <c r="J1180" s="76"/>
      <c r="K1180" s="12" t="e">
        <f>ROUND(J1184*I1180,0)</f>
        <v>#REF!</v>
      </c>
      <c r="L1180" s="75">
        <v>0</v>
      </c>
      <c r="M1180" s="12" t="e">
        <f>K1180-L1180</f>
        <v>#REF!</v>
      </c>
      <c r="N1180" s="50" t="e">
        <f t="shared" si="170"/>
        <v>#REF!</v>
      </c>
      <c r="O1180" s="12">
        <v>0</v>
      </c>
      <c r="P1180" s="9">
        <f t="shared" si="163"/>
        <v>0</v>
      </c>
      <c r="Q1180" s="130">
        <f t="shared" si="164"/>
        <v>235</v>
      </c>
      <c r="R1180" s="130">
        <f t="shared" si="165"/>
        <v>235</v>
      </c>
      <c r="S1180" s="130">
        <f t="shared" si="166"/>
        <v>1171</v>
      </c>
      <c r="T1180" s="130">
        <f t="shared" si="167"/>
        <v>0</v>
      </c>
      <c r="U1180" s="130">
        <f t="shared" si="168"/>
        <v>0</v>
      </c>
      <c r="V1180" s="185">
        <f t="shared" si="169"/>
        <v>1171</v>
      </c>
      <c r="W1180" s="12">
        <v>235</v>
      </c>
      <c r="X1180" s="9">
        <v>235</v>
      </c>
      <c r="Y1180" s="9">
        <v>1171</v>
      </c>
      <c r="Z1180" s="12">
        <v>0</v>
      </c>
      <c r="AA1180" s="12">
        <v>0</v>
      </c>
      <c r="AB1180" s="132"/>
      <c r="AC1180" s="131"/>
      <c r="AD1180" s="132"/>
      <c r="AE1180" s="132"/>
      <c r="AF1180" s="131"/>
      <c r="AG1180" s="131"/>
      <c r="AI1180" s="12"/>
      <c r="AL1180" s="12"/>
      <c r="AM1180" s="12"/>
      <c r="AO1180" s="12"/>
      <c r="AR1180" s="12"/>
      <c r="AS1180" s="12"/>
      <c r="AU1180" s="12"/>
      <c r="AX1180" s="12"/>
      <c r="AY1180" s="12"/>
      <c r="BA1180" s="12"/>
      <c r="BD1180" s="12"/>
      <c r="BE1180" s="12"/>
      <c r="BG1180" s="12"/>
      <c r="BJ1180" s="12"/>
      <c r="BK1180" s="12"/>
      <c r="BM1180" s="131"/>
      <c r="BN1180" s="132"/>
      <c r="BO1180" s="132"/>
      <c r="BP1180" s="12"/>
      <c r="BQ1180" s="12"/>
      <c r="BS1180" s="12"/>
      <c r="BV1180" s="12"/>
      <c r="BW1180" s="12"/>
      <c r="BY1180" s="12"/>
      <c r="CB1180" s="12"/>
      <c r="CC1180" s="12"/>
      <c r="CE1180" s="12"/>
      <c r="CH1180" s="12"/>
      <c r="CI1180" s="12"/>
    </row>
    <row r="1181" spans="1:87">
      <c r="A1181" s="9">
        <v>1172</v>
      </c>
      <c r="B1181" s="9">
        <v>235</v>
      </c>
      <c r="C1181" s="9" t="s">
        <v>1734</v>
      </c>
      <c r="D1181" s="9">
        <v>720</v>
      </c>
      <c r="E1181" s="9" t="s">
        <v>1452</v>
      </c>
      <c r="F1181" s="39">
        <v>2236515</v>
      </c>
      <c r="G1181" s="128">
        <v>0.88510633077307865</v>
      </c>
      <c r="H1181" s="129">
        <f t="shared" si="162"/>
        <v>2229930</v>
      </c>
      <c r="I1181" s="128">
        <f>IF(H1184&gt;0, H1181/H1184, 0)</f>
        <v>0.88452325278365829</v>
      </c>
      <c r="J1181" s="76"/>
      <c r="K1181" s="12" t="e">
        <f>ROUND(J1184*I1181,0)</f>
        <v>#REF!</v>
      </c>
      <c r="L1181" s="75">
        <v>1222365</v>
      </c>
      <c r="M1181" s="12" t="e">
        <f>K1181-L1181</f>
        <v>#REF!</v>
      </c>
      <c r="N1181" s="50" t="e">
        <f t="shared" si="170"/>
        <v>#REF!</v>
      </c>
      <c r="O1181" s="12">
        <v>223</v>
      </c>
      <c r="P1181" s="9">
        <f t="shared" si="163"/>
        <v>0</v>
      </c>
      <c r="Q1181" s="130">
        <f t="shared" si="164"/>
        <v>235</v>
      </c>
      <c r="R1181" s="130">
        <f t="shared" si="165"/>
        <v>720</v>
      </c>
      <c r="S1181" s="130">
        <f t="shared" si="166"/>
        <v>1172</v>
      </c>
      <c r="T1181" s="130">
        <f t="shared" si="167"/>
        <v>216</v>
      </c>
      <c r="U1181" s="130">
        <f t="shared" si="168"/>
        <v>2229930</v>
      </c>
      <c r="V1181" s="185">
        <f t="shared" si="169"/>
        <v>1172</v>
      </c>
      <c r="W1181" s="12">
        <v>235</v>
      </c>
      <c r="X1181" s="9">
        <v>720</v>
      </c>
      <c r="Y1181" s="9">
        <v>1172</v>
      </c>
      <c r="Z1181" s="12">
        <v>216</v>
      </c>
      <c r="AA1181" s="12">
        <v>2229930</v>
      </c>
      <c r="AB1181" s="132"/>
      <c r="AC1181" s="131"/>
      <c r="AD1181" s="132"/>
      <c r="AE1181" s="132"/>
      <c r="AF1181" s="131"/>
      <c r="AG1181" s="131"/>
      <c r="AI1181" s="12"/>
      <c r="AL1181" s="12"/>
      <c r="AM1181" s="12"/>
      <c r="AO1181" s="12"/>
      <c r="AR1181" s="12"/>
      <c r="AS1181" s="12"/>
      <c r="AU1181" s="12"/>
      <c r="AX1181" s="12"/>
      <c r="AY1181" s="12"/>
      <c r="BA1181" s="12"/>
      <c r="BD1181" s="12"/>
      <c r="BE1181" s="12"/>
      <c r="BG1181" s="12"/>
      <c r="BJ1181" s="12"/>
      <c r="BK1181" s="12"/>
      <c r="BM1181" s="131"/>
      <c r="BN1181" s="132"/>
      <c r="BO1181" s="132"/>
      <c r="BP1181" s="12"/>
      <c r="BQ1181" s="12"/>
      <c r="BS1181" s="12"/>
      <c r="BV1181" s="12"/>
      <c r="BW1181" s="12"/>
      <c r="BY1181" s="12"/>
      <c r="CB1181" s="12"/>
      <c r="CC1181" s="12"/>
      <c r="CE1181" s="12"/>
      <c r="CH1181" s="12"/>
      <c r="CI1181" s="12"/>
    </row>
    <row r="1182" spans="1:87">
      <c r="A1182" s="9">
        <v>1173</v>
      </c>
      <c r="B1182" s="9">
        <v>235</v>
      </c>
      <c r="C1182" s="9" t="s">
        <v>1734</v>
      </c>
      <c r="D1182" s="9">
        <v>832</v>
      </c>
      <c r="E1182" s="9" t="s">
        <v>1486</v>
      </c>
      <c r="F1182" s="39">
        <v>290317</v>
      </c>
      <c r="G1182" s="128">
        <v>0.11489366922692131</v>
      </c>
      <c r="H1182" s="129">
        <f t="shared" si="162"/>
        <v>291123</v>
      </c>
      <c r="I1182" s="128">
        <f>IF(H1184&gt;0, H1182/H1184, 0)</f>
        <v>0.11547674721634174</v>
      </c>
      <c r="J1182" s="76"/>
      <c r="K1182" s="12" t="e">
        <f>ROUND(J1184*I1182,0)</f>
        <v>#REF!</v>
      </c>
      <c r="L1182" s="75">
        <v>158673</v>
      </c>
      <c r="M1182" s="12" t="e">
        <f>K1182-L1182</f>
        <v>#REF!</v>
      </c>
      <c r="N1182" s="50" t="e">
        <f t="shared" si="170"/>
        <v>#REF!</v>
      </c>
      <c r="O1182" s="12">
        <v>19</v>
      </c>
      <c r="P1182" s="9">
        <f t="shared" si="163"/>
        <v>0</v>
      </c>
      <c r="Q1182" s="130">
        <f t="shared" si="164"/>
        <v>235</v>
      </c>
      <c r="R1182" s="130">
        <f t="shared" si="165"/>
        <v>832</v>
      </c>
      <c r="S1182" s="130">
        <f t="shared" si="166"/>
        <v>1173</v>
      </c>
      <c r="T1182" s="130">
        <f t="shared" si="167"/>
        <v>19</v>
      </c>
      <c r="U1182" s="130">
        <f t="shared" si="168"/>
        <v>291123</v>
      </c>
      <c r="V1182" s="185">
        <f t="shared" si="169"/>
        <v>1173</v>
      </c>
      <c r="W1182" s="12">
        <v>235</v>
      </c>
      <c r="X1182" s="9">
        <v>832</v>
      </c>
      <c r="Y1182" s="9">
        <v>1173</v>
      </c>
      <c r="Z1182" s="12">
        <v>19</v>
      </c>
      <c r="AA1182" s="12">
        <v>291123</v>
      </c>
      <c r="AB1182" s="132"/>
      <c r="AC1182" s="131"/>
      <c r="AD1182" s="132"/>
      <c r="AE1182" s="132"/>
      <c r="AF1182" s="131"/>
      <c r="AG1182" s="131"/>
      <c r="AI1182" s="12"/>
      <c r="AL1182" s="12"/>
      <c r="AM1182" s="12"/>
      <c r="AO1182" s="12"/>
      <c r="AR1182" s="12"/>
      <c r="AS1182" s="12"/>
      <c r="AU1182" s="12"/>
      <c r="AX1182" s="12"/>
      <c r="AY1182" s="12"/>
      <c r="BA1182" s="12"/>
      <c r="BD1182" s="12"/>
      <c r="BE1182" s="12"/>
      <c r="BG1182" s="12"/>
      <c r="BJ1182" s="12"/>
      <c r="BK1182" s="12"/>
      <c r="BM1182" s="131"/>
      <c r="BN1182" s="132"/>
      <c r="BO1182" s="132"/>
      <c r="BP1182" s="12"/>
      <c r="BQ1182" s="12"/>
      <c r="BS1182" s="12"/>
      <c r="BV1182" s="12"/>
      <c r="BW1182" s="12"/>
      <c r="BY1182" s="12"/>
      <c r="CB1182" s="12"/>
      <c r="CC1182" s="12"/>
      <c r="CE1182" s="12"/>
      <c r="CH1182" s="12"/>
      <c r="CI1182" s="12"/>
    </row>
    <row r="1183" spans="1:87">
      <c r="A1183" s="9">
        <v>1174</v>
      </c>
      <c r="B1183" s="9">
        <v>235</v>
      </c>
      <c r="C1183" s="9" t="s">
        <v>1928</v>
      </c>
      <c r="D1183" s="9">
        <v>998</v>
      </c>
      <c r="E1183" s="9" t="s">
        <v>1928</v>
      </c>
      <c r="F1183" s="39">
        <v>0</v>
      </c>
      <c r="G1183" s="128">
        <v>0</v>
      </c>
      <c r="H1183" s="129">
        <f t="shared" si="162"/>
        <v>0</v>
      </c>
      <c r="I1183" s="128">
        <f>IF(H1184&gt;0, H1183/H1184, 0)</f>
        <v>0</v>
      </c>
      <c r="J1183" s="76"/>
      <c r="K1183" s="12" t="e">
        <f>ROUND(J1184*I1183,0)</f>
        <v>#REF!</v>
      </c>
      <c r="L1183" s="75">
        <v>0</v>
      </c>
      <c r="M1183" s="12" t="e">
        <f>K1183-L1183</f>
        <v>#REF!</v>
      </c>
      <c r="N1183" s="50" t="e">
        <f t="shared" si="170"/>
        <v>#REF!</v>
      </c>
      <c r="O1183" s="12">
        <v>0</v>
      </c>
      <c r="P1183" s="9">
        <f t="shared" si="163"/>
        <v>0</v>
      </c>
      <c r="Q1183" s="130">
        <f t="shared" si="164"/>
        <v>235</v>
      </c>
      <c r="R1183" s="130">
        <f t="shared" si="165"/>
        <v>998</v>
      </c>
      <c r="S1183" s="130">
        <f t="shared" si="166"/>
        <v>1174</v>
      </c>
      <c r="T1183" s="130">
        <f t="shared" si="167"/>
        <v>0</v>
      </c>
      <c r="U1183" s="130">
        <f t="shared" si="168"/>
        <v>0</v>
      </c>
      <c r="V1183" s="185">
        <f t="shared" si="169"/>
        <v>1174</v>
      </c>
      <c r="W1183" s="12">
        <v>235</v>
      </c>
      <c r="X1183" s="9">
        <v>998</v>
      </c>
      <c r="Y1183" s="9">
        <v>1174</v>
      </c>
      <c r="Z1183" s="12">
        <v>0</v>
      </c>
      <c r="AA1183" s="12">
        <v>0</v>
      </c>
      <c r="AB1183" s="132"/>
      <c r="AC1183" s="131"/>
      <c r="AD1183" s="132"/>
      <c r="AE1183" s="132"/>
      <c r="AF1183" s="131"/>
      <c r="AG1183" s="131"/>
      <c r="AI1183" s="12"/>
      <c r="AL1183" s="12"/>
      <c r="AM1183" s="12"/>
      <c r="AO1183" s="12"/>
      <c r="AR1183" s="12"/>
      <c r="AS1183" s="12"/>
      <c r="AU1183" s="12"/>
      <c r="AX1183" s="12"/>
      <c r="AY1183" s="12"/>
      <c r="BA1183" s="12"/>
      <c r="BD1183" s="12"/>
      <c r="BE1183" s="12"/>
      <c r="BG1183" s="12"/>
      <c r="BJ1183" s="12"/>
      <c r="BK1183" s="12"/>
      <c r="BM1183" s="131"/>
      <c r="BN1183" s="132"/>
      <c r="BO1183" s="132"/>
      <c r="BP1183" s="12"/>
      <c r="BQ1183" s="12"/>
      <c r="BS1183" s="12"/>
      <c r="BV1183" s="12"/>
      <c r="BW1183" s="12"/>
      <c r="BY1183" s="12"/>
      <c r="CB1183" s="12"/>
      <c r="CC1183" s="12"/>
      <c r="CE1183" s="12"/>
      <c r="CH1183" s="12"/>
      <c r="CI1183" s="12"/>
    </row>
    <row r="1184" spans="1:87">
      <c r="A1184" s="9">
        <v>1175</v>
      </c>
      <c r="B1184" s="13">
        <v>235</v>
      </c>
      <c r="C1184" s="13" t="s">
        <v>1734</v>
      </c>
      <c r="D1184" s="13">
        <v>999</v>
      </c>
      <c r="E1184" s="13" t="s">
        <v>946</v>
      </c>
      <c r="F1184" s="111">
        <v>2526832</v>
      </c>
      <c r="G1184" s="133">
        <v>1</v>
      </c>
      <c r="H1184" s="134">
        <f>SUM(H1180:H1183)</f>
        <v>2521053</v>
      </c>
      <c r="I1184" s="133">
        <f>SUM(I1180:I1183)</f>
        <v>1</v>
      </c>
      <c r="J1184" s="111" t="e">
        <f>VLOOKUP(B1184,town351,22)</f>
        <v>#REF!</v>
      </c>
      <c r="K1184" s="111" t="e">
        <f>SUM(K1180:K1183)</f>
        <v>#REF!</v>
      </c>
      <c r="L1184" s="135">
        <v>1381038</v>
      </c>
      <c r="M1184" s="111" t="e">
        <f>SUM(M1180:M1183)</f>
        <v>#REF!</v>
      </c>
      <c r="N1184" s="49" t="e">
        <f t="shared" si="170"/>
        <v>#REF!</v>
      </c>
      <c r="O1184" s="111">
        <v>242</v>
      </c>
      <c r="P1184" s="9">
        <f t="shared" si="163"/>
        <v>0</v>
      </c>
      <c r="Q1184" s="130">
        <f t="shared" si="164"/>
        <v>235</v>
      </c>
      <c r="R1184" s="130">
        <f t="shared" si="165"/>
        <v>999</v>
      </c>
      <c r="S1184" s="130">
        <f t="shared" si="166"/>
        <v>1175</v>
      </c>
      <c r="T1184" s="130">
        <f t="shared" si="167"/>
        <v>235</v>
      </c>
      <c r="U1184" s="130">
        <f t="shared" si="168"/>
        <v>2521053</v>
      </c>
      <c r="V1184" s="185">
        <f t="shared" si="169"/>
        <v>1175</v>
      </c>
      <c r="W1184" s="12">
        <v>235</v>
      </c>
      <c r="X1184" s="9">
        <v>999</v>
      </c>
      <c r="Y1184" s="9">
        <v>1175</v>
      </c>
      <c r="Z1184" s="12">
        <v>235</v>
      </c>
      <c r="AA1184" s="12">
        <v>2521053</v>
      </c>
      <c r="AB1184" s="132"/>
      <c r="AC1184" s="131"/>
      <c r="AD1184" s="132"/>
      <c r="AE1184" s="132"/>
      <c r="AF1184" s="131"/>
      <c r="AG1184" s="131"/>
      <c r="AI1184" s="12"/>
      <c r="AL1184" s="12"/>
      <c r="AM1184" s="12"/>
      <c r="AO1184" s="12"/>
      <c r="AR1184" s="12"/>
      <c r="AS1184" s="12"/>
      <c r="AU1184" s="12"/>
      <c r="AX1184" s="12"/>
      <c r="AY1184" s="12"/>
      <c r="BA1184" s="12"/>
      <c r="BD1184" s="12"/>
      <c r="BE1184" s="12"/>
      <c r="BG1184" s="12"/>
      <c r="BJ1184" s="12"/>
      <c r="BK1184" s="12"/>
      <c r="BM1184" s="131"/>
      <c r="BN1184" s="132"/>
      <c r="BO1184" s="132"/>
      <c r="BP1184" s="12"/>
      <c r="BQ1184" s="12"/>
      <c r="BS1184" s="12"/>
      <c r="BV1184" s="12"/>
      <c r="BW1184" s="12"/>
      <c r="BY1184" s="12"/>
      <c r="CB1184" s="12"/>
      <c r="CC1184" s="12"/>
      <c r="CE1184" s="12"/>
      <c r="CH1184" s="12"/>
      <c r="CI1184" s="12"/>
    </row>
    <row r="1185" spans="1:87">
      <c r="A1185" s="9">
        <v>1176</v>
      </c>
      <c r="B1185" s="9">
        <v>236</v>
      </c>
      <c r="C1185" s="9" t="s">
        <v>1735</v>
      </c>
      <c r="D1185" s="9">
        <v>236</v>
      </c>
      <c r="E1185" s="9" t="s">
        <v>1296</v>
      </c>
      <c r="F1185" s="39">
        <v>68905111.570000008</v>
      </c>
      <c r="G1185" s="128">
        <v>1</v>
      </c>
      <c r="H1185" s="129">
        <f t="shared" ref="H1185:H1248" si="171">U1185</f>
        <v>68494174.319999993</v>
      </c>
      <c r="I1185" s="128">
        <f>IF(H1189&gt;0, H1185/H1189, 0)</f>
        <v>1</v>
      </c>
      <c r="J1185" s="76"/>
      <c r="K1185" s="12" t="e">
        <f>ROUND(J1189*I1185,0)</f>
        <v>#REF!</v>
      </c>
      <c r="L1185" s="75">
        <v>29086218</v>
      </c>
      <c r="M1185" s="12" t="e">
        <f>K1185-L1185</f>
        <v>#REF!</v>
      </c>
      <c r="N1185" s="50" t="e">
        <f t="shared" si="170"/>
        <v>#REF!</v>
      </c>
      <c r="O1185" s="12">
        <v>6192</v>
      </c>
      <c r="P1185" s="9">
        <f t="shared" si="163"/>
        <v>0</v>
      </c>
      <c r="Q1185" s="130">
        <f t="shared" si="164"/>
        <v>236</v>
      </c>
      <c r="R1185" s="130">
        <f t="shared" si="165"/>
        <v>236</v>
      </c>
      <c r="S1185" s="130">
        <f t="shared" si="166"/>
        <v>1176</v>
      </c>
      <c r="T1185" s="130">
        <f t="shared" si="167"/>
        <v>6115</v>
      </c>
      <c r="U1185" s="130">
        <f t="shared" si="168"/>
        <v>68494174.319999993</v>
      </c>
      <c r="V1185" s="185">
        <f t="shared" si="169"/>
        <v>1176</v>
      </c>
      <c r="W1185" s="12">
        <v>236</v>
      </c>
      <c r="X1185" s="9">
        <v>236</v>
      </c>
      <c r="Y1185" s="9">
        <v>1176</v>
      </c>
      <c r="Z1185" s="12">
        <v>6115</v>
      </c>
      <c r="AA1185" s="12">
        <v>68494174.319999993</v>
      </c>
      <c r="AB1185" s="132"/>
      <c r="AC1185" s="131"/>
      <c r="AD1185" s="132"/>
      <c r="AE1185" s="132"/>
      <c r="AF1185" s="131"/>
      <c r="AG1185" s="131"/>
      <c r="AI1185" s="12"/>
      <c r="AL1185" s="12"/>
      <c r="AM1185" s="12"/>
      <c r="AO1185" s="12"/>
      <c r="AR1185" s="12"/>
      <c r="AS1185" s="12"/>
      <c r="AU1185" s="12"/>
      <c r="AX1185" s="12"/>
      <c r="AY1185" s="12"/>
      <c r="BA1185" s="12"/>
      <c r="BD1185" s="12"/>
      <c r="BE1185" s="12"/>
      <c r="BG1185" s="12"/>
      <c r="BJ1185" s="12"/>
      <c r="BK1185" s="12"/>
      <c r="BM1185" s="131"/>
      <c r="BN1185" s="132"/>
      <c r="BO1185" s="132"/>
      <c r="BP1185" s="12"/>
      <c r="BQ1185" s="12"/>
      <c r="BS1185" s="12"/>
      <c r="BV1185" s="12"/>
      <c r="BW1185" s="12"/>
      <c r="BY1185" s="12"/>
      <c r="CB1185" s="12"/>
      <c r="CC1185" s="12"/>
      <c r="CE1185" s="12"/>
      <c r="CH1185" s="12"/>
      <c r="CI1185" s="12"/>
    </row>
    <row r="1186" spans="1:87">
      <c r="A1186" s="9">
        <v>1177</v>
      </c>
      <c r="B1186" s="9">
        <v>236</v>
      </c>
      <c r="C1186" s="9" t="s">
        <v>1928</v>
      </c>
      <c r="D1186" s="9">
        <v>998</v>
      </c>
      <c r="E1186" s="9" t="s">
        <v>1928</v>
      </c>
      <c r="F1186" s="39">
        <v>0</v>
      </c>
      <c r="G1186" s="128">
        <v>0</v>
      </c>
      <c r="H1186" s="129">
        <f t="shared" si="171"/>
        <v>0</v>
      </c>
      <c r="I1186" s="128">
        <f>IF(H1189&gt;0, H1186/H1189, 0)</f>
        <v>0</v>
      </c>
      <c r="J1186" s="76"/>
      <c r="K1186" s="12" t="e">
        <f>ROUND(J1189*I1186,0)</f>
        <v>#REF!</v>
      </c>
      <c r="L1186" s="75">
        <v>0</v>
      </c>
      <c r="M1186" s="12" t="e">
        <f>K1186-L1186</f>
        <v>#REF!</v>
      </c>
      <c r="N1186" s="50" t="e">
        <f t="shared" si="170"/>
        <v>#REF!</v>
      </c>
      <c r="O1186" s="12">
        <v>0</v>
      </c>
      <c r="P1186" s="9">
        <f t="shared" si="163"/>
        <v>0</v>
      </c>
      <c r="Q1186" s="130">
        <f t="shared" si="164"/>
        <v>236</v>
      </c>
      <c r="R1186" s="130">
        <f t="shared" si="165"/>
        <v>998</v>
      </c>
      <c r="S1186" s="130">
        <f t="shared" si="166"/>
        <v>1177</v>
      </c>
      <c r="T1186" s="130">
        <f t="shared" si="167"/>
        <v>0</v>
      </c>
      <c r="U1186" s="130">
        <f t="shared" si="168"/>
        <v>0</v>
      </c>
      <c r="V1186" s="185">
        <f t="shared" si="169"/>
        <v>1177</v>
      </c>
      <c r="W1186" s="12">
        <v>236</v>
      </c>
      <c r="X1186" s="9">
        <v>998</v>
      </c>
      <c r="Y1186" s="9">
        <v>1177</v>
      </c>
      <c r="Z1186" s="12">
        <v>0</v>
      </c>
      <c r="AA1186" s="12">
        <v>0</v>
      </c>
      <c r="AB1186" s="132"/>
      <c r="AC1186" s="131"/>
      <c r="AD1186" s="132"/>
      <c r="AE1186" s="132"/>
      <c r="AF1186" s="131"/>
      <c r="AG1186" s="131"/>
      <c r="AI1186" s="12"/>
      <c r="AL1186" s="12"/>
      <c r="AM1186" s="12"/>
      <c r="AO1186" s="12"/>
      <c r="AR1186" s="12"/>
      <c r="AS1186" s="12"/>
      <c r="AU1186" s="12"/>
      <c r="AX1186" s="12"/>
      <c r="AY1186" s="12"/>
      <c r="BA1186" s="12"/>
      <c r="BD1186" s="12"/>
      <c r="BE1186" s="12"/>
      <c r="BG1186" s="12"/>
      <c r="BJ1186" s="12"/>
      <c r="BK1186" s="12"/>
      <c r="BM1186" s="131"/>
      <c r="BN1186" s="132"/>
      <c r="BO1186" s="132"/>
      <c r="BP1186" s="12"/>
      <c r="BQ1186" s="12"/>
      <c r="BS1186" s="12"/>
      <c r="BV1186" s="12"/>
      <c r="BW1186" s="12"/>
      <c r="BY1186" s="12"/>
      <c r="CB1186" s="12"/>
      <c r="CC1186" s="12"/>
      <c r="CE1186" s="12"/>
      <c r="CH1186" s="12"/>
      <c r="CI1186" s="12"/>
    </row>
    <row r="1187" spans="1:87">
      <c r="A1187" s="9">
        <v>1178</v>
      </c>
      <c r="B1187" s="9">
        <v>236</v>
      </c>
      <c r="C1187" s="9" t="s">
        <v>1928</v>
      </c>
      <c r="D1187" s="9">
        <v>998</v>
      </c>
      <c r="E1187" s="9" t="s">
        <v>1928</v>
      </c>
      <c r="F1187" s="39">
        <v>0</v>
      </c>
      <c r="G1187" s="128">
        <v>0</v>
      </c>
      <c r="H1187" s="129">
        <f t="shared" si="171"/>
        <v>0</v>
      </c>
      <c r="I1187" s="128">
        <f>IF(H1189&gt;0, H1187/H1189, 0)</f>
        <v>0</v>
      </c>
      <c r="J1187" s="76"/>
      <c r="K1187" s="12" t="e">
        <f>ROUND(J1189*I1187,0)</f>
        <v>#REF!</v>
      </c>
      <c r="L1187" s="75">
        <v>0</v>
      </c>
      <c r="M1187" s="12" t="e">
        <f>K1187-L1187</f>
        <v>#REF!</v>
      </c>
      <c r="N1187" s="50" t="e">
        <f t="shared" si="170"/>
        <v>#REF!</v>
      </c>
      <c r="O1187" s="12">
        <v>0</v>
      </c>
      <c r="P1187" s="9">
        <f t="shared" si="163"/>
        <v>0</v>
      </c>
      <c r="Q1187" s="130">
        <f t="shared" si="164"/>
        <v>236</v>
      </c>
      <c r="R1187" s="130">
        <f t="shared" si="165"/>
        <v>998</v>
      </c>
      <c r="S1187" s="130">
        <f t="shared" si="166"/>
        <v>1178</v>
      </c>
      <c r="T1187" s="130">
        <f t="shared" si="167"/>
        <v>0</v>
      </c>
      <c r="U1187" s="130">
        <f t="shared" si="168"/>
        <v>0</v>
      </c>
      <c r="V1187" s="185">
        <f t="shared" si="169"/>
        <v>1178</v>
      </c>
      <c r="W1187" s="12">
        <v>236</v>
      </c>
      <c r="X1187" s="9">
        <v>998</v>
      </c>
      <c r="Y1187" s="9">
        <v>1178</v>
      </c>
      <c r="Z1187" s="12">
        <v>0</v>
      </c>
      <c r="AA1187" s="12">
        <v>0</v>
      </c>
      <c r="AB1187" s="132"/>
      <c r="AC1187" s="131"/>
      <c r="AD1187" s="132"/>
      <c r="AE1187" s="132"/>
      <c r="AF1187" s="131"/>
      <c r="AG1187" s="131"/>
      <c r="AI1187" s="12"/>
      <c r="AL1187" s="12"/>
      <c r="AM1187" s="12"/>
      <c r="AO1187" s="12"/>
      <c r="AR1187" s="12"/>
      <c r="AS1187" s="12"/>
      <c r="AU1187" s="12"/>
      <c r="AX1187" s="12"/>
      <c r="AY1187" s="12"/>
      <c r="BA1187" s="12"/>
      <c r="BD1187" s="12"/>
      <c r="BE1187" s="12"/>
      <c r="BG1187" s="12"/>
      <c r="BJ1187" s="12"/>
      <c r="BK1187" s="12"/>
      <c r="BM1187" s="131"/>
      <c r="BN1187" s="132"/>
      <c r="BO1187" s="132"/>
      <c r="BP1187" s="12"/>
      <c r="BQ1187" s="12"/>
      <c r="BS1187" s="12"/>
      <c r="BV1187" s="12"/>
      <c r="BW1187" s="12"/>
      <c r="BY1187" s="12"/>
      <c r="CB1187" s="12"/>
      <c r="CC1187" s="12"/>
      <c r="CE1187" s="12"/>
      <c r="CH1187" s="12"/>
      <c r="CI1187" s="12"/>
    </row>
    <row r="1188" spans="1:87">
      <c r="A1188" s="9">
        <v>1179</v>
      </c>
      <c r="B1188" s="9">
        <v>236</v>
      </c>
      <c r="C1188" s="9" t="s">
        <v>1928</v>
      </c>
      <c r="D1188" s="9">
        <v>998</v>
      </c>
      <c r="E1188" s="9" t="s">
        <v>1928</v>
      </c>
      <c r="F1188" s="39">
        <v>0</v>
      </c>
      <c r="G1188" s="128">
        <v>0</v>
      </c>
      <c r="H1188" s="129">
        <f t="shared" si="171"/>
        <v>0</v>
      </c>
      <c r="I1188" s="128">
        <f>IF(H1189&gt;0, H1188/H1189, 0)</f>
        <v>0</v>
      </c>
      <c r="J1188" s="76"/>
      <c r="K1188" s="12" t="e">
        <f>ROUND(J1189*I1188,0)</f>
        <v>#REF!</v>
      </c>
      <c r="L1188" s="75">
        <v>0</v>
      </c>
      <c r="M1188" s="12" t="e">
        <f>K1188-L1188</f>
        <v>#REF!</v>
      </c>
      <c r="N1188" s="50" t="e">
        <f t="shared" si="170"/>
        <v>#REF!</v>
      </c>
      <c r="O1188" s="12">
        <v>0</v>
      </c>
      <c r="P1188" s="9">
        <f t="shared" si="163"/>
        <v>0</v>
      </c>
      <c r="Q1188" s="130">
        <f t="shared" si="164"/>
        <v>236</v>
      </c>
      <c r="R1188" s="130">
        <f t="shared" si="165"/>
        <v>998</v>
      </c>
      <c r="S1188" s="130">
        <f t="shared" si="166"/>
        <v>1179</v>
      </c>
      <c r="T1188" s="130">
        <f t="shared" si="167"/>
        <v>0</v>
      </c>
      <c r="U1188" s="130">
        <f t="shared" si="168"/>
        <v>0</v>
      </c>
      <c r="V1188" s="185">
        <f t="shared" si="169"/>
        <v>1179</v>
      </c>
      <c r="W1188" s="12">
        <v>236</v>
      </c>
      <c r="X1188" s="9">
        <v>998</v>
      </c>
      <c r="Y1188" s="9">
        <v>1179</v>
      </c>
      <c r="Z1188" s="12">
        <v>0</v>
      </c>
      <c r="AA1188" s="12">
        <v>0</v>
      </c>
      <c r="AB1188" s="132"/>
      <c r="AC1188" s="131"/>
      <c r="AD1188" s="132"/>
      <c r="AE1188" s="132"/>
      <c r="AF1188" s="131"/>
      <c r="AG1188" s="131"/>
      <c r="AI1188" s="12"/>
      <c r="AL1188" s="12"/>
      <c r="AM1188" s="12"/>
      <c r="AO1188" s="12"/>
      <c r="AR1188" s="12"/>
      <c r="AS1188" s="12"/>
      <c r="AU1188" s="12"/>
      <c r="AX1188" s="12"/>
      <c r="AY1188" s="12"/>
      <c r="BA1188" s="12"/>
      <c r="BD1188" s="12"/>
      <c r="BE1188" s="12"/>
      <c r="BG1188" s="12"/>
      <c r="BJ1188" s="12"/>
      <c r="BK1188" s="12"/>
      <c r="BM1188" s="131"/>
      <c r="BN1188" s="132"/>
      <c r="BO1188" s="132"/>
      <c r="BP1188" s="12"/>
      <c r="BQ1188" s="12"/>
      <c r="BS1188" s="12"/>
      <c r="BV1188" s="12"/>
      <c r="BW1188" s="12"/>
      <c r="BY1188" s="12"/>
      <c r="CB1188" s="12"/>
      <c r="CC1188" s="12"/>
      <c r="CE1188" s="12"/>
      <c r="CH1188" s="12"/>
      <c r="CI1188" s="12"/>
    </row>
    <row r="1189" spans="1:87">
      <c r="A1189" s="9">
        <v>1180</v>
      </c>
      <c r="B1189" s="13">
        <v>236</v>
      </c>
      <c r="C1189" s="13" t="s">
        <v>1735</v>
      </c>
      <c r="D1189" s="13">
        <v>999</v>
      </c>
      <c r="E1189" s="13" t="s">
        <v>946</v>
      </c>
      <c r="F1189" s="111">
        <v>68905111.570000008</v>
      </c>
      <c r="G1189" s="133">
        <v>1</v>
      </c>
      <c r="H1189" s="134">
        <f>SUM(H1185:H1188)</f>
        <v>68494174.319999993</v>
      </c>
      <c r="I1189" s="133">
        <f>SUM(I1185:I1188)</f>
        <v>1</v>
      </c>
      <c r="J1189" s="111" t="e">
        <f>VLOOKUP(B1189,town351,22)</f>
        <v>#REF!</v>
      </c>
      <c r="K1189" s="111" t="e">
        <f>SUM(K1185:K1188)</f>
        <v>#REF!</v>
      </c>
      <c r="L1189" s="135">
        <v>29086218</v>
      </c>
      <c r="M1189" s="111" t="e">
        <f>SUM(M1185:M1188)</f>
        <v>#REF!</v>
      </c>
      <c r="N1189" s="49" t="e">
        <f t="shared" si="170"/>
        <v>#REF!</v>
      </c>
      <c r="O1189" s="111">
        <v>6192</v>
      </c>
      <c r="P1189" s="9">
        <f t="shared" si="163"/>
        <v>0</v>
      </c>
      <c r="Q1189" s="130">
        <f t="shared" si="164"/>
        <v>236</v>
      </c>
      <c r="R1189" s="130">
        <f t="shared" si="165"/>
        <v>999</v>
      </c>
      <c r="S1189" s="130">
        <f t="shared" si="166"/>
        <v>1180</v>
      </c>
      <c r="T1189" s="130">
        <f t="shared" si="167"/>
        <v>6115</v>
      </c>
      <c r="U1189" s="130">
        <f t="shared" si="168"/>
        <v>68494174.319999993</v>
      </c>
      <c r="V1189" s="185">
        <f t="shared" si="169"/>
        <v>1180</v>
      </c>
      <c r="W1189" s="12">
        <v>236</v>
      </c>
      <c r="X1189" s="9">
        <v>999</v>
      </c>
      <c r="Y1189" s="9">
        <v>1180</v>
      </c>
      <c r="Z1189" s="12">
        <v>6115</v>
      </c>
      <c r="AA1189" s="12">
        <v>68494174.319999993</v>
      </c>
      <c r="AB1189" s="132"/>
      <c r="AC1189" s="131"/>
      <c r="AD1189" s="132"/>
      <c r="AE1189" s="132"/>
      <c r="AF1189" s="131"/>
      <c r="AG1189" s="131"/>
      <c r="AI1189" s="12"/>
      <c r="AL1189" s="12"/>
      <c r="AM1189" s="12"/>
      <c r="AO1189" s="12"/>
      <c r="AR1189" s="12"/>
      <c r="AS1189" s="12"/>
      <c r="AU1189" s="12"/>
      <c r="AX1189" s="12"/>
      <c r="AY1189" s="12"/>
      <c r="BA1189" s="12"/>
      <c r="BD1189" s="12"/>
      <c r="BE1189" s="12"/>
      <c r="BG1189" s="12"/>
      <c r="BJ1189" s="12"/>
      <c r="BK1189" s="12"/>
      <c r="BM1189" s="131"/>
      <c r="BN1189" s="132"/>
      <c r="BO1189" s="132"/>
      <c r="BP1189" s="12"/>
      <c r="BQ1189" s="12"/>
      <c r="BS1189" s="12"/>
      <c r="BV1189" s="12"/>
      <c r="BW1189" s="12"/>
      <c r="BY1189" s="12"/>
      <c r="CB1189" s="12"/>
      <c r="CC1189" s="12"/>
      <c r="CE1189" s="12"/>
      <c r="CH1189" s="12"/>
      <c r="CI1189" s="12"/>
    </row>
    <row r="1190" spans="1:87">
      <c r="A1190" s="9">
        <v>1181</v>
      </c>
      <c r="B1190" s="9">
        <v>237</v>
      </c>
      <c r="C1190" s="9" t="s">
        <v>1736</v>
      </c>
      <c r="D1190" s="9">
        <v>237</v>
      </c>
      <c r="E1190" s="9" t="s">
        <v>1297</v>
      </c>
      <c r="F1190" s="39">
        <v>39599.880000000005</v>
      </c>
      <c r="G1190" s="128">
        <v>6.5384328597005908E-2</v>
      </c>
      <c r="H1190" s="129">
        <f>U1190</f>
        <v>39512.76</v>
      </c>
      <c r="I1190" s="128">
        <f>IF(H1194&gt;0, H1190/H1194, 0)</f>
        <v>5.726298071675201E-2</v>
      </c>
      <c r="J1190" s="76"/>
      <c r="K1190" s="12" t="e">
        <f>ROUND(J1194*I1190,0)</f>
        <v>#REF!</v>
      </c>
      <c r="L1190" s="75">
        <v>32922</v>
      </c>
      <c r="M1190" s="12" t="e">
        <f>K1190-L1190</f>
        <v>#REF!</v>
      </c>
      <c r="N1190" s="50" t="e">
        <f t="shared" si="170"/>
        <v>#REF!</v>
      </c>
      <c r="O1190" s="12">
        <v>3</v>
      </c>
      <c r="P1190" s="9">
        <f t="shared" si="163"/>
        <v>0</v>
      </c>
      <c r="Q1190" s="130">
        <f t="shared" si="164"/>
        <v>237</v>
      </c>
      <c r="R1190" s="130">
        <f t="shared" si="165"/>
        <v>237</v>
      </c>
      <c r="S1190" s="130">
        <f t="shared" si="166"/>
        <v>1181</v>
      </c>
      <c r="T1190" s="130">
        <f t="shared" si="167"/>
        <v>3</v>
      </c>
      <c r="U1190" s="130">
        <f t="shared" si="168"/>
        <v>39512.76</v>
      </c>
      <c r="V1190" s="185">
        <f t="shared" si="169"/>
        <v>1181</v>
      </c>
      <c r="W1190" s="12">
        <v>237</v>
      </c>
      <c r="X1190" s="9">
        <v>237</v>
      </c>
      <c r="Y1190" s="9">
        <v>1181</v>
      </c>
      <c r="Z1190" s="12">
        <v>3</v>
      </c>
      <c r="AA1190" s="12">
        <v>39512.76</v>
      </c>
      <c r="AB1190" s="132"/>
      <c r="AC1190" s="131"/>
      <c r="AD1190" s="132"/>
      <c r="AE1190" s="132"/>
      <c r="AF1190" s="131"/>
      <c r="AG1190" s="131"/>
      <c r="AI1190" s="12"/>
      <c r="AL1190" s="12"/>
      <c r="AM1190" s="12"/>
      <c r="AO1190" s="12"/>
      <c r="AR1190" s="12"/>
      <c r="AS1190" s="12"/>
      <c r="AU1190" s="12"/>
      <c r="AX1190" s="12"/>
      <c r="AY1190" s="12"/>
      <c r="BA1190" s="12"/>
      <c r="BD1190" s="12"/>
      <c r="BE1190" s="12"/>
      <c r="BG1190" s="12"/>
      <c r="BJ1190" s="12"/>
      <c r="BK1190" s="12"/>
      <c r="BM1190" s="131"/>
      <c r="BN1190" s="132"/>
      <c r="BO1190" s="132"/>
      <c r="BP1190" s="12"/>
      <c r="BQ1190" s="12"/>
      <c r="BS1190" s="12"/>
      <c r="BV1190" s="12"/>
      <c r="BW1190" s="12"/>
      <c r="BY1190" s="12"/>
      <c r="CB1190" s="12"/>
      <c r="CC1190" s="12"/>
      <c r="CE1190" s="12"/>
      <c r="CH1190" s="12"/>
      <c r="CI1190" s="12"/>
    </row>
    <row r="1191" spans="1:87">
      <c r="A1191" s="9">
        <v>1182</v>
      </c>
      <c r="B1191" s="9">
        <v>237</v>
      </c>
      <c r="C1191" s="9" t="s">
        <v>1736</v>
      </c>
      <c r="D1191" s="9">
        <v>717</v>
      </c>
      <c r="E1191" s="9" t="s">
        <v>1451</v>
      </c>
      <c r="F1191" s="39">
        <v>566048</v>
      </c>
      <c r="G1191" s="128">
        <v>0.93461567140299406</v>
      </c>
      <c r="H1191" s="129">
        <f t="shared" si="171"/>
        <v>650510</v>
      </c>
      <c r="I1191" s="128">
        <f>IF(H1194&gt;0, H1191/H1194, 0)</f>
        <v>0.94273701928324793</v>
      </c>
      <c r="J1191" s="76"/>
      <c r="K1191" s="12" t="e">
        <f>ROUND(J1194*I1191,0)</f>
        <v>#REF!</v>
      </c>
      <c r="L1191" s="75">
        <v>470598</v>
      </c>
      <c r="M1191" s="12" t="e">
        <f>K1191-L1191</f>
        <v>#REF!</v>
      </c>
      <c r="N1191" s="50" t="e">
        <f t="shared" si="170"/>
        <v>#REF!</v>
      </c>
      <c r="O1191" s="12">
        <v>57</v>
      </c>
      <c r="P1191" s="9">
        <f t="shared" si="163"/>
        <v>0</v>
      </c>
      <c r="Q1191" s="130">
        <f t="shared" si="164"/>
        <v>237</v>
      </c>
      <c r="R1191" s="130">
        <f t="shared" si="165"/>
        <v>717</v>
      </c>
      <c r="S1191" s="130">
        <f t="shared" si="166"/>
        <v>1182</v>
      </c>
      <c r="T1191" s="130">
        <f t="shared" si="167"/>
        <v>62</v>
      </c>
      <c r="U1191" s="130">
        <f t="shared" si="168"/>
        <v>650510</v>
      </c>
      <c r="V1191" s="185">
        <f t="shared" si="169"/>
        <v>1182</v>
      </c>
      <c r="W1191" s="12">
        <v>237</v>
      </c>
      <c r="X1191" s="9">
        <v>717</v>
      </c>
      <c r="Y1191" s="9">
        <v>1182</v>
      </c>
      <c r="Z1191" s="12">
        <v>62</v>
      </c>
      <c r="AA1191" s="12">
        <v>650510</v>
      </c>
      <c r="AB1191" s="132"/>
      <c r="AC1191" s="131"/>
      <c r="AD1191" s="132"/>
      <c r="AE1191" s="132"/>
      <c r="AF1191" s="131"/>
      <c r="AG1191" s="131"/>
      <c r="AI1191" s="12"/>
      <c r="AL1191" s="12"/>
      <c r="AM1191" s="12"/>
      <c r="AO1191" s="12"/>
      <c r="AR1191" s="12"/>
      <c r="AS1191" s="12"/>
      <c r="AU1191" s="12"/>
      <c r="AX1191" s="12"/>
      <c r="AY1191" s="12"/>
      <c r="BA1191" s="12"/>
      <c r="BD1191" s="12"/>
      <c r="BE1191" s="12"/>
      <c r="BG1191" s="12"/>
      <c r="BJ1191" s="12"/>
      <c r="BK1191" s="12"/>
      <c r="BM1191" s="131"/>
      <c r="BN1191" s="132"/>
      <c r="BO1191" s="132"/>
      <c r="BP1191" s="12"/>
      <c r="BQ1191" s="12"/>
      <c r="BS1191" s="12"/>
      <c r="BV1191" s="12"/>
      <c r="BW1191" s="12"/>
      <c r="BY1191" s="12"/>
      <c r="CB1191" s="12"/>
      <c r="CC1191" s="12"/>
      <c r="CE1191" s="12"/>
      <c r="CH1191" s="12"/>
      <c r="CI1191" s="12"/>
    </row>
    <row r="1192" spans="1:87">
      <c r="A1192" s="9">
        <v>1183</v>
      </c>
      <c r="B1192" s="9">
        <v>237</v>
      </c>
      <c r="C1192" s="9" t="s">
        <v>1928</v>
      </c>
      <c r="D1192" s="9">
        <v>998</v>
      </c>
      <c r="E1192" s="9" t="s">
        <v>1928</v>
      </c>
      <c r="F1192" s="39">
        <v>0</v>
      </c>
      <c r="G1192" s="128">
        <v>0</v>
      </c>
      <c r="H1192" s="129">
        <f t="shared" si="171"/>
        <v>0</v>
      </c>
      <c r="I1192" s="128">
        <f>IF(H1194&gt;0, H1192/H1194, 0)</f>
        <v>0</v>
      </c>
      <c r="J1192" s="76"/>
      <c r="K1192" s="12" t="e">
        <f>ROUND(J1194*I1192,0)</f>
        <v>#REF!</v>
      </c>
      <c r="L1192" s="75">
        <v>0</v>
      </c>
      <c r="M1192" s="12" t="e">
        <f>K1192-L1192</f>
        <v>#REF!</v>
      </c>
      <c r="N1192" s="50" t="e">
        <f t="shared" si="170"/>
        <v>#REF!</v>
      </c>
      <c r="O1192" s="12">
        <v>0</v>
      </c>
      <c r="P1192" s="9">
        <f t="shared" si="163"/>
        <v>0</v>
      </c>
      <c r="Q1192" s="130">
        <f t="shared" si="164"/>
        <v>237</v>
      </c>
      <c r="R1192" s="130">
        <f t="shared" si="165"/>
        <v>998</v>
      </c>
      <c r="S1192" s="130">
        <f t="shared" si="166"/>
        <v>1183</v>
      </c>
      <c r="T1192" s="130">
        <f t="shared" si="167"/>
        <v>0</v>
      </c>
      <c r="U1192" s="130">
        <f t="shared" si="168"/>
        <v>0</v>
      </c>
      <c r="V1192" s="185">
        <f t="shared" si="169"/>
        <v>1183</v>
      </c>
      <c r="W1192" s="12">
        <v>237</v>
      </c>
      <c r="X1192" s="9">
        <v>998</v>
      </c>
      <c r="Y1192" s="9">
        <v>1183</v>
      </c>
      <c r="Z1192" s="12">
        <v>0</v>
      </c>
      <c r="AA1192" s="12">
        <v>0</v>
      </c>
      <c r="AB1192" s="132"/>
      <c r="AC1192" s="131"/>
      <c r="AD1192" s="132"/>
      <c r="AE1192" s="132"/>
      <c r="AF1192" s="131"/>
      <c r="AG1192" s="131"/>
      <c r="AI1192" s="12"/>
      <c r="AL1192" s="12"/>
      <c r="AM1192" s="12"/>
      <c r="AO1192" s="12"/>
      <c r="AR1192" s="12"/>
      <c r="AS1192" s="12"/>
      <c r="AU1192" s="12"/>
      <c r="AX1192" s="12"/>
      <c r="AY1192" s="12"/>
      <c r="BA1192" s="12"/>
      <c r="BD1192" s="12"/>
      <c r="BE1192" s="12"/>
      <c r="BG1192" s="12"/>
      <c r="BJ1192" s="12"/>
      <c r="BK1192" s="12"/>
      <c r="BM1192" s="131"/>
      <c r="BN1192" s="132"/>
      <c r="BO1192" s="132"/>
      <c r="BP1192" s="12"/>
      <c r="BQ1192" s="12"/>
      <c r="BS1192" s="12"/>
      <c r="BV1192" s="12"/>
      <c r="BW1192" s="12"/>
      <c r="BY1192" s="12"/>
      <c r="CB1192" s="12"/>
      <c r="CC1192" s="12"/>
      <c r="CE1192" s="12"/>
      <c r="CH1192" s="12"/>
      <c r="CI1192" s="12"/>
    </row>
    <row r="1193" spans="1:87">
      <c r="A1193" s="9">
        <v>1184</v>
      </c>
      <c r="B1193" s="9">
        <v>237</v>
      </c>
      <c r="C1193" s="9" t="s">
        <v>1928</v>
      </c>
      <c r="D1193" s="9">
        <v>998</v>
      </c>
      <c r="E1193" s="9" t="s">
        <v>1928</v>
      </c>
      <c r="F1193" s="39">
        <v>0</v>
      </c>
      <c r="G1193" s="128">
        <v>0</v>
      </c>
      <c r="H1193" s="129">
        <f t="shared" si="171"/>
        <v>0</v>
      </c>
      <c r="I1193" s="128">
        <f>IF(H1194&gt;0, H1193/H1194, 0)</f>
        <v>0</v>
      </c>
      <c r="J1193" s="76"/>
      <c r="K1193" s="12" t="e">
        <f>ROUND(J1194*I1193,0)</f>
        <v>#REF!</v>
      </c>
      <c r="L1193" s="75">
        <v>0</v>
      </c>
      <c r="M1193" s="12" t="e">
        <f>K1193-L1193</f>
        <v>#REF!</v>
      </c>
      <c r="N1193" s="50" t="e">
        <f t="shared" si="170"/>
        <v>#REF!</v>
      </c>
      <c r="O1193" s="12">
        <v>0</v>
      </c>
      <c r="P1193" s="9">
        <f t="shared" si="163"/>
        <v>0</v>
      </c>
      <c r="Q1193" s="130">
        <f t="shared" si="164"/>
        <v>237</v>
      </c>
      <c r="R1193" s="130">
        <f t="shared" si="165"/>
        <v>998</v>
      </c>
      <c r="S1193" s="130">
        <f t="shared" si="166"/>
        <v>1184</v>
      </c>
      <c r="T1193" s="130">
        <f t="shared" si="167"/>
        <v>0</v>
      </c>
      <c r="U1193" s="130">
        <f t="shared" si="168"/>
        <v>0</v>
      </c>
      <c r="V1193" s="185">
        <f t="shared" si="169"/>
        <v>1184</v>
      </c>
      <c r="W1193" s="12">
        <v>237</v>
      </c>
      <c r="X1193" s="9">
        <v>998</v>
      </c>
      <c r="Y1193" s="9">
        <v>1184</v>
      </c>
      <c r="Z1193" s="12">
        <v>0</v>
      </c>
      <c r="AA1193" s="12">
        <v>0</v>
      </c>
      <c r="AB1193" s="132"/>
      <c r="AC1193" s="131"/>
      <c r="AD1193" s="132"/>
      <c r="AE1193" s="132"/>
      <c r="AF1193" s="131"/>
      <c r="AG1193" s="131"/>
      <c r="AI1193" s="12"/>
      <c r="AL1193" s="12"/>
      <c r="AM1193" s="12"/>
      <c r="AO1193" s="12"/>
      <c r="AR1193" s="12"/>
      <c r="AS1193" s="12"/>
      <c r="AU1193" s="12"/>
      <c r="AX1193" s="12"/>
      <c r="AY1193" s="12"/>
      <c r="BA1193" s="12"/>
      <c r="BD1193" s="12"/>
      <c r="BE1193" s="12"/>
      <c r="BG1193" s="12"/>
      <c r="BJ1193" s="12"/>
      <c r="BK1193" s="12"/>
      <c r="BM1193" s="131"/>
      <c r="BN1193" s="132"/>
      <c r="BO1193" s="132"/>
      <c r="BP1193" s="12"/>
      <c r="BQ1193" s="12"/>
      <c r="BS1193" s="12"/>
      <c r="BV1193" s="12"/>
      <c r="BW1193" s="12"/>
      <c r="BY1193" s="12"/>
      <c r="CB1193" s="12"/>
      <c r="CC1193" s="12"/>
      <c r="CE1193" s="12"/>
      <c r="CH1193" s="12"/>
      <c r="CI1193" s="12"/>
    </row>
    <row r="1194" spans="1:87">
      <c r="A1194" s="9">
        <v>1185</v>
      </c>
      <c r="B1194" s="13">
        <v>237</v>
      </c>
      <c r="C1194" s="13" t="s">
        <v>1736</v>
      </c>
      <c r="D1194" s="13">
        <v>999</v>
      </c>
      <c r="E1194" s="13" t="s">
        <v>946</v>
      </c>
      <c r="F1194" s="111">
        <v>605647.88</v>
      </c>
      <c r="G1194" s="133">
        <v>1</v>
      </c>
      <c r="H1194" s="134">
        <f>SUM(H1190:H1193)</f>
        <v>690022.76</v>
      </c>
      <c r="I1194" s="133">
        <f>SUM(I1190:I1193)</f>
        <v>1</v>
      </c>
      <c r="J1194" s="111" t="e">
        <f>VLOOKUP(B1194,town351,22)</f>
        <v>#REF!</v>
      </c>
      <c r="K1194" s="111" t="e">
        <f>SUM(K1190:K1193)</f>
        <v>#REF!</v>
      </c>
      <c r="L1194" s="135">
        <v>503520</v>
      </c>
      <c r="M1194" s="111" t="e">
        <f>SUM(M1190:M1193)</f>
        <v>#REF!</v>
      </c>
      <c r="N1194" s="49" t="e">
        <f t="shared" si="170"/>
        <v>#REF!</v>
      </c>
      <c r="O1194" s="111">
        <v>60</v>
      </c>
      <c r="P1194" s="9">
        <f t="shared" si="163"/>
        <v>0</v>
      </c>
      <c r="Q1194" s="130">
        <f t="shared" si="164"/>
        <v>237</v>
      </c>
      <c r="R1194" s="130">
        <f t="shared" si="165"/>
        <v>999</v>
      </c>
      <c r="S1194" s="130">
        <f t="shared" si="166"/>
        <v>1185</v>
      </c>
      <c r="T1194" s="130">
        <f t="shared" si="167"/>
        <v>65</v>
      </c>
      <c r="U1194" s="130">
        <f t="shared" si="168"/>
        <v>690022.76</v>
      </c>
      <c r="V1194" s="185">
        <f t="shared" si="169"/>
        <v>1185</v>
      </c>
      <c r="W1194" s="12">
        <v>237</v>
      </c>
      <c r="X1194" s="9">
        <v>999</v>
      </c>
      <c r="Y1194" s="9">
        <v>1185</v>
      </c>
      <c r="Z1194" s="12">
        <v>65</v>
      </c>
      <c r="AA1194" s="12">
        <v>690022.76</v>
      </c>
      <c r="AB1194" s="132"/>
      <c r="AC1194" s="131"/>
      <c r="AD1194" s="132"/>
      <c r="AE1194" s="132"/>
      <c r="AF1194" s="131"/>
      <c r="AG1194" s="131"/>
      <c r="AI1194" s="12"/>
      <c r="AL1194" s="12"/>
      <c r="AM1194" s="12"/>
      <c r="AO1194" s="12"/>
      <c r="AR1194" s="12"/>
      <c r="AS1194" s="12"/>
      <c r="AU1194" s="12"/>
      <c r="AX1194" s="12"/>
      <c r="AY1194" s="12"/>
      <c r="BA1194" s="12"/>
      <c r="BD1194" s="12"/>
      <c r="BE1194" s="12"/>
      <c r="BG1194" s="12"/>
      <c r="BJ1194" s="12"/>
      <c r="BK1194" s="12"/>
      <c r="BM1194" s="131"/>
      <c r="BN1194" s="132"/>
      <c r="BO1194" s="132"/>
      <c r="BP1194" s="12"/>
      <c r="BQ1194" s="12"/>
      <c r="BS1194" s="12"/>
      <c r="BV1194" s="12"/>
      <c r="BW1194" s="12"/>
      <c r="BY1194" s="12"/>
      <c r="CB1194" s="12"/>
      <c r="CC1194" s="12"/>
      <c r="CE1194" s="12"/>
      <c r="CH1194" s="12"/>
      <c r="CI1194" s="12"/>
    </row>
    <row r="1195" spans="1:87">
      <c r="A1195" s="9">
        <v>1186</v>
      </c>
      <c r="B1195" s="9">
        <v>238</v>
      </c>
      <c r="C1195" s="9" t="s">
        <v>1737</v>
      </c>
      <c r="D1195" s="9">
        <v>238</v>
      </c>
      <c r="E1195" s="9" t="s">
        <v>1298</v>
      </c>
      <c r="F1195" s="39">
        <v>6450343.1600000001</v>
      </c>
      <c r="G1195" s="128">
        <v>0.47643029573381601</v>
      </c>
      <c r="H1195" s="129">
        <f>U1195</f>
        <v>6794336.419999999</v>
      </c>
      <c r="I1195" s="128">
        <f>IF(H1199&gt;0, H1195/H1199, 0)</f>
        <v>0.49343351310674555</v>
      </c>
      <c r="J1195" s="76"/>
      <c r="K1195" s="12" t="e">
        <f>ROUND(J1199*I1195,0)</f>
        <v>#REF!</v>
      </c>
      <c r="L1195" s="75">
        <v>4374579</v>
      </c>
      <c r="M1195" s="12" t="e">
        <f>K1195-L1195</f>
        <v>#REF!</v>
      </c>
      <c r="N1195" s="50" t="e">
        <f t="shared" si="170"/>
        <v>#REF!</v>
      </c>
      <c r="O1195" s="12">
        <v>713</v>
      </c>
      <c r="P1195" s="9">
        <f t="shared" si="163"/>
        <v>0</v>
      </c>
      <c r="Q1195" s="130">
        <f t="shared" si="164"/>
        <v>238</v>
      </c>
      <c r="R1195" s="130">
        <f t="shared" si="165"/>
        <v>238</v>
      </c>
      <c r="S1195" s="130">
        <f t="shared" si="166"/>
        <v>1186</v>
      </c>
      <c r="T1195" s="130">
        <f t="shared" si="167"/>
        <v>734</v>
      </c>
      <c r="U1195" s="130">
        <f t="shared" si="168"/>
        <v>6794336.419999999</v>
      </c>
      <c r="V1195" s="185">
        <f t="shared" si="169"/>
        <v>1186</v>
      </c>
      <c r="W1195" s="12">
        <v>238</v>
      </c>
      <c r="X1195" s="9">
        <v>238</v>
      </c>
      <c r="Y1195" s="9">
        <v>1186</v>
      </c>
      <c r="Z1195" s="12">
        <v>734</v>
      </c>
      <c r="AA1195" s="12">
        <v>6794336.419999999</v>
      </c>
      <c r="AB1195" s="132"/>
      <c r="AC1195" s="131"/>
      <c r="AD1195" s="132"/>
      <c r="AE1195" s="132"/>
      <c r="AF1195" s="131"/>
      <c r="AG1195" s="131"/>
      <c r="AI1195" s="12"/>
      <c r="AL1195" s="12"/>
      <c r="AM1195" s="12"/>
      <c r="AO1195" s="12"/>
      <c r="AR1195" s="12"/>
      <c r="AS1195" s="12"/>
      <c r="AU1195" s="12"/>
      <c r="AX1195" s="12"/>
      <c r="AY1195" s="12"/>
      <c r="BA1195" s="12"/>
      <c r="BD1195" s="12"/>
      <c r="BE1195" s="12"/>
      <c r="BG1195" s="12"/>
      <c r="BJ1195" s="12"/>
      <c r="BK1195" s="12"/>
      <c r="BM1195" s="131"/>
      <c r="BN1195" s="132"/>
      <c r="BO1195" s="132"/>
      <c r="BP1195" s="12"/>
      <c r="BQ1195" s="12"/>
      <c r="BS1195" s="12"/>
      <c r="BV1195" s="12"/>
      <c r="BW1195" s="12"/>
      <c r="BY1195" s="12"/>
      <c r="CB1195" s="12"/>
      <c r="CC1195" s="12"/>
      <c r="CE1195" s="12"/>
      <c r="CH1195" s="12"/>
      <c r="CI1195" s="12"/>
    </row>
    <row r="1196" spans="1:87">
      <c r="A1196" s="9">
        <v>1187</v>
      </c>
      <c r="B1196" s="9">
        <v>238</v>
      </c>
      <c r="C1196" s="9" t="s">
        <v>1737</v>
      </c>
      <c r="D1196" s="9">
        <v>690</v>
      </c>
      <c r="E1196" s="9" t="s">
        <v>1443</v>
      </c>
      <c r="F1196" s="39">
        <v>5395167</v>
      </c>
      <c r="G1196" s="128">
        <v>0.39849368406987584</v>
      </c>
      <c r="H1196" s="129">
        <f t="shared" si="171"/>
        <v>5526631</v>
      </c>
      <c r="I1196" s="128">
        <f>IF(H1199&gt;0, H1196/H1199, 0)</f>
        <v>0.40136737149890006</v>
      </c>
      <c r="J1196" s="76"/>
      <c r="K1196" s="12" t="e">
        <f>ROUND(J1199*I1196,0)</f>
        <v>#REF!</v>
      </c>
      <c r="L1196" s="75">
        <v>3658965</v>
      </c>
      <c r="M1196" s="12" t="e">
        <f>K1196-L1196</f>
        <v>#REF!</v>
      </c>
      <c r="N1196" s="50" t="e">
        <f t="shared" si="170"/>
        <v>#REF!</v>
      </c>
      <c r="O1196" s="12">
        <v>564</v>
      </c>
      <c r="P1196" s="9">
        <f t="shared" si="163"/>
        <v>0</v>
      </c>
      <c r="Q1196" s="130">
        <f t="shared" si="164"/>
        <v>238</v>
      </c>
      <c r="R1196" s="130">
        <f t="shared" si="165"/>
        <v>690</v>
      </c>
      <c r="S1196" s="130">
        <f t="shared" si="166"/>
        <v>1187</v>
      </c>
      <c r="T1196" s="130">
        <f t="shared" si="167"/>
        <v>568</v>
      </c>
      <c r="U1196" s="130">
        <f t="shared" si="168"/>
        <v>5526631</v>
      </c>
      <c r="V1196" s="185">
        <f t="shared" si="169"/>
        <v>1187</v>
      </c>
      <c r="W1196" s="12">
        <v>238</v>
      </c>
      <c r="X1196" s="9">
        <v>690</v>
      </c>
      <c r="Y1196" s="9">
        <v>1187</v>
      </c>
      <c r="Z1196" s="12">
        <v>568</v>
      </c>
      <c r="AA1196" s="12">
        <v>5526631</v>
      </c>
      <c r="AB1196" s="132"/>
      <c r="AC1196" s="131"/>
      <c r="AD1196" s="132"/>
      <c r="AE1196" s="132"/>
      <c r="AF1196" s="131"/>
      <c r="AG1196" s="131"/>
      <c r="AI1196" s="12"/>
      <c r="AL1196" s="12"/>
      <c r="AM1196" s="12"/>
      <c r="AO1196" s="12"/>
      <c r="AR1196" s="12"/>
      <c r="AS1196" s="12"/>
      <c r="AU1196" s="12"/>
      <c r="AX1196" s="12"/>
      <c r="AY1196" s="12"/>
      <c r="BA1196" s="12"/>
      <c r="BD1196" s="12"/>
      <c r="BE1196" s="12"/>
      <c r="BG1196" s="12"/>
      <c r="BJ1196" s="12"/>
      <c r="BK1196" s="12"/>
      <c r="BM1196" s="131"/>
      <c r="BN1196" s="132"/>
      <c r="BO1196" s="132"/>
      <c r="BP1196" s="12"/>
      <c r="BQ1196" s="12"/>
      <c r="BS1196" s="12"/>
      <c r="BV1196" s="12"/>
      <c r="BW1196" s="12"/>
      <c r="BY1196" s="12"/>
      <c r="CB1196" s="12"/>
      <c r="CC1196" s="12"/>
      <c r="CE1196" s="12"/>
      <c r="CH1196" s="12"/>
      <c r="CI1196" s="12"/>
    </row>
    <row r="1197" spans="1:87">
      <c r="A1197" s="9">
        <v>1188</v>
      </c>
      <c r="B1197" s="9">
        <v>238</v>
      </c>
      <c r="C1197" s="9" t="s">
        <v>1737</v>
      </c>
      <c r="D1197" s="9">
        <v>878</v>
      </c>
      <c r="E1197" s="9" t="s">
        <v>1496</v>
      </c>
      <c r="F1197" s="39">
        <v>1599504</v>
      </c>
      <c r="G1197" s="128">
        <v>0.11814133680097441</v>
      </c>
      <c r="H1197" s="129">
        <f t="shared" si="171"/>
        <v>1367853</v>
      </c>
      <c r="I1197" s="128">
        <f>IF(H1199&gt;0, H1197/H1199, 0)</f>
        <v>9.9339283409166437E-2</v>
      </c>
      <c r="J1197" s="76"/>
      <c r="K1197" s="12" t="e">
        <f>ROUND(J1199*I1197,0)</f>
        <v>#REF!</v>
      </c>
      <c r="L1197" s="75">
        <v>1084773</v>
      </c>
      <c r="M1197" s="12" t="e">
        <f>K1197-L1197</f>
        <v>#REF!</v>
      </c>
      <c r="N1197" s="50" t="e">
        <f t="shared" si="170"/>
        <v>#REF!</v>
      </c>
      <c r="O1197" s="12">
        <v>101</v>
      </c>
      <c r="P1197" s="9">
        <f t="shared" si="163"/>
        <v>0</v>
      </c>
      <c r="Q1197" s="130">
        <f t="shared" si="164"/>
        <v>238</v>
      </c>
      <c r="R1197" s="130">
        <f t="shared" si="165"/>
        <v>878</v>
      </c>
      <c r="S1197" s="130">
        <f t="shared" si="166"/>
        <v>1188</v>
      </c>
      <c r="T1197" s="130">
        <f t="shared" si="167"/>
        <v>86</v>
      </c>
      <c r="U1197" s="130">
        <f t="shared" si="168"/>
        <v>1367853</v>
      </c>
      <c r="V1197" s="185">
        <f t="shared" si="169"/>
        <v>1188</v>
      </c>
      <c r="W1197" s="12">
        <v>238</v>
      </c>
      <c r="X1197" s="9">
        <v>878</v>
      </c>
      <c r="Y1197" s="9">
        <v>1188</v>
      </c>
      <c r="Z1197" s="12">
        <v>86</v>
      </c>
      <c r="AA1197" s="12">
        <v>1367853</v>
      </c>
      <c r="AB1197" s="132"/>
      <c r="AC1197" s="131"/>
      <c r="AD1197" s="132"/>
      <c r="AE1197" s="132"/>
      <c r="AF1197" s="131"/>
      <c r="AG1197" s="131"/>
      <c r="AI1197" s="12"/>
      <c r="AL1197" s="12"/>
      <c r="AM1197" s="12"/>
      <c r="AO1197" s="12"/>
      <c r="AR1197" s="12"/>
      <c r="AS1197" s="12"/>
      <c r="AU1197" s="12"/>
      <c r="AX1197" s="12"/>
      <c r="AY1197" s="12"/>
      <c r="BA1197" s="12"/>
      <c r="BD1197" s="12"/>
      <c r="BE1197" s="12"/>
      <c r="BG1197" s="12"/>
      <c r="BJ1197" s="12"/>
      <c r="BK1197" s="12"/>
      <c r="BM1197" s="131"/>
      <c r="BN1197" s="132"/>
      <c r="BO1197" s="132"/>
      <c r="BP1197" s="12"/>
      <c r="BQ1197" s="12"/>
      <c r="BS1197" s="12"/>
      <c r="BV1197" s="12"/>
      <c r="BW1197" s="12"/>
      <c r="BY1197" s="12"/>
      <c r="CB1197" s="12"/>
      <c r="CC1197" s="12"/>
      <c r="CE1197" s="12"/>
      <c r="CH1197" s="12"/>
      <c r="CI1197" s="12"/>
    </row>
    <row r="1198" spans="1:87">
      <c r="A1198" s="9">
        <v>1189</v>
      </c>
      <c r="B1198" s="9">
        <v>238</v>
      </c>
      <c r="C1198" s="9" t="s">
        <v>1737</v>
      </c>
      <c r="D1198" s="9">
        <v>915</v>
      </c>
      <c r="E1198" s="9" t="s">
        <v>1500</v>
      </c>
      <c r="F1198" s="39">
        <v>93888</v>
      </c>
      <c r="G1198" s="128">
        <v>6.9346833953337324E-3</v>
      </c>
      <c r="H1198" s="129">
        <f t="shared" si="171"/>
        <v>80687</v>
      </c>
      <c r="I1198" s="128">
        <f>IF(H1199&gt;0, H1198/H1199, 0)</f>
        <v>5.8598319851880373E-3</v>
      </c>
      <c r="J1198" s="76"/>
      <c r="K1198" s="12" t="e">
        <f>ROUND(J1199*I1198,0)</f>
        <v>#REF!</v>
      </c>
      <c r="L1198" s="75">
        <v>63674</v>
      </c>
      <c r="M1198" s="12" t="e">
        <f>K1198-L1198</f>
        <v>#REF!</v>
      </c>
      <c r="N1198" s="50" t="e">
        <f t="shared" si="170"/>
        <v>#REF!</v>
      </c>
      <c r="O1198" s="12">
        <v>6</v>
      </c>
      <c r="P1198" s="9">
        <f t="shared" si="163"/>
        <v>0</v>
      </c>
      <c r="Q1198" s="130">
        <f t="shared" si="164"/>
        <v>238</v>
      </c>
      <c r="R1198" s="130">
        <f t="shared" si="165"/>
        <v>915</v>
      </c>
      <c r="S1198" s="130">
        <f t="shared" si="166"/>
        <v>1189</v>
      </c>
      <c r="T1198" s="130">
        <f t="shared" si="167"/>
        <v>5</v>
      </c>
      <c r="U1198" s="130">
        <f t="shared" si="168"/>
        <v>80687</v>
      </c>
      <c r="V1198" s="185">
        <f t="shared" si="169"/>
        <v>1189</v>
      </c>
      <c r="W1198" s="12">
        <v>238</v>
      </c>
      <c r="X1198" s="9">
        <v>915</v>
      </c>
      <c r="Y1198" s="9">
        <v>1189</v>
      </c>
      <c r="Z1198" s="12">
        <v>5</v>
      </c>
      <c r="AA1198" s="12">
        <v>80687</v>
      </c>
      <c r="AB1198" s="132"/>
      <c r="AC1198" s="131"/>
      <c r="AD1198" s="132"/>
      <c r="AE1198" s="132"/>
      <c r="AF1198" s="131"/>
      <c r="AG1198" s="131"/>
      <c r="AI1198" s="12"/>
      <c r="AL1198" s="12"/>
      <c r="AM1198" s="12"/>
      <c r="AO1198" s="12"/>
      <c r="AR1198" s="12"/>
      <c r="AS1198" s="12"/>
      <c r="AU1198" s="12"/>
      <c r="AX1198" s="12"/>
      <c r="AY1198" s="12"/>
      <c r="BA1198" s="12"/>
      <c r="BD1198" s="12"/>
      <c r="BE1198" s="12"/>
      <c r="BG1198" s="12"/>
      <c r="BJ1198" s="12"/>
      <c r="BK1198" s="12"/>
      <c r="BM1198" s="131"/>
      <c r="BN1198" s="132"/>
      <c r="BO1198" s="132"/>
      <c r="BP1198" s="12"/>
      <c r="BQ1198" s="12"/>
      <c r="BS1198" s="12"/>
      <c r="BV1198" s="12"/>
      <c r="BW1198" s="12"/>
      <c r="BY1198" s="12"/>
      <c r="CB1198" s="12"/>
      <c r="CC1198" s="12"/>
      <c r="CE1198" s="12"/>
      <c r="CH1198" s="12"/>
      <c r="CI1198" s="12"/>
    </row>
    <row r="1199" spans="1:87">
      <c r="A1199" s="9">
        <v>1190</v>
      </c>
      <c r="B1199" s="13">
        <v>238</v>
      </c>
      <c r="C1199" s="13" t="s">
        <v>1737</v>
      </c>
      <c r="D1199" s="13">
        <v>999</v>
      </c>
      <c r="E1199" s="13" t="s">
        <v>946</v>
      </c>
      <c r="F1199" s="111">
        <v>13538902.16</v>
      </c>
      <c r="G1199" s="133">
        <v>1</v>
      </c>
      <c r="H1199" s="134">
        <f>SUM(H1195:H1198)</f>
        <v>13769507.419999998</v>
      </c>
      <c r="I1199" s="133">
        <f>SUM(I1195:I1198)</f>
        <v>1.0000000000000002</v>
      </c>
      <c r="J1199" s="111" t="e">
        <f>VLOOKUP(B1199,town351,22)</f>
        <v>#REF!</v>
      </c>
      <c r="K1199" s="111" t="e">
        <f>SUM(K1195:K1198)</f>
        <v>#REF!</v>
      </c>
      <c r="L1199" s="135">
        <v>9181991</v>
      </c>
      <c r="M1199" s="111" t="e">
        <f>SUM(M1195:M1198)</f>
        <v>#REF!</v>
      </c>
      <c r="N1199" s="49" t="e">
        <f t="shared" si="170"/>
        <v>#REF!</v>
      </c>
      <c r="O1199" s="111">
        <v>1384</v>
      </c>
      <c r="P1199" s="9">
        <f t="shared" si="163"/>
        <v>0</v>
      </c>
      <c r="Q1199" s="130">
        <f t="shared" si="164"/>
        <v>238</v>
      </c>
      <c r="R1199" s="130">
        <f t="shared" si="165"/>
        <v>999</v>
      </c>
      <c r="S1199" s="130">
        <f t="shared" si="166"/>
        <v>1190</v>
      </c>
      <c r="T1199" s="130">
        <f t="shared" si="167"/>
        <v>1393</v>
      </c>
      <c r="U1199" s="130">
        <f t="shared" si="168"/>
        <v>13769507.419999998</v>
      </c>
      <c r="V1199" s="185">
        <f t="shared" si="169"/>
        <v>1190</v>
      </c>
      <c r="W1199" s="12">
        <v>238</v>
      </c>
      <c r="X1199" s="9">
        <v>999</v>
      </c>
      <c r="Y1199" s="9">
        <v>1190</v>
      </c>
      <c r="Z1199" s="12">
        <v>1393</v>
      </c>
      <c r="AA1199" s="12">
        <v>13769507.419999998</v>
      </c>
      <c r="AB1199" s="132"/>
      <c r="AC1199" s="131"/>
      <c r="AD1199" s="132"/>
      <c r="AE1199" s="132"/>
      <c r="AF1199" s="131"/>
      <c r="AG1199" s="131"/>
      <c r="AI1199" s="12"/>
      <c r="AL1199" s="12"/>
      <c r="AM1199" s="12"/>
      <c r="AO1199" s="12"/>
      <c r="AR1199" s="12"/>
      <c r="AS1199" s="12"/>
      <c r="AU1199" s="12"/>
      <c r="AX1199" s="12"/>
      <c r="AY1199" s="12"/>
      <c r="BA1199" s="12"/>
      <c r="BD1199" s="12"/>
      <c r="BE1199" s="12"/>
      <c r="BG1199" s="12"/>
      <c r="BJ1199" s="12"/>
      <c r="BK1199" s="12"/>
      <c r="BM1199" s="131"/>
      <c r="BN1199" s="132"/>
      <c r="BO1199" s="132"/>
      <c r="BP1199" s="12"/>
      <c r="BQ1199" s="12"/>
      <c r="BS1199" s="12"/>
      <c r="BV1199" s="12"/>
      <c r="BW1199" s="12"/>
      <c r="BY1199" s="12"/>
      <c r="CB1199" s="12"/>
      <c r="CC1199" s="12"/>
      <c r="CE1199" s="12"/>
      <c r="CH1199" s="12"/>
      <c r="CI1199" s="12"/>
    </row>
    <row r="1200" spans="1:87">
      <c r="A1200" s="9">
        <v>1191</v>
      </c>
      <c r="B1200" s="9">
        <v>239</v>
      </c>
      <c r="C1200" s="9" t="s">
        <v>1738</v>
      </c>
      <c r="D1200" s="9">
        <v>239</v>
      </c>
      <c r="E1200" s="9" t="s">
        <v>1299</v>
      </c>
      <c r="F1200" s="39">
        <v>84831859.535599992</v>
      </c>
      <c r="G1200" s="128">
        <v>1</v>
      </c>
      <c r="H1200" s="129">
        <f>U1200</f>
        <v>84727196.122590005</v>
      </c>
      <c r="I1200" s="128">
        <f>IF(H1204&gt;0, H1200/H1204, 0)</f>
        <v>1</v>
      </c>
      <c r="J1200" s="76"/>
      <c r="K1200" s="12" t="e">
        <f>ROUND(J1204*I1200,0)</f>
        <v>#REF!</v>
      </c>
      <c r="L1200" s="75">
        <v>62123870</v>
      </c>
      <c r="M1200" s="12" t="e">
        <f>K1200-L1200</f>
        <v>#REF!</v>
      </c>
      <c r="N1200" s="50" t="e">
        <f t="shared" si="170"/>
        <v>#REF!</v>
      </c>
      <c r="O1200" s="12">
        <v>8064</v>
      </c>
      <c r="P1200" s="9">
        <f t="shared" si="163"/>
        <v>0</v>
      </c>
      <c r="Q1200" s="130">
        <f t="shared" si="164"/>
        <v>239</v>
      </c>
      <c r="R1200" s="130">
        <f t="shared" si="165"/>
        <v>239</v>
      </c>
      <c r="S1200" s="130">
        <f t="shared" si="166"/>
        <v>1191</v>
      </c>
      <c r="T1200" s="130">
        <f t="shared" si="167"/>
        <v>8046</v>
      </c>
      <c r="U1200" s="130">
        <f t="shared" si="168"/>
        <v>84727196.122590005</v>
      </c>
      <c r="V1200" s="185">
        <f t="shared" si="169"/>
        <v>1191</v>
      </c>
      <c r="W1200" s="12">
        <v>239</v>
      </c>
      <c r="X1200" s="9">
        <v>239</v>
      </c>
      <c r="Y1200" s="9">
        <v>1191</v>
      </c>
      <c r="Z1200" s="12">
        <v>8046</v>
      </c>
      <c r="AA1200" s="12">
        <v>84727196.122590005</v>
      </c>
      <c r="AB1200" s="132"/>
      <c r="AC1200" s="131"/>
      <c r="AD1200" s="132"/>
      <c r="AE1200" s="132"/>
      <c r="AF1200" s="131"/>
      <c r="AG1200" s="131"/>
      <c r="AI1200" s="12"/>
      <c r="AL1200" s="12"/>
      <c r="AM1200" s="12"/>
      <c r="AO1200" s="12"/>
      <c r="AR1200" s="12"/>
      <c r="AS1200" s="12"/>
      <c r="AU1200" s="12"/>
      <c r="AX1200" s="12"/>
      <c r="AY1200" s="12"/>
      <c r="BA1200" s="12"/>
      <c r="BD1200" s="12"/>
      <c r="BE1200" s="12"/>
      <c r="BG1200" s="12"/>
      <c r="BJ1200" s="12"/>
      <c r="BK1200" s="12"/>
      <c r="BM1200" s="131"/>
      <c r="BN1200" s="132"/>
      <c r="BO1200" s="132"/>
      <c r="BP1200" s="12"/>
      <c r="BQ1200" s="12"/>
      <c r="BS1200" s="12"/>
      <c r="BV1200" s="12"/>
      <c r="BW1200" s="12"/>
      <c r="BY1200" s="12"/>
      <c r="CB1200" s="12"/>
      <c r="CC1200" s="12"/>
      <c r="CE1200" s="12"/>
      <c r="CH1200" s="12"/>
      <c r="CI1200" s="12"/>
    </row>
    <row r="1201" spans="1:87">
      <c r="A1201" s="9">
        <v>1192</v>
      </c>
      <c r="B1201" s="9">
        <v>239</v>
      </c>
      <c r="C1201" s="9" t="s">
        <v>1928</v>
      </c>
      <c r="D1201" s="9">
        <v>998</v>
      </c>
      <c r="E1201" s="9" t="s">
        <v>1928</v>
      </c>
      <c r="F1201" s="39">
        <v>0</v>
      </c>
      <c r="G1201" s="128">
        <v>0</v>
      </c>
      <c r="H1201" s="129">
        <f t="shared" si="171"/>
        <v>0</v>
      </c>
      <c r="I1201" s="128">
        <f>IF(H1204&gt;0, H1201/H1204, 0)</f>
        <v>0</v>
      </c>
      <c r="J1201" s="76"/>
      <c r="K1201" s="12" t="e">
        <f>ROUND(J1204*I1201,0)</f>
        <v>#REF!</v>
      </c>
      <c r="L1201" s="75">
        <v>0</v>
      </c>
      <c r="M1201" s="12" t="e">
        <f>K1201-L1201</f>
        <v>#REF!</v>
      </c>
      <c r="N1201" s="50" t="e">
        <f t="shared" si="170"/>
        <v>#REF!</v>
      </c>
      <c r="O1201" s="12">
        <v>0</v>
      </c>
      <c r="P1201" s="9">
        <f t="shared" si="163"/>
        <v>0</v>
      </c>
      <c r="Q1201" s="130">
        <f t="shared" si="164"/>
        <v>239</v>
      </c>
      <c r="R1201" s="130">
        <f t="shared" si="165"/>
        <v>998</v>
      </c>
      <c r="S1201" s="130">
        <f t="shared" si="166"/>
        <v>1192</v>
      </c>
      <c r="T1201" s="130">
        <f t="shared" si="167"/>
        <v>0</v>
      </c>
      <c r="U1201" s="130">
        <f t="shared" si="168"/>
        <v>0</v>
      </c>
      <c r="V1201" s="185">
        <f t="shared" si="169"/>
        <v>1192</v>
      </c>
      <c r="W1201" s="12">
        <v>239</v>
      </c>
      <c r="X1201" s="9">
        <v>998</v>
      </c>
      <c r="Y1201" s="9">
        <v>1192</v>
      </c>
      <c r="Z1201" s="12">
        <v>0</v>
      </c>
      <c r="AA1201" s="12">
        <v>0</v>
      </c>
      <c r="AB1201" s="132"/>
      <c r="AC1201" s="131"/>
      <c r="AD1201" s="132"/>
      <c r="AE1201" s="132"/>
      <c r="AF1201" s="131"/>
      <c r="AG1201" s="131"/>
      <c r="AI1201" s="12"/>
      <c r="AL1201" s="12"/>
      <c r="AM1201" s="12"/>
      <c r="AO1201" s="12"/>
      <c r="AR1201" s="12"/>
      <c r="AS1201" s="12"/>
      <c r="AU1201" s="12"/>
      <c r="AX1201" s="12"/>
      <c r="AY1201" s="12"/>
      <c r="BA1201" s="12"/>
      <c r="BD1201" s="12"/>
      <c r="BE1201" s="12"/>
      <c r="BG1201" s="12"/>
      <c r="BJ1201" s="12"/>
      <c r="BK1201" s="12"/>
      <c r="BM1201" s="131"/>
      <c r="BN1201" s="132"/>
      <c r="BO1201" s="132"/>
      <c r="BP1201" s="12"/>
      <c r="BQ1201" s="12"/>
      <c r="BS1201" s="12"/>
      <c r="BV1201" s="12"/>
      <c r="BW1201" s="12"/>
      <c r="BY1201" s="12"/>
      <c r="CB1201" s="12"/>
      <c r="CC1201" s="12"/>
      <c r="CE1201" s="12"/>
      <c r="CH1201" s="12"/>
      <c r="CI1201" s="12"/>
    </row>
    <row r="1202" spans="1:87">
      <c r="A1202" s="9">
        <v>1193</v>
      </c>
      <c r="B1202" s="9">
        <v>239</v>
      </c>
      <c r="C1202" s="9" t="s">
        <v>1928</v>
      </c>
      <c r="D1202" s="9">
        <v>998</v>
      </c>
      <c r="E1202" s="9" t="s">
        <v>1928</v>
      </c>
      <c r="F1202" s="39">
        <v>0</v>
      </c>
      <c r="G1202" s="128">
        <v>0</v>
      </c>
      <c r="H1202" s="129">
        <f t="shared" si="171"/>
        <v>0</v>
      </c>
      <c r="I1202" s="128">
        <f>IF(H1204&gt;0, H1202/H1204, 0)</f>
        <v>0</v>
      </c>
      <c r="J1202" s="76"/>
      <c r="K1202" s="12" t="e">
        <f>ROUND(J1204*I1202,0)</f>
        <v>#REF!</v>
      </c>
      <c r="L1202" s="75">
        <v>0</v>
      </c>
      <c r="M1202" s="12" t="e">
        <f>K1202-L1202</f>
        <v>#REF!</v>
      </c>
      <c r="N1202" s="50" t="e">
        <f t="shared" si="170"/>
        <v>#REF!</v>
      </c>
      <c r="O1202" s="12">
        <v>0</v>
      </c>
      <c r="P1202" s="9">
        <f t="shared" si="163"/>
        <v>0</v>
      </c>
      <c r="Q1202" s="130">
        <f t="shared" si="164"/>
        <v>239</v>
      </c>
      <c r="R1202" s="130">
        <f t="shared" si="165"/>
        <v>998</v>
      </c>
      <c r="S1202" s="130">
        <f t="shared" si="166"/>
        <v>1193</v>
      </c>
      <c r="T1202" s="130">
        <f t="shared" si="167"/>
        <v>0</v>
      </c>
      <c r="U1202" s="130">
        <f t="shared" si="168"/>
        <v>0</v>
      </c>
      <c r="V1202" s="185">
        <f t="shared" si="169"/>
        <v>1193</v>
      </c>
      <c r="W1202" s="12">
        <v>239</v>
      </c>
      <c r="X1202" s="9">
        <v>998</v>
      </c>
      <c r="Y1202" s="9">
        <v>1193</v>
      </c>
      <c r="Z1202" s="12">
        <v>0</v>
      </c>
      <c r="AA1202" s="12">
        <v>0</v>
      </c>
      <c r="AB1202" s="132"/>
      <c r="AC1202" s="131"/>
      <c r="AD1202" s="132"/>
      <c r="AE1202" s="132"/>
      <c r="AF1202" s="131"/>
      <c r="AG1202" s="131"/>
      <c r="AI1202" s="12"/>
      <c r="AL1202" s="12"/>
      <c r="AM1202" s="12"/>
      <c r="AO1202" s="12"/>
      <c r="AR1202" s="12"/>
      <c r="AS1202" s="12"/>
      <c r="AU1202" s="12"/>
      <c r="AX1202" s="12"/>
      <c r="AY1202" s="12"/>
      <c r="BA1202" s="12"/>
      <c r="BD1202" s="12"/>
      <c r="BE1202" s="12"/>
      <c r="BG1202" s="12"/>
      <c r="BJ1202" s="12"/>
      <c r="BK1202" s="12"/>
      <c r="BM1202" s="131"/>
      <c r="BN1202" s="132"/>
      <c r="BO1202" s="132"/>
      <c r="BP1202" s="12"/>
      <c r="BQ1202" s="12"/>
      <c r="BS1202" s="12"/>
      <c r="BV1202" s="12"/>
      <c r="BW1202" s="12"/>
      <c r="BY1202" s="12"/>
      <c r="CB1202" s="12"/>
      <c r="CC1202" s="12"/>
      <c r="CE1202" s="12"/>
      <c r="CH1202" s="12"/>
      <c r="CI1202" s="12"/>
    </row>
    <row r="1203" spans="1:87">
      <c r="A1203" s="9">
        <v>1194</v>
      </c>
      <c r="B1203" s="9">
        <v>239</v>
      </c>
      <c r="C1203" s="9" t="s">
        <v>1928</v>
      </c>
      <c r="D1203" s="9">
        <v>998</v>
      </c>
      <c r="E1203" s="9" t="s">
        <v>1928</v>
      </c>
      <c r="F1203" s="39">
        <v>0</v>
      </c>
      <c r="G1203" s="128">
        <v>0</v>
      </c>
      <c r="H1203" s="129">
        <f t="shared" si="171"/>
        <v>0</v>
      </c>
      <c r="I1203" s="128">
        <f>IF(H1204&gt;0, H1203/H1204, 0)</f>
        <v>0</v>
      </c>
      <c r="J1203" s="76"/>
      <c r="K1203" s="12" t="e">
        <f>ROUND(J1204*I1203,0)</f>
        <v>#REF!</v>
      </c>
      <c r="L1203" s="75">
        <v>0</v>
      </c>
      <c r="M1203" s="12" t="e">
        <f>K1203-L1203</f>
        <v>#REF!</v>
      </c>
      <c r="N1203" s="50" t="e">
        <f t="shared" si="170"/>
        <v>#REF!</v>
      </c>
      <c r="O1203" s="12">
        <v>0</v>
      </c>
      <c r="P1203" s="9">
        <f t="shared" si="163"/>
        <v>0</v>
      </c>
      <c r="Q1203" s="130">
        <f t="shared" si="164"/>
        <v>239</v>
      </c>
      <c r="R1203" s="130">
        <f t="shared" si="165"/>
        <v>998</v>
      </c>
      <c r="S1203" s="130">
        <f t="shared" si="166"/>
        <v>1194</v>
      </c>
      <c r="T1203" s="130">
        <f t="shared" si="167"/>
        <v>0</v>
      </c>
      <c r="U1203" s="130">
        <f t="shared" si="168"/>
        <v>0</v>
      </c>
      <c r="V1203" s="185">
        <f t="shared" si="169"/>
        <v>1194</v>
      </c>
      <c r="W1203" s="12">
        <v>239</v>
      </c>
      <c r="X1203" s="9">
        <v>998</v>
      </c>
      <c r="Y1203" s="9">
        <v>1194</v>
      </c>
      <c r="Z1203" s="12">
        <v>0</v>
      </c>
      <c r="AA1203" s="12">
        <v>0</v>
      </c>
      <c r="AB1203" s="132"/>
      <c r="AC1203" s="131"/>
      <c r="AD1203" s="132"/>
      <c r="AE1203" s="132"/>
      <c r="AF1203" s="131"/>
      <c r="AG1203" s="131"/>
      <c r="AI1203" s="12"/>
      <c r="AL1203" s="12"/>
      <c r="AM1203" s="12"/>
      <c r="AO1203" s="12"/>
      <c r="AR1203" s="12"/>
      <c r="AS1203" s="12"/>
      <c r="AU1203" s="12"/>
      <c r="AX1203" s="12"/>
      <c r="AY1203" s="12"/>
      <c r="BA1203" s="12"/>
      <c r="BD1203" s="12"/>
      <c r="BE1203" s="12"/>
      <c r="BG1203" s="12"/>
      <c r="BJ1203" s="12"/>
      <c r="BK1203" s="12"/>
      <c r="BM1203" s="131"/>
      <c r="BN1203" s="132"/>
      <c r="BO1203" s="132"/>
      <c r="BP1203" s="12"/>
      <c r="BQ1203" s="12"/>
      <c r="BS1203" s="12"/>
      <c r="BV1203" s="12"/>
      <c r="BW1203" s="12"/>
      <c r="BY1203" s="12"/>
      <c r="CB1203" s="12"/>
      <c r="CC1203" s="12"/>
      <c r="CE1203" s="12"/>
      <c r="CH1203" s="12"/>
      <c r="CI1203" s="12"/>
    </row>
    <row r="1204" spans="1:87">
      <c r="A1204" s="9">
        <v>1195</v>
      </c>
      <c r="B1204" s="13">
        <v>239</v>
      </c>
      <c r="C1204" s="13" t="s">
        <v>1738</v>
      </c>
      <c r="D1204" s="13">
        <v>999</v>
      </c>
      <c r="E1204" s="13" t="s">
        <v>946</v>
      </c>
      <c r="F1204" s="111">
        <v>84831859.535599992</v>
      </c>
      <c r="G1204" s="133">
        <v>1</v>
      </c>
      <c r="H1204" s="134">
        <f>SUM(H1200:H1203)</f>
        <v>84727196.122590005</v>
      </c>
      <c r="I1204" s="133">
        <f>SUM(I1200:I1203)</f>
        <v>1</v>
      </c>
      <c r="J1204" s="111" t="e">
        <f>VLOOKUP(B1204,town351,22)</f>
        <v>#REF!</v>
      </c>
      <c r="K1204" s="111" t="e">
        <f>SUM(K1200:K1203)</f>
        <v>#REF!</v>
      </c>
      <c r="L1204" s="135">
        <v>62123870</v>
      </c>
      <c r="M1204" s="111" t="e">
        <f>SUM(M1200:M1203)</f>
        <v>#REF!</v>
      </c>
      <c r="N1204" s="49" t="e">
        <f t="shared" si="170"/>
        <v>#REF!</v>
      </c>
      <c r="O1204" s="111">
        <v>8064</v>
      </c>
      <c r="P1204" s="9">
        <f t="shared" si="163"/>
        <v>0</v>
      </c>
      <c r="Q1204" s="130">
        <f t="shared" si="164"/>
        <v>239</v>
      </c>
      <c r="R1204" s="130">
        <f t="shared" si="165"/>
        <v>999</v>
      </c>
      <c r="S1204" s="130">
        <f t="shared" si="166"/>
        <v>1195</v>
      </c>
      <c r="T1204" s="130">
        <f t="shared" si="167"/>
        <v>8046</v>
      </c>
      <c r="U1204" s="130">
        <f t="shared" si="168"/>
        <v>84727196.122590005</v>
      </c>
      <c r="V1204" s="185">
        <f t="shared" si="169"/>
        <v>1195</v>
      </c>
      <c r="W1204" s="12">
        <v>239</v>
      </c>
      <c r="X1204" s="9">
        <v>999</v>
      </c>
      <c r="Y1204" s="9">
        <v>1195</v>
      </c>
      <c r="Z1204" s="12">
        <v>8046</v>
      </c>
      <c r="AA1204" s="12">
        <v>84727196.122590005</v>
      </c>
      <c r="AB1204" s="132"/>
      <c r="AC1204" s="131"/>
      <c r="AD1204" s="132"/>
      <c r="AE1204" s="132"/>
      <c r="AF1204" s="131"/>
      <c r="AG1204" s="131"/>
      <c r="AI1204" s="12"/>
      <c r="AL1204" s="12"/>
      <c r="AM1204" s="12"/>
      <c r="AO1204" s="12"/>
      <c r="AR1204" s="12"/>
      <c r="AS1204" s="12"/>
      <c r="AU1204" s="12"/>
      <c r="AX1204" s="12"/>
      <c r="AY1204" s="12"/>
      <c r="BA1204" s="12"/>
      <c r="BD1204" s="12"/>
      <c r="BE1204" s="12"/>
      <c r="BG1204" s="12"/>
      <c r="BJ1204" s="12"/>
      <c r="BK1204" s="12"/>
      <c r="BM1204" s="131"/>
      <c r="BN1204" s="132"/>
      <c r="BO1204" s="132"/>
      <c r="BP1204" s="12"/>
      <c r="BQ1204" s="12"/>
      <c r="BS1204" s="12"/>
      <c r="BV1204" s="12"/>
      <c r="BW1204" s="12"/>
      <c r="BY1204" s="12"/>
      <c r="CB1204" s="12"/>
      <c r="CC1204" s="12"/>
      <c r="CE1204" s="12"/>
      <c r="CH1204" s="12"/>
      <c r="CI1204" s="12"/>
    </row>
    <row r="1205" spans="1:87">
      <c r="A1205" s="9">
        <v>1196</v>
      </c>
      <c r="B1205" s="9">
        <v>240</v>
      </c>
      <c r="C1205" s="9" t="s">
        <v>1739</v>
      </c>
      <c r="D1205" s="9">
        <v>240</v>
      </c>
      <c r="E1205" s="9" t="s">
        <v>1300</v>
      </c>
      <c r="F1205" s="39">
        <v>2074615.8599999996</v>
      </c>
      <c r="G1205" s="128">
        <v>0.47694743267937073</v>
      </c>
      <c r="H1205" s="129">
        <f>U1205</f>
        <v>2281485.7581900004</v>
      </c>
      <c r="I1205" s="128">
        <f>IF(H1209&gt;0, H1205/H1209, 0)</f>
        <v>0.48978316020494511</v>
      </c>
      <c r="J1205" s="76"/>
      <c r="K1205" s="12" t="e">
        <f>ROUND(J1209*I1205,0)</f>
        <v>#REF!</v>
      </c>
      <c r="L1205" s="75">
        <v>1557980</v>
      </c>
      <c r="M1205" s="12" t="e">
        <f>K1205-L1205</f>
        <v>#REF!</v>
      </c>
      <c r="N1205" s="50" t="e">
        <f t="shared" si="170"/>
        <v>#REF!</v>
      </c>
      <c r="O1205" s="12">
        <v>227</v>
      </c>
      <c r="P1205" s="9">
        <f t="shared" si="163"/>
        <v>0</v>
      </c>
      <c r="Q1205" s="130">
        <f t="shared" si="164"/>
        <v>240</v>
      </c>
      <c r="R1205" s="130">
        <f t="shared" si="165"/>
        <v>240</v>
      </c>
      <c r="S1205" s="130">
        <f t="shared" si="166"/>
        <v>1196</v>
      </c>
      <c r="T1205" s="130">
        <f t="shared" si="167"/>
        <v>232</v>
      </c>
      <c r="U1205" s="130">
        <f t="shared" si="168"/>
        <v>2281485.7581900004</v>
      </c>
      <c r="V1205" s="185">
        <f t="shared" si="169"/>
        <v>1196</v>
      </c>
      <c r="W1205" s="12">
        <v>240</v>
      </c>
      <c r="X1205" s="9">
        <v>240</v>
      </c>
      <c r="Y1205" s="9">
        <v>1196</v>
      </c>
      <c r="Z1205" s="12">
        <v>232</v>
      </c>
      <c r="AA1205" s="12">
        <v>2281485.7581900004</v>
      </c>
      <c r="AB1205" s="132"/>
      <c r="AC1205" s="131"/>
      <c r="AD1205" s="132"/>
      <c r="AE1205" s="132"/>
      <c r="AF1205" s="131"/>
      <c r="AG1205" s="131"/>
      <c r="AI1205" s="12"/>
      <c r="AL1205" s="12"/>
      <c r="AM1205" s="12"/>
      <c r="AO1205" s="12"/>
      <c r="AR1205" s="12"/>
      <c r="AS1205" s="12"/>
      <c r="AU1205" s="12"/>
      <c r="AX1205" s="12"/>
      <c r="AY1205" s="12"/>
      <c r="BA1205" s="12"/>
      <c r="BD1205" s="12"/>
      <c r="BE1205" s="12"/>
      <c r="BG1205" s="12"/>
      <c r="BJ1205" s="12"/>
      <c r="BK1205" s="12"/>
      <c r="BM1205" s="131"/>
      <c r="BN1205" s="132"/>
      <c r="BO1205" s="132"/>
      <c r="BP1205" s="12"/>
      <c r="BQ1205" s="12"/>
      <c r="BS1205" s="12"/>
      <c r="BV1205" s="12"/>
      <c r="BW1205" s="12"/>
      <c r="BY1205" s="12"/>
      <c r="CB1205" s="12"/>
      <c r="CC1205" s="12"/>
      <c r="CE1205" s="12"/>
      <c r="CH1205" s="12"/>
      <c r="CI1205" s="12"/>
    </row>
    <row r="1206" spans="1:87">
      <c r="A1206" s="9">
        <v>1197</v>
      </c>
      <c r="B1206" s="9">
        <v>240</v>
      </c>
      <c r="C1206" s="9" t="s">
        <v>1739</v>
      </c>
      <c r="D1206" s="9">
        <v>760</v>
      </c>
      <c r="E1206" s="9" t="s">
        <v>1462</v>
      </c>
      <c r="F1206" s="39">
        <v>2275163</v>
      </c>
      <c r="G1206" s="128">
        <v>0.52305256732062932</v>
      </c>
      <c r="H1206" s="129">
        <f t="shared" si="171"/>
        <v>2376669</v>
      </c>
      <c r="I1206" s="128">
        <f>IF(H1209&gt;0, H1206/H1209, 0)</f>
        <v>0.51021683979505483</v>
      </c>
      <c r="J1206" s="76"/>
      <c r="K1206" s="12" t="e">
        <f>ROUND(J1209*I1206,0)</f>
        <v>#REF!</v>
      </c>
      <c r="L1206" s="75">
        <v>1708586</v>
      </c>
      <c r="M1206" s="12" t="e">
        <f>K1206-L1206</f>
        <v>#REF!</v>
      </c>
      <c r="N1206" s="50" t="e">
        <f t="shared" si="170"/>
        <v>#REF!</v>
      </c>
      <c r="O1206" s="12">
        <v>215</v>
      </c>
      <c r="P1206" s="9">
        <f t="shared" si="163"/>
        <v>0</v>
      </c>
      <c r="Q1206" s="130">
        <f t="shared" si="164"/>
        <v>240</v>
      </c>
      <c r="R1206" s="130">
        <f t="shared" si="165"/>
        <v>760</v>
      </c>
      <c r="S1206" s="130">
        <f t="shared" si="166"/>
        <v>1197</v>
      </c>
      <c r="T1206" s="130">
        <f t="shared" si="167"/>
        <v>221</v>
      </c>
      <c r="U1206" s="130">
        <f t="shared" si="168"/>
        <v>2376669</v>
      </c>
      <c r="V1206" s="185">
        <f t="shared" si="169"/>
        <v>1197</v>
      </c>
      <c r="W1206" s="12">
        <v>240</v>
      </c>
      <c r="X1206" s="9">
        <v>760</v>
      </c>
      <c r="Y1206" s="9">
        <v>1197</v>
      </c>
      <c r="Z1206" s="12">
        <v>221</v>
      </c>
      <c r="AA1206" s="12">
        <v>2376669</v>
      </c>
      <c r="AB1206" s="132"/>
      <c r="AC1206" s="131"/>
      <c r="AD1206" s="132"/>
      <c r="AE1206" s="132"/>
      <c r="AF1206" s="131"/>
      <c r="AG1206" s="131"/>
      <c r="AI1206" s="12"/>
      <c r="AL1206" s="12"/>
      <c r="AM1206" s="12"/>
      <c r="AO1206" s="12"/>
      <c r="AR1206" s="12"/>
      <c r="AS1206" s="12"/>
      <c r="AU1206" s="12"/>
      <c r="AX1206" s="12"/>
      <c r="AY1206" s="12"/>
      <c r="BA1206" s="12"/>
      <c r="BD1206" s="12"/>
      <c r="BE1206" s="12"/>
      <c r="BG1206" s="12"/>
      <c r="BJ1206" s="12"/>
      <c r="BK1206" s="12"/>
      <c r="BM1206" s="131"/>
      <c r="BN1206" s="132"/>
      <c r="BO1206" s="132"/>
      <c r="BP1206" s="12"/>
      <c r="BQ1206" s="12"/>
      <c r="BS1206" s="12"/>
      <c r="BV1206" s="12"/>
      <c r="BW1206" s="12"/>
      <c r="BY1206" s="12"/>
      <c r="CB1206" s="12"/>
      <c r="CC1206" s="12"/>
      <c r="CE1206" s="12"/>
      <c r="CH1206" s="12"/>
      <c r="CI1206" s="12"/>
    </row>
    <row r="1207" spans="1:87">
      <c r="A1207" s="9">
        <v>1198</v>
      </c>
      <c r="B1207" s="9">
        <v>240</v>
      </c>
      <c r="C1207" s="9" t="s">
        <v>1928</v>
      </c>
      <c r="D1207" s="9">
        <v>998</v>
      </c>
      <c r="E1207" s="9" t="s">
        <v>1928</v>
      </c>
      <c r="F1207" s="39">
        <v>0</v>
      </c>
      <c r="G1207" s="128">
        <v>0</v>
      </c>
      <c r="H1207" s="129">
        <f t="shared" si="171"/>
        <v>0</v>
      </c>
      <c r="I1207" s="128">
        <f>IF(H1209&gt;0, H1207/H1209, 0)</f>
        <v>0</v>
      </c>
      <c r="J1207" s="76"/>
      <c r="K1207" s="12" t="e">
        <f>ROUND(J1209*I1207,0)</f>
        <v>#REF!</v>
      </c>
      <c r="L1207" s="75">
        <v>0</v>
      </c>
      <c r="M1207" s="12" t="e">
        <f>K1207-L1207</f>
        <v>#REF!</v>
      </c>
      <c r="N1207" s="50" t="e">
        <f t="shared" si="170"/>
        <v>#REF!</v>
      </c>
      <c r="O1207" s="12">
        <v>0</v>
      </c>
      <c r="P1207" s="9">
        <f t="shared" si="163"/>
        <v>0</v>
      </c>
      <c r="Q1207" s="130">
        <f t="shared" si="164"/>
        <v>240</v>
      </c>
      <c r="R1207" s="130">
        <f t="shared" si="165"/>
        <v>998</v>
      </c>
      <c r="S1207" s="130">
        <f t="shared" si="166"/>
        <v>1198</v>
      </c>
      <c r="T1207" s="130">
        <f t="shared" si="167"/>
        <v>0</v>
      </c>
      <c r="U1207" s="130">
        <f t="shared" si="168"/>
        <v>0</v>
      </c>
      <c r="V1207" s="185">
        <f t="shared" si="169"/>
        <v>1198</v>
      </c>
      <c r="W1207" s="12">
        <v>240</v>
      </c>
      <c r="X1207" s="9">
        <v>998</v>
      </c>
      <c r="Y1207" s="9">
        <v>1198</v>
      </c>
      <c r="Z1207" s="12">
        <v>0</v>
      </c>
      <c r="AA1207" s="12">
        <v>0</v>
      </c>
      <c r="AB1207" s="132"/>
      <c r="AC1207" s="131"/>
      <c r="AD1207" s="132"/>
      <c r="AE1207" s="132"/>
      <c r="AF1207" s="131"/>
      <c r="AG1207" s="131"/>
      <c r="AI1207" s="12"/>
      <c r="AL1207" s="12"/>
      <c r="AM1207" s="12"/>
      <c r="AO1207" s="12"/>
      <c r="AR1207" s="12"/>
      <c r="AS1207" s="12"/>
      <c r="AU1207" s="12"/>
      <c r="AX1207" s="12"/>
      <c r="AY1207" s="12"/>
      <c r="BA1207" s="12"/>
      <c r="BD1207" s="12"/>
      <c r="BE1207" s="12"/>
      <c r="BG1207" s="12"/>
      <c r="BJ1207" s="12"/>
      <c r="BK1207" s="12"/>
      <c r="BM1207" s="131"/>
      <c r="BN1207" s="132"/>
      <c r="BO1207" s="132"/>
      <c r="BP1207" s="12"/>
      <c r="BQ1207" s="12"/>
      <c r="BS1207" s="12"/>
      <c r="BV1207" s="12"/>
      <c r="BW1207" s="12"/>
      <c r="BY1207" s="12"/>
      <c r="CB1207" s="12"/>
      <c r="CC1207" s="12"/>
      <c r="CE1207" s="12"/>
      <c r="CH1207" s="12"/>
      <c r="CI1207" s="12"/>
    </row>
    <row r="1208" spans="1:87">
      <c r="A1208" s="9">
        <v>1199</v>
      </c>
      <c r="B1208" s="9">
        <v>240</v>
      </c>
      <c r="C1208" s="9" t="s">
        <v>1928</v>
      </c>
      <c r="D1208" s="9">
        <v>998</v>
      </c>
      <c r="E1208" s="9" t="s">
        <v>1928</v>
      </c>
      <c r="F1208" s="39">
        <v>0</v>
      </c>
      <c r="G1208" s="128">
        <v>0</v>
      </c>
      <c r="H1208" s="129">
        <f t="shared" si="171"/>
        <v>0</v>
      </c>
      <c r="I1208" s="128">
        <f>IF(H1209&gt;0, H1208/H1209, 0)</f>
        <v>0</v>
      </c>
      <c r="J1208" s="76"/>
      <c r="K1208" s="12" t="e">
        <f>ROUND(J1209*I1208,0)</f>
        <v>#REF!</v>
      </c>
      <c r="L1208" s="75">
        <v>0</v>
      </c>
      <c r="M1208" s="12" t="e">
        <f>K1208-L1208</f>
        <v>#REF!</v>
      </c>
      <c r="N1208" s="50" t="e">
        <f t="shared" si="170"/>
        <v>#REF!</v>
      </c>
      <c r="O1208" s="12">
        <v>0</v>
      </c>
      <c r="P1208" s="9">
        <f t="shared" si="163"/>
        <v>0</v>
      </c>
      <c r="Q1208" s="130">
        <f t="shared" si="164"/>
        <v>240</v>
      </c>
      <c r="R1208" s="130">
        <f t="shared" si="165"/>
        <v>998</v>
      </c>
      <c r="S1208" s="130">
        <f t="shared" si="166"/>
        <v>1199</v>
      </c>
      <c r="T1208" s="130">
        <f t="shared" si="167"/>
        <v>0</v>
      </c>
      <c r="U1208" s="130">
        <f t="shared" si="168"/>
        <v>0</v>
      </c>
      <c r="V1208" s="185">
        <f t="shared" si="169"/>
        <v>1199</v>
      </c>
      <c r="W1208" s="12">
        <v>240</v>
      </c>
      <c r="X1208" s="9">
        <v>998</v>
      </c>
      <c r="Y1208" s="9">
        <v>1199</v>
      </c>
      <c r="Z1208" s="12">
        <v>0</v>
      </c>
      <c r="AA1208" s="12">
        <v>0</v>
      </c>
      <c r="AB1208" s="132"/>
      <c r="AC1208" s="131"/>
      <c r="AD1208" s="132"/>
      <c r="AE1208" s="132"/>
      <c r="AF1208" s="131"/>
      <c r="AG1208" s="131"/>
      <c r="AI1208" s="12"/>
      <c r="AL1208" s="12"/>
      <c r="AM1208" s="12"/>
      <c r="AO1208" s="12"/>
      <c r="AR1208" s="12"/>
      <c r="AS1208" s="12"/>
      <c r="AU1208" s="12"/>
      <c r="AX1208" s="12"/>
      <c r="AY1208" s="12"/>
      <c r="BA1208" s="12"/>
      <c r="BD1208" s="12"/>
      <c r="BE1208" s="12"/>
      <c r="BG1208" s="12"/>
      <c r="BJ1208" s="12"/>
      <c r="BK1208" s="12"/>
      <c r="BM1208" s="131"/>
      <c r="BN1208" s="132"/>
      <c r="BO1208" s="132"/>
      <c r="BP1208" s="12"/>
      <c r="BQ1208" s="12"/>
      <c r="BS1208" s="12"/>
      <c r="BV1208" s="12"/>
      <c r="BW1208" s="12"/>
      <c r="BY1208" s="12"/>
      <c r="CB1208" s="12"/>
      <c r="CC1208" s="12"/>
      <c r="CE1208" s="12"/>
      <c r="CH1208" s="12"/>
      <c r="CI1208" s="12"/>
    </row>
    <row r="1209" spans="1:87">
      <c r="A1209" s="9">
        <v>1200</v>
      </c>
      <c r="B1209" s="13">
        <v>240</v>
      </c>
      <c r="C1209" s="13" t="s">
        <v>1739</v>
      </c>
      <c r="D1209" s="13">
        <v>999</v>
      </c>
      <c r="E1209" s="13" t="s">
        <v>946</v>
      </c>
      <c r="F1209" s="111">
        <v>4349778.8599999994</v>
      </c>
      <c r="G1209" s="133">
        <v>1</v>
      </c>
      <c r="H1209" s="134">
        <f>SUM(H1205:H1208)</f>
        <v>4658154.7581900004</v>
      </c>
      <c r="I1209" s="133">
        <f>SUM(I1205:I1208)</f>
        <v>1</v>
      </c>
      <c r="J1209" s="111" t="e">
        <f>VLOOKUP(B1209,town351,22)</f>
        <v>#REF!</v>
      </c>
      <c r="K1209" s="111" t="e">
        <f>SUM(K1205:K1208)</f>
        <v>#REF!</v>
      </c>
      <c r="L1209" s="135">
        <v>3266566</v>
      </c>
      <c r="M1209" s="111" t="e">
        <f>SUM(M1205:M1208)</f>
        <v>#REF!</v>
      </c>
      <c r="N1209" s="49" t="e">
        <f t="shared" si="170"/>
        <v>#REF!</v>
      </c>
      <c r="O1209" s="111">
        <v>442</v>
      </c>
      <c r="P1209" s="9">
        <f t="shared" si="163"/>
        <v>0</v>
      </c>
      <c r="Q1209" s="130">
        <f t="shared" si="164"/>
        <v>240</v>
      </c>
      <c r="R1209" s="130">
        <f t="shared" si="165"/>
        <v>999</v>
      </c>
      <c r="S1209" s="130">
        <f t="shared" si="166"/>
        <v>1200</v>
      </c>
      <c r="T1209" s="130">
        <f t="shared" si="167"/>
        <v>453</v>
      </c>
      <c r="U1209" s="130">
        <f t="shared" si="168"/>
        <v>4658154.7581900004</v>
      </c>
      <c r="V1209" s="185">
        <f t="shared" si="169"/>
        <v>1200</v>
      </c>
      <c r="W1209" s="12">
        <v>240</v>
      </c>
      <c r="X1209" s="9">
        <v>999</v>
      </c>
      <c r="Y1209" s="9">
        <v>1200</v>
      </c>
      <c r="Z1209" s="12">
        <v>453</v>
      </c>
      <c r="AA1209" s="12">
        <v>4658154.7581900004</v>
      </c>
      <c r="AB1209" s="132"/>
      <c r="AC1209" s="131"/>
      <c r="AD1209" s="132"/>
      <c r="AE1209" s="132"/>
      <c r="AF1209" s="131"/>
      <c r="AG1209" s="131"/>
      <c r="AI1209" s="12"/>
      <c r="AL1209" s="12"/>
      <c r="AM1209" s="12"/>
      <c r="AO1209" s="12"/>
      <c r="AR1209" s="12"/>
      <c r="AS1209" s="12"/>
      <c r="AU1209" s="12"/>
      <c r="AX1209" s="12"/>
      <c r="AY1209" s="12"/>
      <c r="BA1209" s="12"/>
      <c r="BD1209" s="12"/>
      <c r="BE1209" s="12"/>
      <c r="BG1209" s="12"/>
      <c r="BJ1209" s="12"/>
      <c r="BK1209" s="12"/>
      <c r="BM1209" s="131"/>
      <c r="BN1209" s="132"/>
      <c r="BO1209" s="132"/>
      <c r="BP1209" s="12"/>
      <c r="BQ1209" s="12"/>
      <c r="BS1209" s="12"/>
      <c r="BV1209" s="12"/>
      <c r="BW1209" s="12"/>
      <c r="BY1209" s="12"/>
      <c r="CB1209" s="12"/>
      <c r="CC1209" s="12"/>
      <c r="CE1209" s="12"/>
      <c r="CH1209" s="12"/>
      <c r="CI1209" s="12"/>
    </row>
    <row r="1210" spans="1:87">
      <c r="A1210" s="9">
        <v>1201</v>
      </c>
      <c r="B1210" s="9">
        <v>241</v>
      </c>
      <c r="C1210" s="9" t="s">
        <v>1740</v>
      </c>
      <c r="D1210" s="9">
        <v>241</v>
      </c>
      <c r="E1210" s="9" t="s">
        <v>1301</v>
      </c>
      <c r="F1210" s="39">
        <v>0</v>
      </c>
      <c r="G1210" s="128">
        <v>0</v>
      </c>
      <c r="H1210" s="129">
        <f>U1210</f>
        <v>0</v>
      </c>
      <c r="I1210" s="128">
        <f>IF(H1214&gt;0, H1210/H1214, 0)</f>
        <v>0</v>
      </c>
      <c r="J1210" s="76"/>
      <c r="K1210" s="12" t="e">
        <f>ROUND(J1214*I1210,0)</f>
        <v>#REF!</v>
      </c>
      <c r="L1210" s="75">
        <v>0</v>
      </c>
      <c r="M1210" s="12" t="e">
        <f>K1210-L1210</f>
        <v>#REF!</v>
      </c>
      <c r="N1210" s="50" t="e">
        <f t="shared" si="170"/>
        <v>#REF!</v>
      </c>
      <c r="O1210" s="12">
        <v>0</v>
      </c>
      <c r="P1210" s="9">
        <f t="shared" si="163"/>
        <v>0</v>
      </c>
      <c r="Q1210" s="130">
        <f t="shared" si="164"/>
        <v>241</v>
      </c>
      <c r="R1210" s="130">
        <f t="shared" si="165"/>
        <v>241</v>
      </c>
      <c r="S1210" s="130">
        <f t="shared" si="166"/>
        <v>1201</v>
      </c>
      <c r="T1210" s="130">
        <f t="shared" si="167"/>
        <v>0</v>
      </c>
      <c r="U1210" s="130">
        <f t="shared" si="168"/>
        <v>0</v>
      </c>
      <c r="V1210" s="185">
        <f t="shared" si="169"/>
        <v>1201</v>
      </c>
      <c r="W1210" s="12">
        <v>241</v>
      </c>
      <c r="X1210" s="9">
        <v>241</v>
      </c>
      <c r="Y1210" s="9">
        <v>1201</v>
      </c>
      <c r="Z1210" s="12">
        <v>0</v>
      </c>
      <c r="AA1210" s="12">
        <v>0</v>
      </c>
      <c r="AB1210" s="132"/>
      <c r="AC1210" s="131"/>
      <c r="AD1210" s="132"/>
      <c r="AE1210" s="132"/>
      <c r="AF1210" s="131"/>
      <c r="AG1210" s="131"/>
      <c r="AI1210" s="12"/>
      <c r="AL1210" s="12"/>
      <c r="AM1210" s="12"/>
      <c r="AO1210" s="12"/>
      <c r="AR1210" s="12"/>
      <c r="AS1210" s="12"/>
      <c r="AU1210" s="12"/>
      <c r="AX1210" s="12"/>
      <c r="AY1210" s="12"/>
      <c r="BA1210" s="12"/>
      <c r="BD1210" s="12"/>
      <c r="BE1210" s="12"/>
      <c r="BG1210" s="12"/>
      <c r="BJ1210" s="12"/>
      <c r="BK1210" s="12"/>
      <c r="BM1210" s="131"/>
      <c r="BN1210" s="132"/>
      <c r="BO1210" s="132"/>
      <c r="BP1210" s="12"/>
      <c r="BQ1210" s="12"/>
      <c r="BS1210" s="12"/>
      <c r="BV1210" s="12"/>
      <c r="BW1210" s="12"/>
      <c r="BY1210" s="12"/>
      <c r="CB1210" s="12"/>
      <c r="CC1210" s="12"/>
      <c r="CE1210" s="12"/>
      <c r="CH1210" s="12"/>
      <c r="CI1210" s="12"/>
    </row>
    <row r="1211" spans="1:87">
      <c r="A1211" s="9">
        <v>1202</v>
      </c>
      <c r="B1211" s="9">
        <v>241</v>
      </c>
      <c r="C1211" s="9" t="s">
        <v>1740</v>
      </c>
      <c r="D1211" s="9">
        <v>775</v>
      </c>
      <c r="E1211" s="9" t="s">
        <v>1470</v>
      </c>
      <c r="F1211" s="39">
        <v>4047089</v>
      </c>
      <c r="G1211" s="128">
        <v>0.92653857653653893</v>
      </c>
      <c r="H1211" s="129">
        <f t="shared" si="171"/>
        <v>4116764</v>
      </c>
      <c r="I1211" s="128">
        <f>IF(H1214&gt;0, H1211/H1214, 0)</f>
        <v>0.92114609046499851</v>
      </c>
      <c r="J1211" s="76"/>
      <c r="K1211" s="12" t="e">
        <f>ROUND(J1214*I1211,0)</f>
        <v>#REF!</v>
      </c>
      <c r="L1211" s="75">
        <v>3527209</v>
      </c>
      <c r="M1211" s="12" t="e">
        <f>K1211-L1211</f>
        <v>#REF!</v>
      </c>
      <c r="N1211" s="50" t="e">
        <f t="shared" si="170"/>
        <v>#REF!</v>
      </c>
      <c r="O1211" s="12">
        <v>435</v>
      </c>
      <c r="P1211" s="9">
        <f t="shared" si="163"/>
        <v>0</v>
      </c>
      <c r="Q1211" s="130">
        <f t="shared" si="164"/>
        <v>241</v>
      </c>
      <c r="R1211" s="130">
        <f t="shared" si="165"/>
        <v>775</v>
      </c>
      <c r="S1211" s="130">
        <f t="shared" si="166"/>
        <v>1202</v>
      </c>
      <c r="T1211" s="130">
        <f t="shared" si="167"/>
        <v>443</v>
      </c>
      <c r="U1211" s="130">
        <f t="shared" si="168"/>
        <v>4116764</v>
      </c>
      <c r="V1211" s="185">
        <f t="shared" si="169"/>
        <v>1202</v>
      </c>
      <c r="W1211" s="12">
        <v>241</v>
      </c>
      <c r="X1211" s="9">
        <v>775</v>
      </c>
      <c r="Y1211" s="9">
        <v>1202</v>
      </c>
      <c r="Z1211" s="12">
        <v>443</v>
      </c>
      <c r="AA1211" s="12">
        <v>4116764</v>
      </c>
      <c r="AB1211" s="132"/>
      <c r="AC1211" s="131"/>
      <c r="AD1211" s="132"/>
      <c r="AE1211" s="132"/>
      <c r="AF1211" s="131"/>
      <c r="AG1211" s="131"/>
      <c r="AI1211" s="12"/>
      <c r="AL1211" s="12"/>
      <c r="AM1211" s="12"/>
      <c r="AO1211" s="12"/>
      <c r="AR1211" s="12"/>
      <c r="AS1211" s="12"/>
      <c r="AU1211" s="12"/>
      <c r="AX1211" s="12"/>
      <c r="AY1211" s="12"/>
      <c r="BA1211" s="12"/>
      <c r="BD1211" s="12"/>
      <c r="BE1211" s="12"/>
      <c r="BG1211" s="12"/>
      <c r="BJ1211" s="12"/>
      <c r="BK1211" s="12"/>
      <c r="BM1211" s="131"/>
      <c r="BN1211" s="132"/>
      <c r="BO1211" s="132"/>
      <c r="BP1211" s="12"/>
      <c r="BQ1211" s="12"/>
      <c r="BS1211" s="12"/>
      <c r="BV1211" s="12"/>
      <c r="BW1211" s="12"/>
      <c r="BY1211" s="12"/>
      <c r="CB1211" s="12"/>
      <c r="CC1211" s="12"/>
      <c r="CE1211" s="12"/>
      <c r="CH1211" s="12"/>
      <c r="CI1211" s="12"/>
    </row>
    <row r="1212" spans="1:87">
      <c r="A1212" s="9">
        <v>1203</v>
      </c>
      <c r="B1212" s="9">
        <v>241</v>
      </c>
      <c r="C1212" s="9" t="s">
        <v>1740</v>
      </c>
      <c r="D1212" s="9">
        <v>832</v>
      </c>
      <c r="E1212" s="9" t="s">
        <v>1486</v>
      </c>
      <c r="F1212" s="39">
        <v>320877</v>
      </c>
      <c r="G1212" s="128">
        <v>7.3461423463461031E-2</v>
      </c>
      <c r="H1212" s="129">
        <f t="shared" si="171"/>
        <v>352412</v>
      </c>
      <c r="I1212" s="128">
        <f>IF(H1214&gt;0, H1212/H1214, 0)</f>
        <v>7.8853909535001529E-2</v>
      </c>
      <c r="J1212" s="76"/>
      <c r="K1212" s="12" t="e">
        <f>ROUND(J1214*I1212,0)</f>
        <v>#REF!</v>
      </c>
      <c r="L1212" s="75">
        <v>279658</v>
      </c>
      <c r="M1212" s="12" t="e">
        <f>K1212-L1212</f>
        <v>#REF!</v>
      </c>
      <c r="N1212" s="50" t="e">
        <f t="shared" si="170"/>
        <v>#REF!</v>
      </c>
      <c r="O1212" s="12">
        <v>21</v>
      </c>
      <c r="P1212" s="9">
        <f t="shared" si="163"/>
        <v>0</v>
      </c>
      <c r="Q1212" s="130">
        <f t="shared" si="164"/>
        <v>241</v>
      </c>
      <c r="R1212" s="130">
        <f t="shared" si="165"/>
        <v>832</v>
      </c>
      <c r="S1212" s="130">
        <f t="shared" si="166"/>
        <v>1203</v>
      </c>
      <c r="T1212" s="130">
        <f t="shared" si="167"/>
        <v>23</v>
      </c>
      <c r="U1212" s="130">
        <f t="shared" si="168"/>
        <v>352412</v>
      </c>
      <c r="V1212" s="185">
        <f t="shared" si="169"/>
        <v>1203</v>
      </c>
      <c r="W1212" s="12">
        <v>241</v>
      </c>
      <c r="X1212" s="9">
        <v>832</v>
      </c>
      <c r="Y1212" s="9">
        <v>1203</v>
      </c>
      <c r="Z1212" s="12">
        <v>23</v>
      </c>
      <c r="AA1212" s="12">
        <v>352412</v>
      </c>
      <c r="AB1212" s="132"/>
      <c r="AC1212" s="131"/>
      <c r="AD1212" s="132"/>
      <c r="AE1212" s="132"/>
      <c r="AF1212" s="131"/>
      <c r="AG1212" s="131"/>
      <c r="AI1212" s="12"/>
      <c r="AL1212" s="12"/>
      <c r="AM1212" s="12"/>
      <c r="AO1212" s="12"/>
      <c r="AR1212" s="12"/>
      <c r="AS1212" s="12"/>
      <c r="AU1212" s="12"/>
      <c r="AX1212" s="12"/>
      <c r="AY1212" s="12"/>
      <c r="BA1212" s="12"/>
      <c r="BD1212" s="12"/>
      <c r="BE1212" s="12"/>
      <c r="BG1212" s="12"/>
      <c r="BJ1212" s="12"/>
      <c r="BK1212" s="12"/>
      <c r="BM1212" s="131"/>
      <c r="BN1212" s="132"/>
      <c r="BO1212" s="132"/>
      <c r="BP1212" s="12"/>
      <c r="BQ1212" s="12"/>
      <c r="BS1212" s="12"/>
      <c r="BV1212" s="12"/>
      <c r="BW1212" s="12"/>
      <c r="BY1212" s="12"/>
      <c r="CB1212" s="12"/>
      <c r="CC1212" s="12"/>
      <c r="CE1212" s="12"/>
      <c r="CH1212" s="12"/>
      <c r="CI1212" s="12"/>
    </row>
    <row r="1213" spans="1:87">
      <c r="A1213" s="9">
        <v>1204</v>
      </c>
      <c r="B1213" s="9">
        <v>241</v>
      </c>
      <c r="C1213" s="9" t="s">
        <v>1928</v>
      </c>
      <c r="D1213" s="9">
        <v>998</v>
      </c>
      <c r="E1213" s="9" t="s">
        <v>1928</v>
      </c>
      <c r="F1213" s="39">
        <v>0</v>
      </c>
      <c r="G1213" s="128">
        <v>0</v>
      </c>
      <c r="H1213" s="129">
        <f t="shared" si="171"/>
        <v>0</v>
      </c>
      <c r="I1213" s="128">
        <f>IF(H1214&gt;0, H1213/H1214, 0)</f>
        <v>0</v>
      </c>
      <c r="J1213" s="76"/>
      <c r="K1213" s="12" t="e">
        <f>ROUND(J1214*I1213,0)</f>
        <v>#REF!</v>
      </c>
      <c r="L1213" s="75">
        <v>0</v>
      </c>
      <c r="M1213" s="12" t="e">
        <f>K1213-L1213</f>
        <v>#REF!</v>
      </c>
      <c r="N1213" s="50" t="e">
        <f t="shared" si="170"/>
        <v>#REF!</v>
      </c>
      <c r="O1213" s="12">
        <v>0</v>
      </c>
      <c r="P1213" s="9">
        <f t="shared" si="163"/>
        <v>0</v>
      </c>
      <c r="Q1213" s="130">
        <f t="shared" si="164"/>
        <v>241</v>
      </c>
      <c r="R1213" s="130">
        <f t="shared" si="165"/>
        <v>998</v>
      </c>
      <c r="S1213" s="130">
        <f t="shared" si="166"/>
        <v>1204</v>
      </c>
      <c r="T1213" s="130">
        <f t="shared" si="167"/>
        <v>0</v>
      </c>
      <c r="U1213" s="130">
        <f t="shared" si="168"/>
        <v>0</v>
      </c>
      <c r="V1213" s="185">
        <f t="shared" si="169"/>
        <v>1204</v>
      </c>
      <c r="W1213" s="12">
        <v>241</v>
      </c>
      <c r="X1213" s="9">
        <v>998</v>
      </c>
      <c r="Y1213" s="9">
        <v>1204</v>
      </c>
      <c r="Z1213" s="12">
        <v>0</v>
      </c>
      <c r="AA1213" s="12">
        <v>0</v>
      </c>
      <c r="AB1213" s="132"/>
      <c r="AC1213" s="131"/>
      <c r="AD1213" s="132"/>
      <c r="AE1213" s="132"/>
      <c r="AF1213" s="131"/>
      <c r="AG1213" s="131"/>
      <c r="AI1213" s="12"/>
      <c r="AL1213" s="12"/>
      <c r="AM1213" s="12"/>
      <c r="AO1213" s="12"/>
      <c r="AR1213" s="12"/>
      <c r="AS1213" s="12"/>
      <c r="AU1213" s="12"/>
      <c r="AX1213" s="12"/>
      <c r="AY1213" s="12"/>
      <c r="BA1213" s="12"/>
      <c r="BD1213" s="12"/>
      <c r="BE1213" s="12"/>
      <c r="BG1213" s="12"/>
      <c r="BJ1213" s="12"/>
      <c r="BK1213" s="12"/>
      <c r="BM1213" s="131"/>
      <c r="BN1213" s="132"/>
      <c r="BO1213" s="132"/>
      <c r="BP1213" s="12"/>
      <c r="BQ1213" s="12"/>
      <c r="BS1213" s="12"/>
      <c r="BV1213" s="12"/>
      <c r="BW1213" s="12"/>
      <c r="BY1213" s="12"/>
      <c r="CB1213" s="12"/>
      <c r="CC1213" s="12"/>
      <c r="CE1213" s="12"/>
      <c r="CH1213" s="12"/>
      <c r="CI1213" s="12"/>
    </row>
    <row r="1214" spans="1:87">
      <c r="A1214" s="9">
        <v>1205</v>
      </c>
      <c r="B1214" s="13">
        <v>241</v>
      </c>
      <c r="C1214" s="13" t="s">
        <v>1740</v>
      </c>
      <c r="D1214" s="13">
        <v>999</v>
      </c>
      <c r="E1214" s="13" t="s">
        <v>946</v>
      </c>
      <c r="F1214" s="111">
        <v>4367966</v>
      </c>
      <c r="G1214" s="133">
        <v>1</v>
      </c>
      <c r="H1214" s="134">
        <f>SUM(H1210:H1213)</f>
        <v>4469176</v>
      </c>
      <c r="I1214" s="133">
        <f>SUM(I1210:I1213)</f>
        <v>1</v>
      </c>
      <c r="J1214" s="111" t="e">
        <f>VLOOKUP(B1214,town351,22)</f>
        <v>#REF!</v>
      </c>
      <c r="K1214" s="111" t="e">
        <f>SUM(K1210:K1213)</f>
        <v>#REF!</v>
      </c>
      <c r="L1214" s="135">
        <v>3806867</v>
      </c>
      <c r="M1214" s="111" t="e">
        <f>SUM(M1210:M1213)</f>
        <v>#REF!</v>
      </c>
      <c r="N1214" s="49" t="e">
        <f t="shared" si="170"/>
        <v>#REF!</v>
      </c>
      <c r="O1214" s="111">
        <v>456</v>
      </c>
      <c r="P1214" s="9">
        <f t="shared" si="163"/>
        <v>0</v>
      </c>
      <c r="Q1214" s="130">
        <f t="shared" si="164"/>
        <v>241</v>
      </c>
      <c r="R1214" s="130">
        <f t="shared" si="165"/>
        <v>999</v>
      </c>
      <c r="S1214" s="130">
        <f t="shared" si="166"/>
        <v>1205</v>
      </c>
      <c r="T1214" s="130">
        <f t="shared" si="167"/>
        <v>466</v>
      </c>
      <c r="U1214" s="130">
        <f t="shared" si="168"/>
        <v>4469176</v>
      </c>
      <c r="V1214" s="185">
        <f t="shared" si="169"/>
        <v>1205</v>
      </c>
      <c r="W1214" s="12">
        <v>241</v>
      </c>
      <c r="X1214" s="9">
        <v>999</v>
      </c>
      <c r="Y1214" s="9">
        <v>1205</v>
      </c>
      <c r="Z1214" s="12">
        <v>466</v>
      </c>
      <c r="AA1214" s="12">
        <v>4469176</v>
      </c>
      <c r="AB1214" s="132"/>
      <c r="AC1214" s="131"/>
      <c r="AD1214" s="132"/>
      <c r="AE1214" s="132"/>
      <c r="AF1214" s="131"/>
      <c r="AG1214" s="131"/>
      <c r="AI1214" s="12"/>
      <c r="AL1214" s="12"/>
      <c r="AM1214" s="12"/>
      <c r="AO1214" s="12"/>
      <c r="AR1214" s="12"/>
      <c r="AS1214" s="12"/>
      <c r="AU1214" s="12"/>
      <c r="AX1214" s="12"/>
      <c r="AY1214" s="12"/>
      <c r="BA1214" s="12"/>
      <c r="BD1214" s="12"/>
      <c r="BE1214" s="12"/>
      <c r="BG1214" s="12"/>
      <c r="BJ1214" s="12"/>
      <c r="BK1214" s="12"/>
      <c r="BM1214" s="131"/>
      <c r="BN1214" s="132"/>
      <c r="BO1214" s="132"/>
      <c r="BP1214" s="12"/>
      <c r="BQ1214" s="12"/>
      <c r="BS1214" s="12"/>
      <c r="BV1214" s="12"/>
      <c r="BW1214" s="12"/>
      <c r="BY1214" s="12"/>
      <c r="CB1214" s="12"/>
      <c r="CC1214" s="12"/>
      <c r="CE1214" s="12"/>
      <c r="CH1214" s="12"/>
      <c r="CI1214" s="12"/>
    </row>
    <row r="1215" spans="1:87">
      <c r="A1215" s="9">
        <v>1206</v>
      </c>
      <c r="B1215" s="9">
        <v>242</v>
      </c>
      <c r="C1215" s="9" t="s">
        <v>1741</v>
      </c>
      <c r="D1215" s="9">
        <v>242</v>
      </c>
      <c r="E1215" s="9" t="s">
        <v>1302</v>
      </c>
      <c r="F1215" s="39">
        <v>1284862.27</v>
      </c>
      <c r="G1215" s="128">
        <v>0.95364138084053196</v>
      </c>
      <c r="H1215" s="129">
        <f>U1215</f>
        <v>1411461.41</v>
      </c>
      <c r="I1215" s="128">
        <f>IF(H1219&gt;0, H1215/H1219, 0)</f>
        <v>0.96717875002430009</v>
      </c>
      <c r="J1215" s="76"/>
      <c r="K1215" s="12" t="e">
        <f>ROUND(J1219*I1215,0)</f>
        <v>#REF!</v>
      </c>
      <c r="L1215" s="75">
        <v>1156376</v>
      </c>
      <c r="M1215" s="12" t="e">
        <f>K1215-L1215</f>
        <v>#REF!</v>
      </c>
      <c r="N1215" s="50" t="e">
        <f t="shared" si="170"/>
        <v>#REF!</v>
      </c>
      <c r="O1215" s="12">
        <v>129</v>
      </c>
      <c r="P1215" s="9">
        <f t="shared" si="163"/>
        <v>0</v>
      </c>
      <c r="Q1215" s="130">
        <f t="shared" si="164"/>
        <v>242</v>
      </c>
      <c r="R1215" s="130">
        <f t="shared" si="165"/>
        <v>242</v>
      </c>
      <c r="S1215" s="130">
        <f t="shared" si="166"/>
        <v>1206</v>
      </c>
      <c r="T1215" s="130">
        <f t="shared" si="167"/>
        <v>137</v>
      </c>
      <c r="U1215" s="130">
        <f t="shared" si="168"/>
        <v>1411461.41</v>
      </c>
      <c r="V1215" s="185">
        <f t="shared" si="169"/>
        <v>1206</v>
      </c>
      <c r="W1215" s="12">
        <v>242</v>
      </c>
      <c r="X1215" s="9">
        <v>242</v>
      </c>
      <c r="Y1215" s="9">
        <v>1206</v>
      </c>
      <c r="Z1215" s="12">
        <v>137</v>
      </c>
      <c r="AA1215" s="12">
        <v>1411461.41</v>
      </c>
      <c r="AB1215" s="132"/>
      <c r="AC1215" s="131"/>
      <c r="AD1215" s="132"/>
      <c r="AE1215" s="132"/>
      <c r="AF1215" s="131"/>
      <c r="AG1215" s="131"/>
      <c r="AI1215" s="12"/>
      <c r="AL1215" s="12"/>
      <c r="AM1215" s="12"/>
      <c r="AO1215" s="12"/>
      <c r="AR1215" s="12"/>
      <c r="AS1215" s="12"/>
      <c r="AU1215" s="12"/>
      <c r="AX1215" s="12"/>
      <c r="AY1215" s="12"/>
      <c r="BA1215" s="12"/>
      <c r="BD1215" s="12"/>
      <c r="BE1215" s="12"/>
      <c r="BG1215" s="12"/>
      <c r="BJ1215" s="12"/>
      <c r="BK1215" s="12"/>
      <c r="BM1215" s="131"/>
      <c r="BN1215" s="132"/>
      <c r="BO1215" s="132"/>
      <c r="BP1215" s="12"/>
      <c r="BQ1215" s="12"/>
      <c r="BS1215" s="12"/>
      <c r="BV1215" s="12"/>
      <c r="BW1215" s="12"/>
      <c r="BY1215" s="12"/>
      <c r="CB1215" s="12"/>
      <c r="CC1215" s="12"/>
      <c r="CE1215" s="12"/>
      <c r="CH1215" s="12"/>
      <c r="CI1215" s="12"/>
    </row>
    <row r="1216" spans="1:87">
      <c r="A1216" s="9">
        <v>1207</v>
      </c>
      <c r="B1216" s="9">
        <v>242</v>
      </c>
      <c r="C1216" s="9" t="s">
        <v>1741</v>
      </c>
      <c r="D1216" s="9">
        <v>815</v>
      </c>
      <c r="E1216" s="9" t="s">
        <v>1477</v>
      </c>
      <c r="F1216" s="39">
        <v>62460</v>
      </c>
      <c r="G1216" s="128">
        <v>4.635861915946806E-2</v>
      </c>
      <c r="H1216" s="129">
        <f t="shared" si="171"/>
        <v>47898</v>
      </c>
      <c r="I1216" s="128">
        <f>IF(H1219&gt;0, H1216/H1219, 0)</f>
        <v>3.2821249975699955E-2</v>
      </c>
      <c r="J1216" s="76"/>
      <c r="K1216" s="12" t="e">
        <f>ROUND(J1219*I1216,0)</f>
        <v>#REF!</v>
      </c>
      <c r="L1216" s="75">
        <v>56214</v>
      </c>
      <c r="M1216" s="12" t="e">
        <f>K1216-L1216</f>
        <v>#REF!</v>
      </c>
      <c r="N1216" s="50" t="e">
        <f t="shared" si="170"/>
        <v>#REF!</v>
      </c>
      <c r="O1216" s="12">
        <v>4</v>
      </c>
      <c r="P1216" s="9">
        <f t="shared" si="163"/>
        <v>0</v>
      </c>
      <c r="Q1216" s="130">
        <f t="shared" si="164"/>
        <v>242</v>
      </c>
      <c r="R1216" s="130">
        <f t="shared" si="165"/>
        <v>815</v>
      </c>
      <c r="S1216" s="130">
        <f t="shared" si="166"/>
        <v>1207</v>
      </c>
      <c r="T1216" s="130">
        <f t="shared" si="167"/>
        <v>3</v>
      </c>
      <c r="U1216" s="130">
        <f t="shared" si="168"/>
        <v>47898</v>
      </c>
      <c r="V1216" s="185">
        <f t="shared" si="169"/>
        <v>1207</v>
      </c>
      <c r="W1216" s="12">
        <v>242</v>
      </c>
      <c r="X1216" s="9">
        <v>815</v>
      </c>
      <c r="Y1216" s="9">
        <v>1207</v>
      </c>
      <c r="Z1216" s="12">
        <v>3</v>
      </c>
      <c r="AA1216" s="12">
        <v>47898</v>
      </c>
      <c r="AB1216" s="132"/>
      <c r="AC1216" s="131"/>
      <c r="AD1216" s="132"/>
      <c r="AE1216" s="132"/>
      <c r="AF1216" s="131"/>
      <c r="AG1216" s="131"/>
      <c r="AI1216" s="12"/>
      <c r="AL1216" s="12"/>
      <c r="AM1216" s="12"/>
      <c r="AO1216" s="12"/>
      <c r="AR1216" s="12"/>
      <c r="AS1216" s="12"/>
      <c r="AU1216" s="12"/>
      <c r="AX1216" s="12"/>
      <c r="AY1216" s="12"/>
      <c r="BA1216" s="12"/>
      <c r="BD1216" s="12"/>
      <c r="BE1216" s="12"/>
      <c r="BG1216" s="12"/>
      <c r="BJ1216" s="12"/>
      <c r="BK1216" s="12"/>
      <c r="BM1216" s="131"/>
      <c r="BN1216" s="132"/>
      <c r="BO1216" s="132"/>
      <c r="BP1216" s="12"/>
      <c r="BQ1216" s="12"/>
      <c r="BS1216" s="12"/>
      <c r="BV1216" s="12"/>
      <c r="BW1216" s="12"/>
      <c r="BY1216" s="12"/>
      <c r="CB1216" s="12"/>
      <c r="CC1216" s="12"/>
      <c r="CE1216" s="12"/>
      <c r="CH1216" s="12"/>
      <c r="CI1216" s="12"/>
    </row>
    <row r="1217" spans="1:87">
      <c r="A1217" s="9">
        <v>1208</v>
      </c>
      <c r="B1217" s="9">
        <v>242</v>
      </c>
      <c r="C1217" s="9" t="s">
        <v>1928</v>
      </c>
      <c r="D1217" s="9">
        <v>998</v>
      </c>
      <c r="E1217" s="9" t="s">
        <v>1928</v>
      </c>
      <c r="F1217" s="39">
        <v>0</v>
      </c>
      <c r="G1217" s="128">
        <v>0</v>
      </c>
      <c r="H1217" s="129">
        <f t="shared" si="171"/>
        <v>0</v>
      </c>
      <c r="I1217" s="128">
        <f>IF(H1219&gt;0, H1217/H1219, 0)</f>
        <v>0</v>
      </c>
      <c r="J1217" s="76"/>
      <c r="K1217" s="12" t="e">
        <f>ROUND(J1219*I1217,0)</f>
        <v>#REF!</v>
      </c>
      <c r="L1217" s="75">
        <v>0</v>
      </c>
      <c r="M1217" s="12" t="e">
        <f>K1217-L1217</f>
        <v>#REF!</v>
      </c>
      <c r="N1217" s="50" t="e">
        <f t="shared" si="170"/>
        <v>#REF!</v>
      </c>
      <c r="O1217" s="12">
        <v>0</v>
      </c>
      <c r="P1217" s="9">
        <f t="shared" si="163"/>
        <v>0</v>
      </c>
      <c r="Q1217" s="130">
        <f t="shared" si="164"/>
        <v>242</v>
      </c>
      <c r="R1217" s="130">
        <f t="shared" si="165"/>
        <v>998</v>
      </c>
      <c r="S1217" s="130">
        <f t="shared" si="166"/>
        <v>1208</v>
      </c>
      <c r="T1217" s="130">
        <f t="shared" si="167"/>
        <v>0</v>
      </c>
      <c r="U1217" s="130">
        <f t="shared" si="168"/>
        <v>0</v>
      </c>
      <c r="V1217" s="185">
        <f t="shared" si="169"/>
        <v>1208</v>
      </c>
      <c r="W1217" s="12">
        <v>242</v>
      </c>
      <c r="X1217" s="9">
        <v>998</v>
      </c>
      <c r="Y1217" s="9">
        <v>1208</v>
      </c>
      <c r="Z1217" s="12">
        <v>0</v>
      </c>
      <c r="AA1217" s="12">
        <v>0</v>
      </c>
      <c r="AB1217" s="132"/>
      <c r="AC1217" s="131"/>
      <c r="AD1217" s="132"/>
      <c r="AE1217" s="132"/>
      <c r="AF1217" s="131"/>
      <c r="AG1217" s="131"/>
      <c r="AI1217" s="12"/>
      <c r="AL1217" s="12"/>
      <c r="AM1217" s="12"/>
      <c r="AO1217" s="12"/>
      <c r="AR1217" s="12"/>
      <c r="AS1217" s="12"/>
      <c r="AU1217" s="12"/>
      <c r="AX1217" s="12"/>
      <c r="AY1217" s="12"/>
      <c r="BA1217" s="12"/>
      <c r="BD1217" s="12"/>
      <c r="BE1217" s="12"/>
      <c r="BG1217" s="12"/>
      <c r="BJ1217" s="12"/>
      <c r="BK1217" s="12"/>
      <c r="BM1217" s="131"/>
      <c r="BN1217" s="132"/>
      <c r="BO1217" s="132"/>
      <c r="BP1217" s="12"/>
      <c r="BQ1217" s="12"/>
      <c r="BS1217" s="12"/>
      <c r="BV1217" s="12"/>
      <c r="BW1217" s="12"/>
      <c r="BY1217" s="12"/>
      <c r="CB1217" s="12"/>
      <c r="CC1217" s="12"/>
      <c r="CE1217" s="12"/>
      <c r="CH1217" s="12"/>
      <c r="CI1217" s="12"/>
    </row>
    <row r="1218" spans="1:87">
      <c r="A1218" s="9">
        <v>1209</v>
      </c>
      <c r="B1218" s="9">
        <v>242</v>
      </c>
      <c r="C1218" s="9" t="s">
        <v>1928</v>
      </c>
      <c r="D1218" s="9">
        <v>998</v>
      </c>
      <c r="E1218" s="9" t="s">
        <v>1928</v>
      </c>
      <c r="F1218" s="39">
        <v>0</v>
      </c>
      <c r="G1218" s="128">
        <v>0</v>
      </c>
      <c r="H1218" s="129">
        <f t="shared" si="171"/>
        <v>0</v>
      </c>
      <c r="I1218" s="128">
        <f>IF(H1219&gt;0, H1218/H1219, 0)</f>
        <v>0</v>
      </c>
      <c r="J1218" s="76"/>
      <c r="K1218" s="12" t="e">
        <f>ROUND(J1219*I1218,0)</f>
        <v>#REF!</v>
      </c>
      <c r="L1218" s="75">
        <v>0</v>
      </c>
      <c r="M1218" s="12" t="e">
        <f>K1218-L1218</f>
        <v>#REF!</v>
      </c>
      <c r="N1218" s="50" t="e">
        <f t="shared" si="170"/>
        <v>#REF!</v>
      </c>
      <c r="O1218" s="12">
        <v>0</v>
      </c>
      <c r="P1218" s="9">
        <f t="shared" si="163"/>
        <v>0</v>
      </c>
      <c r="Q1218" s="130">
        <f t="shared" si="164"/>
        <v>242</v>
      </c>
      <c r="R1218" s="130">
        <f t="shared" si="165"/>
        <v>998</v>
      </c>
      <c r="S1218" s="130">
        <f t="shared" si="166"/>
        <v>1209</v>
      </c>
      <c r="T1218" s="130">
        <f t="shared" si="167"/>
        <v>0</v>
      </c>
      <c r="U1218" s="130">
        <f t="shared" si="168"/>
        <v>0</v>
      </c>
      <c r="V1218" s="185">
        <f t="shared" si="169"/>
        <v>1209</v>
      </c>
      <c r="W1218" s="12">
        <v>242</v>
      </c>
      <c r="X1218" s="9">
        <v>998</v>
      </c>
      <c r="Y1218" s="9">
        <v>1209</v>
      </c>
      <c r="Z1218" s="12">
        <v>0</v>
      </c>
      <c r="AA1218" s="12">
        <v>0</v>
      </c>
      <c r="AB1218" s="132"/>
      <c r="AC1218" s="131"/>
      <c r="AD1218" s="132"/>
      <c r="AE1218" s="132"/>
      <c r="AF1218" s="131"/>
      <c r="AG1218" s="131"/>
      <c r="AI1218" s="12"/>
      <c r="AL1218" s="12"/>
      <c r="AM1218" s="12"/>
      <c r="AO1218" s="12"/>
      <c r="AR1218" s="12"/>
      <c r="AS1218" s="12"/>
      <c r="AU1218" s="12"/>
      <c r="AX1218" s="12"/>
      <c r="AY1218" s="12"/>
      <c r="BA1218" s="12"/>
      <c r="BD1218" s="12"/>
      <c r="BE1218" s="12"/>
      <c r="BG1218" s="12"/>
      <c r="BJ1218" s="12"/>
      <c r="BK1218" s="12"/>
      <c r="BM1218" s="131"/>
      <c r="BN1218" s="132"/>
      <c r="BO1218" s="132"/>
      <c r="BP1218" s="12"/>
      <c r="BQ1218" s="12"/>
      <c r="BS1218" s="12"/>
      <c r="BV1218" s="12"/>
      <c r="BW1218" s="12"/>
      <c r="BY1218" s="12"/>
      <c r="CB1218" s="12"/>
      <c r="CC1218" s="12"/>
      <c r="CE1218" s="12"/>
      <c r="CH1218" s="12"/>
      <c r="CI1218" s="12"/>
    </row>
    <row r="1219" spans="1:87">
      <c r="A1219" s="9">
        <v>1210</v>
      </c>
      <c r="B1219" s="13">
        <v>242</v>
      </c>
      <c r="C1219" s="13" t="s">
        <v>1741</v>
      </c>
      <c r="D1219" s="13">
        <v>999</v>
      </c>
      <c r="E1219" s="13" t="s">
        <v>946</v>
      </c>
      <c r="F1219" s="111">
        <v>1347322.27</v>
      </c>
      <c r="G1219" s="133">
        <v>1</v>
      </c>
      <c r="H1219" s="134">
        <f>SUM(H1215:H1218)</f>
        <v>1459359.41</v>
      </c>
      <c r="I1219" s="133">
        <f>SUM(I1215:I1218)</f>
        <v>1</v>
      </c>
      <c r="J1219" s="111" t="e">
        <f>VLOOKUP(B1219,town351,22)</f>
        <v>#REF!</v>
      </c>
      <c r="K1219" s="111" t="e">
        <f>SUM(K1215:K1218)</f>
        <v>#REF!</v>
      </c>
      <c r="L1219" s="135">
        <v>1212590</v>
      </c>
      <c r="M1219" s="111" t="e">
        <f>SUM(M1215:M1218)</f>
        <v>#REF!</v>
      </c>
      <c r="N1219" s="49" t="e">
        <f t="shared" si="170"/>
        <v>#REF!</v>
      </c>
      <c r="O1219" s="111">
        <v>133</v>
      </c>
      <c r="P1219" s="9">
        <f t="shared" si="163"/>
        <v>0</v>
      </c>
      <c r="Q1219" s="130">
        <f t="shared" si="164"/>
        <v>242</v>
      </c>
      <c r="R1219" s="130">
        <f t="shared" si="165"/>
        <v>999</v>
      </c>
      <c r="S1219" s="130">
        <f t="shared" si="166"/>
        <v>1210</v>
      </c>
      <c r="T1219" s="130">
        <f t="shared" si="167"/>
        <v>140</v>
      </c>
      <c r="U1219" s="130">
        <f t="shared" si="168"/>
        <v>1459359.41</v>
      </c>
      <c r="V1219" s="185">
        <f t="shared" si="169"/>
        <v>1210</v>
      </c>
      <c r="W1219" s="12">
        <v>242</v>
      </c>
      <c r="X1219" s="9">
        <v>999</v>
      </c>
      <c r="Y1219" s="9">
        <v>1210</v>
      </c>
      <c r="Z1219" s="12">
        <v>140</v>
      </c>
      <c r="AA1219" s="12">
        <v>1459359.41</v>
      </c>
      <c r="AB1219" s="132"/>
      <c r="AC1219" s="131"/>
      <c r="AD1219" s="132"/>
      <c r="AE1219" s="132"/>
      <c r="AF1219" s="131"/>
      <c r="AG1219" s="131"/>
      <c r="AI1219" s="12"/>
      <c r="AL1219" s="12"/>
      <c r="AM1219" s="12"/>
      <c r="AO1219" s="12"/>
      <c r="AR1219" s="12"/>
      <c r="AS1219" s="12"/>
      <c r="AU1219" s="12"/>
      <c r="AX1219" s="12"/>
      <c r="AY1219" s="12"/>
      <c r="BA1219" s="12"/>
      <c r="BD1219" s="12"/>
      <c r="BE1219" s="12"/>
      <c r="BG1219" s="12"/>
      <c r="BJ1219" s="12"/>
      <c r="BK1219" s="12"/>
      <c r="BM1219" s="131"/>
      <c r="BN1219" s="132"/>
      <c r="BO1219" s="132"/>
      <c r="BP1219" s="12"/>
      <c r="BQ1219" s="12"/>
      <c r="BS1219" s="12"/>
      <c r="BV1219" s="12"/>
      <c r="BW1219" s="12"/>
      <c r="BY1219" s="12"/>
      <c r="CB1219" s="12"/>
      <c r="CC1219" s="12"/>
      <c r="CE1219" s="12"/>
      <c r="CH1219" s="12"/>
      <c r="CI1219" s="12"/>
    </row>
    <row r="1220" spans="1:87">
      <c r="A1220" s="9">
        <v>1211</v>
      </c>
      <c r="B1220" s="9">
        <v>243</v>
      </c>
      <c r="C1220" s="9" t="s">
        <v>1742</v>
      </c>
      <c r="D1220" s="9">
        <v>243</v>
      </c>
      <c r="E1220" s="9" t="s">
        <v>1303</v>
      </c>
      <c r="F1220" s="39">
        <v>109837246.19363996</v>
      </c>
      <c r="G1220" s="128">
        <v>0.9965924738075097</v>
      </c>
      <c r="H1220" s="129">
        <f>U1220</f>
        <v>109074296.63971998</v>
      </c>
      <c r="I1220" s="128">
        <f>IF(H1224&gt;0, H1220/H1224, 0)</f>
        <v>0.99660873993148635</v>
      </c>
      <c r="J1220" s="76"/>
      <c r="K1220" s="12" t="e">
        <f>ROUND(J1224*I1220,0)</f>
        <v>#REF!</v>
      </c>
      <c r="L1220" s="75">
        <v>84853939</v>
      </c>
      <c r="M1220" s="12" t="e">
        <f>K1220-L1220</f>
        <v>#REF!</v>
      </c>
      <c r="N1220" s="50" t="e">
        <f t="shared" si="170"/>
        <v>#REF!</v>
      </c>
      <c r="O1220" s="12">
        <v>9295</v>
      </c>
      <c r="P1220" s="9">
        <f t="shared" si="163"/>
        <v>0</v>
      </c>
      <c r="Q1220" s="130">
        <f t="shared" si="164"/>
        <v>243</v>
      </c>
      <c r="R1220" s="130">
        <f t="shared" si="165"/>
        <v>243</v>
      </c>
      <c r="S1220" s="130">
        <f t="shared" si="166"/>
        <v>1211</v>
      </c>
      <c r="T1220" s="130">
        <f t="shared" si="167"/>
        <v>9211</v>
      </c>
      <c r="U1220" s="130">
        <f t="shared" si="168"/>
        <v>109074296.63971998</v>
      </c>
      <c r="V1220" s="185">
        <f t="shared" si="169"/>
        <v>1211</v>
      </c>
      <c r="W1220" s="12">
        <v>243</v>
      </c>
      <c r="X1220" s="9">
        <v>243</v>
      </c>
      <c r="Y1220" s="9">
        <v>1211</v>
      </c>
      <c r="Z1220" s="12">
        <v>9211</v>
      </c>
      <c r="AA1220" s="12">
        <v>109074296.63971998</v>
      </c>
      <c r="AB1220" s="132"/>
      <c r="AC1220" s="131"/>
      <c r="AD1220" s="132"/>
      <c r="AE1220" s="132"/>
      <c r="AF1220" s="131"/>
      <c r="AG1220" s="131"/>
      <c r="AI1220" s="12"/>
      <c r="AL1220" s="12"/>
      <c r="AM1220" s="12"/>
      <c r="AO1220" s="12"/>
      <c r="AR1220" s="12"/>
      <c r="AS1220" s="12"/>
      <c r="AU1220" s="12"/>
      <c r="AX1220" s="12"/>
      <c r="AY1220" s="12"/>
      <c r="BA1220" s="12"/>
      <c r="BD1220" s="12"/>
      <c r="BE1220" s="12"/>
      <c r="BG1220" s="12"/>
      <c r="BJ1220" s="12"/>
      <c r="BK1220" s="12"/>
      <c r="BM1220" s="131"/>
      <c r="BN1220" s="132"/>
      <c r="BO1220" s="132"/>
      <c r="BP1220" s="12"/>
      <c r="BQ1220" s="12"/>
      <c r="BS1220" s="12"/>
      <c r="BV1220" s="12"/>
      <c r="BW1220" s="12"/>
      <c r="BY1220" s="12"/>
      <c r="CB1220" s="12"/>
      <c r="CC1220" s="12"/>
      <c r="CE1220" s="12"/>
      <c r="CH1220" s="12"/>
      <c r="CI1220" s="12"/>
    </row>
    <row r="1221" spans="1:87">
      <c r="A1221" s="9">
        <v>1212</v>
      </c>
      <c r="B1221" s="9">
        <v>243</v>
      </c>
      <c r="C1221" s="9" t="s">
        <v>1742</v>
      </c>
      <c r="D1221" s="9">
        <v>915</v>
      </c>
      <c r="E1221" s="9" t="s">
        <v>1500</v>
      </c>
      <c r="F1221" s="39">
        <v>375553</v>
      </c>
      <c r="G1221" s="128">
        <v>3.4075261924902821E-3</v>
      </c>
      <c r="H1221" s="129">
        <f t="shared" si="171"/>
        <v>371158</v>
      </c>
      <c r="I1221" s="128">
        <f>IF(H1224&gt;0, H1221/H1224, 0)</f>
        <v>3.3912600685136103E-3</v>
      </c>
      <c r="J1221" s="76"/>
      <c r="K1221" s="12" t="e">
        <f>ROUND(J1224*I1221,0)</f>
        <v>#REF!</v>
      </c>
      <c r="L1221" s="75">
        <v>290131</v>
      </c>
      <c r="M1221" s="12" t="e">
        <f>K1221-L1221</f>
        <v>#REF!</v>
      </c>
      <c r="N1221" s="50" t="e">
        <f t="shared" si="170"/>
        <v>#REF!</v>
      </c>
      <c r="O1221" s="12">
        <v>24</v>
      </c>
      <c r="P1221" s="9">
        <f t="shared" si="163"/>
        <v>0</v>
      </c>
      <c r="Q1221" s="130">
        <f t="shared" si="164"/>
        <v>243</v>
      </c>
      <c r="R1221" s="130">
        <f t="shared" si="165"/>
        <v>915</v>
      </c>
      <c r="S1221" s="130">
        <f t="shared" si="166"/>
        <v>1212</v>
      </c>
      <c r="T1221" s="130">
        <f t="shared" si="167"/>
        <v>23</v>
      </c>
      <c r="U1221" s="130">
        <f t="shared" si="168"/>
        <v>371158</v>
      </c>
      <c r="V1221" s="185">
        <f t="shared" si="169"/>
        <v>1212</v>
      </c>
      <c r="W1221" s="12">
        <v>243</v>
      </c>
      <c r="X1221" s="9">
        <v>915</v>
      </c>
      <c r="Y1221" s="9">
        <v>1212</v>
      </c>
      <c r="Z1221" s="12">
        <v>23</v>
      </c>
      <c r="AA1221" s="12">
        <v>371158</v>
      </c>
      <c r="AB1221" s="132"/>
      <c r="AC1221" s="131"/>
      <c r="AD1221" s="132"/>
      <c r="AE1221" s="132"/>
      <c r="AF1221" s="131"/>
      <c r="AG1221" s="131"/>
      <c r="AI1221" s="12"/>
      <c r="AL1221" s="12"/>
      <c r="AM1221" s="12"/>
      <c r="AO1221" s="12"/>
      <c r="AR1221" s="12"/>
      <c r="AS1221" s="12"/>
      <c r="AU1221" s="12"/>
      <c r="AX1221" s="12"/>
      <c r="AY1221" s="12"/>
      <c r="BA1221" s="12"/>
      <c r="BD1221" s="12"/>
      <c r="BE1221" s="12"/>
      <c r="BG1221" s="12"/>
      <c r="BJ1221" s="12"/>
      <c r="BK1221" s="12"/>
      <c r="BM1221" s="131"/>
      <c r="BN1221" s="132"/>
      <c r="BO1221" s="132"/>
      <c r="BP1221" s="12"/>
      <c r="BQ1221" s="12"/>
      <c r="BS1221" s="12"/>
      <c r="BV1221" s="12"/>
      <c r="BW1221" s="12"/>
      <c r="BY1221" s="12"/>
      <c r="CB1221" s="12"/>
      <c r="CC1221" s="12"/>
      <c r="CE1221" s="12"/>
      <c r="CH1221" s="12"/>
      <c r="CI1221" s="12"/>
    </row>
    <row r="1222" spans="1:87">
      <c r="A1222" s="9">
        <v>1213</v>
      </c>
      <c r="B1222" s="9">
        <v>243</v>
      </c>
      <c r="C1222" s="9" t="s">
        <v>1928</v>
      </c>
      <c r="D1222" s="9">
        <v>998</v>
      </c>
      <c r="E1222" s="9" t="s">
        <v>1928</v>
      </c>
      <c r="F1222" s="39">
        <v>0</v>
      </c>
      <c r="G1222" s="128">
        <v>0</v>
      </c>
      <c r="H1222" s="129">
        <f t="shared" si="171"/>
        <v>0</v>
      </c>
      <c r="I1222" s="128">
        <f>IF(H1224&gt;0, H1222/H1224, 0)</f>
        <v>0</v>
      </c>
      <c r="J1222" s="76"/>
      <c r="K1222" s="12" t="e">
        <f>ROUND(J1224*I1222,0)</f>
        <v>#REF!</v>
      </c>
      <c r="L1222" s="75">
        <v>0</v>
      </c>
      <c r="M1222" s="12" t="e">
        <f>K1222-L1222</f>
        <v>#REF!</v>
      </c>
      <c r="N1222" s="50" t="e">
        <f t="shared" si="170"/>
        <v>#REF!</v>
      </c>
      <c r="O1222" s="12">
        <v>0</v>
      </c>
      <c r="P1222" s="9">
        <f t="shared" si="163"/>
        <v>0</v>
      </c>
      <c r="Q1222" s="130">
        <f t="shared" si="164"/>
        <v>243</v>
      </c>
      <c r="R1222" s="130">
        <f t="shared" si="165"/>
        <v>998</v>
      </c>
      <c r="S1222" s="130">
        <f t="shared" si="166"/>
        <v>1213</v>
      </c>
      <c r="T1222" s="130">
        <f t="shared" si="167"/>
        <v>0</v>
      </c>
      <c r="U1222" s="130">
        <f t="shared" si="168"/>
        <v>0</v>
      </c>
      <c r="V1222" s="185">
        <f t="shared" si="169"/>
        <v>1213</v>
      </c>
      <c r="W1222" s="12">
        <v>243</v>
      </c>
      <c r="X1222" s="9">
        <v>998</v>
      </c>
      <c r="Y1222" s="9">
        <v>1213</v>
      </c>
      <c r="Z1222" s="12">
        <v>0</v>
      </c>
      <c r="AA1222" s="12">
        <v>0</v>
      </c>
      <c r="AB1222" s="132"/>
      <c r="AC1222" s="131"/>
      <c r="AD1222" s="132"/>
      <c r="AE1222" s="132"/>
      <c r="AF1222" s="131"/>
      <c r="AG1222" s="131"/>
      <c r="AI1222" s="12"/>
      <c r="AL1222" s="12"/>
      <c r="AM1222" s="12"/>
      <c r="AO1222" s="12"/>
      <c r="AR1222" s="12"/>
      <c r="AS1222" s="12"/>
      <c r="AU1222" s="12"/>
      <c r="AX1222" s="12"/>
      <c r="AY1222" s="12"/>
      <c r="BA1222" s="12"/>
      <c r="BD1222" s="12"/>
      <c r="BE1222" s="12"/>
      <c r="BG1222" s="12"/>
      <c r="BJ1222" s="12"/>
      <c r="BK1222" s="12"/>
      <c r="BM1222" s="131"/>
      <c r="BN1222" s="132"/>
      <c r="BO1222" s="132"/>
      <c r="BP1222" s="12"/>
      <c r="BQ1222" s="12"/>
      <c r="BS1222" s="12"/>
      <c r="BV1222" s="12"/>
      <c r="BW1222" s="12"/>
      <c r="BY1222" s="12"/>
      <c r="CB1222" s="12"/>
      <c r="CC1222" s="12"/>
      <c r="CE1222" s="12"/>
      <c r="CH1222" s="12"/>
      <c r="CI1222" s="12"/>
    </row>
    <row r="1223" spans="1:87">
      <c r="A1223" s="9">
        <v>1214</v>
      </c>
      <c r="B1223" s="9">
        <v>243</v>
      </c>
      <c r="C1223" s="9" t="s">
        <v>1928</v>
      </c>
      <c r="D1223" s="9">
        <v>998</v>
      </c>
      <c r="E1223" s="9" t="s">
        <v>1928</v>
      </c>
      <c r="F1223" s="39">
        <v>0</v>
      </c>
      <c r="G1223" s="128">
        <v>0</v>
      </c>
      <c r="H1223" s="129">
        <f t="shared" si="171"/>
        <v>0</v>
      </c>
      <c r="I1223" s="128">
        <f>IF(H1224&gt;0, H1223/H1224, 0)</f>
        <v>0</v>
      </c>
      <c r="J1223" s="76"/>
      <c r="K1223" s="12" t="e">
        <f>ROUND(J1224*I1223,0)</f>
        <v>#REF!</v>
      </c>
      <c r="L1223" s="75">
        <v>0</v>
      </c>
      <c r="M1223" s="12" t="e">
        <f>K1223-L1223</f>
        <v>#REF!</v>
      </c>
      <c r="N1223" s="50" t="e">
        <f t="shared" si="170"/>
        <v>#REF!</v>
      </c>
      <c r="O1223" s="12">
        <v>0</v>
      </c>
      <c r="P1223" s="9">
        <f t="shared" si="163"/>
        <v>0</v>
      </c>
      <c r="Q1223" s="130">
        <f t="shared" si="164"/>
        <v>243</v>
      </c>
      <c r="R1223" s="130">
        <f t="shared" si="165"/>
        <v>998</v>
      </c>
      <c r="S1223" s="130">
        <f t="shared" si="166"/>
        <v>1214</v>
      </c>
      <c r="T1223" s="130">
        <f t="shared" si="167"/>
        <v>0</v>
      </c>
      <c r="U1223" s="130">
        <f t="shared" si="168"/>
        <v>0</v>
      </c>
      <c r="V1223" s="185">
        <f t="shared" si="169"/>
        <v>1214</v>
      </c>
      <c r="W1223" s="12">
        <v>243</v>
      </c>
      <c r="X1223" s="9">
        <v>998</v>
      </c>
      <c r="Y1223" s="9">
        <v>1214</v>
      </c>
      <c r="Z1223" s="12">
        <v>0</v>
      </c>
      <c r="AA1223" s="12">
        <v>0</v>
      </c>
      <c r="AB1223" s="132"/>
      <c r="AC1223" s="131"/>
      <c r="AD1223" s="132"/>
      <c r="AE1223" s="132"/>
      <c r="AF1223" s="131"/>
      <c r="AG1223" s="131"/>
      <c r="AI1223" s="12"/>
      <c r="AL1223" s="12"/>
      <c r="AM1223" s="12"/>
      <c r="AO1223" s="12"/>
      <c r="AR1223" s="12"/>
      <c r="AS1223" s="12"/>
      <c r="AU1223" s="12"/>
      <c r="AX1223" s="12"/>
      <c r="AY1223" s="12"/>
      <c r="BA1223" s="12"/>
      <c r="BD1223" s="12"/>
      <c r="BE1223" s="12"/>
      <c r="BG1223" s="12"/>
      <c r="BJ1223" s="12"/>
      <c r="BK1223" s="12"/>
      <c r="BM1223" s="131"/>
      <c r="BN1223" s="132"/>
      <c r="BO1223" s="132"/>
      <c r="BP1223" s="12"/>
      <c r="BQ1223" s="12"/>
      <c r="BS1223" s="12"/>
      <c r="BV1223" s="12"/>
      <c r="BW1223" s="12"/>
      <c r="BY1223" s="12"/>
      <c r="CB1223" s="12"/>
      <c r="CC1223" s="12"/>
      <c r="CE1223" s="12"/>
      <c r="CH1223" s="12"/>
      <c r="CI1223" s="12"/>
    </row>
    <row r="1224" spans="1:87">
      <c r="A1224" s="9">
        <v>1215</v>
      </c>
      <c r="B1224" s="13">
        <v>243</v>
      </c>
      <c r="C1224" s="13" t="s">
        <v>1742</v>
      </c>
      <c r="D1224" s="13">
        <v>999</v>
      </c>
      <c r="E1224" s="13" t="s">
        <v>946</v>
      </c>
      <c r="F1224" s="111">
        <v>110212799.19363996</v>
      </c>
      <c r="G1224" s="133">
        <v>1</v>
      </c>
      <c r="H1224" s="134">
        <f>SUM(H1220:H1223)</f>
        <v>109445454.63971998</v>
      </c>
      <c r="I1224" s="133">
        <f>SUM(I1220:I1223)</f>
        <v>1</v>
      </c>
      <c r="J1224" s="111" t="e">
        <f>VLOOKUP(B1224,town351,22)</f>
        <v>#REF!</v>
      </c>
      <c r="K1224" s="111" t="e">
        <f>SUM(K1220:K1223)</f>
        <v>#REF!</v>
      </c>
      <c r="L1224" s="135">
        <v>85144070</v>
      </c>
      <c r="M1224" s="111" t="e">
        <f>SUM(M1220:M1223)</f>
        <v>#REF!</v>
      </c>
      <c r="N1224" s="49" t="e">
        <f t="shared" si="170"/>
        <v>#REF!</v>
      </c>
      <c r="O1224" s="111">
        <v>9319</v>
      </c>
      <c r="P1224" s="9">
        <f t="shared" si="163"/>
        <v>0</v>
      </c>
      <c r="Q1224" s="130">
        <f t="shared" si="164"/>
        <v>243</v>
      </c>
      <c r="R1224" s="130">
        <f t="shared" si="165"/>
        <v>999</v>
      </c>
      <c r="S1224" s="130">
        <f t="shared" si="166"/>
        <v>1215</v>
      </c>
      <c r="T1224" s="130">
        <f t="shared" si="167"/>
        <v>9234</v>
      </c>
      <c r="U1224" s="130">
        <f t="shared" si="168"/>
        <v>109445454.63971998</v>
      </c>
      <c r="V1224" s="185">
        <f t="shared" si="169"/>
        <v>1215</v>
      </c>
      <c r="W1224" s="12">
        <v>243</v>
      </c>
      <c r="X1224" s="9">
        <v>999</v>
      </c>
      <c r="Y1224" s="9">
        <v>1215</v>
      </c>
      <c r="Z1224" s="12">
        <v>9234</v>
      </c>
      <c r="AA1224" s="12">
        <v>109445454.63971998</v>
      </c>
      <c r="AB1224" s="132"/>
      <c r="AC1224" s="131"/>
      <c r="AD1224" s="132"/>
      <c r="AE1224" s="132"/>
      <c r="AF1224" s="131"/>
      <c r="AG1224" s="131"/>
      <c r="AI1224" s="12"/>
      <c r="AL1224" s="12"/>
      <c r="AM1224" s="12"/>
      <c r="AO1224" s="12"/>
      <c r="AR1224" s="12"/>
      <c r="AS1224" s="12"/>
      <c r="AU1224" s="12"/>
      <c r="AX1224" s="12"/>
      <c r="AY1224" s="12"/>
      <c r="BA1224" s="12"/>
      <c r="BD1224" s="12"/>
      <c r="BE1224" s="12"/>
      <c r="BG1224" s="12"/>
      <c r="BJ1224" s="12"/>
      <c r="BK1224" s="12"/>
      <c r="BM1224" s="131"/>
      <c r="BN1224" s="132"/>
      <c r="BO1224" s="132"/>
      <c r="BP1224" s="12"/>
      <c r="BQ1224" s="12"/>
      <c r="BS1224" s="12"/>
      <c r="BV1224" s="12"/>
      <c r="BW1224" s="12"/>
      <c r="BY1224" s="12"/>
      <c r="CB1224" s="12"/>
      <c r="CC1224" s="12"/>
      <c r="CE1224" s="12"/>
      <c r="CH1224" s="12"/>
      <c r="CI1224" s="12"/>
    </row>
    <row r="1225" spans="1:87">
      <c r="A1225" s="9">
        <v>1216</v>
      </c>
      <c r="B1225" s="9">
        <v>244</v>
      </c>
      <c r="C1225" s="9" t="s">
        <v>1743</v>
      </c>
      <c r="D1225" s="9">
        <v>244</v>
      </c>
      <c r="E1225" s="9" t="s">
        <v>1304</v>
      </c>
      <c r="F1225" s="39">
        <v>36417465.611719996</v>
      </c>
      <c r="G1225" s="128">
        <v>0.89417528894000764</v>
      </c>
      <c r="H1225" s="129">
        <f>U1225</f>
        <v>35981002.85723</v>
      </c>
      <c r="I1225" s="128">
        <f>IF(H1229&gt;0, H1225/H1229, 0)</f>
        <v>0.88391789106870478</v>
      </c>
      <c r="J1225" s="76"/>
      <c r="K1225" s="12" t="e">
        <f>ROUND(J1229*I1225,0)</f>
        <v>#REF!</v>
      </c>
      <c r="L1225" s="75">
        <v>21159883</v>
      </c>
      <c r="M1225" s="12" t="e">
        <f>K1225-L1225</f>
        <v>#REF!</v>
      </c>
      <c r="N1225" s="50" t="e">
        <f t="shared" si="170"/>
        <v>#REF!</v>
      </c>
      <c r="O1225" s="12">
        <v>3295</v>
      </c>
      <c r="P1225" s="9">
        <f t="shared" si="163"/>
        <v>0</v>
      </c>
      <c r="Q1225" s="130">
        <f t="shared" si="164"/>
        <v>244</v>
      </c>
      <c r="R1225" s="130">
        <f t="shared" si="165"/>
        <v>244</v>
      </c>
      <c r="S1225" s="130">
        <f t="shared" si="166"/>
        <v>1216</v>
      </c>
      <c r="T1225" s="130">
        <f t="shared" si="167"/>
        <v>3263</v>
      </c>
      <c r="U1225" s="130">
        <f t="shared" si="168"/>
        <v>35981002.85723</v>
      </c>
      <c r="V1225" s="185">
        <f t="shared" si="169"/>
        <v>1216</v>
      </c>
      <c r="W1225" s="12">
        <v>244</v>
      </c>
      <c r="X1225" s="9">
        <v>244</v>
      </c>
      <c r="Y1225" s="9">
        <v>1216</v>
      </c>
      <c r="Z1225" s="12">
        <v>3263</v>
      </c>
      <c r="AA1225" s="12">
        <v>35981002.85723</v>
      </c>
      <c r="AB1225" s="132"/>
      <c r="AC1225" s="131"/>
      <c r="AD1225" s="132"/>
      <c r="AE1225" s="132"/>
      <c r="AF1225" s="131"/>
      <c r="AG1225" s="131"/>
      <c r="AI1225" s="12"/>
      <c r="AL1225" s="12"/>
      <c r="AM1225" s="12"/>
      <c r="AO1225" s="12"/>
      <c r="AR1225" s="12"/>
      <c r="AS1225" s="12"/>
      <c r="AU1225" s="12"/>
      <c r="AX1225" s="12"/>
      <c r="AY1225" s="12"/>
      <c r="BA1225" s="12"/>
      <c r="BD1225" s="12"/>
      <c r="BE1225" s="12"/>
      <c r="BG1225" s="12"/>
      <c r="BJ1225" s="12"/>
      <c r="BK1225" s="12"/>
      <c r="BM1225" s="131"/>
      <c r="BN1225" s="132"/>
      <c r="BO1225" s="132"/>
      <c r="BP1225" s="12"/>
      <c r="BQ1225" s="12"/>
      <c r="BS1225" s="12"/>
      <c r="BV1225" s="12"/>
      <c r="BW1225" s="12"/>
      <c r="BY1225" s="12"/>
      <c r="CB1225" s="12"/>
      <c r="CC1225" s="12"/>
      <c r="CE1225" s="12"/>
      <c r="CH1225" s="12"/>
      <c r="CI1225" s="12"/>
    </row>
    <row r="1226" spans="1:87">
      <c r="A1226" s="9">
        <v>1217</v>
      </c>
      <c r="B1226" s="9">
        <v>244</v>
      </c>
      <c r="C1226" s="9" t="s">
        <v>1743</v>
      </c>
      <c r="D1226" s="9">
        <v>806</v>
      </c>
      <c r="E1226" s="9" t="s">
        <v>1475</v>
      </c>
      <c r="F1226" s="39">
        <v>4153488</v>
      </c>
      <c r="G1226" s="128">
        <v>0.10198255892122321</v>
      </c>
      <c r="H1226" s="129">
        <f t="shared" si="171"/>
        <v>4483210</v>
      </c>
      <c r="I1226" s="128">
        <f>IF(H1229&gt;0, H1226/H1229, 0)</f>
        <v>0.11013560528432707</v>
      </c>
      <c r="J1226" s="76"/>
      <c r="K1226" s="12" t="e">
        <f>ROUND(J1229*I1226,0)</f>
        <v>#REF!</v>
      </c>
      <c r="L1226" s="75">
        <v>2413329</v>
      </c>
      <c r="M1226" s="12" t="e">
        <f>K1226-L1226</f>
        <v>#REF!</v>
      </c>
      <c r="N1226" s="50" t="e">
        <f t="shared" si="170"/>
        <v>#REF!</v>
      </c>
      <c r="O1226" s="12">
        <v>257</v>
      </c>
      <c r="P1226" s="9">
        <f t="shared" ref="P1226:P1289" si="172">ABS(Q1226-B1226)+ABS(R1226-D1226)</f>
        <v>0</v>
      </c>
      <c r="Q1226" s="130">
        <f t="shared" ref="Q1226:Q1289" si="173">VLOOKUP($A1226, foundoptions, VLOOKUP($Q$6, foundoptcell, 2, FALSE), FALSE)</f>
        <v>244</v>
      </c>
      <c r="R1226" s="130">
        <f t="shared" ref="R1226:R1289" si="174">VLOOKUP($A1226, foundoptions, VLOOKUP($Q$6, foundoptcell, 2, FALSE)+1, FALSE)</f>
        <v>806</v>
      </c>
      <c r="S1226" s="130">
        <f t="shared" ref="S1226:S1289" si="175">VLOOKUP($A1226, foundoptions, VLOOKUP($Q$6, foundoptcell, 2, FALSE)+2, FALSE)</f>
        <v>1217</v>
      </c>
      <c r="T1226" s="130">
        <f t="shared" ref="T1226:T1289" si="176">VLOOKUP($A1226, foundoptions, VLOOKUP($Q$6, foundoptcell, 2, FALSE)+3, FALSE)</f>
        <v>277</v>
      </c>
      <c r="U1226" s="130">
        <f t="shared" ref="U1226:U1289" si="177">VLOOKUP($A1226, foundoptions, VLOOKUP($Q$6, foundoptcell, 2, FALSE)+4, FALSE)</f>
        <v>4483210</v>
      </c>
      <c r="V1226" s="185">
        <f t="shared" si="169"/>
        <v>1217</v>
      </c>
      <c r="W1226" s="12">
        <v>244</v>
      </c>
      <c r="X1226" s="9">
        <v>806</v>
      </c>
      <c r="Y1226" s="9">
        <v>1217</v>
      </c>
      <c r="Z1226" s="12">
        <v>277</v>
      </c>
      <c r="AA1226" s="12">
        <v>4483210</v>
      </c>
      <c r="AB1226" s="132"/>
      <c r="AC1226" s="131"/>
      <c r="AD1226" s="132"/>
      <c r="AE1226" s="132"/>
      <c r="AF1226" s="131"/>
      <c r="AG1226" s="131"/>
      <c r="AI1226" s="12"/>
      <c r="AL1226" s="12"/>
      <c r="AM1226" s="12"/>
      <c r="AO1226" s="12"/>
      <c r="AR1226" s="12"/>
      <c r="AS1226" s="12"/>
      <c r="AU1226" s="12"/>
      <c r="AX1226" s="12"/>
      <c r="AY1226" s="12"/>
      <c r="BA1226" s="12"/>
      <c r="BD1226" s="12"/>
      <c r="BE1226" s="12"/>
      <c r="BG1226" s="12"/>
      <c r="BJ1226" s="12"/>
      <c r="BK1226" s="12"/>
      <c r="BM1226" s="131"/>
      <c r="BN1226" s="132"/>
      <c r="BO1226" s="132"/>
      <c r="BP1226" s="12"/>
      <c r="BQ1226" s="12"/>
      <c r="BS1226" s="12"/>
      <c r="BV1226" s="12"/>
      <c r="BW1226" s="12"/>
      <c r="BY1226" s="12"/>
      <c r="CB1226" s="12"/>
      <c r="CC1226" s="12"/>
      <c r="CE1226" s="12"/>
      <c r="CH1226" s="12"/>
      <c r="CI1226" s="12"/>
    </row>
    <row r="1227" spans="1:87">
      <c r="A1227" s="9">
        <v>1218</v>
      </c>
      <c r="B1227" s="9">
        <v>244</v>
      </c>
      <c r="C1227" s="9" t="s">
        <v>1743</v>
      </c>
      <c r="D1227" s="9">
        <v>915</v>
      </c>
      <c r="E1227" s="9" t="s">
        <v>1500</v>
      </c>
      <c r="F1227" s="39">
        <v>156481</v>
      </c>
      <c r="G1227" s="128">
        <v>3.8421521387691331E-3</v>
      </c>
      <c r="H1227" s="129">
        <f t="shared" si="171"/>
        <v>242060</v>
      </c>
      <c r="I1227" s="128">
        <f>IF(H1229&gt;0, H1227/H1229, 0)</f>
        <v>5.9465036469681792E-3</v>
      </c>
      <c r="J1227" s="76"/>
      <c r="K1227" s="12" t="e">
        <f>ROUND(J1229*I1227,0)</f>
        <v>#REF!</v>
      </c>
      <c r="L1227" s="75">
        <v>90921</v>
      </c>
      <c r="M1227" s="12" t="e">
        <f>K1227-L1227</f>
        <v>#REF!</v>
      </c>
      <c r="N1227" s="50" t="e">
        <f t="shared" si="170"/>
        <v>#REF!</v>
      </c>
      <c r="O1227" s="12">
        <v>10</v>
      </c>
      <c r="P1227" s="9">
        <f t="shared" si="172"/>
        <v>0</v>
      </c>
      <c r="Q1227" s="130">
        <f t="shared" si="173"/>
        <v>244</v>
      </c>
      <c r="R1227" s="130">
        <f t="shared" si="174"/>
        <v>915</v>
      </c>
      <c r="S1227" s="130">
        <f t="shared" si="175"/>
        <v>1218</v>
      </c>
      <c r="T1227" s="130">
        <f t="shared" si="176"/>
        <v>15</v>
      </c>
      <c r="U1227" s="130">
        <f t="shared" si="177"/>
        <v>242060</v>
      </c>
      <c r="V1227" s="185">
        <f t="shared" ref="V1227:V1290" si="178">A1227</f>
        <v>1218</v>
      </c>
      <c r="W1227" s="12">
        <v>244</v>
      </c>
      <c r="X1227" s="9">
        <v>915</v>
      </c>
      <c r="Y1227" s="9">
        <v>1218</v>
      </c>
      <c r="Z1227" s="12">
        <v>15</v>
      </c>
      <c r="AA1227" s="12">
        <v>242060</v>
      </c>
      <c r="AB1227" s="132"/>
      <c r="AC1227" s="131"/>
      <c r="AD1227" s="132"/>
      <c r="AE1227" s="132"/>
      <c r="AF1227" s="131"/>
      <c r="AG1227" s="131"/>
      <c r="AI1227" s="12"/>
      <c r="AL1227" s="12"/>
      <c r="AM1227" s="12"/>
      <c r="AO1227" s="12"/>
      <c r="AR1227" s="12"/>
      <c r="AS1227" s="12"/>
      <c r="AU1227" s="12"/>
      <c r="AX1227" s="12"/>
      <c r="AY1227" s="12"/>
      <c r="BA1227" s="12"/>
      <c r="BD1227" s="12"/>
      <c r="BE1227" s="12"/>
      <c r="BG1227" s="12"/>
      <c r="BJ1227" s="12"/>
      <c r="BK1227" s="12"/>
      <c r="BM1227" s="131"/>
      <c r="BN1227" s="132"/>
      <c r="BO1227" s="132"/>
      <c r="BP1227" s="12"/>
      <c r="BQ1227" s="12"/>
      <c r="BS1227" s="12"/>
      <c r="BV1227" s="12"/>
      <c r="BW1227" s="12"/>
      <c r="BY1227" s="12"/>
      <c r="CB1227" s="12"/>
      <c r="CC1227" s="12"/>
      <c r="CE1227" s="12"/>
      <c r="CH1227" s="12"/>
      <c r="CI1227" s="12"/>
    </row>
    <row r="1228" spans="1:87">
      <c r="A1228" s="9">
        <v>1219</v>
      </c>
      <c r="B1228" s="9">
        <v>244</v>
      </c>
      <c r="C1228" s="9" t="s">
        <v>1928</v>
      </c>
      <c r="D1228" s="9">
        <v>998</v>
      </c>
      <c r="E1228" s="9" t="s">
        <v>1928</v>
      </c>
      <c r="F1228" s="39">
        <v>0</v>
      </c>
      <c r="G1228" s="128">
        <v>0</v>
      </c>
      <c r="H1228" s="129">
        <f t="shared" si="171"/>
        <v>0</v>
      </c>
      <c r="I1228" s="128">
        <f>IF(H1229&gt;0, H1228/H1229, 0)</f>
        <v>0</v>
      </c>
      <c r="J1228" s="76"/>
      <c r="K1228" s="12" t="e">
        <f>ROUND(J1229*I1228,0)</f>
        <v>#REF!</v>
      </c>
      <c r="L1228" s="75">
        <v>0</v>
      </c>
      <c r="M1228" s="12" t="e">
        <f>K1228-L1228</f>
        <v>#REF!</v>
      </c>
      <c r="N1228" s="50" t="e">
        <f t="shared" si="170"/>
        <v>#REF!</v>
      </c>
      <c r="O1228" s="12">
        <v>0</v>
      </c>
      <c r="P1228" s="9">
        <f t="shared" si="172"/>
        <v>0</v>
      </c>
      <c r="Q1228" s="130">
        <f t="shared" si="173"/>
        <v>244</v>
      </c>
      <c r="R1228" s="130">
        <f t="shared" si="174"/>
        <v>998</v>
      </c>
      <c r="S1228" s="130">
        <f t="shared" si="175"/>
        <v>1219</v>
      </c>
      <c r="T1228" s="130">
        <f t="shared" si="176"/>
        <v>0</v>
      </c>
      <c r="U1228" s="130">
        <f t="shared" si="177"/>
        <v>0</v>
      </c>
      <c r="V1228" s="185">
        <f t="shared" si="178"/>
        <v>1219</v>
      </c>
      <c r="W1228" s="12">
        <v>244</v>
      </c>
      <c r="X1228" s="9">
        <v>998</v>
      </c>
      <c r="Y1228" s="9">
        <v>1219</v>
      </c>
      <c r="Z1228" s="12">
        <v>0</v>
      </c>
      <c r="AA1228" s="12">
        <v>0</v>
      </c>
      <c r="AB1228" s="132"/>
      <c r="AC1228" s="131"/>
      <c r="AD1228" s="132"/>
      <c r="AE1228" s="132"/>
      <c r="AF1228" s="131"/>
      <c r="AG1228" s="131"/>
      <c r="AI1228" s="12"/>
      <c r="AL1228" s="12"/>
      <c r="AM1228" s="12"/>
      <c r="AO1228" s="12"/>
      <c r="AR1228" s="12"/>
      <c r="AS1228" s="12"/>
      <c r="AU1228" s="12"/>
      <c r="AX1228" s="12"/>
      <c r="AY1228" s="12"/>
      <c r="BA1228" s="12"/>
      <c r="BD1228" s="12"/>
      <c r="BE1228" s="12"/>
      <c r="BG1228" s="12"/>
      <c r="BJ1228" s="12"/>
      <c r="BK1228" s="12"/>
      <c r="BM1228" s="131"/>
      <c r="BN1228" s="132"/>
      <c r="BO1228" s="132"/>
      <c r="BP1228" s="12"/>
      <c r="BQ1228" s="12"/>
      <c r="BS1228" s="12"/>
      <c r="BV1228" s="12"/>
      <c r="BW1228" s="12"/>
      <c r="BY1228" s="12"/>
      <c r="CB1228" s="12"/>
      <c r="CC1228" s="12"/>
      <c r="CE1228" s="12"/>
      <c r="CH1228" s="12"/>
      <c r="CI1228" s="12"/>
    </row>
    <row r="1229" spans="1:87">
      <c r="A1229" s="9">
        <v>1220</v>
      </c>
      <c r="B1229" s="13">
        <v>244</v>
      </c>
      <c r="C1229" s="13" t="s">
        <v>1743</v>
      </c>
      <c r="D1229" s="13">
        <v>999</v>
      </c>
      <c r="E1229" s="13" t="s">
        <v>946</v>
      </c>
      <c r="F1229" s="111">
        <v>40727434.611719996</v>
      </c>
      <c r="G1229" s="133">
        <v>1</v>
      </c>
      <c r="H1229" s="134">
        <f>SUM(H1225:H1228)</f>
        <v>40706272.85723</v>
      </c>
      <c r="I1229" s="133">
        <f>SUM(I1225:I1228)</f>
        <v>1</v>
      </c>
      <c r="J1229" s="111" t="e">
        <f>VLOOKUP(B1229,town351,22)</f>
        <v>#REF!</v>
      </c>
      <c r="K1229" s="111" t="e">
        <f>SUM(K1225:K1228)</f>
        <v>#REF!</v>
      </c>
      <c r="L1229" s="135">
        <v>23664133</v>
      </c>
      <c r="M1229" s="111" t="e">
        <f>SUM(M1225:M1228)</f>
        <v>#REF!</v>
      </c>
      <c r="N1229" s="49" t="e">
        <f t="shared" si="170"/>
        <v>#REF!</v>
      </c>
      <c r="O1229" s="111">
        <v>3562</v>
      </c>
      <c r="P1229" s="9">
        <f t="shared" si="172"/>
        <v>0</v>
      </c>
      <c r="Q1229" s="130">
        <f t="shared" si="173"/>
        <v>244</v>
      </c>
      <c r="R1229" s="130">
        <f t="shared" si="174"/>
        <v>999</v>
      </c>
      <c r="S1229" s="130">
        <f t="shared" si="175"/>
        <v>1220</v>
      </c>
      <c r="T1229" s="130">
        <f t="shared" si="176"/>
        <v>3555</v>
      </c>
      <c r="U1229" s="130">
        <f t="shared" si="177"/>
        <v>40706272.85723</v>
      </c>
      <c r="V1229" s="185">
        <f t="shared" si="178"/>
        <v>1220</v>
      </c>
      <c r="W1229" s="12">
        <v>244</v>
      </c>
      <c r="X1229" s="9">
        <v>999</v>
      </c>
      <c r="Y1229" s="9">
        <v>1220</v>
      </c>
      <c r="Z1229" s="12">
        <v>3555</v>
      </c>
      <c r="AA1229" s="12">
        <v>40706272.85723</v>
      </c>
      <c r="AB1229" s="132"/>
      <c r="AC1229" s="131"/>
      <c r="AD1229" s="132"/>
      <c r="AE1229" s="132"/>
      <c r="AF1229" s="131"/>
      <c r="AG1229" s="131"/>
      <c r="AI1229" s="12"/>
      <c r="AL1229" s="12"/>
      <c r="AM1229" s="12"/>
      <c r="AO1229" s="12"/>
      <c r="AR1229" s="12"/>
      <c r="AS1229" s="12"/>
      <c r="AU1229" s="12"/>
      <c r="AX1229" s="12"/>
      <c r="AY1229" s="12"/>
      <c r="BA1229" s="12"/>
      <c r="BD1229" s="12"/>
      <c r="BE1229" s="12"/>
      <c r="BG1229" s="12"/>
      <c r="BJ1229" s="12"/>
      <c r="BK1229" s="12"/>
      <c r="BM1229" s="131"/>
      <c r="BN1229" s="132"/>
      <c r="BO1229" s="132"/>
      <c r="BP1229" s="12"/>
      <c r="BQ1229" s="12"/>
      <c r="BS1229" s="12"/>
      <c r="BV1229" s="12"/>
      <c r="BW1229" s="12"/>
      <c r="BY1229" s="12"/>
      <c r="CB1229" s="12"/>
      <c r="CC1229" s="12"/>
      <c r="CE1229" s="12"/>
      <c r="CH1229" s="12"/>
      <c r="CI1229" s="12"/>
    </row>
    <row r="1230" spans="1:87">
      <c r="A1230" s="9">
        <v>1221</v>
      </c>
      <c r="B1230" s="9">
        <v>245</v>
      </c>
      <c r="C1230" s="9" t="s">
        <v>1744</v>
      </c>
      <c r="D1230" s="9">
        <v>245</v>
      </c>
      <c r="E1230" s="9" t="s">
        <v>1305</v>
      </c>
      <c r="F1230" s="39">
        <v>0</v>
      </c>
      <c r="G1230" s="128">
        <v>0</v>
      </c>
      <c r="H1230" s="129">
        <f>U1230</f>
        <v>0</v>
      </c>
      <c r="I1230" s="128">
        <f>IF(H1234&gt;0, H1230/H1234, 0)</f>
        <v>0</v>
      </c>
      <c r="J1230" s="76"/>
      <c r="K1230" s="12" t="e">
        <f>ROUND(J1234*I1230,0)</f>
        <v>#REF!</v>
      </c>
      <c r="L1230" s="75">
        <v>0</v>
      </c>
      <c r="M1230" s="12" t="e">
        <f>K1230-L1230</f>
        <v>#REF!</v>
      </c>
      <c r="N1230" s="50" t="e">
        <f t="shared" si="170"/>
        <v>#REF!</v>
      </c>
      <c r="O1230" s="12">
        <v>0</v>
      </c>
      <c r="P1230" s="9">
        <f t="shared" si="172"/>
        <v>0</v>
      </c>
      <c r="Q1230" s="130">
        <f t="shared" si="173"/>
        <v>245</v>
      </c>
      <c r="R1230" s="130">
        <f t="shared" si="174"/>
        <v>245</v>
      </c>
      <c r="S1230" s="130">
        <f t="shared" si="175"/>
        <v>1221</v>
      </c>
      <c r="T1230" s="130">
        <f t="shared" si="176"/>
        <v>0</v>
      </c>
      <c r="U1230" s="130">
        <f t="shared" si="177"/>
        <v>0</v>
      </c>
      <c r="V1230" s="185">
        <f t="shared" si="178"/>
        <v>1221</v>
      </c>
      <c r="W1230" s="12">
        <v>245</v>
      </c>
      <c r="X1230" s="9">
        <v>245</v>
      </c>
      <c r="Y1230" s="9">
        <v>1221</v>
      </c>
      <c r="Z1230" s="12">
        <v>0</v>
      </c>
      <c r="AA1230" s="12">
        <v>0</v>
      </c>
      <c r="AB1230" s="132"/>
      <c r="AC1230" s="131"/>
      <c r="AD1230" s="132"/>
      <c r="AE1230" s="132"/>
      <c r="AF1230" s="131"/>
      <c r="AG1230" s="131"/>
      <c r="AI1230" s="12"/>
      <c r="AL1230" s="12"/>
      <c r="AM1230" s="12"/>
      <c r="AO1230" s="12"/>
      <c r="AR1230" s="12"/>
      <c r="AS1230" s="12"/>
      <c r="AU1230" s="12"/>
      <c r="AX1230" s="12"/>
      <c r="AY1230" s="12"/>
      <c r="BA1230" s="12"/>
      <c r="BD1230" s="12"/>
      <c r="BE1230" s="12"/>
      <c r="BG1230" s="12"/>
      <c r="BJ1230" s="12"/>
      <c r="BK1230" s="12"/>
      <c r="BM1230" s="131"/>
      <c r="BN1230" s="132"/>
      <c r="BO1230" s="132"/>
      <c r="BP1230" s="12"/>
      <c r="BQ1230" s="12"/>
      <c r="BS1230" s="12"/>
      <c r="BV1230" s="12"/>
      <c r="BW1230" s="12"/>
      <c r="BY1230" s="12"/>
      <c r="CB1230" s="12"/>
      <c r="CC1230" s="12"/>
      <c r="CE1230" s="12"/>
      <c r="CH1230" s="12"/>
      <c r="CI1230" s="12"/>
    </row>
    <row r="1231" spans="1:87">
      <c r="A1231" s="9">
        <v>1222</v>
      </c>
      <c r="B1231" s="9">
        <v>245</v>
      </c>
      <c r="C1231" s="9" t="s">
        <v>1744</v>
      </c>
      <c r="D1231" s="9">
        <v>625</v>
      </c>
      <c r="E1231" s="9" t="s">
        <v>1424</v>
      </c>
      <c r="F1231" s="75">
        <v>20062383</v>
      </c>
      <c r="G1231" s="128">
        <v>0.88443328821319633</v>
      </c>
      <c r="H1231" s="129">
        <f t="shared" si="171"/>
        <v>19905024</v>
      </c>
      <c r="I1231" s="128">
        <f>IF(H1234&gt;0, H1231/H1234, 0)</f>
        <v>0.88413925383001069</v>
      </c>
      <c r="J1231" s="76"/>
      <c r="K1231" s="12" t="e">
        <f>ROUND(J1234*I1231,0)</f>
        <v>#REF!</v>
      </c>
      <c r="L1231" s="75">
        <v>12425350</v>
      </c>
      <c r="M1231" s="12" t="e">
        <f>K1231-L1231</f>
        <v>#REF!</v>
      </c>
      <c r="N1231" s="50" t="e">
        <f t="shared" si="170"/>
        <v>#REF!</v>
      </c>
      <c r="O1231" s="12">
        <v>2107</v>
      </c>
      <c r="P1231" s="9">
        <f t="shared" si="172"/>
        <v>0</v>
      </c>
      <c r="Q1231" s="130">
        <f t="shared" si="173"/>
        <v>245</v>
      </c>
      <c r="R1231" s="130">
        <f t="shared" si="174"/>
        <v>625</v>
      </c>
      <c r="S1231" s="130">
        <f t="shared" si="175"/>
        <v>1222</v>
      </c>
      <c r="T1231" s="130">
        <f t="shared" si="176"/>
        <v>2099</v>
      </c>
      <c r="U1231" s="130">
        <f t="shared" si="177"/>
        <v>19905024</v>
      </c>
      <c r="V1231" s="185">
        <f t="shared" si="178"/>
        <v>1222</v>
      </c>
      <c r="W1231" s="12">
        <v>245</v>
      </c>
      <c r="X1231" s="9">
        <v>625</v>
      </c>
      <c r="Y1231" s="9">
        <v>1222</v>
      </c>
      <c r="Z1231" s="12">
        <v>2099</v>
      </c>
      <c r="AA1231" s="12">
        <v>19905024</v>
      </c>
      <c r="AB1231" s="132"/>
      <c r="AC1231" s="131"/>
      <c r="AD1231" s="132"/>
      <c r="AE1231" s="132"/>
      <c r="AF1231" s="131"/>
      <c r="AG1231" s="131"/>
      <c r="AI1231" s="12"/>
      <c r="AL1231" s="12"/>
      <c r="AM1231" s="12"/>
      <c r="AO1231" s="12"/>
      <c r="AR1231" s="12"/>
      <c r="AS1231" s="12"/>
      <c r="AU1231" s="12"/>
      <c r="AX1231" s="12"/>
      <c r="AY1231" s="12"/>
      <c r="BA1231" s="12"/>
      <c r="BD1231" s="12"/>
      <c r="BE1231" s="12"/>
      <c r="BG1231" s="12"/>
      <c r="BJ1231" s="12"/>
      <c r="BK1231" s="12"/>
      <c r="BM1231" s="131"/>
      <c r="BN1231" s="132"/>
      <c r="BO1231" s="132"/>
      <c r="BP1231" s="12"/>
      <c r="BQ1231" s="12"/>
      <c r="BS1231" s="12"/>
      <c r="BV1231" s="12"/>
      <c r="BW1231" s="12"/>
      <c r="BY1231" s="12"/>
      <c r="CB1231" s="12"/>
      <c r="CC1231" s="12"/>
      <c r="CE1231" s="12"/>
      <c r="CH1231" s="12"/>
      <c r="CI1231" s="12"/>
    </row>
    <row r="1232" spans="1:87">
      <c r="A1232" s="9">
        <v>1223</v>
      </c>
      <c r="B1232" s="9">
        <v>245</v>
      </c>
      <c r="C1232" s="9" t="s">
        <v>1744</v>
      </c>
      <c r="D1232" s="9">
        <v>810</v>
      </c>
      <c r="E1232" s="9" t="s">
        <v>1476</v>
      </c>
      <c r="F1232" s="75">
        <v>2454228</v>
      </c>
      <c r="G1232" s="128">
        <v>0.10819257812319186</v>
      </c>
      <c r="H1232" s="129">
        <f t="shared" si="171"/>
        <v>2439889</v>
      </c>
      <c r="I1232" s="128">
        <f>IF(H1234&gt;0, H1232/H1234, 0)</f>
        <v>0.10837473192135065</v>
      </c>
      <c r="J1232" s="76"/>
      <c r="K1232" s="12" t="e">
        <f>ROUND(J1234*I1232,0)</f>
        <v>#REF!</v>
      </c>
      <c r="L1232" s="75">
        <v>1519991</v>
      </c>
      <c r="M1232" s="12" t="e">
        <f>K1232-L1232</f>
        <v>#REF!</v>
      </c>
      <c r="N1232" s="50" t="e">
        <f>IF(L1232&gt;0,M1232*100/L1232,IF(M1232&gt;0,100,0))</f>
        <v>#REF!</v>
      </c>
      <c r="O1232" s="12">
        <v>159</v>
      </c>
      <c r="P1232" s="9">
        <f t="shared" si="172"/>
        <v>0</v>
      </c>
      <c r="Q1232" s="130">
        <f t="shared" si="173"/>
        <v>245</v>
      </c>
      <c r="R1232" s="130">
        <f t="shared" si="174"/>
        <v>810</v>
      </c>
      <c r="S1232" s="130">
        <f t="shared" si="175"/>
        <v>1223</v>
      </c>
      <c r="T1232" s="130">
        <f t="shared" si="176"/>
        <v>158</v>
      </c>
      <c r="U1232" s="130">
        <f t="shared" si="177"/>
        <v>2439889</v>
      </c>
      <c r="V1232" s="185">
        <f t="shared" si="178"/>
        <v>1223</v>
      </c>
      <c r="W1232" s="12">
        <v>245</v>
      </c>
      <c r="X1232" s="9">
        <v>810</v>
      </c>
      <c r="Y1232" s="9">
        <v>1223</v>
      </c>
      <c r="Z1232" s="12">
        <v>158</v>
      </c>
      <c r="AA1232" s="12">
        <v>2439889</v>
      </c>
      <c r="AB1232" s="132"/>
      <c r="AC1232" s="131"/>
      <c r="AD1232" s="132"/>
      <c r="AE1232" s="132"/>
      <c r="AF1232" s="131"/>
      <c r="AG1232" s="131"/>
      <c r="AI1232" s="12"/>
      <c r="AL1232" s="12"/>
      <c r="AM1232" s="12"/>
      <c r="AO1232" s="12"/>
      <c r="AR1232" s="12"/>
      <c r="AS1232" s="12"/>
      <c r="AU1232" s="12"/>
      <c r="AX1232" s="12"/>
      <c r="AY1232" s="12"/>
      <c r="BA1232" s="12"/>
      <c r="BD1232" s="12"/>
      <c r="BE1232" s="12"/>
      <c r="BG1232" s="12"/>
      <c r="BJ1232" s="12"/>
      <c r="BK1232" s="12"/>
      <c r="BM1232" s="131"/>
      <c r="BN1232" s="132"/>
      <c r="BO1232" s="132"/>
      <c r="BP1232" s="12"/>
      <c r="BQ1232" s="12"/>
      <c r="BS1232" s="12"/>
      <c r="BV1232" s="12"/>
      <c r="BW1232" s="12"/>
      <c r="BY1232" s="12"/>
      <c r="CB1232" s="12"/>
      <c r="CC1232" s="12"/>
      <c r="CE1232" s="12"/>
      <c r="CH1232" s="12"/>
      <c r="CI1232" s="12"/>
    </row>
    <row r="1233" spans="1:87">
      <c r="A1233" s="9">
        <v>1224</v>
      </c>
      <c r="B1233" s="9">
        <v>245</v>
      </c>
      <c r="C1233" s="9" t="s">
        <v>1744</v>
      </c>
      <c r="D1233" s="9">
        <v>910</v>
      </c>
      <c r="E1233" s="9" t="s">
        <v>1499</v>
      </c>
      <c r="F1233" s="75">
        <v>167274</v>
      </c>
      <c r="G1233" s="128">
        <v>7.3741336636118544E-3</v>
      </c>
      <c r="H1233" s="129">
        <f t="shared" si="171"/>
        <v>168536</v>
      </c>
      <c r="I1233" s="128">
        <f>IF(H1234&gt;0, H1233/H1234, 0)</f>
        <v>7.4860142486386696E-3</v>
      </c>
      <c r="J1233" s="76"/>
      <c r="K1233" s="12" t="e">
        <f>ROUND(J1234*I1233,0)</f>
        <v>#REF!</v>
      </c>
      <c r="L1233" s="75">
        <v>103599</v>
      </c>
      <c r="M1233" s="12" t="e">
        <f>K1233-L1233</f>
        <v>#REF!</v>
      </c>
      <c r="N1233" s="50" t="e">
        <f>IF(L1233&gt;0,M1233*100/L1233,IF(M1233&gt;0,100,0))</f>
        <v>#REF!</v>
      </c>
      <c r="O1233" s="12">
        <v>11</v>
      </c>
      <c r="P1233" s="9">
        <f t="shared" si="172"/>
        <v>0</v>
      </c>
      <c r="Q1233" s="130">
        <f t="shared" si="173"/>
        <v>245</v>
      </c>
      <c r="R1233" s="130">
        <f t="shared" si="174"/>
        <v>910</v>
      </c>
      <c r="S1233" s="130">
        <f t="shared" si="175"/>
        <v>1224</v>
      </c>
      <c r="T1233" s="130">
        <f t="shared" si="176"/>
        <v>11</v>
      </c>
      <c r="U1233" s="130">
        <f t="shared" si="177"/>
        <v>168536</v>
      </c>
      <c r="V1233" s="185">
        <f t="shared" si="178"/>
        <v>1224</v>
      </c>
      <c r="W1233" s="12">
        <v>245</v>
      </c>
      <c r="X1233" s="9">
        <v>910</v>
      </c>
      <c r="Y1233" s="9">
        <v>1224</v>
      </c>
      <c r="Z1233" s="12">
        <v>11</v>
      </c>
      <c r="AA1233" s="12">
        <v>168536</v>
      </c>
      <c r="AB1233" s="132"/>
      <c r="AC1233" s="131"/>
      <c r="AD1233" s="132"/>
      <c r="AE1233" s="132"/>
      <c r="AF1233" s="131"/>
      <c r="AG1233" s="131"/>
      <c r="AI1233" s="12"/>
      <c r="AL1233" s="12"/>
      <c r="AM1233" s="12"/>
      <c r="AO1233" s="12"/>
      <c r="AR1233" s="12"/>
      <c r="AS1233" s="12"/>
      <c r="AU1233" s="12"/>
      <c r="AX1233" s="12"/>
      <c r="AY1233" s="12"/>
      <c r="BA1233" s="12"/>
      <c r="BD1233" s="12"/>
      <c r="BE1233" s="12"/>
      <c r="BG1233" s="12"/>
      <c r="BJ1233" s="12"/>
      <c r="BK1233" s="12"/>
      <c r="BM1233" s="131"/>
      <c r="BN1233" s="132"/>
      <c r="BO1233" s="132"/>
      <c r="BP1233" s="12"/>
      <c r="BQ1233" s="12"/>
      <c r="BS1233" s="12"/>
      <c r="BV1233" s="12"/>
      <c r="BW1233" s="12"/>
      <c r="BY1233" s="12"/>
      <c r="CB1233" s="12"/>
      <c r="CC1233" s="12"/>
      <c r="CE1233" s="12"/>
      <c r="CH1233" s="12"/>
      <c r="CI1233" s="12"/>
    </row>
    <row r="1234" spans="1:87">
      <c r="A1234" s="9">
        <v>1225</v>
      </c>
      <c r="B1234" s="13">
        <v>245</v>
      </c>
      <c r="C1234" s="13" t="s">
        <v>1744</v>
      </c>
      <c r="D1234" s="13">
        <v>999</v>
      </c>
      <c r="E1234" s="13" t="s">
        <v>946</v>
      </c>
      <c r="F1234" s="141">
        <v>22683885</v>
      </c>
      <c r="G1234" s="133">
        <v>1</v>
      </c>
      <c r="H1234" s="134">
        <f>SUM(H1230:H1233)</f>
        <v>22513449</v>
      </c>
      <c r="I1234" s="133">
        <f>SUM(I1230:I1233)</f>
        <v>1</v>
      </c>
      <c r="J1234" s="111" t="e">
        <f>VLOOKUP(B1234,town351,22)</f>
        <v>#REF!</v>
      </c>
      <c r="K1234" s="111" t="e">
        <f>SUM(K1230:K1233)</f>
        <v>#REF!</v>
      </c>
      <c r="L1234" s="135">
        <v>14048940</v>
      </c>
      <c r="M1234" s="111" t="e">
        <f>SUM(M1230:M1233)</f>
        <v>#REF!</v>
      </c>
      <c r="N1234" s="49" t="e">
        <f t="shared" ref="N1234:N1295" si="179">IF(L1234&gt;0,M1234*100/L1234,IF(M1234&gt;0,100,0))</f>
        <v>#REF!</v>
      </c>
      <c r="O1234" s="111">
        <v>2277</v>
      </c>
      <c r="P1234" s="9">
        <f t="shared" si="172"/>
        <v>0</v>
      </c>
      <c r="Q1234" s="130">
        <f t="shared" si="173"/>
        <v>245</v>
      </c>
      <c r="R1234" s="130">
        <f t="shared" si="174"/>
        <v>999</v>
      </c>
      <c r="S1234" s="130">
        <f t="shared" si="175"/>
        <v>1225</v>
      </c>
      <c r="T1234" s="130">
        <f t="shared" si="176"/>
        <v>2268</v>
      </c>
      <c r="U1234" s="130">
        <f t="shared" si="177"/>
        <v>22513449</v>
      </c>
      <c r="V1234" s="185">
        <f t="shared" si="178"/>
        <v>1225</v>
      </c>
      <c r="W1234" s="12">
        <v>245</v>
      </c>
      <c r="X1234" s="9">
        <v>999</v>
      </c>
      <c r="Y1234" s="9">
        <v>1225</v>
      </c>
      <c r="Z1234" s="12">
        <v>2268</v>
      </c>
      <c r="AA1234" s="12">
        <v>22513449</v>
      </c>
      <c r="AB1234" s="132"/>
      <c r="AC1234" s="131"/>
      <c r="AD1234" s="132"/>
      <c r="AE1234" s="132"/>
      <c r="AF1234" s="131"/>
      <c r="AG1234" s="131"/>
      <c r="AI1234" s="12"/>
      <c r="AL1234" s="12"/>
      <c r="AM1234" s="12"/>
      <c r="AO1234" s="12"/>
      <c r="AR1234" s="12"/>
      <c r="AS1234" s="12"/>
      <c r="AU1234" s="12"/>
      <c r="AX1234" s="12"/>
      <c r="AY1234" s="12"/>
      <c r="BA1234" s="12"/>
      <c r="BD1234" s="12"/>
      <c r="BE1234" s="12"/>
      <c r="BG1234" s="12"/>
      <c r="BJ1234" s="12"/>
      <c r="BK1234" s="12"/>
      <c r="BM1234" s="131"/>
      <c r="BN1234" s="132"/>
      <c r="BO1234" s="132"/>
      <c r="BP1234" s="12"/>
      <c r="BQ1234" s="12"/>
      <c r="BS1234" s="12"/>
      <c r="BV1234" s="12"/>
      <c r="BW1234" s="12"/>
      <c r="BY1234" s="12"/>
      <c r="CB1234" s="12"/>
      <c r="CC1234" s="12"/>
      <c r="CE1234" s="12"/>
      <c r="CH1234" s="12"/>
      <c r="CI1234" s="12"/>
    </row>
    <row r="1235" spans="1:87">
      <c r="A1235" s="9">
        <v>1226</v>
      </c>
      <c r="B1235" s="9">
        <v>246</v>
      </c>
      <c r="C1235" s="9" t="s">
        <v>1745</v>
      </c>
      <c r="D1235" s="9">
        <v>246</v>
      </c>
      <c r="E1235" s="9" t="s">
        <v>1306</v>
      </c>
      <c r="F1235" s="39">
        <v>39638139.190400004</v>
      </c>
      <c r="G1235" s="128">
        <v>0.99295865574292408</v>
      </c>
      <c r="H1235" s="129">
        <f>U1235</f>
        <v>39861932.613879994</v>
      </c>
      <c r="I1235" s="128">
        <f>IF(H1239&gt;0, H1235/H1239, 0)</f>
        <v>0.99337330517802247</v>
      </c>
      <c r="J1235" s="76"/>
      <c r="K1235" s="12" t="e">
        <f>ROUND(J1239*I1235,0)</f>
        <v>#REF!</v>
      </c>
      <c r="L1235" s="75">
        <v>31807445</v>
      </c>
      <c r="M1235" s="12" t="e">
        <f>K1235-L1235</f>
        <v>#REF!</v>
      </c>
      <c r="N1235" s="50" t="e">
        <f t="shared" si="179"/>
        <v>#REF!</v>
      </c>
      <c r="O1235" s="12">
        <v>4245</v>
      </c>
      <c r="P1235" s="9">
        <f t="shared" si="172"/>
        <v>0</v>
      </c>
      <c r="Q1235" s="130">
        <f t="shared" si="173"/>
        <v>246</v>
      </c>
      <c r="R1235" s="130">
        <f t="shared" si="174"/>
        <v>246</v>
      </c>
      <c r="S1235" s="130">
        <f t="shared" si="175"/>
        <v>1226</v>
      </c>
      <c r="T1235" s="130">
        <f t="shared" si="176"/>
        <v>4234</v>
      </c>
      <c r="U1235" s="130">
        <f t="shared" si="177"/>
        <v>39861932.613879994</v>
      </c>
      <c r="V1235" s="185">
        <f t="shared" si="178"/>
        <v>1226</v>
      </c>
      <c r="W1235" s="12">
        <v>246</v>
      </c>
      <c r="X1235" s="9">
        <v>246</v>
      </c>
      <c r="Y1235" s="9">
        <v>1226</v>
      </c>
      <c r="Z1235" s="12">
        <v>4234</v>
      </c>
      <c r="AA1235" s="12">
        <v>39861932.613879994</v>
      </c>
      <c r="AB1235" s="132"/>
      <c r="AC1235" s="131"/>
      <c r="AD1235" s="132"/>
      <c r="AE1235" s="132"/>
      <c r="AF1235" s="131"/>
      <c r="AG1235" s="131"/>
      <c r="AI1235" s="12"/>
      <c r="AL1235" s="12"/>
      <c r="AM1235" s="12"/>
      <c r="AO1235" s="12"/>
      <c r="AR1235" s="12"/>
      <c r="AS1235" s="12"/>
      <c r="AU1235" s="12"/>
      <c r="AX1235" s="12"/>
      <c r="AY1235" s="12"/>
      <c r="BA1235" s="12"/>
      <c r="BD1235" s="12"/>
      <c r="BE1235" s="12"/>
      <c r="BG1235" s="12"/>
      <c r="BJ1235" s="12"/>
      <c r="BK1235" s="12"/>
      <c r="BM1235" s="131"/>
      <c r="BN1235" s="132"/>
      <c r="BO1235" s="132"/>
      <c r="BP1235" s="12"/>
      <c r="BQ1235" s="12"/>
      <c r="BS1235" s="12"/>
      <c r="BV1235" s="12"/>
      <c r="BW1235" s="12"/>
      <c r="BY1235" s="12"/>
      <c r="CB1235" s="12"/>
      <c r="CC1235" s="12"/>
      <c r="CE1235" s="12"/>
      <c r="CH1235" s="12"/>
      <c r="CI1235" s="12"/>
    </row>
    <row r="1236" spans="1:87">
      <c r="A1236" s="9">
        <v>1227</v>
      </c>
      <c r="B1236" s="9">
        <v>246</v>
      </c>
      <c r="C1236" s="9" t="s">
        <v>1745</v>
      </c>
      <c r="D1236" s="9">
        <v>853</v>
      </c>
      <c r="E1236" s="9" t="s">
        <v>1489</v>
      </c>
      <c r="F1236" s="39">
        <v>281085</v>
      </c>
      <c r="G1236" s="128">
        <v>7.0413442570759401E-3</v>
      </c>
      <c r="H1236" s="129">
        <f t="shared" si="171"/>
        <v>265915</v>
      </c>
      <c r="I1236" s="128">
        <f>IF(H1239&gt;0, H1236/H1239, 0)</f>
        <v>6.6266948219774816E-3</v>
      </c>
      <c r="J1236" s="76"/>
      <c r="K1236" s="12" t="e">
        <f>ROUND(J1239*I1236,0)</f>
        <v>#REF!</v>
      </c>
      <c r="L1236" s="75">
        <v>225555</v>
      </c>
      <c r="M1236" s="12" t="e">
        <f>K1236-L1236</f>
        <v>#REF!</v>
      </c>
      <c r="N1236" s="50" t="e">
        <f t="shared" si="179"/>
        <v>#REF!</v>
      </c>
      <c r="O1236" s="12">
        <v>17</v>
      </c>
      <c r="P1236" s="9">
        <f t="shared" si="172"/>
        <v>0</v>
      </c>
      <c r="Q1236" s="130">
        <f t="shared" si="173"/>
        <v>246</v>
      </c>
      <c r="R1236" s="130">
        <f t="shared" si="174"/>
        <v>853</v>
      </c>
      <c r="S1236" s="130">
        <f t="shared" si="175"/>
        <v>1227</v>
      </c>
      <c r="T1236" s="130">
        <f t="shared" si="176"/>
        <v>16</v>
      </c>
      <c r="U1236" s="130">
        <f t="shared" si="177"/>
        <v>265915</v>
      </c>
      <c r="V1236" s="185">
        <f t="shared" si="178"/>
        <v>1227</v>
      </c>
      <c r="W1236" s="12">
        <v>246</v>
      </c>
      <c r="X1236" s="9">
        <v>853</v>
      </c>
      <c r="Y1236" s="9">
        <v>1227</v>
      </c>
      <c r="Z1236" s="12">
        <v>16</v>
      </c>
      <c r="AA1236" s="12">
        <v>265915</v>
      </c>
      <c r="AB1236" s="132"/>
      <c r="AC1236" s="131"/>
      <c r="AD1236" s="132"/>
      <c r="AE1236" s="132"/>
      <c r="AF1236" s="131"/>
      <c r="AG1236" s="131"/>
      <c r="AI1236" s="12"/>
      <c r="AL1236" s="12"/>
      <c r="AM1236" s="12"/>
      <c r="AO1236" s="12"/>
      <c r="AR1236" s="12"/>
      <c r="AS1236" s="12"/>
      <c r="AU1236" s="12"/>
      <c r="AX1236" s="12"/>
      <c r="AY1236" s="12"/>
      <c r="BA1236" s="12"/>
      <c r="BD1236" s="12"/>
      <c r="BE1236" s="12"/>
      <c r="BG1236" s="12"/>
      <c r="BJ1236" s="12"/>
      <c r="BK1236" s="12"/>
      <c r="BM1236" s="131"/>
      <c r="BN1236" s="132"/>
      <c r="BO1236" s="132"/>
      <c r="BP1236" s="12"/>
      <c r="BQ1236" s="12"/>
      <c r="BS1236" s="12"/>
      <c r="BV1236" s="12"/>
      <c r="BW1236" s="12"/>
      <c r="BY1236" s="12"/>
      <c r="CB1236" s="12"/>
      <c r="CC1236" s="12"/>
      <c r="CE1236" s="12"/>
      <c r="CH1236" s="12"/>
      <c r="CI1236" s="12"/>
    </row>
    <row r="1237" spans="1:87">
      <c r="A1237" s="9">
        <v>1228</v>
      </c>
      <c r="B1237" s="9">
        <v>246</v>
      </c>
      <c r="C1237" s="9" t="s">
        <v>1928</v>
      </c>
      <c r="D1237" s="9">
        <v>998</v>
      </c>
      <c r="F1237" s="136">
        <v>0</v>
      </c>
      <c r="G1237" s="137">
        <v>0</v>
      </c>
      <c r="H1237" s="129">
        <f t="shared" si="171"/>
        <v>0</v>
      </c>
      <c r="I1237" s="128">
        <f>IF(H1239&gt;0, H1237/H1239, 0)</f>
        <v>0</v>
      </c>
      <c r="J1237" s="76"/>
      <c r="K1237" s="12" t="e">
        <f>ROUND(J1239*I1237,0)</f>
        <v>#REF!</v>
      </c>
      <c r="L1237" s="75">
        <v>0</v>
      </c>
      <c r="M1237" s="12" t="e">
        <f>K1237-L1237</f>
        <v>#REF!</v>
      </c>
      <c r="N1237" s="50" t="e">
        <f t="shared" si="179"/>
        <v>#REF!</v>
      </c>
      <c r="O1237" s="12">
        <v>0</v>
      </c>
      <c r="P1237" s="9">
        <f t="shared" si="172"/>
        <v>0</v>
      </c>
      <c r="Q1237" s="130">
        <f t="shared" si="173"/>
        <v>246</v>
      </c>
      <c r="R1237" s="130">
        <f t="shared" si="174"/>
        <v>998</v>
      </c>
      <c r="S1237" s="130">
        <f t="shared" si="175"/>
        <v>1228</v>
      </c>
      <c r="T1237" s="130">
        <f t="shared" si="176"/>
        <v>0</v>
      </c>
      <c r="U1237" s="130">
        <f t="shared" si="177"/>
        <v>0</v>
      </c>
      <c r="V1237" s="185">
        <f t="shared" si="178"/>
        <v>1228</v>
      </c>
      <c r="W1237" s="12">
        <v>246</v>
      </c>
      <c r="X1237" s="9">
        <v>998</v>
      </c>
      <c r="Y1237" s="9">
        <v>1228</v>
      </c>
      <c r="Z1237" s="12">
        <v>0</v>
      </c>
      <c r="AA1237" s="12">
        <v>0</v>
      </c>
      <c r="AB1237" s="132"/>
      <c r="AC1237" s="131"/>
      <c r="AD1237" s="132"/>
      <c r="AE1237" s="132"/>
      <c r="AF1237" s="131"/>
      <c r="AG1237" s="131"/>
      <c r="AI1237" s="12"/>
      <c r="AL1237" s="12"/>
      <c r="AM1237" s="12"/>
      <c r="AO1237" s="12"/>
      <c r="AR1237" s="12"/>
      <c r="AS1237" s="12"/>
      <c r="AU1237" s="12"/>
      <c r="AX1237" s="12"/>
      <c r="AY1237" s="12"/>
      <c r="BA1237" s="12"/>
      <c r="BD1237" s="12"/>
      <c r="BE1237" s="12"/>
      <c r="BG1237" s="12"/>
      <c r="BJ1237" s="12"/>
      <c r="BK1237" s="12"/>
      <c r="BM1237" s="131"/>
      <c r="BN1237" s="132"/>
      <c r="BO1237" s="132"/>
      <c r="BP1237" s="12"/>
      <c r="BQ1237" s="12"/>
      <c r="BS1237" s="12"/>
      <c r="BV1237" s="12"/>
      <c r="BW1237" s="12"/>
      <c r="BY1237" s="12"/>
      <c r="CB1237" s="12"/>
      <c r="CC1237" s="12"/>
      <c r="CE1237" s="12"/>
      <c r="CH1237" s="12"/>
      <c r="CI1237" s="12"/>
    </row>
    <row r="1238" spans="1:87">
      <c r="A1238" s="9">
        <v>1229</v>
      </c>
      <c r="B1238" s="9">
        <v>246</v>
      </c>
      <c r="C1238" s="9" t="s">
        <v>1928</v>
      </c>
      <c r="D1238" s="9">
        <v>998</v>
      </c>
      <c r="E1238" s="9" t="s">
        <v>1928</v>
      </c>
      <c r="F1238" s="39">
        <v>0</v>
      </c>
      <c r="G1238" s="128">
        <v>0</v>
      </c>
      <c r="H1238" s="129">
        <f t="shared" si="171"/>
        <v>0</v>
      </c>
      <c r="I1238" s="128">
        <f>IF(H1239&gt;0, H1238/H1239, 0)</f>
        <v>0</v>
      </c>
      <c r="J1238" s="76"/>
      <c r="K1238" s="12" t="e">
        <f>ROUND(J1239*I1238,0)</f>
        <v>#REF!</v>
      </c>
      <c r="L1238" s="75">
        <v>0</v>
      </c>
      <c r="M1238" s="12" t="e">
        <f>K1238-L1238</f>
        <v>#REF!</v>
      </c>
      <c r="N1238" s="50" t="e">
        <f t="shared" si="179"/>
        <v>#REF!</v>
      </c>
      <c r="O1238" s="12">
        <v>0</v>
      </c>
      <c r="P1238" s="9">
        <f t="shared" si="172"/>
        <v>0</v>
      </c>
      <c r="Q1238" s="130">
        <f t="shared" si="173"/>
        <v>246</v>
      </c>
      <c r="R1238" s="130">
        <f t="shared" si="174"/>
        <v>998</v>
      </c>
      <c r="S1238" s="130">
        <f t="shared" si="175"/>
        <v>1229</v>
      </c>
      <c r="T1238" s="130">
        <f t="shared" si="176"/>
        <v>0</v>
      </c>
      <c r="U1238" s="130">
        <f t="shared" si="177"/>
        <v>0</v>
      </c>
      <c r="V1238" s="185">
        <f t="shared" si="178"/>
        <v>1229</v>
      </c>
      <c r="W1238" s="12">
        <v>246</v>
      </c>
      <c r="X1238" s="9">
        <v>998</v>
      </c>
      <c r="Y1238" s="9">
        <v>1229</v>
      </c>
      <c r="Z1238" s="12">
        <v>0</v>
      </c>
      <c r="AA1238" s="12">
        <v>0</v>
      </c>
      <c r="AB1238" s="132"/>
      <c r="AC1238" s="131"/>
      <c r="AD1238" s="132"/>
      <c r="AE1238" s="132"/>
      <c r="AF1238" s="131"/>
      <c r="AG1238" s="131"/>
      <c r="AI1238" s="12"/>
      <c r="AL1238" s="12"/>
      <c r="AM1238" s="12"/>
      <c r="AO1238" s="12"/>
      <c r="AR1238" s="12"/>
      <c r="AS1238" s="12"/>
      <c r="AU1238" s="12"/>
      <c r="AX1238" s="12"/>
      <c r="AY1238" s="12"/>
      <c r="BA1238" s="12"/>
      <c r="BD1238" s="12"/>
      <c r="BE1238" s="12"/>
      <c r="BG1238" s="12"/>
      <c r="BJ1238" s="12"/>
      <c r="BK1238" s="12"/>
      <c r="BM1238" s="131"/>
      <c r="BN1238" s="132"/>
      <c r="BO1238" s="132"/>
      <c r="BP1238" s="12"/>
      <c r="BQ1238" s="12"/>
      <c r="BS1238" s="12"/>
      <c r="BV1238" s="12"/>
      <c r="BW1238" s="12"/>
      <c r="BY1238" s="12"/>
      <c r="CB1238" s="12"/>
      <c r="CC1238" s="12"/>
      <c r="CE1238" s="12"/>
      <c r="CH1238" s="12"/>
      <c r="CI1238" s="12"/>
    </row>
    <row r="1239" spans="1:87">
      <c r="A1239" s="9">
        <v>1230</v>
      </c>
      <c r="B1239" s="13">
        <v>246</v>
      </c>
      <c r="C1239" s="13" t="s">
        <v>1745</v>
      </c>
      <c r="D1239" s="13">
        <v>999</v>
      </c>
      <c r="E1239" s="13" t="s">
        <v>946</v>
      </c>
      <c r="F1239" s="111">
        <v>39919224.190400004</v>
      </c>
      <c r="G1239" s="133">
        <v>1</v>
      </c>
      <c r="H1239" s="134">
        <f>SUM(H1235:H1238)</f>
        <v>40127847.613879994</v>
      </c>
      <c r="I1239" s="133">
        <f>SUM(I1235:I1238)</f>
        <v>1</v>
      </c>
      <c r="J1239" s="111" t="e">
        <f>VLOOKUP(B1239,town351,22)</f>
        <v>#REF!</v>
      </c>
      <c r="K1239" s="111" t="e">
        <f>SUM(K1235:K1238)</f>
        <v>#REF!</v>
      </c>
      <c r="L1239" s="135">
        <v>32033000</v>
      </c>
      <c r="M1239" s="111" t="e">
        <f>SUM(M1235:M1238)</f>
        <v>#REF!</v>
      </c>
      <c r="N1239" s="49" t="e">
        <f t="shared" si="179"/>
        <v>#REF!</v>
      </c>
      <c r="O1239" s="111">
        <v>4262</v>
      </c>
      <c r="P1239" s="9">
        <f t="shared" si="172"/>
        <v>0</v>
      </c>
      <c r="Q1239" s="130">
        <f t="shared" si="173"/>
        <v>246</v>
      </c>
      <c r="R1239" s="130">
        <f t="shared" si="174"/>
        <v>999</v>
      </c>
      <c r="S1239" s="130">
        <f t="shared" si="175"/>
        <v>1230</v>
      </c>
      <c r="T1239" s="130">
        <f t="shared" si="176"/>
        <v>4250</v>
      </c>
      <c r="U1239" s="130">
        <f t="shared" si="177"/>
        <v>40127847.613879994</v>
      </c>
      <c r="V1239" s="185">
        <f t="shared" si="178"/>
        <v>1230</v>
      </c>
      <c r="W1239" s="12">
        <v>246</v>
      </c>
      <c r="X1239" s="9">
        <v>999</v>
      </c>
      <c r="Y1239" s="9">
        <v>1230</v>
      </c>
      <c r="Z1239" s="12">
        <v>4250</v>
      </c>
      <c r="AA1239" s="12">
        <v>40127847.613879994</v>
      </c>
      <c r="AB1239" s="132"/>
      <c r="AC1239" s="131"/>
      <c r="AD1239" s="132"/>
      <c r="AE1239" s="132"/>
      <c r="AF1239" s="131"/>
      <c r="AG1239" s="131"/>
      <c r="AI1239" s="12"/>
      <c r="AL1239" s="12"/>
      <c r="AM1239" s="12"/>
      <c r="AO1239" s="12"/>
      <c r="AR1239" s="12"/>
      <c r="AS1239" s="12"/>
      <c r="AU1239" s="12"/>
      <c r="AX1239" s="12"/>
      <c r="AY1239" s="12"/>
      <c r="BA1239" s="12"/>
      <c r="BD1239" s="12"/>
      <c r="BE1239" s="12"/>
      <c r="BG1239" s="12"/>
      <c r="BJ1239" s="12"/>
      <c r="BK1239" s="12"/>
      <c r="BM1239" s="131"/>
      <c r="BN1239" s="132"/>
      <c r="BO1239" s="132"/>
      <c r="BP1239" s="12"/>
      <c r="BQ1239" s="12"/>
      <c r="BS1239" s="12"/>
      <c r="BV1239" s="12"/>
      <c r="BW1239" s="12"/>
      <c r="BY1239" s="12"/>
      <c r="CB1239" s="12"/>
      <c r="CC1239" s="12"/>
      <c r="CE1239" s="12"/>
      <c r="CH1239" s="12"/>
      <c r="CI1239" s="12"/>
    </row>
    <row r="1240" spans="1:87">
      <c r="A1240" s="9">
        <v>1231</v>
      </c>
      <c r="B1240" s="9">
        <v>247</v>
      </c>
      <c r="C1240" s="9" t="s">
        <v>1746</v>
      </c>
      <c r="D1240" s="9">
        <v>247</v>
      </c>
      <c r="E1240" s="9" t="s">
        <v>1307</v>
      </c>
      <c r="F1240" s="39">
        <v>26399.920000000002</v>
      </c>
      <c r="G1240" s="128">
        <v>1.4520119124826296E-3</v>
      </c>
      <c r="H1240" s="129">
        <f>U1240</f>
        <v>0</v>
      </c>
      <c r="I1240" s="128">
        <f>IF(H1244&gt;0, H1240/H1244, 0)</f>
        <v>0</v>
      </c>
      <c r="J1240" s="76"/>
      <c r="K1240" s="12" t="e">
        <f>ROUND(J1244*I1240,0)</f>
        <v>#REF!</v>
      </c>
      <c r="L1240" s="75">
        <v>18518</v>
      </c>
      <c r="M1240" s="12" t="e">
        <f>K1240-L1240</f>
        <v>#REF!</v>
      </c>
      <c r="N1240" s="50" t="e">
        <f t="shared" si="179"/>
        <v>#REF!</v>
      </c>
      <c r="O1240" s="12">
        <v>2</v>
      </c>
      <c r="P1240" s="9">
        <f t="shared" si="172"/>
        <v>0</v>
      </c>
      <c r="Q1240" s="130">
        <f t="shared" si="173"/>
        <v>247</v>
      </c>
      <c r="R1240" s="130">
        <f t="shared" si="174"/>
        <v>247</v>
      </c>
      <c r="S1240" s="130">
        <f t="shared" si="175"/>
        <v>1231</v>
      </c>
      <c r="T1240" s="130">
        <f t="shared" si="176"/>
        <v>0</v>
      </c>
      <c r="U1240" s="130">
        <f t="shared" si="177"/>
        <v>0</v>
      </c>
      <c r="V1240" s="185">
        <f t="shared" si="178"/>
        <v>1231</v>
      </c>
      <c r="W1240" s="12">
        <v>247</v>
      </c>
      <c r="X1240" s="9">
        <v>247</v>
      </c>
      <c r="Y1240" s="9">
        <v>1231</v>
      </c>
      <c r="Z1240" s="12">
        <v>0</v>
      </c>
      <c r="AA1240" s="12">
        <v>0</v>
      </c>
      <c r="AB1240" s="132"/>
      <c r="AC1240" s="131"/>
      <c r="AD1240" s="132"/>
      <c r="AE1240" s="132"/>
      <c r="AF1240" s="131"/>
      <c r="AG1240" s="131"/>
      <c r="AI1240" s="12"/>
      <c r="AL1240" s="12"/>
      <c r="AM1240" s="12"/>
      <c r="AO1240" s="12"/>
      <c r="AR1240" s="12"/>
      <c r="AS1240" s="12"/>
      <c r="AU1240" s="12"/>
      <c r="AX1240" s="12"/>
      <c r="AY1240" s="12"/>
      <c r="BA1240" s="12"/>
      <c r="BD1240" s="12"/>
      <c r="BE1240" s="12"/>
      <c r="BG1240" s="12"/>
      <c r="BJ1240" s="12"/>
      <c r="BK1240" s="12"/>
      <c r="BM1240" s="131"/>
      <c r="BN1240" s="132"/>
      <c r="BO1240" s="132"/>
      <c r="BP1240" s="12"/>
      <c r="BQ1240" s="12"/>
      <c r="BS1240" s="12"/>
      <c r="BV1240" s="12"/>
      <c r="BW1240" s="12"/>
      <c r="BY1240" s="12"/>
      <c r="CB1240" s="12"/>
      <c r="CC1240" s="12"/>
      <c r="CE1240" s="12"/>
      <c r="CH1240" s="12"/>
      <c r="CI1240" s="12"/>
    </row>
    <row r="1241" spans="1:87">
      <c r="A1241" s="9">
        <v>1232</v>
      </c>
      <c r="B1241" s="9">
        <v>247</v>
      </c>
      <c r="C1241" s="9" t="s">
        <v>1746</v>
      </c>
      <c r="D1241" s="9">
        <v>650</v>
      </c>
      <c r="E1241" s="9" t="s">
        <v>1429</v>
      </c>
      <c r="F1241" s="39">
        <v>17066162</v>
      </c>
      <c r="G1241" s="128">
        <v>0.93864945516343901</v>
      </c>
      <c r="H1241" s="129">
        <f t="shared" si="171"/>
        <v>17159883</v>
      </c>
      <c r="I1241" s="128">
        <f>IF(H1244&gt;0, H1241/H1244, 0)</f>
        <v>0.93201152269561294</v>
      </c>
      <c r="J1241" s="76"/>
      <c r="K1241" s="12" t="e">
        <f>ROUND(J1244*I1241,0)</f>
        <v>#REF!</v>
      </c>
      <c r="L1241" s="75">
        <v>11971224</v>
      </c>
      <c r="M1241" s="12" t="e">
        <f>K1241-L1241</f>
        <v>#REF!</v>
      </c>
      <c r="N1241" s="50" t="e">
        <f t="shared" si="179"/>
        <v>#REF!</v>
      </c>
      <c r="O1241" s="12">
        <v>1740</v>
      </c>
      <c r="P1241" s="9">
        <f t="shared" si="172"/>
        <v>0</v>
      </c>
      <c r="Q1241" s="130">
        <f t="shared" si="173"/>
        <v>247</v>
      </c>
      <c r="R1241" s="130">
        <f t="shared" si="174"/>
        <v>650</v>
      </c>
      <c r="S1241" s="130">
        <f t="shared" si="175"/>
        <v>1232</v>
      </c>
      <c r="T1241" s="130">
        <f t="shared" si="176"/>
        <v>1729</v>
      </c>
      <c r="U1241" s="130">
        <f t="shared" si="177"/>
        <v>17159883</v>
      </c>
      <c r="V1241" s="185">
        <f t="shared" si="178"/>
        <v>1232</v>
      </c>
      <c r="W1241" s="12">
        <v>247</v>
      </c>
      <c r="X1241" s="9">
        <v>650</v>
      </c>
      <c r="Y1241" s="9">
        <v>1232</v>
      </c>
      <c r="Z1241" s="12">
        <v>1729</v>
      </c>
      <c r="AA1241" s="12">
        <v>17159883</v>
      </c>
      <c r="AB1241" s="132"/>
      <c r="AC1241" s="131"/>
      <c r="AD1241" s="132"/>
      <c r="AE1241" s="132"/>
      <c r="AF1241" s="131"/>
      <c r="AG1241" s="131"/>
      <c r="AI1241" s="12"/>
      <c r="AL1241" s="12"/>
      <c r="AM1241" s="12"/>
      <c r="AO1241" s="12"/>
      <c r="AR1241" s="12"/>
      <c r="AS1241" s="12"/>
      <c r="AU1241" s="12"/>
      <c r="AX1241" s="12"/>
      <c r="AY1241" s="12"/>
      <c r="BA1241" s="12"/>
      <c r="BD1241" s="12"/>
      <c r="BE1241" s="12"/>
      <c r="BG1241" s="12"/>
      <c r="BJ1241" s="12"/>
      <c r="BK1241" s="12"/>
      <c r="BM1241" s="131"/>
      <c r="BN1241" s="132"/>
      <c r="BO1241" s="132"/>
      <c r="BP1241" s="12"/>
      <c r="BQ1241" s="12"/>
      <c r="BS1241" s="12"/>
      <c r="BV1241" s="12"/>
      <c r="BW1241" s="12"/>
      <c r="BY1241" s="12"/>
      <c r="CB1241" s="12"/>
      <c r="CC1241" s="12"/>
      <c r="CE1241" s="12"/>
      <c r="CH1241" s="12"/>
      <c r="CI1241" s="12"/>
    </row>
    <row r="1242" spans="1:87">
      <c r="A1242" s="9">
        <v>1233</v>
      </c>
      <c r="B1242" s="9">
        <v>247</v>
      </c>
      <c r="C1242" s="9" t="s">
        <v>1746</v>
      </c>
      <c r="D1242" s="9">
        <v>810</v>
      </c>
      <c r="E1242" s="9" t="s">
        <v>1476</v>
      </c>
      <c r="F1242" s="39">
        <v>632851</v>
      </c>
      <c r="G1242" s="128">
        <v>3.4807196037963166E-2</v>
      </c>
      <c r="H1242" s="129">
        <f>U1242</f>
        <v>761494</v>
      </c>
      <c r="I1242" s="128">
        <f>IF(H1244&gt;0, H1242/H1244, 0)</f>
        <v>4.1359325262507504E-2</v>
      </c>
      <c r="J1242" s="76"/>
      <c r="K1242" s="12" t="e">
        <f>ROUND(J1244*I1242,0)</f>
        <v>#REF!</v>
      </c>
      <c r="L1242" s="75">
        <v>443919</v>
      </c>
      <c r="M1242" s="12" t="e">
        <f>K1242-L1242</f>
        <v>#REF!</v>
      </c>
      <c r="N1242" s="50" t="e">
        <f t="shared" si="179"/>
        <v>#REF!</v>
      </c>
      <c r="O1242" s="12">
        <v>41</v>
      </c>
      <c r="P1242" s="9">
        <f t="shared" si="172"/>
        <v>0</v>
      </c>
      <c r="Q1242" s="130">
        <f t="shared" si="173"/>
        <v>247</v>
      </c>
      <c r="R1242" s="130">
        <f t="shared" si="174"/>
        <v>810</v>
      </c>
      <c r="S1242" s="130">
        <f t="shared" si="175"/>
        <v>1233</v>
      </c>
      <c r="T1242" s="130">
        <f t="shared" si="176"/>
        <v>49</v>
      </c>
      <c r="U1242" s="130">
        <f t="shared" si="177"/>
        <v>761494</v>
      </c>
      <c r="V1242" s="185">
        <f t="shared" si="178"/>
        <v>1233</v>
      </c>
      <c r="W1242" s="12">
        <v>247</v>
      </c>
      <c r="X1242" s="9">
        <v>810</v>
      </c>
      <c r="Y1242" s="9">
        <v>1233</v>
      </c>
      <c r="Z1242" s="12">
        <v>49</v>
      </c>
      <c r="AA1242" s="12">
        <v>761494</v>
      </c>
      <c r="AB1242" s="132"/>
      <c r="AC1242" s="131"/>
      <c r="AD1242" s="132"/>
      <c r="AE1242" s="132"/>
      <c r="AF1242" s="131"/>
      <c r="AG1242" s="131"/>
      <c r="AI1242" s="12"/>
      <c r="AL1242" s="12"/>
      <c r="AM1242" s="12"/>
      <c r="AO1242" s="12"/>
      <c r="AR1242" s="12"/>
      <c r="AS1242" s="12"/>
      <c r="AU1242" s="12"/>
      <c r="AX1242" s="12"/>
      <c r="AY1242" s="12"/>
      <c r="BA1242" s="12"/>
      <c r="BD1242" s="12"/>
      <c r="BE1242" s="12"/>
      <c r="BG1242" s="12"/>
      <c r="BJ1242" s="12"/>
      <c r="BK1242" s="12"/>
      <c r="BM1242" s="131"/>
      <c r="BN1242" s="132"/>
      <c r="BO1242" s="132"/>
      <c r="BP1242" s="12"/>
      <c r="BQ1242" s="12"/>
      <c r="BS1242" s="12"/>
      <c r="BV1242" s="12"/>
      <c r="BW1242" s="12"/>
      <c r="BY1242" s="12"/>
      <c r="CB1242" s="12"/>
      <c r="CC1242" s="12"/>
      <c r="CE1242" s="12"/>
      <c r="CH1242" s="12"/>
      <c r="CI1242" s="12"/>
    </row>
    <row r="1243" spans="1:87">
      <c r="A1243" s="9">
        <v>1234</v>
      </c>
      <c r="B1243" s="9">
        <v>247</v>
      </c>
      <c r="C1243" s="9" t="s">
        <v>1746</v>
      </c>
      <c r="D1243" s="9">
        <v>910</v>
      </c>
      <c r="E1243" s="9" t="s">
        <v>1499</v>
      </c>
      <c r="F1243" s="39">
        <v>456201</v>
      </c>
      <c r="G1243" s="128">
        <v>2.5091336886115111E-2</v>
      </c>
      <c r="H1243" s="129">
        <f t="shared" si="171"/>
        <v>490287</v>
      </c>
      <c r="I1243" s="128">
        <f>IF(H1244&gt;0, H1243/H1244, 0)</f>
        <v>2.6629152041879538E-2</v>
      </c>
      <c r="J1243" s="76"/>
      <c r="K1243" s="12" t="e">
        <f>ROUND(J1244*I1243,0)</f>
        <v>#REF!</v>
      </c>
      <c r="L1243" s="75">
        <v>320007</v>
      </c>
      <c r="M1243" s="12" t="e">
        <f>K1243-L1243</f>
        <v>#REF!</v>
      </c>
      <c r="N1243" s="50" t="e">
        <f t="shared" si="179"/>
        <v>#REF!</v>
      </c>
      <c r="O1243" s="12">
        <v>30</v>
      </c>
      <c r="P1243" s="9">
        <f t="shared" si="172"/>
        <v>0</v>
      </c>
      <c r="Q1243" s="130">
        <f t="shared" si="173"/>
        <v>247</v>
      </c>
      <c r="R1243" s="130">
        <f t="shared" si="174"/>
        <v>910</v>
      </c>
      <c r="S1243" s="130">
        <f t="shared" si="175"/>
        <v>1234</v>
      </c>
      <c r="T1243" s="130">
        <f t="shared" si="176"/>
        <v>32</v>
      </c>
      <c r="U1243" s="130">
        <f t="shared" si="177"/>
        <v>490287</v>
      </c>
      <c r="V1243" s="185">
        <f t="shared" si="178"/>
        <v>1234</v>
      </c>
      <c r="W1243" s="12">
        <v>247</v>
      </c>
      <c r="X1243" s="9">
        <v>910</v>
      </c>
      <c r="Y1243" s="9">
        <v>1234</v>
      </c>
      <c r="Z1243" s="12">
        <v>32</v>
      </c>
      <c r="AA1243" s="12">
        <v>490287</v>
      </c>
      <c r="AB1243" s="132"/>
      <c r="AC1243" s="131"/>
      <c r="AD1243" s="132"/>
      <c r="AE1243" s="132"/>
      <c r="AF1243" s="131"/>
      <c r="AG1243" s="131"/>
      <c r="AI1243" s="12"/>
      <c r="AL1243" s="12"/>
      <c r="AM1243" s="12"/>
      <c r="AO1243" s="12"/>
      <c r="AR1243" s="12"/>
      <c r="AS1243" s="12"/>
      <c r="AU1243" s="12"/>
      <c r="AX1243" s="12"/>
      <c r="AY1243" s="12"/>
      <c r="BA1243" s="12"/>
      <c r="BD1243" s="12"/>
      <c r="BE1243" s="12"/>
      <c r="BG1243" s="12"/>
      <c r="BJ1243" s="12"/>
      <c r="BK1243" s="12"/>
      <c r="BM1243" s="131"/>
      <c r="BN1243" s="132"/>
      <c r="BO1243" s="132"/>
      <c r="BP1243" s="12"/>
      <c r="BQ1243" s="12"/>
      <c r="BS1243" s="12"/>
      <c r="BV1243" s="12"/>
      <c r="BW1243" s="12"/>
      <c r="BY1243" s="12"/>
      <c r="CB1243" s="12"/>
      <c r="CC1243" s="12"/>
      <c r="CE1243" s="12"/>
      <c r="CH1243" s="12"/>
      <c r="CI1243" s="12"/>
    </row>
    <row r="1244" spans="1:87">
      <c r="A1244" s="9">
        <v>1235</v>
      </c>
      <c r="B1244" s="13">
        <v>247</v>
      </c>
      <c r="C1244" s="13" t="s">
        <v>1746</v>
      </c>
      <c r="D1244" s="13">
        <v>999</v>
      </c>
      <c r="E1244" s="13" t="s">
        <v>946</v>
      </c>
      <c r="F1244" s="111">
        <v>18181613.920000002</v>
      </c>
      <c r="G1244" s="133">
        <v>0.99999999999999989</v>
      </c>
      <c r="H1244" s="134">
        <f>SUM(H1240:H1243)</f>
        <v>18411664</v>
      </c>
      <c r="I1244" s="133">
        <f>SUM(I1240:I1243)</f>
        <v>1</v>
      </c>
      <c r="J1244" s="111" t="e">
        <f>VLOOKUP(B1244,town351,22)</f>
        <v>#REF!</v>
      </c>
      <c r="K1244" s="111" t="e">
        <f>SUM(K1240:K1243)</f>
        <v>#REF!</v>
      </c>
      <c r="L1244" s="135">
        <v>12753668</v>
      </c>
      <c r="M1244" s="111" t="e">
        <f>SUM(M1240:M1243)</f>
        <v>#REF!</v>
      </c>
      <c r="N1244" s="49" t="e">
        <f t="shared" si="179"/>
        <v>#REF!</v>
      </c>
      <c r="O1244" s="111">
        <v>1813</v>
      </c>
      <c r="P1244" s="9">
        <f t="shared" si="172"/>
        <v>0</v>
      </c>
      <c r="Q1244" s="130">
        <f t="shared" si="173"/>
        <v>247</v>
      </c>
      <c r="R1244" s="130">
        <f t="shared" si="174"/>
        <v>999</v>
      </c>
      <c r="S1244" s="130">
        <f t="shared" si="175"/>
        <v>1235</v>
      </c>
      <c r="T1244" s="130">
        <f t="shared" si="176"/>
        <v>1810</v>
      </c>
      <c r="U1244" s="130">
        <f t="shared" si="177"/>
        <v>18411664</v>
      </c>
      <c r="V1244" s="185">
        <f t="shared" si="178"/>
        <v>1235</v>
      </c>
      <c r="W1244" s="12">
        <v>247</v>
      </c>
      <c r="X1244" s="9">
        <v>999</v>
      </c>
      <c r="Y1244" s="9">
        <v>1235</v>
      </c>
      <c r="Z1244" s="12">
        <v>1810</v>
      </c>
      <c r="AA1244" s="12">
        <v>18411664</v>
      </c>
      <c r="AB1244" s="132"/>
      <c r="AC1244" s="131"/>
      <c r="AD1244" s="132"/>
      <c r="AE1244" s="132"/>
      <c r="AF1244" s="131"/>
      <c r="AG1244" s="131"/>
      <c r="AI1244" s="12"/>
      <c r="AL1244" s="12"/>
      <c r="AM1244" s="12"/>
      <c r="AO1244" s="12"/>
      <c r="AR1244" s="12"/>
      <c r="AS1244" s="12"/>
      <c r="AU1244" s="12"/>
      <c r="AX1244" s="12"/>
      <c r="AY1244" s="12"/>
      <c r="BA1244" s="12"/>
      <c r="BD1244" s="12"/>
      <c r="BE1244" s="12"/>
      <c r="BG1244" s="12"/>
      <c r="BJ1244" s="12"/>
      <c r="BK1244" s="12"/>
      <c r="BM1244" s="131"/>
      <c r="BN1244" s="132"/>
      <c r="BO1244" s="132"/>
      <c r="BP1244" s="12"/>
      <c r="BQ1244" s="12"/>
      <c r="BS1244" s="12"/>
      <c r="BV1244" s="12"/>
      <c r="BW1244" s="12"/>
      <c r="BY1244" s="12"/>
      <c r="CB1244" s="12"/>
      <c r="CC1244" s="12"/>
      <c r="CE1244" s="12"/>
      <c r="CH1244" s="12"/>
      <c r="CI1244" s="12"/>
    </row>
    <row r="1245" spans="1:87">
      <c r="A1245" s="9">
        <v>1236</v>
      </c>
      <c r="B1245" s="9">
        <v>248</v>
      </c>
      <c r="C1245" s="9" t="s">
        <v>1747</v>
      </c>
      <c r="D1245" s="9">
        <v>248</v>
      </c>
      <c r="E1245" s="9" t="s">
        <v>1308</v>
      </c>
      <c r="F1245" s="39">
        <v>84281832.122129992</v>
      </c>
      <c r="G1245" s="128">
        <v>0.95934775974817343</v>
      </c>
      <c r="H1245" s="129">
        <f>U1245</f>
        <v>82249270.676439986</v>
      </c>
      <c r="I1245" s="128">
        <f>IF(H1249&gt;0, H1245/H1249, 0)</f>
        <v>0.95485157052408454</v>
      </c>
      <c r="J1245" s="76"/>
      <c r="K1245" s="12" t="e">
        <f>ROUND(J1249*I1245,0)</f>
        <v>#REF!</v>
      </c>
      <c r="L1245" s="75">
        <v>30065688</v>
      </c>
      <c r="M1245" s="12" t="e">
        <f>K1245-L1245</f>
        <v>#REF!</v>
      </c>
      <c r="N1245" s="50" t="e">
        <f t="shared" si="179"/>
        <v>#REF!</v>
      </c>
      <c r="O1245" s="12">
        <v>7135</v>
      </c>
      <c r="P1245" s="9">
        <f t="shared" si="172"/>
        <v>0</v>
      </c>
      <c r="Q1245" s="130">
        <f t="shared" si="173"/>
        <v>248</v>
      </c>
      <c r="R1245" s="130">
        <f t="shared" si="174"/>
        <v>248</v>
      </c>
      <c r="S1245" s="130">
        <f t="shared" si="175"/>
        <v>1236</v>
      </c>
      <c r="T1245" s="130">
        <f t="shared" si="176"/>
        <v>7305</v>
      </c>
      <c r="U1245" s="130">
        <f t="shared" si="177"/>
        <v>82249270.676439986</v>
      </c>
      <c r="V1245" s="185">
        <f t="shared" si="178"/>
        <v>1236</v>
      </c>
      <c r="W1245" s="12">
        <v>248</v>
      </c>
      <c r="X1245" s="9">
        <v>248</v>
      </c>
      <c r="Y1245" s="9">
        <v>1236</v>
      </c>
      <c r="Z1245" s="12">
        <v>7305</v>
      </c>
      <c r="AA1245" s="12">
        <v>82249270.676439986</v>
      </c>
      <c r="AB1245" s="132"/>
      <c r="AC1245" s="131"/>
      <c r="AD1245" s="132"/>
      <c r="AE1245" s="132"/>
      <c r="AF1245" s="131"/>
      <c r="AG1245" s="131"/>
      <c r="AI1245" s="12"/>
      <c r="AL1245" s="12"/>
      <c r="AM1245" s="12"/>
      <c r="AO1245" s="12"/>
      <c r="AR1245" s="12"/>
      <c r="AS1245" s="12"/>
      <c r="AU1245" s="12"/>
      <c r="AX1245" s="12"/>
      <c r="AY1245" s="12"/>
      <c r="BA1245" s="12"/>
      <c r="BD1245" s="12"/>
      <c r="BE1245" s="12"/>
      <c r="BG1245" s="12"/>
      <c r="BJ1245" s="12"/>
      <c r="BK1245" s="12"/>
      <c r="BM1245" s="131"/>
      <c r="BN1245" s="132"/>
      <c r="BO1245" s="132"/>
      <c r="BP1245" s="12"/>
      <c r="BQ1245" s="12"/>
      <c r="BS1245" s="12"/>
      <c r="BV1245" s="12"/>
      <c r="BW1245" s="12"/>
      <c r="BY1245" s="12"/>
      <c r="CB1245" s="12"/>
      <c r="CC1245" s="12"/>
      <c r="CE1245" s="12"/>
      <c r="CH1245" s="12"/>
      <c r="CI1245" s="12"/>
    </row>
    <row r="1246" spans="1:87">
      <c r="A1246" s="9">
        <v>1237</v>
      </c>
      <c r="B1246" s="9">
        <v>248</v>
      </c>
      <c r="C1246" s="9" t="s">
        <v>1747</v>
      </c>
      <c r="D1246" s="9">
        <v>853</v>
      </c>
      <c r="E1246" s="9" t="s">
        <v>1489</v>
      </c>
      <c r="F1246" s="39">
        <v>3571432</v>
      </c>
      <c r="G1246" s="128">
        <v>4.0652240251826524E-2</v>
      </c>
      <c r="H1246" s="129">
        <f t="shared" si="171"/>
        <v>3889008</v>
      </c>
      <c r="I1246" s="128">
        <f>IF(H1249&gt;0, H1246/H1249, 0)</f>
        <v>4.5148429475915422E-2</v>
      </c>
      <c r="J1246" s="76"/>
      <c r="K1246" s="12" t="e">
        <f>ROUND(J1249*I1246,0)</f>
        <v>#REF!</v>
      </c>
      <c r="L1246" s="75">
        <v>1274030</v>
      </c>
      <c r="M1246" s="12" t="e">
        <f>K1246-L1246</f>
        <v>#REF!</v>
      </c>
      <c r="N1246" s="50" t="e">
        <f t="shared" si="179"/>
        <v>#REF!</v>
      </c>
      <c r="O1246" s="12">
        <v>216</v>
      </c>
      <c r="P1246" s="9">
        <f t="shared" si="172"/>
        <v>0</v>
      </c>
      <c r="Q1246" s="130">
        <f t="shared" si="173"/>
        <v>248</v>
      </c>
      <c r="R1246" s="130">
        <f t="shared" si="174"/>
        <v>853</v>
      </c>
      <c r="S1246" s="130">
        <f t="shared" si="175"/>
        <v>1237</v>
      </c>
      <c r="T1246" s="130">
        <f t="shared" si="176"/>
        <v>234</v>
      </c>
      <c r="U1246" s="130">
        <f t="shared" si="177"/>
        <v>3889008</v>
      </c>
      <c r="V1246" s="185">
        <f t="shared" si="178"/>
        <v>1237</v>
      </c>
      <c r="W1246" s="12">
        <v>248</v>
      </c>
      <c r="X1246" s="9">
        <v>853</v>
      </c>
      <c r="Y1246" s="9">
        <v>1237</v>
      </c>
      <c r="Z1246" s="12">
        <v>234</v>
      </c>
      <c r="AA1246" s="12">
        <v>3889008</v>
      </c>
      <c r="AB1246" s="132"/>
      <c r="AC1246" s="131"/>
      <c r="AD1246" s="132"/>
      <c r="AE1246" s="132"/>
      <c r="AF1246" s="131"/>
      <c r="AG1246" s="131"/>
      <c r="AI1246" s="12"/>
      <c r="AL1246" s="12"/>
      <c r="AM1246" s="12"/>
      <c r="AO1246" s="12"/>
      <c r="AR1246" s="12"/>
      <c r="AS1246" s="12"/>
      <c r="AU1246" s="12"/>
      <c r="AX1246" s="12"/>
      <c r="AY1246" s="12"/>
      <c r="BA1246" s="12"/>
      <c r="BD1246" s="12"/>
      <c r="BE1246" s="12"/>
      <c r="BG1246" s="12"/>
      <c r="BJ1246" s="12"/>
      <c r="BK1246" s="12"/>
      <c r="BM1246" s="131"/>
      <c r="BN1246" s="132"/>
      <c r="BO1246" s="132"/>
      <c r="BP1246" s="12"/>
      <c r="BQ1246" s="12"/>
      <c r="BS1246" s="12"/>
      <c r="BV1246" s="12"/>
      <c r="BW1246" s="12"/>
      <c r="BY1246" s="12"/>
      <c r="CB1246" s="12"/>
      <c r="CC1246" s="12"/>
      <c r="CE1246" s="12"/>
      <c r="CH1246" s="12"/>
      <c r="CI1246" s="12"/>
    </row>
    <row r="1247" spans="1:87">
      <c r="A1247" s="9">
        <v>1238</v>
      </c>
      <c r="B1247" s="9">
        <v>248</v>
      </c>
      <c r="C1247" s="9" t="s">
        <v>1928</v>
      </c>
      <c r="D1247" s="9">
        <v>998</v>
      </c>
      <c r="F1247" s="136">
        <v>0</v>
      </c>
      <c r="G1247" s="137">
        <v>0</v>
      </c>
      <c r="H1247" s="129">
        <f t="shared" si="171"/>
        <v>0</v>
      </c>
      <c r="I1247" s="128">
        <f>IF(H1249&gt;0, H1247/H1249, 0)</f>
        <v>0</v>
      </c>
      <c r="J1247" s="76"/>
      <c r="K1247" s="12" t="e">
        <f>ROUND(J1249*I1247,0)</f>
        <v>#REF!</v>
      </c>
      <c r="L1247" s="75">
        <v>0</v>
      </c>
      <c r="M1247" s="12" t="e">
        <f>K1247-L1247</f>
        <v>#REF!</v>
      </c>
      <c r="N1247" s="50" t="e">
        <f t="shared" si="179"/>
        <v>#REF!</v>
      </c>
      <c r="O1247" s="12">
        <v>0</v>
      </c>
      <c r="P1247" s="9">
        <f t="shared" si="172"/>
        <v>0</v>
      </c>
      <c r="Q1247" s="130">
        <f t="shared" si="173"/>
        <v>248</v>
      </c>
      <c r="R1247" s="130">
        <f t="shared" si="174"/>
        <v>998</v>
      </c>
      <c r="S1247" s="130">
        <f t="shared" si="175"/>
        <v>1238</v>
      </c>
      <c r="T1247" s="130">
        <f t="shared" si="176"/>
        <v>0</v>
      </c>
      <c r="U1247" s="130">
        <f t="shared" si="177"/>
        <v>0</v>
      </c>
      <c r="V1247" s="185">
        <f t="shared" si="178"/>
        <v>1238</v>
      </c>
      <c r="W1247" s="12">
        <v>248</v>
      </c>
      <c r="X1247" s="9">
        <v>998</v>
      </c>
      <c r="Y1247" s="9">
        <v>1238</v>
      </c>
      <c r="Z1247" s="12">
        <v>0</v>
      </c>
      <c r="AA1247" s="12">
        <v>0</v>
      </c>
      <c r="AB1247" s="132"/>
      <c r="AC1247" s="131"/>
      <c r="AD1247" s="132"/>
      <c r="AE1247" s="132"/>
      <c r="AF1247" s="131"/>
      <c r="AG1247" s="131"/>
      <c r="AI1247" s="12"/>
      <c r="AL1247" s="12"/>
      <c r="AM1247" s="12"/>
      <c r="AO1247" s="12"/>
      <c r="AR1247" s="12"/>
      <c r="AS1247" s="12"/>
      <c r="AU1247" s="12"/>
      <c r="AX1247" s="12"/>
      <c r="AY1247" s="12"/>
      <c r="BA1247" s="12"/>
      <c r="BD1247" s="12"/>
      <c r="BE1247" s="12"/>
      <c r="BG1247" s="12"/>
      <c r="BJ1247" s="12"/>
      <c r="BK1247" s="12"/>
      <c r="BM1247" s="131"/>
      <c r="BN1247" s="132"/>
      <c r="BO1247" s="132"/>
      <c r="BP1247" s="12"/>
      <c r="BQ1247" s="12"/>
      <c r="BS1247" s="12"/>
      <c r="BV1247" s="12"/>
      <c r="BW1247" s="12"/>
      <c r="BY1247" s="12"/>
      <c r="CB1247" s="12"/>
      <c r="CC1247" s="12"/>
      <c r="CE1247" s="12"/>
      <c r="CH1247" s="12"/>
      <c r="CI1247" s="12"/>
    </row>
    <row r="1248" spans="1:87">
      <c r="A1248" s="9">
        <v>1239</v>
      </c>
      <c r="B1248" s="9">
        <v>248</v>
      </c>
      <c r="C1248" s="9" t="s">
        <v>1928</v>
      </c>
      <c r="D1248" s="9">
        <v>998</v>
      </c>
      <c r="E1248" s="9" t="s">
        <v>1928</v>
      </c>
      <c r="F1248" s="39">
        <v>0</v>
      </c>
      <c r="G1248" s="128">
        <v>0</v>
      </c>
      <c r="H1248" s="129">
        <f t="shared" si="171"/>
        <v>0</v>
      </c>
      <c r="I1248" s="128">
        <f>IF(H1249&gt;0, H1248/H1249, 0)</f>
        <v>0</v>
      </c>
      <c r="J1248" s="76"/>
      <c r="K1248" s="12" t="e">
        <f>ROUND(J1249*I1248,0)</f>
        <v>#REF!</v>
      </c>
      <c r="L1248" s="75">
        <v>0</v>
      </c>
      <c r="M1248" s="12" t="e">
        <f>K1248-L1248</f>
        <v>#REF!</v>
      </c>
      <c r="N1248" s="50" t="e">
        <f t="shared" si="179"/>
        <v>#REF!</v>
      </c>
      <c r="O1248" s="12">
        <v>0</v>
      </c>
      <c r="P1248" s="9">
        <f t="shared" si="172"/>
        <v>0</v>
      </c>
      <c r="Q1248" s="130">
        <f t="shared" si="173"/>
        <v>248</v>
      </c>
      <c r="R1248" s="130">
        <f t="shared" si="174"/>
        <v>998</v>
      </c>
      <c r="S1248" s="130">
        <f t="shared" si="175"/>
        <v>1239</v>
      </c>
      <c r="T1248" s="130">
        <f t="shared" si="176"/>
        <v>0</v>
      </c>
      <c r="U1248" s="130">
        <f t="shared" si="177"/>
        <v>0</v>
      </c>
      <c r="V1248" s="185">
        <f t="shared" si="178"/>
        <v>1239</v>
      </c>
      <c r="W1248" s="12">
        <v>248</v>
      </c>
      <c r="X1248" s="9">
        <v>998</v>
      </c>
      <c r="Y1248" s="9">
        <v>1239</v>
      </c>
      <c r="Z1248" s="12">
        <v>0</v>
      </c>
      <c r="AA1248" s="12">
        <v>0</v>
      </c>
      <c r="AB1248" s="132"/>
      <c r="AC1248" s="131"/>
      <c r="AD1248" s="132"/>
      <c r="AE1248" s="132"/>
      <c r="AF1248" s="131"/>
      <c r="AG1248" s="131"/>
      <c r="AI1248" s="12"/>
      <c r="AL1248" s="12"/>
      <c r="AM1248" s="12"/>
      <c r="AO1248" s="12"/>
      <c r="AR1248" s="12"/>
      <c r="AS1248" s="12"/>
      <c r="AU1248" s="12"/>
      <c r="AX1248" s="12"/>
      <c r="AY1248" s="12"/>
      <c r="BA1248" s="12"/>
      <c r="BD1248" s="12"/>
      <c r="BE1248" s="12"/>
      <c r="BG1248" s="12"/>
      <c r="BJ1248" s="12"/>
      <c r="BK1248" s="12"/>
      <c r="BM1248" s="131"/>
      <c r="BN1248" s="132"/>
      <c r="BO1248" s="132"/>
      <c r="BP1248" s="12"/>
      <c r="BQ1248" s="12"/>
      <c r="BS1248" s="12"/>
      <c r="BV1248" s="12"/>
      <c r="BW1248" s="12"/>
      <c r="BY1248" s="12"/>
      <c r="CB1248" s="12"/>
      <c r="CC1248" s="12"/>
      <c r="CE1248" s="12"/>
      <c r="CH1248" s="12"/>
      <c r="CI1248" s="12"/>
    </row>
    <row r="1249" spans="1:87">
      <c r="A1249" s="9">
        <v>1240</v>
      </c>
      <c r="B1249" s="13">
        <v>248</v>
      </c>
      <c r="C1249" s="13" t="s">
        <v>1747</v>
      </c>
      <c r="D1249" s="13">
        <v>999</v>
      </c>
      <c r="E1249" s="13" t="s">
        <v>946</v>
      </c>
      <c r="F1249" s="111">
        <v>87853264.122129992</v>
      </c>
      <c r="G1249" s="133">
        <v>1</v>
      </c>
      <c r="H1249" s="134">
        <f>SUM(H1245:H1248)</f>
        <v>86138278.676439986</v>
      </c>
      <c r="I1249" s="133">
        <f>SUM(I1245:I1248)</f>
        <v>1</v>
      </c>
      <c r="J1249" s="111" t="e">
        <f>VLOOKUP(B1249,town351,22)</f>
        <v>#REF!</v>
      </c>
      <c r="K1249" s="111" t="e">
        <f>SUM(K1245:K1248)</f>
        <v>#REF!</v>
      </c>
      <c r="L1249" s="135">
        <v>31339718</v>
      </c>
      <c r="M1249" s="111" t="e">
        <f>SUM(M1245:M1248)</f>
        <v>#REF!</v>
      </c>
      <c r="N1249" s="49" t="e">
        <f t="shared" si="179"/>
        <v>#REF!</v>
      </c>
      <c r="O1249" s="111">
        <v>7351</v>
      </c>
      <c r="P1249" s="9">
        <f t="shared" si="172"/>
        <v>0</v>
      </c>
      <c r="Q1249" s="130">
        <f t="shared" si="173"/>
        <v>248</v>
      </c>
      <c r="R1249" s="130">
        <f t="shared" si="174"/>
        <v>999</v>
      </c>
      <c r="S1249" s="130">
        <f t="shared" si="175"/>
        <v>1240</v>
      </c>
      <c r="T1249" s="130">
        <f t="shared" si="176"/>
        <v>7539</v>
      </c>
      <c r="U1249" s="130">
        <f t="shared" si="177"/>
        <v>86138278.676439986</v>
      </c>
      <c r="V1249" s="185">
        <f t="shared" si="178"/>
        <v>1240</v>
      </c>
      <c r="W1249" s="12">
        <v>248</v>
      </c>
      <c r="X1249" s="9">
        <v>999</v>
      </c>
      <c r="Y1249" s="9">
        <v>1240</v>
      </c>
      <c r="Z1249" s="12">
        <v>7539</v>
      </c>
      <c r="AA1249" s="12">
        <v>86138278.676439986</v>
      </c>
      <c r="AB1249" s="132"/>
      <c r="AC1249" s="131"/>
      <c r="AD1249" s="132"/>
      <c r="AE1249" s="132"/>
      <c r="AF1249" s="131"/>
      <c r="AG1249" s="131"/>
      <c r="AI1249" s="12"/>
      <c r="AL1249" s="12"/>
      <c r="AM1249" s="12"/>
      <c r="AO1249" s="12"/>
      <c r="AR1249" s="12"/>
      <c r="AS1249" s="12"/>
      <c r="AU1249" s="12"/>
      <c r="AX1249" s="12"/>
      <c r="AY1249" s="12"/>
      <c r="BA1249" s="12"/>
      <c r="BD1249" s="12"/>
      <c r="BE1249" s="12"/>
      <c r="BG1249" s="12"/>
      <c r="BJ1249" s="12"/>
      <c r="BK1249" s="12"/>
      <c r="BM1249" s="131"/>
      <c r="BN1249" s="132"/>
      <c r="BO1249" s="132"/>
      <c r="BP1249" s="12"/>
      <c r="BQ1249" s="12"/>
      <c r="BS1249" s="12"/>
      <c r="BV1249" s="12"/>
      <c r="BW1249" s="12"/>
      <c r="BY1249" s="12"/>
      <c r="CB1249" s="12"/>
      <c r="CC1249" s="12"/>
      <c r="CE1249" s="12"/>
      <c r="CH1249" s="12"/>
      <c r="CI1249" s="12"/>
    </row>
    <row r="1250" spans="1:87">
      <c r="A1250" s="9">
        <v>1241</v>
      </c>
      <c r="B1250" s="9">
        <v>249</v>
      </c>
      <c r="C1250" s="9" t="s">
        <v>1748</v>
      </c>
      <c r="D1250" s="9">
        <v>249</v>
      </c>
      <c r="E1250" s="9" t="s">
        <v>1309</v>
      </c>
      <c r="F1250" s="39">
        <v>1238912.1900000002</v>
      </c>
      <c r="G1250" s="128">
        <v>1</v>
      </c>
      <c r="H1250" s="129">
        <f t="shared" ref="H1250:H1313" si="180">U1250</f>
        <v>1203251.3800000001</v>
      </c>
      <c r="I1250" s="128">
        <f>IF(H1254&gt;0, H1250/H1254, 0)</f>
        <v>1</v>
      </c>
      <c r="J1250" s="76"/>
      <c r="K1250" s="12" t="e">
        <f>ROUND(J1254*I1250,0)</f>
        <v>#REF!</v>
      </c>
      <c r="L1250" s="75">
        <v>1115021</v>
      </c>
      <c r="M1250" s="12" t="e">
        <f>K1250-L1250</f>
        <v>#REF!</v>
      </c>
      <c r="N1250" s="50" t="e">
        <f t="shared" si="179"/>
        <v>#REF!</v>
      </c>
      <c r="O1250" s="12">
        <v>123</v>
      </c>
      <c r="P1250" s="9">
        <f t="shared" si="172"/>
        <v>0</v>
      </c>
      <c r="Q1250" s="130">
        <f t="shared" si="173"/>
        <v>249</v>
      </c>
      <c r="R1250" s="130">
        <f t="shared" si="174"/>
        <v>249</v>
      </c>
      <c r="S1250" s="130">
        <f t="shared" si="175"/>
        <v>1241</v>
      </c>
      <c r="T1250" s="130">
        <f t="shared" si="176"/>
        <v>119</v>
      </c>
      <c r="U1250" s="130">
        <f t="shared" si="177"/>
        <v>1203251.3800000001</v>
      </c>
      <c r="V1250" s="185">
        <f t="shared" si="178"/>
        <v>1241</v>
      </c>
      <c r="W1250" s="12">
        <v>249</v>
      </c>
      <c r="X1250" s="9">
        <v>249</v>
      </c>
      <c r="Y1250" s="9">
        <v>1241</v>
      </c>
      <c r="Z1250" s="12">
        <v>119</v>
      </c>
      <c r="AA1250" s="12">
        <v>1203251.3800000001</v>
      </c>
      <c r="AB1250" s="132"/>
      <c r="AC1250" s="131"/>
      <c r="AD1250" s="132"/>
      <c r="AE1250" s="132"/>
      <c r="AF1250" s="131"/>
      <c r="AG1250" s="131"/>
      <c r="AI1250" s="12"/>
      <c r="AL1250" s="12"/>
      <c r="AM1250" s="12"/>
      <c r="AO1250" s="12"/>
      <c r="AR1250" s="12"/>
      <c r="AS1250" s="12"/>
      <c r="AU1250" s="12"/>
      <c r="AX1250" s="12"/>
      <c r="AY1250" s="12"/>
      <c r="BA1250" s="12"/>
      <c r="BD1250" s="12"/>
      <c r="BE1250" s="12"/>
      <c r="BG1250" s="12"/>
      <c r="BJ1250" s="12"/>
      <c r="BK1250" s="12"/>
      <c r="BM1250" s="131"/>
      <c r="BN1250" s="132"/>
      <c r="BO1250" s="132"/>
      <c r="BP1250" s="12"/>
      <c r="BQ1250" s="12"/>
      <c r="BS1250" s="12"/>
      <c r="BV1250" s="12"/>
      <c r="BW1250" s="12"/>
      <c r="BY1250" s="12"/>
      <c r="CB1250" s="12"/>
      <c r="CC1250" s="12"/>
      <c r="CE1250" s="12"/>
      <c r="CH1250" s="12"/>
      <c r="CI1250" s="12"/>
    </row>
    <row r="1251" spans="1:87">
      <c r="A1251" s="9">
        <v>1242</v>
      </c>
      <c r="B1251" s="9">
        <v>249</v>
      </c>
      <c r="C1251" s="9" t="s">
        <v>1928</v>
      </c>
      <c r="D1251" s="9">
        <v>998</v>
      </c>
      <c r="E1251" s="9" t="s">
        <v>1928</v>
      </c>
      <c r="F1251" s="39">
        <v>0</v>
      </c>
      <c r="G1251" s="128">
        <v>0</v>
      </c>
      <c r="H1251" s="129">
        <f t="shared" si="180"/>
        <v>0</v>
      </c>
      <c r="I1251" s="128">
        <f>IF(H1254&gt;0, H1251/H1254, 0)</f>
        <v>0</v>
      </c>
      <c r="J1251" s="76"/>
      <c r="K1251" s="12" t="e">
        <f>ROUND(J1254*I1251,0)</f>
        <v>#REF!</v>
      </c>
      <c r="L1251" s="75">
        <v>0</v>
      </c>
      <c r="M1251" s="12" t="e">
        <f>K1251-L1251</f>
        <v>#REF!</v>
      </c>
      <c r="N1251" s="50" t="e">
        <f t="shared" si="179"/>
        <v>#REF!</v>
      </c>
      <c r="O1251" s="12">
        <v>0</v>
      </c>
      <c r="P1251" s="9">
        <f t="shared" si="172"/>
        <v>0</v>
      </c>
      <c r="Q1251" s="130">
        <f t="shared" si="173"/>
        <v>249</v>
      </c>
      <c r="R1251" s="130">
        <f t="shared" si="174"/>
        <v>998</v>
      </c>
      <c r="S1251" s="130">
        <f t="shared" si="175"/>
        <v>1242</v>
      </c>
      <c r="T1251" s="130">
        <f t="shared" si="176"/>
        <v>0</v>
      </c>
      <c r="U1251" s="130">
        <f t="shared" si="177"/>
        <v>0</v>
      </c>
      <c r="V1251" s="185">
        <f t="shared" si="178"/>
        <v>1242</v>
      </c>
      <c r="W1251" s="12">
        <v>249</v>
      </c>
      <c r="X1251" s="9">
        <v>998</v>
      </c>
      <c r="Y1251" s="9">
        <v>1242</v>
      </c>
      <c r="Z1251" s="12">
        <v>0</v>
      </c>
      <c r="AA1251" s="12">
        <v>0</v>
      </c>
      <c r="AB1251" s="132"/>
      <c r="AC1251" s="131"/>
      <c r="AD1251" s="132"/>
      <c r="AE1251" s="132"/>
      <c r="AF1251" s="131"/>
      <c r="AG1251" s="131"/>
      <c r="AI1251" s="12"/>
      <c r="AL1251" s="12"/>
      <c r="AM1251" s="12"/>
      <c r="AO1251" s="12"/>
      <c r="AR1251" s="12"/>
      <c r="AS1251" s="12"/>
      <c r="AU1251" s="12"/>
      <c r="AX1251" s="12"/>
      <c r="AY1251" s="12"/>
      <c r="BA1251" s="12"/>
      <c r="BD1251" s="12"/>
      <c r="BE1251" s="12"/>
      <c r="BG1251" s="12"/>
      <c r="BJ1251" s="12"/>
      <c r="BK1251" s="12"/>
      <c r="BM1251" s="131"/>
      <c r="BN1251" s="132"/>
      <c r="BO1251" s="132"/>
      <c r="BP1251" s="12"/>
      <c r="BQ1251" s="12"/>
      <c r="BS1251" s="12"/>
      <c r="BV1251" s="12"/>
      <c r="BW1251" s="12"/>
      <c r="BY1251" s="12"/>
      <c r="CB1251" s="12"/>
      <c r="CC1251" s="12"/>
      <c r="CE1251" s="12"/>
      <c r="CH1251" s="12"/>
      <c r="CI1251" s="12"/>
    </row>
    <row r="1252" spans="1:87">
      <c r="A1252" s="9">
        <v>1243</v>
      </c>
      <c r="B1252" s="9">
        <v>249</v>
      </c>
      <c r="C1252" s="9" t="s">
        <v>1928</v>
      </c>
      <c r="D1252" s="9">
        <v>998</v>
      </c>
      <c r="E1252" s="9" t="s">
        <v>1928</v>
      </c>
      <c r="F1252" s="39">
        <v>0</v>
      </c>
      <c r="G1252" s="128">
        <v>0</v>
      </c>
      <c r="H1252" s="129">
        <f t="shared" si="180"/>
        <v>0</v>
      </c>
      <c r="I1252" s="128">
        <f>IF(H1254&gt;0, H1252/H1254, 0)</f>
        <v>0</v>
      </c>
      <c r="J1252" s="76"/>
      <c r="K1252" s="12" t="e">
        <f>ROUND(J1254*I1252,0)</f>
        <v>#REF!</v>
      </c>
      <c r="L1252" s="75">
        <v>0</v>
      </c>
      <c r="M1252" s="12" t="e">
        <f>K1252-L1252</f>
        <v>#REF!</v>
      </c>
      <c r="N1252" s="50" t="e">
        <f t="shared" si="179"/>
        <v>#REF!</v>
      </c>
      <c r="O1252" s="12">
        <v>0</v>
      </c>
      <c r="P1252" s="9">
        <f t="shared" si="172"/>
        <v>0</v>
      </c>
      <c r="Q1252" s="130">
        <f t="shared" si="173"/>
        <v>249</v>
      </c>
      <c r="R1252" s="130">
        <f t="shared" si="174"/>
        <v>998</v>
      </c>
      <c r="S1252" s="130">
        <f t="shared" si="175"/>
        <v>1243</v>
      </c>
      <c r="T1252" s="130">
        <f t="shared" si="176"/>
        <v>0</v>
      </c>
      <c r="U1252" s="130">
        <f t="shared" si="177"/>
        <v>0</v>
      </c>
      <c r="V1252" s="185">
        <f t="shared" si="178"/>
        <v>1243</v>
      </c>
      <c r="W1252" s="12">
        <v>249</v>
      </c>
      <c r="X1252" s="9">
        <v>998</v>
      </c>
      <c r="Y1252" s="9">
        <v>1243</v>
      </c>
      <c r="Z1252" s="12">
        <v>0</v>
      </c>
      <c r="AA1252" s="12">
        <v>0</v>
      </c>
      <c r="AB1252" s="132"/>
      <c r="AC1252" s="131"/>
      <c r="AD1252" s="132"/>
      <c r="AE1252" s="132"/>
      <c r="AF1252" s="131"/>
      <c r="AG1252" s="131"/>
      <c r="AI1252" s="12"/>
      <c r="AL1252" s="12"/>
      <c r="AM1252" s="12"/>
      <c r="AO1252" s="12"/>
      <c r="AR1252" s="12"/>
      <c r="AS1252" s="12"/>
      <c r="AU1252" s="12"/>
      <c r="AX1252" s="12"/>
      <c r="AY1252" s="12"/>
      <c r="BA1252" s="12"/>
      <c r="BD1252" s="12"/>
      <c r="BE1252" s="12"/>
      <c r="BG1252" s="12"/>
      <c r="BJ1252" s="12"/>
      <c r="BK1252" s="12"/>
      <c r="BM1252" s="131"/>
      <c r="BN1252" s="132"/>
      <c r="BO1252" s="132"/>
      <c r="BP1252" s="12"/>
      <c r="BQ1252" s="12"/>
      <c r="BS1252" s="12"/>
      <c r="BV1252" s="12"/>
      <c r="BW1252" s="12"/>
      <c r="BY1252" s="12"/>
      <c r="CB1252" s="12"/>
      <c r="CC1252" s="12"/>
      <c r="CE1252" s="12"/>
      <c r="CH1252" s="12"/>
      <c r="CI1252" s="12"/>
    </row>
    <row r="1253" spans="1:87">
      <c r="A1253" s="9">
        <v>1244</v>
      </c>
      <c r="B1253" s="9">
        <v>249</v>
      </c>
      <c r="C1253" s="9" t="s">
        <v>1928</v>
      </c>
      <c r="D1253" s="9">
        <v>998</v>
      </c>
      <c r="E1253" s="9" t="s">
        <v>1928</v>
      </c>
      <c r="F1253" s="39">
        <v>0</v>
      </c>
      <c r="G1253" s="128">
        <v>0</v>
      </c>
      <c r="H1253" s="129">
        <f t="shared" si="180"/>
        <v>0</v>
      </c>
      <c r="I1253" s="128">
        <f>IF(H1254&gt;0, H1253/H1254, 0)</f>
        <v>0</v>
      </c>
      <c r="J1253" s="76"/>
      <c r="K1253" s="12" t="e">
        <f>ROUND(J1254*I1253,0)</f>
        <v>#REF!</v>
      </c>
      <c r="L1253" s="75">
        <v>0</v>
      </c>
      <c r="M1253" s="12" t="e">
        <f>K1253-L1253</f>
        <v>#REF!</v>
      </c>
      <c r="N1253" s="50" t="e">
        <f t="shared" si="179"/>
        <v>#REF!</v>
      </c>
      <c r="O1253" s="12">
        <v>0</v>
      </c>
      <c r="P1253" s="9">
        <f t="shared" si="172"/>
        <v>0</v>
      </c>
      <c r="Q1253" s="130">
        <f t="shared" si="173"/>
        <v>249</v>
      </c>
      <c r="R1253" s="130">
        <f t="shared" si="174"/>
        <v>998</v>
      </c>
      <c r="S1253" s="130">
        <f t="shared" si="175"/>
        <v>1244</v>
      </c>
      <c r="T1253" s="130">
        <f t="shared" si="176"/>
        <v>0</v>
      </c>
      <c r="U1253" s="130">
        <f t="shared" si="177"/>
        <v>0</v>
      </c>
      <c r="V1253" s="185">
        <f t="shared" si="178"/>
        <v>1244</v>
      </c>
      <c r="W1253" s="12">
        <v>249</v>
      </c>
      <c r="X1253" s="9">
        <v>998</v>
      </c>
      <c r="Y1253" s="9">
        <v>1244</v>
      </c>
      <c r="Z1253" s="12">
        <v>0</v>
      </c>
      <c r="AA1253" s="12">
        <v>0</v>
      </c>
      <c r="AB1253" s="132"/>
      <c r="AC1253" s="131"/>
      <c r="AD1253" s="132"/>
      <c r="AE1253" s="132"/>
      <c r="AF1253" s="131"/>
      <c r="AG1253" s="131"/>
      <c r="AI1253" s="12"/>
      <c r="AL1253" s="12"/>
      <c r="AM1253" s="12"/>
      <c r="AO1253" s="12"/>
      <c r="AR1253" s="12"/>
      <c r="AS1253" s="12"/>
      <c r="AU1253" s="12"/>
      <c r="AX1253" s="12"/>
      <c r="AY1253" s="12"/>
      <c r="BA1253" s="12"/>
      <c r="BD1253" s="12"/>
      <c r="BE1253" s="12"/>
      <c r="BG1253" s="12"/>
      <c r="BJ1253" s="12"/>
      <c r="BK1253" s="12"/>
      <c r="BM1253" s="131"/>
      <c r="BN1253" s="132"/>
      <c r="BO1253" s="132"/>
      <c r="BP1253" s="12"/>
      <c r="BQ1253" s="12"/>
      <c r="BS1253" s="12"/>
      <c r="BV1253" s="12"/>
      <c r="BW1253" s="12"/>
      <c r="BY1253" s="12"/>
      <c r="CB1253" s="12"/>
      <c r="CC1253" s="12"/>
      <c r="CE1253" s="12"/>
      <c r="CH1253" s="12"/>
      <c r="CI1253" s="12"/>
    </row>
    <row r="1254" spans="1:87">
      <c r="A1254" s="9">
        <v>1245</v>
      </c>
      <c r="B1254" s="13">
        <v>249</v>
      </c>
      <c r="C1254" s="13" t="s">
        <v>1748</v>
      </c>
      <c r="D1254" s="13">
        <v>999</v>
      </c>
      <c r="E1254" s="13" t="s">
        <v>946</v>
      </c>
      <c r="F1254" s="111">
        <v>1238912.1900000002</v>
      </c>
      <c r="G1254" s="133">
        <v>1</v>
      </c>
      <c r="H1254" s="134">
        <f>SUM(H1250:H1253)</f>
        <v>1203251.3800000001</v>
      </c>
      <c r="I1254" s="133">
        <f>SUM(I1250:I1253)</f>
        <v>1</v>
      </c>
      <c r="J1254" s="111" t="e">
        <f>VLOOKUP(B1254,town351,22)</f>
        <v>#REF!</v>
      </c>
      <c r="K1254" s="111" t="e">
        <f>SUM(K1250:K1253)</f>
        <v>#REF!</v>
      </c>
      <c r="L1254" s="135">
        <v>1115021</v>
      </c>
      <c r="M1254" s="111" t="e">
        <f>SUM(M1250:M1253)</f>
        <v>#REF!</v>
      </c>
      <c r="N1254" s="49" t="e">
        <f t="shared" si="179"/>
        <v>#REF!</v>
      </c>
      <c r="O1254" s="111">
        <v>123</v>
      </c>
      <c r="P1254" s="9">
        <f t="shared" si="172"/>
        <v>0</v>
      </c>
      <c r="Q1254" s="130">
        <f t="shared" si="173"/>
        <v>249</v>
      </c>
      <c r="R1254" s="130">
        <f t="shared" si="174"/>
        <v>999</v>
      </c>
      <c r="S1254" s="130">
        <f t="shared" si="175"/>
        <v>1245</v>
      </c>
      <c r="T1254" s="130">
        <f t="shared" si="176"/>
        <v>119</v>
      </c>
      <c r="U1254" s="130">
        <f t="shared" si="177"/>
        <v>1203251.3800000001</v>
      </c>
      <c r="V1254" s="185">
        <f t="shared" si="178"/>
        <v>1245</v>
      </c>
      <c r="W1254" s="12">
        <v>249</v>
      </c>
      <c r="X1254" s="9">
        <v>999</v>
      </c>
      <c r="Y1254" s="9">
        <v>1245</v>
      </c>
      <c r="Z1254" s="12">
        <v>119</v>
      </c>
      <c r="AA1254" s="12">
        <v>1203251.3800000001</v>
      </c>
      <c r="AB1254" s="132"/>
      <c r="AC1254" s="131"/>
      <c r="AD1254" s="132"/>
      <c r="AE1254" s="132"/>
      <c r="AF1254" s="131"/>
      <c r="AG1254" s="131"/>
      <c r="AI1254" s="12"/>
      <c r="AL1254" s="12"/>
      <c r="AM1254" s="12"/>
      <c r="AO1254" s="12"/>
      <c r="AR1254" s="12"/>
      <c r="AS1254" s="12"/>
      <c r="AU1254" s="12"/>
      <c r="AX1254" s="12"/>
      <c r="AY1254" s="12"/>
      <c r="BA1254" s="12"/>
      <c r="BD1254" s="12"/>
      <c r="BE1254" s="12"/>
      <c r="BG1254" s="12"/>
      <c r="BJ1254" s="12"/>
      <c r="BK1254" s="12"/>
      <c r="BM1254" s="131"/>
      <c r="BN1254" s="132"/>
      <c r="BO1254" s="132"/>
      <c r="BP1254" s="12"/>
      <c r="BQ1254" s="12"/>
      <c r="BS1254" s="12"/>
      <c r="BV1254" s="12"/>
      <c r="BW1254" s="12"/>
      <c r="BY1254" s="12"/>
      <c r="CB1254" s="12"/>
      <c r="CC1254" s="12"/>
      <c r="CE1254" s="12"/>
      <c r="CH1254" s="12"/>
      <c r="CI1254" s="12"/>
    </row>
    <row r="1255" spans="1:87">
      <c r="A1255" s="9">
        <v>1246</v>
      </c>
      <c r="B1255" s="9">
        <v>250</v>
      </c>
      <c r="C1255" s="9" t="s">
        <v>1749</v>
      </c>
      <c r="D1255" s="9">
        <v>250</v>
      </c>
      <c r="E1255" s="9" t="s">
        <v>1310</v>
      </c>
      <c r="F1255" s="39">
        <v>4382165.5599999996</v>
      </c>
      <c r="G1255" s="128">
        <v>0.45383141739755484</v>
      </c>
      <c r="H1255" s="129">
        <f>U1255</f>
        <v>4400657.959999999</v>
      </c>
      <c r="I1255" s="128">
        <f>IF(H1259&gt;0, H1255/H1259, 0)</f>
        <v>0.44830679749823849</v>
      </c>
      <c r="J1255" s="76"/>
      <c r="K1255" s="12" t="e">
        <f>ROUND(J1259*I1255,0)</f>
        <v>#REF!</v>
      </c>
      <c r="L1255" s="75">
        <v>2807707</v>
      </c>
      <c r="M1255" s="12" t="e">
        <f>K1255-L1255</f>
        <v>#REF!</v>
      </c>
      <c r="N1255" s="50" t="e">
        <f t="shared" si="179"/>
        <v>#REF!</v>
      </c>
      <c r="O1255" s="12">
        <v>476</v>
      </c>
      <c r="P1255" s="9">
        <f t="shared" si="172"/>
        <v>0</v>
      </c>
      <c r="Q1255" s="130">
        <f t="shared" si="173"/>
        <v>250</v>
      </c>
      <c r="R1255" s="130">
        <f t="shared" si="174"/>
        <v>250</v>
      </c>
      <c r="S1255" s="130">
        <f t="shared" si="175"/>
        <v>1246</v>
      </c>
      <c r="T1255" s="130">
        <f t="shared" si="176"/>
        <v>480</v>
      </c>
      <c r="U1255" s="130">
        <f t="shared" si="177"/>
        <v>4400657.959999999</v>
      </c>
      <c r="V1255" s="185">
        <f t="shared" si="178"/>
        <v>1246</v>
      </c>
      <c r="W1255" s="12">
        <v>250</v>
      </c>
      <c r="X1255" s="9">
        <v>250</v>
      </c>
      <c r="Y1255" s="9">
        <v>1246</v>
      </c>
      <c r="Z1255" s="12">
        <v>480</v>
      </c>
      <c r="AA1255" s="12">
        <v>4400657.959999999</v>
      </c>
      <c r="AB1255" s="132"/>
      <c r="AC1255" s="131"/>
      <c r="AD1255" s="132"/>
      <c r="AE1255" s="132"/>
      <c r="AF1255" s="131"/>
      <c r="AG1255" s="131"/>
      <c r="AI1255" s="12"/>
      <c r="AL1255" s="12"/>
      <c r="AM1255" s="12"/>
      <c r="AO1255" s="12"/>
      <c r="AR1255" s="12"/>
      <c r="AS1255" s="12"/>
      <c r="AU1255" s="12"/>
      <c r="AX1255" s="12"/>
      <c r="AY1255" s="12"/>
      <c r="BA1255" s="12"/>
      <c r="BD1255" s="12"/>
      <c r="BE1255" s="12"/>
      <c r="BG1255" s="12"/>
      <c r="BJ1255" s="12"/>
      <c r="BK1255" s="12"/>
      <c r="BM1255" s="131"/>
      <c r="BN1255" s="132"/>
      <c r="BO1255" s="132"/>
      <c r="BP1255" s="12"/>
      <c r="BQ1255" s="12"/>
      <c r="BS1255" s="12"/>
      <c r="BV1255" s="12"/>
      <c r="BW1255" s="12"/>
      <c r="BY1255" s="12"/>
      <c r="CB1255" s="12"/>
      <c r="CC1255" s="12"/>
      <c r="CE1255" s="12"/>
      <c r="CH1255" s="12"/>
      <c r="CI1255" s="12"/>
    </row>
    <row r="1256" spans="1:87">
      <c r="A1256" s="9">
        <v>1247</v>
      </c>
      <c r="B1256" s="9">
        <v>250</v>
      </c>
      <c r="C1256" s="9" t="s">
        <v>1749</v>
      </c>
      <c r="D1256" s="9">
        <v>740</v>
      </c>
      <c r="E1256" s="9" t="s">
        <v>1457</v>
      </c>
      <c r="F1256" s="39">
        <v>4248544</v>
      </c>
      <c r="G1256" s="128">
        <v>0.43999313102079085</v>
      </c>
      <c r="H1256" s="129">
        <f t="shared" si="180"/>
        <v>4352618</v>
      </c>
      <c r="I1256" s="128">
        <f>IF(H1259&gt;0, H1256/H1259, 0)</f>
        <v>0.44341283827320865</v>
      </c>
      <c r="J1256" s="76"/>
      <c r="K1256" s="12" t="e">
        <f>ROUND(J1259*I1256,0)</f>
        <v>#REF!</v>
      </c>
      <c r="L1256" s="75">
        <v>2722094</v>
      </c>
      <c r="M1256" s="12" t="e">
        <f>K1256-L1256</f>
        <v>#REF!</v>
      </c>
      <c r="N1256" s="50" t="e">
        <f t="shared" si="179"/>
        <v>#REF!</v>
      </c>
      <c r="O1256" s="12">
        <v>439</v>
      </c>
      <c r="P1256" s="9">
        <f t="shared" si="172"/>
        <v>0</v>
      </c>
      <c r="Q1256" s="130">
        <f t="shared" si="173"/>
        <v>250</v>
      </c>
      <c r="R1256" s="130">
        <f t="shared" si="174"/>
        <v>740</v>
      </c>
      <c r="S1256" s="130">
        <f t="shared" si="175"/>
        <v>1247</v>
      </c>
      <c r="T1256" s="130">
        <f t="shared" si="176"/>
        <v>448</v>
      </c>
      <c r="U1256" s="130">
        <f t="shared" si="177"/>
        <v>4352618</v>
      </c>
      <c r="V1256" s="185">
        <f t="shared" si="178"/>
        <v>1247</v>
      </c>
      <c r="W1256" s="12">
        <v>250</v>
      </c>
      <c r="X1256" s="9">
        <v>740</v>
      </c>
      <c r="Y1256" s="9">
        <v>1247</v>
      </c>
      <c r="Z1256" s="12">
        <v>448</v>
      </c>
      <c r="AA1256" s="12">
        <v>4352618</v>
      </c>
      <c r="AB1256" s="132"/>
      <c r="AC1256" s="131"/>
      <c r="AD1256" s="132"/>
      <c r="AE1256" s="132"/>
      <c r="AF1256" s="131"/>
      <c r="AG1256" s="131"/>
      <c r="AI1256" s="12"/>
      <c r="AL1256" s="12"/>
      <c r="AM1256" s="12"/>
      <c r="AO1256" s="12"/>
      <c r="AR1256" s="12"/>
      <c r="AS1256" s="12"/>
      <c r="AU1256" s="12"/>
      <c r="AX1256" s="12"/>
      <c r="AY1256" s="12"/>
      <c r="BA1256" s="12"/>
      <c r="BD1256" s="12"/>
      <c r="BE1256" s="12"/>
      <c r="BG1256" s="12"/>
      <c r="BJ1256" s="12"/>
      <c r="BK1256" s="12"/>
      <c r="BM1256" s="131"/>
      <c r="BN1256" s="132"/>
      <c r="BO1256" s="132"/>
      <c r="BP1256" s="12"/>
      <c r="BQ1256" s="12"/>
      <c r="BS1256" s="12"/>
      <c r="BV1256" s="12"/>
      <c r="BW1256" s="12"/>
      <c r="BY1256" s="12"/>
      <c r="CB1256" s="12"/>
      <c r="CC1256" s="12"/>
      <c r="CE1256" s="12"/>
      <c r="CH1256" s="12"/>
      <c r="CI1256" s="12"/>
    </row>
    <row r="1257" spans="1:87">
      <c r="A1257" s="9">
        <v>1248</v>
      </c>
      <c r="B1257" s="9">
        <v>250</v>
      </c>
      <c r="C1257" s="9" t="s">
        <v>1749</v>
      </c>
      <c r="D1257" s="9">
        <v>855</v>
      </c>
      <c r="E1257" s="9" t="s">
        <v>1490</v>
      </c>
      <c r="F1257" s="39">
        <v>1025223</v>
      </c>
      <c r="G1257" s="128">
        <v>0.1061754515816544</v>
      </c>
      <c r="H1257" s="129">
        <f t="shared" si="180"/>
        <v>1062899</v>
      </c>
      <c r="I1257" s="128">
        <f>IF(H1259&gt;0, H1257/H1259, 0)</f>
        <v>0.10828036422855283</v>
      </c>
      <c r="J1257" s="76"/>
      <c r="K1257" s="12" t="e">
        <f>ROUND(J1259*I1257,0)</f>
        <v>#REF!</v>
      </c>
      <c r="L1257" s="75">
        <v>656873</v>
      </c>
      <c r="M1257" s="12" t="e">
        <f>K1257-L1257</f>
        <v>#REF!</v>
      </c>
      <c r="N1257" s="50" t="e">
        <f t="shared" si="179"/>
        <v>#REF!</v>
      </c>
      <c r="O1257" s="12">
        <v>67</v>
      </c>
      <c r="P1257" s="9">
        <f t="shared" si="172"/>
        <v>0</v>
      </c>
      <c r="Q1257" s="130">
        <f t="shared" si="173"/>
        <v>250</v>
      </c>
      <c r="R1257" s="130">
        <f t="shared" si="174"/>
        <v>855</v>
      </c>
      <c r="S1257" s="130">
        <f t="shared" si="175"/>
        <v>1248</v>
      </c>
      <c r="T1257" s="130">
        <f t="shared" si="176"/>
        <v>69</v>
      </c>
      <c r="U1257" s="130">
        <f t="shared" si="177"/>
        <v>1062899</v>
      </c>
      <c r="V1257" s="185">
        <f t="shared" si="178"/>
        <v>1248</v>
      </c>
      <c r="W1257" s="12">
        <v>250</v>
      </c>
      <c r="X1257" s="9">
        <v>855</v>
      </c>
      <c r="Y1257" s="9">
        <v>1248</v>
      </c>
      <c r="Z1257" s="12">
        <v>69</v>
      </c>
      <c r="AA1257" s="12">
        <v>1062899</v>
      </c>
      <c r="AB1257" s="132"/>
      <c r="AC1257" s="131"/>
      <c r="AD1257" s="132"/>
      <c r="AE1257" s="132"/>
      <c r="AF1257" s="131"/>
      <c r="AG1257" s="131"/>
      <c r="AI1257" s="12"/>
      <c r="AL1257" s="12"/>
      <c r="AM1257" s="12"/>
      <c r="AO1257" s="12"/>
      <c r="AR1257" s="12"/>
      <c r="AS1257" s="12"/>
      <c r="AU1257" s="12"/>
      <c r="AX1257" s="12"/>
      <c r="AY1257" s="12"/>
      <c r="BA1257" s="12"/>
      <c r="BD1257" s="12"/>
      <c r="BE1257" s="12"/>
      <c r="BG1257" s="12"/>
      <c r="BJ1257" s="12"/>
      <c r="BK1257" s="12"/>
      <c r="BM1257" s="131"/>
      <c r="BN1257" s="132"/>
      <c r="BO1257" s="132"/>
      <c r="BP1257" s="12"/>
      <c r="BQ1257" s="12"/>
      <c r="BS1257" s="12"/>
      <c r="BV1257" s="12"/>
      <c r="BW1257" s="12"/>
      <c r="BY1257" s="12"/>
      <c r="CB1257" s="12"/>
      <c r="CC1257" s="12"/>
      <c r="CE1257" s="12"/>
      <c r="CH1257" s="12"/>
      <c r="CI1257" s="12"/>
    </row>
    <row r="1258" spans="1:87">
      <c r="A1258" s="9">
        <v>1249</v>
      </c>
      <c r="B1258" s="9">
        <v>250</v>
      </c>
      <c r="C1258" s="9" t="s">
        <v>1928</v>
      </c>
      <c r="D1258" s="9">
        <v>998</v>
      </c>
      <c r="E1258" s="9" t="s">
        <v>1928</v>
      </c>
      <c r="F1258" s="39">
        <v>0</v>
      </c>
      <c r="G1258" s="128">
        <v>0</v>
      </c>
      <c r="H1258" s="129">
        <f t="shared" si="180"/>
        <v>0</v>
      </c>
      <c r="I1258" s="128">
        <f>IF(H1259&gt;0, H1258/H1259, 0)</f>
        <v>0</v>
      </c>
      <c r="J1258" s="76"/>
      <c r="K1258" s="12" t="e">
        <f>ROUND(J1259*I1258,0)</f>
        <v>#REF!</v>
      </c>
      <c r="L1258" s="75">
        <v>0</v>
      </c>
      <c r="M1258" s="12" t="e">
        <f>K1258-L1258</f>
        <v>#REF!</v>
      </c>
      <c r="N1258" s="50" t="e">
        <f t="shared" si="179"/>
        <v>#REF!</v>
      </c>
      <c r="O1258" s="12">
        <v>0</v>
      </c>
      <c r="P1258" s="9">
        <f t="shared" si="172"/>
        <v>0</v>
      </c>
      <c r="Q1258" s="130">
        <f t="shared" si="173"/>
        <v>250</v>
      </c>
      <c r="R1258" s="130">
        <f t="shared" si="174"/>
        <v>998</v>
      </c>
      <c r="S1258" s="130">
        <f t="shared" si="175"/>
        <v>1249</v>
      </c>
      <c r="T1258" s="130">
        <f t="shared" si="176"/>
        <v>0</v>
      </c>
      <c r="U1258" s="130">
        <f t="shared" si="177"/>
        <v>0</v>
      </c>
      <c r="V1258" s="185">
        <f t="shared" si="178"/>
        <v>1249</v>
      </c>
      <c r="W1258" s="12">
        <v>250</v>
      </c>
      <c r="X1258" s="9">
        <v>998</v>
      </c>
      <c r="Y1258" s="9">
        <v>1249</v>
      </c>
      <c r="Z1258" s="12">
        <v>0</v>
      </c>
      <c r="AA1258" s="12">
        <v>0</v>
      </c>
      <c r="AB1258" s="132"/>
      <c r="AC1258" s="131"/>
      <c r="AD1258" s="132"/>
      <c r="AE1258" s="132"/>
      <c r="AF1258" s="131"/>
      <c r="AG1258" s="131"/>
      <c r="AI1258" s="12"/>
      <c r="AL1258" s="12"/>
      <c r="AM1258" s="12"/>
      <c r="AO1258" s="12"/>
      <c r="AR1258" s="12"/>
      <c r="AS1258" s="12"/>
      <c r="AU1258" s="12"/>
      <c r="AX1258" s="12"/>
      <c r="AY1258" s="12"/>
      <c r="BA1258" s="12"/>
      <c r="BD1258" s="12"/>
      <c r="BE1258" s="12"/>
      <c r="BG1258" s="12"/>
      <c r="BJ1258" s="12"/>
      <c r="BK1258" s="12"/>
      <c r="BM1258" s="131"/>
      <c r="BN1258" s="132"/>
      <c r="BO1258" s="132"/>
      <c r="BP1258" s="12"/>
      <c r="BQ1258" s="12"/>
      <c r="BS1258" s="12"/>
      <c r="BV1258" s="12"/>
      <c r="BW1258" s="12"/>
      <c r="BY1258" s="12"/>
      <c r="CB1258" s="12"/>
      <c r="CC1258" s="12"/>
      <c r="CE1258" s="12"/>
      <c r="CH1258" s="12"/>
      <c r="CI1258" s="12"/>
    </row>
    <row r="1259" spans="1:87">
      <c r="A1259" s="9">
        <v>1250</v>
      </c>
      <c r="B1259" s="13">
        <v>250</v>
      </c>
      <c r="C1259" s="13" t="s">
        <v>1749</v>
      </c>
      <c r="D1259" s="13">
        <v>999</v>
      </c>
      <c r="E1259" s="13" t="s">
        <v>946</v>
      </c>
      <c r="F1259" s="111">
        <v>9655932.5599999987</v>
      </c>
      <c r="G1259" s="133">
        <v>1</v>
      </c>
      <c r="H1259" s="134">
        <f>SUM(H1255:H1258)</f>
        <v>9816174.959999999</v>
      </c>
      <c r="I1259" s="133">
        <f>SUM(I1255:I1258)</f>
        <v>1</v>
      </c>
      <c r="J1259" s="111" t="e">
        <f>VLOOKUP(B1259,town351,22)</f>
        <v>#REF!</v>
      </c>
      <c r="K1259" s="111" t="e">
        <f>SUM(K1255:K1258)</f>
        <v>#REF!</v>
      </c>
      <c r="L1259" s="135">
        <v>6186674</v>
      </c>
      <c r="M1259" s="111" t="e">
        <f>SUM(M1255:M1258)</f>
        <v>#REF!</v>
      </c>
      <c r="N1259" s="49" t="e">
        <f t="shared" si="179"/>
        <v>#REF!</v>
      </c>
      <c r="O1259" s="111">
        <v>982</v>
      </c>
      <c r="P1259" s="9">
        <f t="shared" si="172"/>
        <v>0</v>
      </c>
      <c r="Q1259" s="130">
        <f t="shared" si="173"/>
        <v>250</v>
      </c>
      <c r="R1259" s="130">
        <f t="shared" si="174"/>
        <v>999</v>
      </c>
      <c r="S1259" s="130">
        <f t="shared" si="175"/>
        <v>1250</v>
      </c>
      <c r="T1259" s="130">
        <f t="shared" si="176"/>
        <v>997</v>
      </c>
      <c r="U1259" s="130">
        <f t="shared" si="177"/>
        <v>9816174.959999999</v>
      </c>
      <c r="V1259" s="185">
        <f t="shared" si="178"/>
        <v>1250</v>
      </c>
      <c r="W1259" s="12">
        <v>250</v>
      </c>
      <c r="X1259" s="9">
        <v>999</v>
      </c>
      <c r="Y1259" s="9">
        <v>1250</v>
      </c>
      <c r="Z1259" s="12">
        <v>997</v>
      </c>
      <c r="AA1259" s="12">
        <v>9816174.959999999</v>
      </c>
      <c r="AB1259" s="132"/>
      <c r="AC1259" s="131"/>
      <c r="AD1259" s="132"/>
      <c r="AE1259" s="132"/>
      <c r="AF1259" s="131"/>
      <c r="AG1259" s="131"/>
      <c r="AI1259" s="12"/>
      <c r="AL1259" s="12"/>
      <c r="AM1259" s="12"/>
      <c r="AO1259" s="12"/>
      <c r="AR1259" s="12"/>
      <c r="AS1259" s="12"/>
      <c r="AU1259" s="12"/>
      <c r="AX1259" s="12"/>
      <c r="AY1259" s="12"/>
      <c r="BA1259" s="12"/>
      <c r="BD1259" s="12"/>
      <c r="BE1259" s="12"/>
      <c r="BG1259" s="12"/>
      <c r="BJ1259" s="12"/>
      <c r="BK1259" s="12"/>
      <c r="BM1259" s="131"/>
      <c r="BN1259" s="132"/>
      <c r="BO1259" s="132"/>
      <c r="BP1259" s="12"/>
      <c r="BQ1259" s="12"/>
      <c r="BS1259" s="12"/>
      <c r="BV1259" s="12"/>
      <c r="BW1259" s="12"/>
      <c r="BY1259" s="12"/>
      <c r="CB1259" s="12"/>
      <c r="CC1259" s="12"/>
      <c r="CE1259" s="12"/>
      <c r="CH1259" s="12"/>
      <c r="CI1259" s="12"/>
    </row>
    <row r="1260" spans="1:87">
      <c r="A1260" s="9">
        <v>1251</v>
      </c>
      <c r="B1260" s="9">
        <v>251</v>
      </c>
      <c r="C1260" s="9" t="s">
        <v>1750</v>
      </c>
      <c r="D1260" s="9">
        <v>251</v>
      </c>
      <c r="E1260" s="9" t="s">
        <v>1311</v>
      </c>
      <c r="F1260" s="39">
        <v>25189073.019840002</v>
      </c>
      <c r="G1260" s="128">
        <v>0.90867324645625758</v>
      </c>
      <c r="H1260" s="129">
        <f>U1260</f>
        <v>25814155.980160002</v>
      </c>
      <c r="I1260" s="128">
        <f>IF(H1264&gt;0, H1260/H1264, 0)</f>
        <v>0.91481560319646782</v>
      </c>
      <c r="J1260" s="76"/>
      <c r="K1260" s="12" t="e">
        <f>ROUND(J1264*I1260,0)</f>
        <v>#REF!</v>
      </c>
      <c r="L1260" s="75">
        <v>12589951</v>
      </c>
      <c r="M1260" s="12" t="e">
        <f>K1260-L1260</f>
        <v>#REF!</v>
      </c>
      <c r="N1260" s="50" t="e">
        <f t="shared" si="179"/>
        <v>#REF!</v>
      </c>
      <c r="O1260" s="12">
        <v>2326</v>
      </c>
      <c r="P1260" s="9">
        <f t="shared" si="172"/>
        <v>0</v>
      </c>
      <c r="Q1260" s="130">
        <f t="shared" si="173"/>
        <v>251</v>
      </c>
      <c r="R1260" s="130">
        <f t="shared" si="174"/>
        <v>251</v>
      </c>
      <c r="S1260" s="130">
        <f t="shared" si="175"/>
        <v>1251</v>
      </c>
      <c r="T1260" s="130">
        <f t="shared" si="176"/>
        <v>2396</v>
      </c>
      <c r="U1260" s="130">
        <f t="shared" si="177"/>
        <v>25814155.980160002</v>
      </c>
      <c r="V1260" s="185">
        <f t="shared" si="178"/>
        <v>1251</v>
      </c>
      <c r="W1260" s="12">
        <v>251</v>
      </c>
      <c r="X1260" s="9">
        <v>251</v>
      </c>
      <c r="Y1260" s="9">
        <v>1251</v>
      </c>
      <c r="Z1260" s="12">
        <v>2396</v>
      </c>
      <c r="AA1260" s="12">
        <v>25814155.980160002</v>
      </c>
      <c r="AB1260" s="132"/>
      <c r="AC1260" s="131"/>
      <c r="AD1260" s="132"/>
      <c r="AE1260" s="132"/>
      <c r="AF1260" s="131"/>
      <c r="AG1260" s="131"/>
      <c r="AI1260" s="12"/>
      <c r="AL1260" s="12"/>
      <c r="AM1260" s="12"/>
      <c r="AO1260" s="12"/>
      <c r="AR1260" s="12"/>
      <c r="AS1260" s="12"/>
      <c r="AU1260" s="12"/>
      <c r="AX1260" s="12"/>
      <c r="AY1260" s="12"/>
      <c r="BA1260" s="12"/>
      <c r="BD1260" s="12"/>
      <c r="BE1260" s="12"/>
      <c r="BG1260" s="12"/>
      <c r="BJ1260" s="12"/>
      <c r="BK1260" s="12"/>
      <c r="BM1260" s="131"/>
      <c r="BN1260" s="132"/>
      <c r="BO1260" s="132"/>
      <c r="BP1260" s="12"/>
      <c r="BQ1260" s="12"/>
      <c r="BS1260" s="12"/>
      <c r="BV1260" s="12"/>
      <c r="BW1260" s="12"/>
      <c r="BY1260" s="12"/>
      <c r="CB1260" s="12"/>
      <c r="CC1260" s="12"/>
      <c r="CE1260" s="12"/>
      <c r="CH1260" s="12"/>
      <c r="CI1260" s="12"/>
    </row>
    <row r="1261" spans="1:87">
      <c r="A1261" s="9">
        <v>1252</v>
      </c>
      <c r="B1261" s="9">
        <v>251</v>
      </c>
      <c r="C1261" s="9" t="s">
        <v>1750</v>
      </c>
      <c r="D1261" s="9">
        <v>873</v>
      </c>
      <c r="E1261" s="9" t="s">
        <v>1494</v>
      </c>
      <c r="F1261" s="39">
        <v>2531643</v>
      </c>
      <c r="G1261" s="128">
        <v>9.1326753543742409E-2</v>
      </c>
      <c r="H1261" s="129">
        <f t="shared" si="180"/>
        <v>2403723</v>
      </c>
      <c r="I1261" s="128">
        <f>IF(H1264&gt;0, H1261/H1264, 0)</f>
        <v>8.5184396803532195E-2</v>
      </c>
      <c r="J1261" s="76"/>
      <c r="K1261" s="12" t="e">
        <f>ROUND(J1264*I1261,0)</f>
        <v>#REF!</v>
      </c>
      <c r="L1261" s="75">
        <v>1265361</v>
      </c>
      <c r="M1261" s="12" t="e">
        <f>K1261-L1261</f>
        <v>#REF!</v>
      </c>
      <c r="N1261" s="50" t="e">
        <f t="shared" si="179"/>
        <v>#REF!</v>
      </c>
      <c r="O1261" s="12">
        <v>161</v>
      </c>
      <c r="P1261" s="9">
        <f t="shared" si="172"/>
        <v>0</v>
      </c>
      <c r="Q1261" s="130">
        <f t="shared" si="173"/>
        <v>251</v>
      </c>
      <c r="R1261" s="130">
        <f t="shared" si="174"/>
        <v>873</v>
      </c>
      <c r="S1261" s="130">
        <f t="shared" si="175"/>
        <v>1252</v>
      </c>
      <c r="T1261" s="130">
        <f t="shared" si="176"/>
        <v>152</v>
      </c>
      <c r="U1261" s="130">
        <f t="shared" si="177"/>
        <v>2403723</v>
      </c>
      <c r="V1261" s="185">
        <f t="shared" si="178"/>
        <v>1252</v>
      </c>
      <c r="W1261" s="12">
        <v>251</v>
      </c>
      <c r="X1261" s="9">
        <v>873</v>
      </c>
      <c r="Y1261" s="9">
        <v>1252</v>
      </c>
      <c r="Z1261" s="12">
        <v>152</v>
      </c>
      <c r="AA1261" s="12">
        <v>2403723</v>
      </c>
      <c r="AB1261" s="132"/>
      <c r="AC1261" s="131"/>
      <c r="AD1261" s="132"/>
      <c r="AE1261" s="132"/>
      <c r="AF1261" s="131"/>
      <c r="AG1261" s="131"/>
      <c r="AI1261" s="12"/>
      <c r="AL1261" s="12"/>
      <c r="AM1261" s="12"/>
      <c r="AO1261" s="12"/>
      <c r="AR1261" s="12"/>
      <c r="AS1261" s="12"/>
      <c r="AU1261" s="12"/>
      <c r="AX1261" s="12"/>
      <c r="AY1261" s="12"/>
      <c r="BA1261" s="12"/>
      <c r="BD1261" s="12"/>
      <c r="BE1261" s="12"/>
      <c r="BG1261" s="12"/>
      <c r="BJ1261" s="12"/>
      <c r="BK1261" s="12"/>
      <c r="BM1261" s="131"/>
      <c r="BN1261" s="132"/>
      <c r="BO1261" s="132"/>
      <c r="BP1261" s="12"/>
      <c r="BQ1261" s="12"/>
      <c r="BS1261" s="12"/>
      <c r="BV1261" s="12"/>
      <c r="BW1261" s="12"/>
      <c r="BY1261" s="12"/>
      <c r="CB1261" s="12"/>
      <c r="CC1261" s="12"/>
      <c r="CE1261" s="12"/>
      <c r="CH1261" s="12"/>
      <c r="CI1261" s="12"/>
    </row>
    <row r="1262" spans="1:87">
      <c r="A1262" s="9">
        <v>1253</v>
      </c>
      <c r="B1262" s="9">
        <v>251</v>
      </c>
      <c r="C1262" s="9" t="s">
        <v>1928</v>
      </c>
      <c r="D1262" s="9">
        <v>998</v>
      </c>
      <c r="E1262" s="9" t="s">
        <v>1928</v>
      </c>
      <c r="F1262" s="39">
        <v>0</v>
      </c>
      <c r="G1262" s="128">
        <v>0</v>
      </c>
      <c r="H1262" s="129">
        <f t="shared" si="180"/>
        <v>0</v>
      </c>
      <c r="I1262" s="128">
        <f>IF(H1264&gt;0, H1262/H1264, 0)</f>
        <v>0</v>
      </c>
      <c r="J1262" s="76"/>
      <c r="K1262" s="12" t="e">
        <f>ROUND(J1264*I1262,0)</f>
        <v>#REF!</v>
      </c>
      <c r="L1262" s="75">
        <v>0</v>
      </c>
      <c r="M1262" s="12" t="e">
        <f>K1262-L1262</f>
        <v>#REF!</v>
      </c>
      <c r="N1262" s="50" t="e">
        <f t="shared" si="179"/>
        <v>#REF!</v>
      </c>
      <c r="O1262" s="12">
        <v>0</v>
      </c>
      <c r="P1262" s="9">
        <f t="shared" si="172"/>
        <v>0</v>
      </c>
      <c r="Q1262" s="130">
        <f t="shared" si="173"/>
        <v>251</v>
      </c>
      <c r="R1262" s="130">
        <f t="shared" si="174"/>
        <v>998</v>
      </c>
      <c r="S1262" s="130">
        <f t="shared" si="175"/>
        <v>1253</v>
      </c>
      <c r="T1262" s="130">
        <f t="shared" si="176"/>
        <v>0</v>
      </c>
      <c r="U1262" s="130">
        <f t="shared" si="177"/>
        <v>0</v>
      </c>
      <c r="V1262" s="185">
        <f t="shared" si="178"/>
        <v>1253</v>
      </c>
      <c r="W1262" s="12">
        <v>251</v>
      </c>
      <c r="X1262" s="9">
        <v>998</v>
      </c>
      <c r="Y1262" s="9">
        <v>1253</v>
      </c>
      <c r="Z1262" s="12">
        <v>0</v>
      </c>
      <c r="AA1262" s="12">
        <v>0</v>
      </c>
      <c r="AB1262" s="132"/>
      <c r="AC1262" s="131"/>
      <c r="AD1262" s="132"/>
      <c r="AE1262" s="132"/>
      <c r="AF1262" s="131"/>
      <c r="AG1262" s="131"/>
      <c r="AI1262" s="12"/>
      <c r="AL1262" s="12"/>
      <c r="AM1262" s="12"/>
      <c r="AO1262" s="12"/>
      <c r="AR1262" s="12"/>
      <c r="AS1262" s="12"/>
      <c r="AU1262" s="12"/>
      <c r="AX1262" s="12"/>
      <c r="AY1262" s="12"/>
      <c r="BA1262" s="12"/>
      <c r="BD1262" s="12"/>
      <c r="BE1262" s="12"/>
      <c r="BG1262" s="12"/>
      <c r="BJ1262" s="12"/>
      <c r="BK1262" s="12"/>
      <c r="BM1262" s="131"/>
      <c r="BN1262" s="132"/>
      <c r="BO1262" s="132"/>
      <c r="BP1262" s="12"/>
      <c r="BQ1262" s="12"/>
      <c r="BS1262" s="12"/>
      <c r="BV1262" s="12"/>
      <c r="BW1262" s="12"/>
      <c r="BY1262" s="12"/>
      <c r="CB1262" s="12"/>
      <c r="CC1262" s="12"/>
      <c r="CE1262" s="12"/>
      <c r="CH1262" s="12"/>
      <c r="CI1262" s="12"/>
    </row>
    <row r="1263" spans="1:87">
      <c r="A1263" s="9">
        <v>1254</v>
      </c>
      <c r="B1263" s="9">
        <v>251</v>
      </c>
      <c r="C1263" s="9" t="s">
        <v>1928</v>
      </c>
      <c r="D1263" s="9">
        <v>998</v>
      </c>
      <c r="E1263" s="9" t="s">
        <v>1928</v>
      </c>
      <c r="F1263" s="39">
        <v>0</v>
      </c>
      <c r="G1263" s="128">
        <v>0</v>
      </c>
      <c r="H1263" s="129">
        <f t="shared" si="180"/>
        <v>0</v>
      </c>
      <c r="I1263" s="128">
        <f>IF(H1264&gt;0, H1263/H1264, 0)</f>
        <v>0</v>
      </c>
      <c r="J1263" s="76"/>
      <c r="K1263" s="12" t="e">
        <f>ROUND(J1264*I1263,0)</f>
        <v>#REF!</v>
      </c>
      <c r="L1263" s="75">
        <v>0</v>
      </c>
      <c r="M1263" s="12" t="e">
        <f>K1263-L1263</f>
        <v>#REF!</v>
      </c>
      <c r="N1263" s="50" t="e">
        <f t="shared" si="179"/>
        <v>#REF!</v>
      </c>
      <c r="O1263" s="12">
        <v>0</v>
      </c>
      <c r="P1263" s="9">
        <f t="shared" si="172"/>
        <v>0</v>
      </c>
      <c r="Q1263" s="130">
        <f t="shared" si="173"/>
        <v>251</v>
      </c>
      <c r="R1263" s="130">
        <f t="shared" si="174"/>
        <v>998</v>
      </c>
      <c r="S1263" s="130">
        <f t="shared" si="175"/>
        <v>1254</v>
      </c>
      <c r="T1263" s="130">
        <f t="shared" si="176"/>
        <v>0</v>
      </c>
      <c r="U1263" s="130">
        <f t="shared" si="177"/>
        <v>0</v>
      </c>
      <c r="V1263" s="185">
        <f t="shared" si="178"/>
        <v>1254</v>
      </c>
      <c r="W1263" s="12">
        <v>251</v>
      </c>
      <c r="X1263" s="9">
        <v>998</v>
      </c>
      <c r="Y1263" s="9">
        <v>1254</v>
      </c>
      <c r="Z1263" s="12">
        <v>0</v>
      </c>
      <c r="AA1263" s="12">
        <v>0</v>
      </c>
      <c r="AB1263" s="132"/>
      <c r="AC1263" s="131"/>
      <c r="AD1263" s="132"/>
      <c r="AE1263" s="132"/>
      <c r="AF1263" s="131"/>
      <c r="AG1263" s="131"/>
      <c r="AI1263" s="12"/>
      <c r="AL1263" s="12"/>
      <c r="AM1263" s="12"/>
      <c r="AO1263" s="12"/>
      <c r="AR1263" s="12"/>
      <c r="AS1263" s="12"/>
      <c r="AU1263" s="12"/>
      <c r="AX1263" s="12"/>
      <c r="AY1263" s="12"/>
      <c r="BA1263" s="12"/>
      <c r="BD1263" s="12"/>
      <c r="BE1263" s="12"/>
      <c r="BG1263" s="12"/>
      <c r="BJ1263" s="12"/>
      <c r="BK1263" s="12"/>
      <c r="BM1263" s="131"/>
      <c r="BN1263" s="132"/>
      <c r="BO1263" s="132"/>
      <c r="BP1263" s="12"/>
      <c r="BQ1263" s="12"/>
      <c r="BS1263" s="12"/>
      <c r="BV1263" s="12"/>
      <c r="BW1263" s="12"/>
      <c r="BY1263" s="12"/>
      <c r="CB1263" s="12"/>
      <c r="CC1263" s="12"/>
      <c r="CE1263" s="12"/>
      <c r="CH1263" s="12"/>
      <c r="CI1263" s="12"/>
    </row>
    <row r="1264" spans="1:87">
      <c r="A1264" s="9">
        <v>1255</v>
      </c>
      <c r="B1264" s="13">
        <v>251</v>
      </c>
      <c r="C1264" s="13" t="s">
        <v>1750</v>
      </c>
      <c r="D1264" s="13">
        <v>999</v>
      </c>
      <c r="E1264" s="13" t="s">
        <v>946</v>
      </c>
      <c r="F1264" s="111">
        <v>27720716.019840002</v>
      </c>
      <c r="G1264" s="133">
        <v>1</v>
      </c>
      <c r="H1264" s="134">
        <f>SUM(H1260:H1263)</f>
        <v>28217878.980160002</v>
      </c>
      <c r="I1264" s="133">
        <f>SUM(I1260:I1263)</f>
        <v>1</v>
      </c>
      <c r="J1264" s="111" t="e">
        <f>VLOOKUP(B1264,town351,22)</f>
        <v>#REF!</v>
      </c>
      <c r="K1264" s="111" t="e">
        <f>SUM(K1260:K1263)</f>
        <v>#REF!</v>
      </c>
      <c r="L1264" s="135">
        <v>13855312</v>
      </c>
      <c r="M1264" s="111" t="e">
        <f>SUM(M1260:M1263)</f>
        <v>#REF!</v>
      </c>
      <c r="N1264" s="49" t="e">
        <f t="shared" si="179"/>
        <v>#REF!</v>
      </c>
      <c r="O1264" s="111">
        <v>2487</v>
      </c>
      <c r="P1264" s="9">
        <f t="shared" si="172"/>
        <v>0</v>
      </c>
      <c r="Q1264" s="130">
        <f t="shared" si="173"/>
        <v>251</v>
      </c>
      <c r="R1264" s="130">
        <f t="shared" si="174"/>
        <v>999</v>
      </c>
      <c r="S1264" s="130">
        <f t="shared" si="175"/>
        <v>1255</v>
      </c>
      <c r="T1264" s="130">
        <f t="shared" si="176"/>
        <v>2548</v>
      </c>
      <c r="U1264" s="130">
        <f t="shared" si="177"/>
        <v>28217878.980160002</v>
      </c>
      <c r="V1264" s="185">
        <f t="shared" si="178"/>
        <v>1255</v>
      </c>
      <c r="W1264" s="12">
        <v>251</v>
      </c>
      <c r="X1264" s="9">
        <v>999</v>
      </c>
      <c r="Y1264" s="9">
        <v>1255</v>
      </c>
      <c r="Z1264" s="12">
        <v>2548</v>
      </c>
      <c r="AA1264" s="12">
        <v>28217878.980160002</v>
      </c>
      <c r="AB1264" s="132"/>
      <c r="AC1264" s="131"/>
      <c r="AD1264" s="132"/>
      <c r="AE1264" s="132"/>
      <c r="AF1264" s="131"/>
      <c r="AG1264" s="131"/>
      <c r="AI1264" s="12"/>
      <c r="AL1264" s="12"/>
      <c r="AM1264" s="12"/>
      <c r="AO1264" s="12"/>
      <c r="AR1264" s="12"/>
      <c r="AS1264" s="12"/>
      <c r="AU1264" s="12"/>
      <c r="AX1264" s="12"/>
      <c r="AY1264" s="12"/>
      <c r="BA1264" s="12"/>
      <c r="BD1264" s="12"/>
      <c r="BE1264" s="12"/>
      <c r="BG1264" s="12"/>
      <c r="BJ1264" s="12"/>
      <c r="BK1264" s="12"/>
      <c r="BM1264" s="131"/>
      <c r="BN1264" s="132"/>
      <c r="BO1264" s="132"/>
      <c r="BP1264" s="12"/>
      <c r="BQ1264" s="12"/>
      <c r="BS1264" s="12"/>
      <c r="BV1264" s="12"/>
      <c r="BW1264" s="12"/>
      <c r="BY1264" s="12"/>
      <c r="CB1264" s="12"/>
      <c r="CC1264" s="12"/>
      <c r="CE1264" s="12"/>
      <c r="CH1264" s="12"/>
      <c r="CI1264" s="12"/>
    </row>
    <row r="1265" spans="1:87">
      <c r="A1265" s="9">
        <v>1256</v>
      </c>
      <c r="B1265" s="9">
        <v>252</v>
      </c>
      <c r="C1265" s="9" t="s">
        <v>1751</v>
      </c>
      <c r="D1265" s="9">
        <v>252</v>
      </c>
      <c r="E1265" s="9" t="s">
        <v>1312</v>
      </c>
      <c r="F1265" s="39">
        <v>7726823.8438600004</v>
      </c>
      <c r="G1265" s="128">
        <v>0.9669594426974375</v>
      </c>
      <c r="H1265" s="129">
        <f>U1265</f>
        <v>7673923.8114000009</v>
      </c>
      <c r="I1265" s="128">
        <f>IF(H1269&gt;0, H1265/H1269, 0)</f>
        <v>0.96242721592956637</v>
      </c>
      <c r="J1265" s="76"/>
      <c r="K1265" s="12" t="e">
        <f>ROUND(J1269*I1265,0)</f>
        <v>#REF!</v>
      </c>
      <c r="L1265" s="75">
        <v>6690331</v>
      </c>
      <c r="M1265" s="12" t="e">
        <f>K1265-L1265</f>
        <v>#REF!</v>
      </c>
      <c r="N1265" s="50" t="e">
        <f t="shared" si="179"/>
        <v>#REF!</v>
      </c>
      <c r="O1265" s="12">
        <v>777</v>
      </c>
      <c r="P1265" s="9">
        <f t="shared" si="172"/>
        <v>0</v>
      </c>
      <c r="Q1265" s="130">
        <f t="shared" si="173"/>
        <v>252</v>
      </c>
      <c r="R1265" s="130">
        <f t="shared" si="174"/>
        <v>252</v>
      </c>
      <c r="S1265" s="130">
        <f t="shared" si="175"/>
        <v>1256</v>
      </c>
      <c r="T1265" s="130">
        <f t="shared" si="176"/>
        <v>758</v>
      </c>
      <c r="U1265" s="130">
        <f t="shared" si="177"/>
        <v>7673923.8114000009</v>
      </c>
      <c r="V1265" s="185">
        <f t="shared" si="178"/>
        <v>1256</v>
      </c>
      <c r="W1265" s="12">
        <v>252</v>
      </c>
      <c r="X1265" s="9">
        <v>252</v>
      </c>
      <c r="Y1265" s="9">
        <v>1256</v>
      </c>
      <c r="Z1265" s="12">
        <v>758</v>
      </c>
      <c r="AA1265" s="12">
        <v>7673923.8114000009</v>
      </c>
      <c r="AB1265" s="132"/>
      <c r="AC1265" s="131"/>
      <c r="AD1265" s="132"/>
      <c r="AE1265" s="132"/>
      <c r="AF1265" s="131"/>
      <c r="AG1265" s="131"/>
      <c r="AI1265" s="12"/>
      <c r="AL1265" s="12"/>
      <c r="AM1265" s="12"/>
      <c r="AO1265" s="12"/>
      <c r="AR1265" s="12"/>
      <c r="AS1265" s="12"/>
      <c r="AU1265" s="12"/>
      <c r="AX1265" s="12"/>
      <c r="AY1265" s="12"/>
      <c r="BA1265" s="12"/>
      <c r="BD1265" s="12"/>
      <c r="BE1265" s="12"/>
      <c r="BG1265" s="12"/>
      <c r="BJ1265" s="12"/>
      <c r="BK1265" s="12"/>
      <c r="BM1265" s="131"/>
      <c r="BN1265" s="132"/>
      <c r="BO1265" s="132"/>
      <c r="BP1265" s="12"/>
      <c r="BQ1265" s="12"/>
      <c r="BS1265" s="12"/>
      <c r="BV1265" s="12"/>
      <c r="BW1265" s="12"/>
      <c r="BY1265" s="12"/>
      <c r="CB1265" s="12"/>
      <c r="CC1265" s="12"/>
      <c r="CE1265" s="12"/>
      <c r="CH1265" s="12"/>
      <c r="CI1265" s="12"/>
    </row>
    <row r="1266" spans="1:87">
      <c r="A1266" s="9">
        <v>1257</v>
      </c>
      <c r="B1266" s="9">
        <v>252</v>
      </c>
      <c r="C1266" s="9" t="s">
        <v>1751</v>
      </c>
      <c r="D1266" s="9">
        <v>817</v>
      </c>
      <c r="E1266" s="9" t="s">
        <v>1478</v>
      </c>
      <c r="F1266" s="39">
        <v>264022</v>
      </c>
      <c r="G1266" s="128">
        <v>3.3040557302562536E-2</v>
      </c>
      <c r="H1266" s="129">
        <f t="shared" si="180"/>
        <v>299587</v>
      </c>
      <c r="I1266" s="128">
        <f>IF(H1269&gt;0, H1266/H1269, 0)</f>
        <v>3.7572784070433594E-2</v>
      </c>
      <c r="J1266" s="76"/>
      <c r="K1266" s="12" t="e">
        <f>ROUND(J1269*I1266,0)</f>
        <v>#REF!</v>
      </c>
      <c r="L1266" s="75">
        <v>228606</v>
      </c>
      <c r="M1266" s="12" t="e">
        <f>K1266-L1266</f>
        <v>#REF!</v>
      </c>
      <c r="N1266" s="50" t="e">
        <f t="shared" si="179"/>
        <v>#REF!</v>
      </c>
      <c r="O1266" s="12">
        <v>17</v>
      </c>
      <c r="P1266" s="9">
        <f t="shared" si="172"/>
        <v>0</v>
      </c>
      <c r="Q1266" s="130">
        <f t="shared" si="173"/>
        <v>252</v>
      </c>
      <c r="R1266" s="130">
        <f t="shared" si="174"/>
        <v>817</v>
      </c>
      <c r="S1266" s="130">
        <f t="shared" si="175"/>
        <v>1257</v>
      </c>
      <c r="T1266" s="130">
        <f t="shared" si="176"/>
        <v>19</v>
      </c>
      <c r="U1266" s="130">
        <f t="shared" si="177"/>
        <v>299587</v>
      </c>
      <c r="V1266" s="185">
        <f t="shared" si="178"/>
        <v>1257</v>
      </c>
      <c r="W1266" s="12">
        <v>252</v>
      </c>
      <c r="X1266" s="9">
        <v>817</v>
      </c>
      <c r="Y1266" s="9">
        <v>1257</v>
      </c>
      <c r="Z1266" s="12">
        <v>19</v>
      </c>
      <c r="AA1266" s="12">
        <v>299587</v>
      </c>
      <c r="AB1266" s="132"/>
      <c r="AC1266" s="131"/>
      <c r="AD1266" s="132"/>
      <c r="AE1266" s="132"/>
      <c r="AF1266" s="131"/>
      <c r="AG1266" s="131"/>
      <c r="AI1266" s="12"/>
      <c r="AL1266" s="12"/>
      <c r="AM1266" s="12"/>
      <c r="AO1266" s="12"/>
      <c r="AR1266" s="12"/>
      <c r="AS1266" s="12"/>
      <c r="AU1266" s="12"/>
      <c r="AX1266" s="12"/>
      <c r="AY1266" s="12"/>
      <c r="BA1266" s="12"/>
      <c r="BD1266" s="12"/>
      <c r="BE1266" s="12"/>
      <c r="BG1266" s="12"/>
      <c r="BJ1266" s="12"/>
      <c r="BK1266" s="12"/>
      <c r="BM1266" s="131"/>
      <c r="BN1266" s="132"/>
      <c r="BO1266" s="132"/>
      <c r="BP1266" s="12"/>
      <c r="BQ1266" s="12"/>
      <c r="BS1266" s="12"/>
      <c r="BV1266" s="12"/>
      <c r="BW1266" s="12"/>
      <c r="BY1266" s="12"/>
      <c r="CB1266" s="12"/>
      <c r="CC1266" s="12"/>
      <c r="CE1266" s="12"/>
      <c r="CH1266" s="12"/>
      <c r="CI1266" s="12"/>
    </row>
    <row r="1267" spans="1:87">
      <c r="A1267" s="9">
        <v>1258</v>
      </c>
      <c r="B1267" s="9">
        <v>252</v>
      </c>
      <c r="C1267" s="9" t="s">
        <v>1928</v>
      </c>
      <c r="D1267" s="9">
        <v>998</v>
      </c>
      <c r="F1267" s="136">
        <v>0</v>
      </c>
      <c r="G1267" s="137">
        <v>0</v>
      </c>
      <c r="H1267" s="129">
        <f t="shared" si="180"/>
        <v>0</v>
      </c>
      <c r="I1267" s="128">
        <f>IF(H1269&gt;0, H1267/H1269, 0)</f>
        <v>0</v>
      </c>
      <c r="J1267" s="76"/>
      <c r="K1267" s="12" t="e">
        <f>ROUND(J1269*I1267,0)</f>
        <v>#REF!</v>
      </c>
      <c r="L1267" s="75">
        <v>0</v>
      </c>
      <c r="M1267" s="12" t="e">
        <f>K1267-L1267</f>
        <v>#REF!</v>
      </c>
      <c r="N1267" s="50" t="e">
        <f t="shared" si="179"/>
        <v>#REF!</v>
      </c>
      <c r="O1267" s="12">
        <v>0</v>
      </c>
      <c r="P1267" s="9">
        <f t="shared" si="172"/>
        <v>0</v>
      </c>
      <c r="Q1267" s="130">
        <f t="shared" si="173"/>
        <v>252</v>
      </c>
      <c r="R1267" s="130">
        <f t="shared" si="174"/>
        <v>998</v>
      </c>
      <c r="S1267" s="130">
        <f t="shared" si="175"/>
        <v>1258</v>
      </c>
      <c r="T1267" s="130">
        <f t="shared" si="176"/>
        <v>0</v>
      </c>
      <c r="U1267" s="130">
        <f t="shared" si="177"/>
        <v>0</v>
      </c>
      <c r="V1267" s="185">
        <f t="shared" si="178"/>
        <v>1258</v>
      </c>
      <c r="W1267" s="12">
        <v>252</v>
      </c>
      <c r="X1267" s="9">
        <v>998</v>
      </c>
      <c r="Y1267" s="9">
        <v>1258</v>
      </c>
      <c r="Z1267" s="12">
        <v>0</v>
      </c>
      <c r="AA1267" s="12">
        <v>0</v>
      </c>
      <c r="AB1267" s="132"/>
      <c r="AC1267" s="131"/>
      <c r="AD1267" s="132"/>
      <c r="AE1267" s="132"/>
      <c r="AF1267" s="131"/>
      <c r="AG1267" s="131"/>
      <c r="AI1267" s="12"/>
      <c r="AL1267" s="12"/>
      <c r="AM1267" s="12"/>
      <c r="AO1267" s="12"/>
      <c r="AR1267" s="12"/>
      <c r="AS1267" s="12"/>
      <c r="AU1267" s="12"/>
      <c r="AX1267" s="12"/>
      <c r="AY1267" s="12"/>
      <c r="BA1267" s="12"/>
      <c r="BD1267" s="12"/>
      <c r="BE1267" s="12"/>
      <c r="BG1267" s="12"/>
      <c r="BJ1267" s="12"/>
      <c r="BK1267" s="12"/>
      <c r="BM1267" s="131"/>
      <c r="BN1267" s="132"/>
      <c r="BO1267" s="132"/>
      <c r="BP1267" s="12"/>
      <c r="BQ1267" s="12"/>
      <c r="BS1267" s="12"/>
      <c r="BV1267" s="12"/>
      <c r="BW1267" s="12"/>
      <c r="BY1267" s="12"/>
      <c r="CB1267" s="12"/>
      <c r="CC1267" s="12"/>
      <c r="CE1267" s="12"/>
      <c r="CH1267" s="12"/>
      <c r="CI1267" s="12"/>
    </row>
    <row r="1268" spans="1:87">
      <c r="A1268" s="9">
        <v>1259</v>
      </c>
      <c r="B1268" s="9">
        <v>252</v>
      </c>
      <c r="C1268" s="9" t="s">
        <v>1928</v>
      </c>
      <c r="D1268" s="9">
        <v>998</v>
      </c>
      <c r="E1268" s="9" t="s">
        <v>1928</v>
      </c>
      <c r="F1268" s="39">
        <v>0</v>
      </c>
      <c r="G1268" s="128">
        <v>0</v>
      </c>
      <c r="H1268" s="129">
        <f t="shared" si="180"/>
        <v>0</v>
      </c>
      <c r="I1268" s="128">
        <f>IF(H1269&gt;0, H1268/H1269, 0)</f>
        <v>0</v>
      </c>
      <c r="J1268" s="76"/>
      <c r="K1268" s="12" t="e">
        <f>ROUND(J1269*I1268,0)</f>
        <v>#REF!</v>
      </c>
      <c r="L1268" s="75">
        <v>0</v>
      </c>
      <c r="M1268" s="12" t="e">
        <f>K1268-L1268</f>
        <v>#REF!</v>
      </c>
      <c r="N1268" s="50" t="e">
        <f t="shared" si="179"/>
        <v>#REF!</v>
      </c>
      <c r="O1268" s="12">
        <v>0</v>
      </c>
      <c r="P1268" s="9">
        <f t="shared" si="172"/>
        <v>0</v>
      </c>
      <c r="Q1268" s="130">
        <f t="shared" si="173"/>
        <v>252</v>
      </c>
      <c r="R1268" s="130">
        <f t="shared" si="174"/>
        <v>998</v>
      </c>
      <c r="S1268" s="130">
        <f t="shared" si="175"/>
        <v>1259</v>
      </c>
      <c r="T1268" s="130">
        <f t="shared" si="176"/>
        <v>0</v>
      </c>
      <c r="U1268" s="130">
        <f t="shared" si="177"/>
        <v>0</v>
      </c>
      <c r="V1268" s="185">
        <f t="shared" si="178"/>
        <v>1259</v>
      </c>
      <c r="W1268" s="12">
        <v>252</v>
      </c>
      <c r="X1268" s="9">
        <v>998</v>
      </c>
      <c r="Y1268" s="9">
        <v>1259</v>
      </c>
      <c r="Z1268" s="12">
        <v>0</v>
      </c>
      <c r="AA1268" s="12">
        <v>0</v>
      </c>
      <c r="AB1268" s="132"/>
      <c r="AC1268" s="131"/>
      <c r="AD1268" s="132"/>
      <c r="AE1268" s="132"/>
      <c r="AF1268" s="131"/>
      <c r="AG1268" s="131"/>
      <c r="AI1268" s="12"/>
      <c r="AL1268" s="12"/>
      <c r="AM1268" s="12"/>
      <c r="AO1268" s="12"/>
      <c r="AR1268" s="12"/>
      <c r="AS1268" s="12"/>
      <c r="AU1268" s="12"/>
      <c r="AX1268" s="12"/>
      <c r="AY1268" s="12"/>
      <c r="BA1268" s="12"/>
      <c r="BD1268" s="12"/>
      <c r="BE1268" s="12"/>
      <c r="BG1268" s="12"/>
      <c r="BJ1268" s="12"/>
      <c r="BK1268" s="12"/>
      <c r="BM1268" s="131"/>
      <c r="BN1268" s="132"/>
      <c r="BO1268" s="132"/>
      <c r="BP1268" s="12"/>
      <c r="BQ1268" s="12"/>
      <c r="BS1268" s="12"/>
      <c r="BV1268" s="12"/>
      <c r="BW1268" s="12"/>
      <c r="BY1268" s="12"/>
      <c r="CB1268" s="12"/>
      <c r="CC1268" s="12"/>
      <c r="CE1268" s="12"/>
      <c r="CH1268" s="12"/>
      <c r="CI1268" s="12"/>
    </row>
    <row r="1269" spans="1:87">
      <c r="A1269" s="9">
        <v>1260</v>
      </c>
      <c r="B1269" s="13">
        <v>252</v>
      </c>
      <c r="C1269" s="13" t="s">
        <v>1751</v>
      </c>
      <c r="D1269" s="13">
        <v>999</v>
      </c>
      <c r="E1269" s="13" t="s">
        <v>946</v>
      </c>
      <c r="F1269" s="111">
        <v>7990845.8438600004</v>
      </c>
      <c r="G1269" s="133">
        <v>1</v>
      </c>
      <c r="H1269" s="134">
        <f>SUM(H1265:H1268)</f>
        <v>7973510.8114000009</v>
      </c>
      <c r="I1269" s="133">
        <f>SUM(I1265:I1268)</f>
        <v>1</v>
      </c>
      <c r="J1269" s="111" t="e">
        <f>VLOOKUP(B1269,town351,22)</f>
        <v>#REF!</v>
      </c>
      <c r="K1269" s="111" t="e">
        <f>SUM(K1265:K1268)</f>
        <v>#REF!</v>
      </c>
      <c r="L1269" s="135">
        <v>6918937</v>
      </c>
      <c r="M1269" s="111" t="e">
        <f>SUM(M1265:M1268)</f>
        <v>#REF!</v>
      </c>
      <c r="N1269" s="49" t="e">
        <f t="shared" si="179"/>
        <v>#REF!</v>
      </c>
      <c r="O1269" s="111">
        <v>794</v>
      </c>
      <c r="P1269" s="9">
        <f t="shared" si="172"/>
        <v>0</v>
      </c>
      <c r="Q1269" s="130">
        <f t="shared" si="173"/>
        <v>252</v>
      </c>
      <c r="R1269" s="130">
        <f t="shared" si="174"/>
        <v>999</v>
      </c>
      <c r="S1269" s="130">
        <f t="shared" si="175"/>
        <v>1260</v>
      </c>
      <c r="T1269" s="130">
        <f t="shared" si="176"/>
        <v>777</v>
      </c>
      <c r="U1269" s="130">
        <f t="shared" si="177"/>
        <v>7973510.8114000009</v>
      </c>
      <c r="V1269" s="185">
        <f t="shared" si="178"/>
        <v>1260</v>
      </c>
      <c r="W1269" s="12">
        <v>252</v>
      </c>
      <c r="X1269" s="9">
        <v>999</v>
      </c>
      <c r="Y1269" s="9">
        <v>1260</v>
      </c>
      <c r="Z1269" s="12">
        <v>777</v>
      </c>
      <c r="AA1269" s="12">
        <v>7973510.8114000009</v>
      </c>
      <c r="AB1269" s="132"/>
      <c r="AC1269" s="131"/>
      <c r="AD1269" s="132"/>
      <c r="AE1269" s="132"/>
      <c r="AF1269" s="131"/>
      <c r="AG1269" s="131"/>
      <c r="AI1269" s="12"/>
      <c r="AL1269" s="12"/>
      <c r="AM1269" s="12"/>
      <c r="AO1269" s="12"/>
      <c r="AR1269" s="12"/>
      <c r="AS1269" s="12"/>
      <c r="AU1269" s="12"/>
      <c r="AX1269" s="12"/>
      <c r="AY1269" s="12"/>
      <c r="BA1269" s="12"/>
      <c r="BD1269" s="12"/>
      <c r="BE1269" s="12"/>
      <c r="BG1269" s="12"/>
      <c r="BJ1269" s="12"/>
      <c r="BK1269" s="12"/>
      <c r="BM1269" s="131"/>
      <c r="BN1269" s="132"/>
      <c r="BO1269" s="132"/>
      <c r="BP1269" s="12"/>
      <c r="BQ1269" s="12"/>
      <c r="BS1269" s="12"/>
      <c r="BV1269" s="12"/>
      <c r="BW1269" s="12"/>
      <c r="BY1269" s="12"/>
      <c r="CB1269" s="12"/>
      <c r="CC1269" s="12"/>
      <c r="CE1269" s="12"/>
      <c r="CH1269" s="12"/>
      <c r="CI1269" s="12"/>
    </row>
    <row r="1270" spans="1:87">
      <c r="A1270" s="9">
        <v>1261</v>
      </c>
      <c r="B1270" s="9">
        <v>253</v>
      </c>
      <c r="C1270" s="9" t="s">
        <v>1752</v>
      </c>
      <c r="D1270" s="9">
        <v>253</v>
      </c>
      <c r="E1270" s="9" t="s">
        <v>1313</v>
      </c>
      <c r="F1270" s="39">
        <v>676330.15</v>
      </c>
      <c r="G1270" s="128">
        <v>1</v>
      </c>
      <c r="H1270" s="129">
        <f>U1270</f>
        <v>642285.43000000005</v>
      </c>
      <c r="I1270" s="128">
        <f>IF(H1274&gt;0, H1270/H1274, 0)</f>
        <v>1</v>
      </c>
      <c r="J1270" s="76"/>
      <c r="K1270" s="12" t="e">
        <f>ROUND(J1274*I1270,0)</f>
        <v>#REF!</v>
      </c>
      <c r="L1270" s="75">
        <v>545165</v>
      </c>
      <c r="M1270" s="12" t="e">
        <f>K1270-L1270</f>
        <v>#REF!</v>
      </c>
      <c r="N1270" s="50" t="e">
        <f t="shared" si="179"/>
        <v>#REF!</v>
      </c>
      <c r="O1270" s="12">
        <v>70</v>
      </c>
      <c r="P1270" s="9">
        <f t="shared" si="172"/>
        <v>0</v>
      </c>
      <c r="Q1270" s="130">
        <f t="shared" si="173"/>
        <v>253</v>
      </c>
      <c r="R1270" s="130">
        <f t="shared" si="174"/>
        <v>253</v>
      </c>
      <c r="S1270" s="130">
        <f t="shared" si="175"/>
        <v>1261</v>
      </c>
      <c r="T1270" s="130">
        <f t="shared" si="176"/>
        <v>66</v>
      </c>
      <c r="U1270" s="130">
        <f t="shared" si="177"/>
        <v>642285.43000000005</v>
      </c>
      <c r="V1270" s="185">
        <f t="shared" si="178"/>
        <v>1261</v>
      </c>
      <c r="W1270" s="12">
        <v>253</v>
      </c>
      <c r="X1270" s="9">
        <v>253</v>
      </c>
      <c r="Y1270" s="9">
        <v>1261</v>
      </c>
      <c r="Z1270" s="12">
        <v>66</v>
      </c>
      <c r="AA1270" s="12">
        <v>642285.43000000005</v>
      </c>
      <c r="AB1270" s="132"/>
      <c r="AC1270" s="131"/>
      <c r="AD1270" s="132"/>
      <c r="AE1270" s="132"/>
      <c r="AF1270" s="131"/>
      <c r="AG1270" s="131"/>
      <c r="AI1270" s="12"/>
      <c r="AL1270" s="12"/>
      <c r="AM1270" s="12"/>
      <c r="AO1270" s="12"/>
      <c r="AR1270" s="12"/>
      <c r="AS1270" s="12"/>
      <c r="AU1270" s="12"/>
      <c r="AX1270" s="12"/>
      <c r="AY1270" s="12"/>
      <c r="BA1270" s="12"/>
      <c r="BD1270" s="12"/>
      <c r="BE1270" s="12"/>
      <c r="BG1270" s="12"/>
      <c r="BJ1270" s="12"/>
      <c r="BK1270" s="12"/>
      <c r="BM1270" s="131"/>
      <c r="BN1270" s="132"/>
      <c r="BO1270" s="132"/>
      <c r="BP1270" s="12"/>
      <c r="BQ1270" s="12"/>
      <c r="BS1270" s="12"/>
      <c r="BV1270" s="12"/>
      <c r="BW1270" s="12"/>
      <c r="BY1270" s="12"/>
      <c r="CB1270" s="12"/>
      <c r="CC1270" s="12"/>
      <c r="CE1270" s="12"/>
      <c r="CH1270" s="12"/>
      <c r="CI1270" s="12"/>
    </row>
    <row r="1271" spans="1:87">
      <c r="A1271" s="9">
        <v>1262</v>
      </c>
      <c r="B1271" s="9">
        <v>253</v>
      </c>
      <c r="C1271" s="9" t="s">
        <v>1928</v>
      </c>
      <c r="D1271" s="9">
        <v>998</v>
      </c>
      <c r="E1271" s="9" t="s">
        <v>1928</v>
      </c>
      <c r="F1271" s="39">
        <v>0</v>
      </c>
      <c r="G1271" s="128">
        <v>0</v>
      </c>
      <c r="H1271" s="129">
        <f t="shared" si="180"/>
        <v>0</v>
      </c>
      <c r="I1271" s="128">
        <f>IF(H1274&gt;0, H1271/H1274, 0)</f>
        <v>0</v>
      </c>
      <c r="J1271" s="76"/>
      <c r="K1271" s="12" t="e">
        <f>ROUND(J1274*I1271,0)</f>
        <v>#REF!</v>
      </c>
      <c r="L1271" s="75">
        <v>0</v>
      </c>
      <c r="M1271" s="12" t="e">
        <f>K1271-L1271</f>
        <v>#REF!</v>
      </c>
      <c r="N1271" s="50" t="e">
        <f t="shared" si="179"/>
        <v>#REF!</v>
      </c>
      <c r="O1271" s="12">
        <v>0</v>
      </c>
      <c r="P1271" s="9">
        <f t="shared" si="172"/>
        <v>0</v>
      </c>
      <c r="Q1271" s="130">
        <f t="shared" si="173"/>
        <v>253</v>
      </c>
      <c r="R1271" s="130">
        <f t="shared" si="174"/>
        <v>998</v>
      </c>
      <c r="S1271" s="130">
        <f t="shared" si="175"/>
        <v>1262</v>
      </c>
      <c r="T1271" s="130">
        <f t="shared" si="176"/>
        <v>0</v>
      </c>
      <c r="U1271" s="130">
        <f t="shared" si="177"/>
        <v>0</v>
      </c>
      <c r="V1271" s="185">
        <f t="shared" si="178"/>
        <v>1262</v>
      </c>
      <c r="W1271" s="12">
        <v>253</v>
      </c>
      <c r="X1271" s="9">
        <v>998</v>
      </c>
      <c r="Y1271" s="9">
        <v>1262</v>
      </c>
      <c r="Z1271" s="12">
        <v>0</v>
      </c>
      <c r="AA1271" s="12">
        <v>0</v>
      </c>
      <c r="AB1271" s="132"/>
      <c r="AC1271" s="131"/>
      <c r="AD1271" s="132"/>
      <c r="AE1271" s="132"/>
      <c r="AF1271" s="131"/>
      <c r="AG1271" s="131"/>
      <c r="AI1271" s="12"/>
      <c r="AL1271" s="12"/>
      <c r="AM1271" s="12"/>
      <c r="AO1271" s="12"/>
      <c r="AR1271" s="12"/>
      <c r="AS1271" s="12"/>
      <c r="AU1271" s="12"/>
      <c r="AX1271" s="12"/>
      <c r="AY1271" s="12"/>
      <c r="BA1271" s="12"/>
      <c r="BD1271" s="12"/>
      <c r="BE1271" s="12"/>
      <c r="BG1271" s="12"/>
      <c r="BJ1271" s="12"/>
      <c r="BK1271" s="12"/>
      <c r="BM1271" s="131"/>
      <c r="BN1271" s="132"/>
      <c r="BO1271" s="132"/>
      <c r="BP1271" s="12"/>
      <c r="BQ1271" s="12"/>
      <c r="BS1271" s="12"/>
      <c r="BV1271" s="12"/>
      <c r="BW1271" s="12"/>
      <c r="BY1271" s="12"/>
      <c r="CB1271" s="12"/>
      <c r="CC1271" s="12"/>
      <c r="CE1271" s="12"/>
      <c r="CH1271" s="12"/>
      <c r="CI1271" s="12"/>
    </row>
    <row r="1272" spans="1:87">
      <c r="A1272" s="9">
        <v>1263</v>
      </c>
      <c r="B1272" s="9">
        <v>253</v>
      </c>
      <c r="C1272" s="9" t="s">
        <v>1928</v>
      </c>
      <c r="D1272" s="9">
        <v>998</v>
      </c>
      <c r="E1272" s="9" t="s">
        <v>1928</v>
      </c>
      <c r="F1272" s="39">
        <v>0</v>
      </c>
      <c r="G1272" s="128">
        <v>0</v>
      </c>
      <c r="H1272" s="129">
        <f t="shared" si="180"/>
        <v>0</v>
      </c>
      <c r="I1272" s="128">
        <f>IF(H1274&gt;0, H1272/H1274, 0)</f>
        <v>0</v>
      </c>
      <c r="J1272" s="76"/>
      <c r="K1272" s="12" t="e">
        <f>ROUND(J1274*I1272,0)</f>
        <v>#REF!</v>
      </c>
      <c r="L1272" s="75">
        <v>0</v>
      </c>
      <c r="M1272" s="12" t="e">
        <f>K1272-L1272</f>
        <v>#REF!</v>
      </c>
      <c r="N1272" s="50" t="e">
        <f t="shared" si="179"/>
        <v>#REF!</v>
      </c>
      <c r="O1272" s="12">
        <v>0</v>
      </c>
      <c r="P1272" s="9">
        <f t="shared" si="172"/>
        <v>0</v>
      </c>
      <c r="Q1272" s="130">
        <f t="shared" si="173"/>
        <v>253</v>
      </c>
      <c r="R1272" s="130">
        <f t="shared" si="174"/>
        <v>998</v>
      </c>
      <c r="S1272" s="130">
        <f t="shared" si="175"/>
        <v>1263</v>
      </c>
      <c r="T1272" s="130">
        <f t="shared" si="176"/>
        <v>0</v>
      </c>
      <c r="U1272" s="130">
        <f t="shared" si="177"/>
        <v>0</v>
      </c>
      <c r="V1272" s="185">
        <f t="shared" si="178"/>
        <v>1263</v>
      </c>
      <c r="W1272" s="12">
        <v>253</v>
      </c>
      <c r="X1272" s="9">
        <v>998</v>
      </c>
      <c r="Y1272" s="9">
        <v>1263</v>
      </c>
      <c r="Z1272" s="12">
        <v>0</v>
      </c>
      <c r="AA1272" s="12">
        <v>0</v>
      </c>
      <c r="AB1272" s="132"/>
      <c r="AC1272" s="131"/>
      <c r="AD1272" s="132"/>
      <c r="AE1272" s="132"/>
      <c r="AF1272" s="131"/>
      <c r="AG1272" s="131"/>
      <c r="AI1272" s="12"/>
      <c r="AL1272" s="12"/>
      <c r="AM1272" s="12"/>
      <c r="AO1272" s="12"/>
      <c r="AR1272" s="12"/>
      <c r="AS1272" s="12"/>
      <c r="AU1272" s="12"/>
      <c r="AX1272" s="12"/>
      <c r="AY1272" s="12"/>
      <c r="BA1272" s="12"/>
      <c r="BD1272" s="12"/>
      <c r="BE1272" s="12"/>
      <c r="BG1272" s="12"/>
      <c r="BJ1272" s="12"/>
      <c r="BK1272" s="12"/>
      <c r="BM1272" s="131"/>
      <c r="BN1272" s="132"/>
      <c r="BO1272" s="132"/>
      <c r="BP1272" s="12"/>
      <c r="BQ1272" s="12"/>
      <c r="BS1272" s="12"/>
      <c r="BV1272" s="12"/>
      <c r="BW1272" s="12"/>
      <c r="BY1272" s="12"/>
      <c r="CB1272" s="12"/>
      <c r="CC1272" s="12"/>
      <c r="CE1272" s="12"/>
      <c r="CH1272" s="12"/>
      <c r="CI1272" s="12"/>
    </row>
    <row r="1273" spans="1:87">
      <c r="A1273" s="9">
        <v>1264</v>
      </c>
      <c r="B1273" s="9">
        <v>253</v>
      </c>
      <c r="C1273" s="9" t="s">
        <v>1928</v>
      </c>
      <c r="D1273" s="9">
        <v>998</v>
      </c>
      <c r="E1273" s="9" t="s">
        <v>1928</v>
      </c>
      <c r="F1273" s="39">
        <v>0</v>
      </c>
      <c r="G1273" s="128">
        <v>0</v>
      </c>
      <c r="H1273" s="129">
        <f t="shared" si="180"/>
        <v>0</v>
      </c>
      <c r="I1273" s="128">
        <f>IF(H1274&gt;0, H1273/H1274, 0)</f>
        <v>0</v>
      </c>
      <c r="J1273" s="76"/>
      <c r="K1273" s="12" t="e">
        <f>ROUND(J1274*I1273,0)</f>
        <v>#REF!</v>
      </c>
      <c r="L1273" s="75">
        <v>0</v>
      </c>
      <c r="M1273" s="12" t="e">
        <f>K1273-L1273</f>
        <v>#REF!</v>
      </c>
      <c r="N1273" s="50" t="e">
        <f t="shared" si="179"/>
        <v>#REF!</v>
      </c>
      <c r="O1273" s="12">
        <v>0</v>
      </c>
      <c r="P1273" s="9">
        <f t="shared" si="172"/>
        <v>0</v>
      </c>
      <c r="Q1273" s="130">
        <f t="shared" si="173"/>
        <v>253</v>
      </c>
      <c r="R1273" s="130">
        <f t="shared" si="174"/>
        <v>998</v>
      </c>
      <c r="S1273" s="130">
        <f t="shared" si="175"/>
        <v>1264</v>
      </c>
      <c r="T1273" s="130">
        <f t="shared" si="176"/>
        <v>0</v>
      </c>
      <c r="U1273" s="130">
        <f t="shared" si="177"/>
        <v>0</v>
      </c>
      <c r="V1273" s="185">
        <f t="shared" si="178"/>
        <v>1264</v>
      </c>
      <c r="W1273" s="12">
        <v>253</v>
      </c>
      <c r="X1273" s="9">
        <v>998</v>
      </c>
      <c r="Y1273" s="9">
        <v>1264</v>
      </c>
      <c r="Z1273" s="12">
        <v>0</v>
      </c>
      <c r="AA1273" s="12">
        <v>0</v>
      </c>
      <c r="AB1273" s="132"/>
      <c r="AC1273" s="131"/>
      <c r="AD1273" s="132"/>
      <c r="AE1273" s="132"/>
      <c r="AF1273" s="131"/>
      <c r="AG1273" s="131"/>
      <c r="AI1273" s="12"/>
      <c r="AL1273" s="12"/>
      <c r="AM1273" s="12"/>
      <c r="AO1273" s="12"/>
      <c r="AR1273" s="12"/>
      <c r="AS1273" s="12"/>
      <c r="AU1273" s="12"/>
      <c r="AX1273" s="12"/>
      <c r="AY1273" s="12"/>
      <c r="BA1273" s="12"/>
      <c r="BD1273" s="12"/>
      <c r="BE1273" s="12"/>
      <c r="BG1273" s="12"/>
      <c r="BJ1273" s="12"/>
      <c r="BK1273" s="12"/>
      <c r="BM1273" s="131"/>
      <c r="BN1273" s="132"/>
      <c r="BO1273" s="132"/>
      <c r="BP1273" s="12"/>
      <c r="BQ1273" s="12"/>
      <c r="BS1273" s="12"/>
      <c r="BV1273" s="12"/>
      <c r="BW1273" s="12"/>
      <c r="BY1273" s="12"/>
      <c r="CB1273" s="12"/>
      <c r="CC1273" s="12"/>
      <c r="CE1273" s="12"/>
      <c r="CH1273" s="12"/>
      <c r="CI1273" s="12"/>
    </row>
    <row r="1274" spans="1:87">
      <c r="A1274" s="9">
        <v>1265</v>
      </c>
      <c r="B1274" s="13">
        <v>253</v>
      </c>
      <c r="C1274" s="13" t="s">
        <v>1752</v>
      </c>
      <c r="D1274" s="13">
        <v>999</v>
      </c>
      <c r="E1274" s="13" t="s">
        <v>946</v>
      </c>
      <c r="F1274" s="111">
        <v>676330.15</v>
      </c>
      <c r="G1274" s="133">
        <v>1</v>
      </c>
      <c r="H1274" s="134">
        <f>SUM(H1270:H1273)</f>
        <v>642285.43000000005</v>
      </c>
      <c r="I1274" s="133">
        <f>SUM(I1270:I1273)</f>
        <v>1</v>
      </c>
      <c r="J1274" s="111" t="e">
        <f>VLOOKUP(B1274,town351,22)</f>
        <v>#REF!</v>
      </c>
      <c r="K1274" s="111" t="e">
        <f>SUM(K1270:K1273)</f>
        <v>#REF!</v>
      </c>
      <c r="L1274" s="135">
        <v>545165</v>
      </c>
      <c r="M1274" s="111" t="e">
        <f>SUM(M1270:M1273)</f>
        <v>#REF!</v>
      </c>
      <c r="N1274" s="49" t="e">
        <f t="shared" si="179"/>
        <v>#REF!</v>
      </c>
      <c r="O1274" s="111">
        <v>70</v>
      </c>
      <c r="P1274" s="9">
        <f t="shared" si="172"/>
        <v>0</v>
      </c>
      <c r="Q1274" s="130">
        <f t="shared" si="173"/>
        <v>253</v>
      </c>
      <c r="R1274" s="130">
        <f t="shared" si="174"/>
        <v>999</v>
      </c>
      <c r="S1274" s="130">
        <f t="shared" si="175"/>
        <v>1265</v>
      </c>
      <c r="T1274" s="130">
        <f t="shared" si="176"/>
        <v>66</v>
      </c>
      <c r="U1274" s="130">
        <f t="shared" si="177"/>
        <v>642285.43000000005</v>
      </c>
      <c r="V1274" s="185">
        <f t="shared" si="178"/>
        <v>1265</v>
      </c>
      <c r="W1274" s="12">
        <v>253</v>
      </c>
      <c r="X1274" s="9">
        <v>999</v>
      </c>
      <c r="Y1274" s="9">
        <v>1265</v>
      </c>
      <c r="Z1274" s="12">
        <v>66</v>
      </c>
      <c r="AA1274" s="12">
        <v>642285.43000000005</v>
      </c>
      <c r="AB1274" s="132"/>
      <c r="AC1274" s="131"/>
      <c r="AD1274" s="132"/>
      <c r="AE1274" s="132"/>
      <c r="AF1274" s="131"/>
      <c r="AG1274" s="131"/>
      <c r="AI1274" s="12"/>
      <c r="AL1274" s="12"/>
      <c r="AM1274" s="12"/>
      <c r="AO1274" s="12"/>
      <c r="AR1274" s="12"/>
      <c r="AS1274" s="12"/>
      <c r="AU1274" s="12"/>
      <c r="AX1274" s="12"/>
      <c r="AY1274" s="12"/>
      <c r="BA1274" s="12"/>
      <c r="BD1274" s="12"/>
      <c r="BE1274" s="12"/>
      <c r="BG1274" s="12"/>
      <c r="BJ1274" s="12"/>
      <c r="BK1274" s="12"/>
      <c r="BM1274" s="131"/>
      <c r="BN1274" s="132"/>
      <c r="BO1274" s="132"/>
      <c r="BP1274" s="12"/>
      <c r="BQ1274" s="12"/>
      <c r="BS1274" s="12"/>
      <c r="BV1274" s="12"/>
      <c r="BW1274" s="12"/>
      <c r="BY1274" s="12"/>
      <c r="CB1274" s="12"/>
      <c r="CC1274" s="12"/>
      <c r="CE1274" s="12"/>
      <c r="CH1274" s="12"/>
      <c r="CI1274" s="12"/>
    </row>
    <row r="1275" spans="1:87">
      <c r="A1275" s="9">
        <v>1266</v>
      </c>
      <c r="B1275" s="9">
        <v>254</v>
      </c>
      <c r="C1275" s="9" t="s">
        <v>1753</v>
      </c>
      <c r="D1275" s="9">
        <v>254</v>
      </c>
      <c r="E1275" s="9" t="s">
        <v>1314</v>
      </c>
      <c r="F1275" s="39">
        <v>27029.435180000004</v>
      </c>
      <c r="G1275" s="128">
        <v>3.1238193056974113E-3</v>
      </c>
      <c r="H1275" s="129">
        <f>U1275</f>
        <v>27164.907080000004</v>
      </c>
      <c r="I1275" s="128">
        <f>IF(H1279&gt;0, H1275/H1279, 0)</f>
        <v>3.2015755338087532E-3</v>
      </c>
      <c r="J1275" s="76"/>
      <c r="K1275" s="12" t="e">
        <f>ROUND(J1279*I1275,0)</f>
        <v>#REF!</v>
      </c>
      <c r="L1275" s="75">
        <v>21899</v>
      </c>
      <c r="M1275" s="12" t="e">
        <f>K1275-L1275</f>
        <v>#REF!</v>
      </c>
      <c r="N1275" s="50" t="e">
        <f t="shared" si="179"/>
        <v>#REF!</v>
      </c>
      <c r="O1275" s="12">
        <v>2</v>
      </c>
      <c r="P1275" s="9">
        <f t="shared" si="172"/>
        <v>0</v>
      </c>
      <c r="Q1275" s="130">
        <f t="shared" si="173"/>
        <v>254</v>
      </c>
      <c r="R1275" s="130">
        <f t="shared" si="174"/>
        <v>254</v>
      </c>
      <c r="S1275" s="130">
        <f t="shared" si="175"/>
        <v>1266</v>
      </c>
      <c r="T1275" s="130">
        <f t="shared" si="176"/>
        <v>2</v>
      </c>
      <c r="U1275" s="130">
        <f t="shared" si="177"/>
        <v>27164.907080000004</v>
      </c>
      <c r="V1275" s="185">
        <f t="shared" si="178"/>
        <v>1266</v>
      </c>
      <c r="W1275" s="12">
        <v>254</v>
      </c>
      <c r="X1275" s="9">
        <v>254</v>
      </c>
      <c r="Y1275" s="9">
        <v>1266</v>
      </c>
      <c r="Z1275" s="12">
        <v>2</v>
      </c>
      <c r="AA1275" s="12">
        <v>27164.907080000004</v>
      </c>
      <c r="AB1275" s="132"/>
      <c r="AC1275" s="131"/>
      <c r="AD1275" s="132"/>
      <c r="AE1275" s="132"/>
      <c r="AF1275" s="131"/>
      <c r="AG1275" s="131"/>
      <c r="AI1275" s="12"/>
      <c r="AL1275" s="12"/>
      <c r="AM1275" s="12"/>
      <c r="AO1275" s="12"/>
      <c r="AR1275" s="12"/>
      <c r="AS1275" s="12"/>
      <c r="AU1275" s="12"/>
      <c r="AX1275" s="12"/>
      <c r="AY1275" s="12"/>
      <c r="BA1275" s="12"/>
      <c r="BD1275" s="12"/>
      <c r="BE1275" s="12"/>
      <c r="BG1275" s="12"/>
      <c r="BJ1275" s="12"/>
      <c r="BK1275" s="12"/>
      <c r="BM1275" s="131"/>
      <c r="BN1275" s="132"/>
      <c r="BO1275" s="132"/>
      <c r="BP1275" s="12"/>
      <c r="BQ1275" s="12"/>
      <c r="BS1275" s="12"/>
      <c r="BV1275" s="12"/>
      <c r="BW1275" s="12"/>
      <c r="BY1275" s="12"/>
      <c r="CB1275" s="12"/>
      <c r="CC1275" s="12"/>
      <c r="CE1275" s="12"/>
      <c r="CH1275" s="12"/>
      <c r="CI1275" s="12"/>
    </row>
    <row r="1276" spans="1:87">
      <c r="A1276" s="9">
        <v>1267</v>
      </c>
      <c r="B1276" s="9">
        <v>254</v>
      </c>
      <c r="C1276" s="9" t="s">
        <v>1753</v>
      </c>
      <c r="D1276" s="9">
        <v>773</v>
      </c>
      <c r="E1276" s="9" t="s">
        <v>1468</v>
      </c>
      <c r="F1276" s="39">
        <v>8390714</v>
      </c>
      <c r="G1276" s="128">
        <v>0.96972334816600281</v>
      </c>
      <c r="H1276" s="129">
        <f t="shared" si="180"/>
        <v>8141959</v>
      </c>
      <c r="I1276" s="128">
        <f>IF(H1279&gt;0, H1276/H1279, 0)</f>
        <v>0.95958718558863476</v>
      </c>
      <c r="J1276" s="76"/>
      <c r="K1276" s="12" t="e">
        <f>ROUND(J1279*I1276,0)</f>
        <v>#REF!</v>
      </c>
      <c r="L1276" s="75">
        <v>6798125</v>
      </c>
      <c r="M1276" s="12" t="e">
        <f>K1276-L1276</f>
        <v>#REF!</v>
      </c>
      <c r="N1276" s="50" t="e">
        <f t="shared" si="179"/>
        <v>#REF!</v>
      </c>
      <c r="O1276" s="12">
        <v>857</v>
      </c>
      <c r="P1276" s="9">
        <f t="shared" si="172"/>
        <v>0</v>
      </c>
      <c r="Q1276" s="130">
        <f t="shared" si="173"/>
        <v>254</v>
      </c>
      <c r="R1276" s="130">
        <f t="shared" si="174"/>
        <v>773</v>
      </c>
      <c r="S1276" s="130">
        <f t="shared" si="175"/>
        <v>1267</v>
      </c>
      <c r="T1276" s="130">
        <f t="shared" si="176"/>
        <v>815</v>
      </c>
      <c r="U1276" s="130">
        <f t="shared" si="177"/>
        <v>8141959</v>
      </c>
      <c r="V1276" s="185">
        <f t="shared" si="178"/>
        <v>1267</v>
      </c>
      <c r="W1276" s="12">
        <v>254</v>
      </c>
      <c r="X1276" s="9">
        <v>773</v>
      </c>
      <c r="Y1276" s="9">
        <v>1267</v>
      </c>
      <c r="Z1276" s="12">
        <v>815</v>
      </c>
      <c r="AA1276" s="12">
        <v>8141959</v>
      </c>
      <c r="AB1276" s="132"/>
      <c r="AC1276" s="131"/>
      <c r="AD1276" s="132"/>
      <c r="AE1276" s="132"/>
      <c r="AF1276" s="131"/>
      <c r="AG1276" s="131"/>
      <c r="AI1276" s="12"/>
      <c r="AL1276" s="12"/>
      <c r="AM1276" s="12"/>
      <c r="AO1276" s="12"/>
      <c r="AR1276" s="12"/>
      <c r="AS1276" s="12"/>
      <c r="AU1276" s="12"/>
      <c r="AX1276" s="12"/>
      <c r="AY1276" s="12"/>
      <c r="BA1276" s="12"/>
      <c r="BD1276" s="12"/>
      <c r="BE1276" s="12"/>
      <c r="BG1276" s="12"/>
      <c r="BJ1276" s="12"/>
      <c r="BK1276" s="12"/>
      <c r="BM1276" s="131"/>
      <c r="BN1276" s="132"/>
      <c r="BO1276" s="132"/>
      <c r="BP1276" s="12"/>
      <c r="BQ1276" s="12"/>
      <c r="BS1276" s="12"/>
      <c r="BV1276" s="12"/>
      <c r="BW1276" s="12"/>
      <c r="BY1276" s="12"/>
      <c r="CB1276" s="12"/>
      <c r="CC1276" s="12"/>
      <c r="CE1276" s="12"/>
      <c r="CH1276" s="12"/>
      <c r="CI1276" s="12"/>
    </row>
    <row r="1277" spans="1:87">
      <c r="A1277" s="9">
        <v>1268</v>
      </c>
      <c r="B1277" s="9">
        <v>254</v>
      </c>
      <c r="C1277" s="9" t="s">
        <v>1753</v>
      </c>
      <c r="D1277" s="9">
        <v>885</v>
      </c>
      <c r="E1277" s="9" t="s">
        <v>1498</v>
      </c>
      <c r="F1277" s="39">
        <v>234945</v>
      </c>
      <c r="G1277" s="128">
        <v>2.7152832528299919E-2</v>
      </c>
      <c r="H1277" s="129">
        <f t="shared" si="180"/>
        <v>315732</v>
      </c>
      <c r="I1277" s="128">
        <f>IF(H1279&gt;0, H1277/H1279, 0)</f>
        <v>3.7211238877556473E-2</v>
      </c>
      <c r="J1277" s="76"/>
      <c r="K1277" s="12" t="e">
        <f>ROUND(J1279*I1277,0)</f>
        <v>#REF!</v>
      </c>
      <c r="L1277" s="75">
        <v>190352</v>
      </c>
      <c r="M1277" s="12" t="e">
        <f>K1277-L1277</f>
        <v>#REF!</v>
      </c>
      <c r="N1277" s="50" t="e">
        <f t="shared" si="179"/>
        <v>#REF!</v>
      </c>
      <c r="O1277" s="12">
        <v>15</v>
      </c>
      <c r="P1277" s="9">
        <f t="shared" si="172"/>
        <v>0</v>
      </c>
      <c r="Q1277" s="130">
        <f t="shared" si="173"/>
        <v>254</v>
      </c>
      <c r="R1277" s="130">
        <f t="shared" si="174"/>
        <v>885</v>
      </c>
      <c r="S1277" s="130">
        <f t="shared" si="175"/>
        <v>1268</v>
      </c>
      <c r="T1277" s="130">
        <f t="shared" si="176"/>
        <v>20</v>
      </c>
      <c r="U1277" s="130">
        <f t="shared" si="177"/>
        <v>315732</v>
      </c>
      <c r="V1277" s="185">
        <f t="shared" si="178"/>
        <v>1268</v>
      </c>
      <c r="W1277" s="12">
        <v>254</v>
      </c>
      <c r="X1277" s="9">
        <v>885</v>
      </c>
      <c r="Y1277" s="9">
        <v>1268</v>
      </c>
      <c r="Z1277" s="12">
        <v>20</v>
      </c>
      <c r="AA1277" s="12">
        <v>315732</v>
      </c>
      <c r="AB1277" s="132"/>
      <c r="AC1277" s="131"/>
      <c r="AD1277" s="132"/>
      <c r="AE1277" s="132"/>
      <c r="AF1277" s="131"/>
      <c r="AG1277" s="131"/>
      <c r="AI1277" s="12"/>
      <c r="AL1277" s="12"/>
      <c r="AM1277" s="12"/>
      <c r="AO1277" s="12"/>
      <c r="AR1277" s="12"/>
      <c r="AS1277" s="12"/>
      <c r="AU1277" s="12"/>
      <c r="AX1277" s="12"/>
      <c r="AY1277" s="12"/>
      <c r="BA1277" s="12"/>
      <c r="BD1277" s="12"/>
      <c r="BE1277" s="12"/>
      <c r="BG1277" s="12"/>
      <c r="BJ1277" s="12"/>
      <c r="BK1277" s="12"/>
      <c r="BM1277" s="131"/>
      <c r="BN1277" s="132"/>
      <c r="BO1277" s="132"/>
      <c r="BP1277" s="12"/>
      <c r="BQ1277" s="12"/>
      <c r="BS1277" s="12"/>
      <c r="BV1277" s="12"/>
      <c r="BW1277" s="12"/>
      <c r="BY1277" s="12"/>
      <c r="CB1277" s="12"/>
      <c r="CC1277" s="12"/>
      <c r="CE1277" s="12"/>
      <c r="CH1277" s="12"/>
      <c r="CI1277" s="12"/>
    </row>
    <row r="1278" spans="1:87">
      <c r="A1278" s="9">
        <v>1269</v>
      </c>
      <c r="B1278" s="9">
        <v>254</v>
      </c>
      <c r="C1278" s="9" t="s">
        <v>1928</v>
      </c>
      <c r="D1278" s="9">
        <v>998</v>
      </c>
      <c r="F1278" s="136">
        <v>0</v>
      </c>
      <c r="G1278" s="137">
        <v>0</v>
      </c>
      <c r="H1278" s="129">
        <f t="shared" si="180"/>
        <v>0</v>
      </c>
      <c r="I1278" s="128">
        <f>IF(H1279&gt;0, H1278/H1279, 0)</f>
        <v>0</v>
      </c>
      <c r="J1278" s="76"/>
      <c r="K1278" s="12" t="e">
        <f>ROUND(J1279*I1278,0)</f>
        <v>#REF!</v>
      </c>
      <c r="L1278" s="75">
        <v>0</v>
      </c>
      <c r="M1278" s="12" t="e">
        <f>K1278-L1278</f>
        <v>#REF!</v>
      </c>
      <c r="N1278" s="50" t="e">
        <f t="shared" si="179"/>
        <v>#REF!</v>
      </c>
      <c r="O1278" s="12">
        <v>0</v>
      </c>
      <c r="P1278" s="9">
        <f t="shared" si="172"/>
        <v>0</v>
      </c>
      <c r="Q1278" s="130">
        <f t="shared" si="173"/>
        <v>254</v>
      </c>
      <c r="R1278" s="130">
        <f t="shared" si="174"/>
        <v>998</v>
      </c>
      <c r="S1278" s="130">
        <f t="shared" si="175"/>
        <v>1269</v>
      </c>
      <c r="T1278" s="130">
        <f t="shared" si="176"/>
        <v>0</v>
      </c>
      <c r="U1278" s="130">
        <f t="shared" si="177"/>
        <v>0</v>
      </c>
      <c r="V1278" s="185">
        <f t="shared" si="178"/>
        <v>1269</v>
      </c>
      <c r="W1278" s="12">
        <v>254</v>
      </c>
      <c r="X1278" s="9">
        <v>998</v>
      </c>
      <c r="Y1278" s="9">
        <v>1269</v>
      </c>
      <c r="Z1278" s="12">
        <v>0</v>
      </c>
      <c r="AA1278" s="12">
        <v>0</v>
      </c>
      <c r="AB1278" s="132"/>
      <c r="AC1278" s="131"/>
      <c r="AD1278" s="132"/>
      <c r="AE1278" s="132"/>
      <c r="AF1278" s="131"/>
      <c r="AG1278" s="131"/>
      <c r="AI1278" s="12"/>
      <c r="AL1278" s="12"/>
      <c r="AM1278" s="12"/>
      <c r="AO1278" s="12"/>
      <c r="AR1278" s="12"/>
      <c r="AS1278" s="12"/>
      <c r="AU1278" s="12"/>
      <c r="AX1278" s="12"/>
      <c r="AY1278" s="12"/>
      <c r="BA1278" s="12"/>
      <c r="BD1278" s="12"/>
      <c r="BE1278" s="12"/>
      <c r="BG1278" s="12"/>
      <c r="BJ1278" s="12"/>
      <c r="BK1278" s="12"/>
      <c r="BM1278" s="131"/>
      <c r="BN1278" s="132"/>
      <c r="BO1278" s="132"/>
      <c r="BP1278" s="12"/>
      <c r="BQ1278" s="12"/>
      <c r="BS1278" s="12"/>
      <c r="BV1278" s="12"/>
      <c r="BW1278" s="12"/>
      <c r="BY1278" s="12"/>
      <c r="CB1278" s="12"/>
      <c r="CC1278" s="12"/>
      <c r="CE1278" s="12"/>
      <c r="CH1278" s="12"/>
      <c r="CI1278" s="12"/>
    </row>
    <row r="1279" spans="1:87">
      <c r="A1279" s="9">
        <v>1270</v>
      </c>
      <c r="B1279" s="13">
        <v>254</v>
      </c>
      <c r="C1279" s="13" t="s">
        <v>1753</v>
      </c>
      <c r="D1279" s="13">
        <v>999</v>
      </c>
      <c r="E1279" s="13" t="s">
        <v>946</v>
      </c>
      <c r="F1279" s="111">
        <v>8652688.4351799991</v>
      </c>
      <c r="G1279" s="133">
        <v>1</v>
      </c>
      <c r="H1279" s="134">
        <f>SUM(H1275:H1278)</f>
        <v>8484855.9070800003</v>
      </c>
      <c r="I1279" s="133">
        <f>SUM(I1275:I1278)</f>
        <v>1</v>
      </c>
      <c r="J1279" s="111" t="e">
        <f>VLOOKUP(B1279,town351,22)</f>
        <v>#REF!</v>
      </c>
      <c r="K1279" s="111" t="e">
        <f>SUM(K1275:K1278)</f>
        <v>#REF!</v>
      </c>
      <c r="L1279" s="135">
        <v>7010376</v>
      </c>
      <c r="M1279" s="111" t="e">
        <f>SUM(M1275:M1278)</f>
        <v>#REF!</v>
      </c>
      <c r="N1279" s="49" t="e">
        <f t="shared" si="179"/>
        <v>#REF!</v>
      </c>
      <c r="O1279" s="111">
        <v>874</v>
      </c>
      <c r="P1279" s="9">
        <f t="shared" si="172"/>
        <v>0</v>
      </c>
      <c r="Q1279" s="130">
        <f t="shared" si="173"/>
        <v>254</v>
      </c>
      <c r="R1279" s="130">
        <f t="shared" si="174"/>
        <v>999</v>
      </c>
      <c r="S1279" s="130">
        <f t="shared" si="175"/>
        <v>1270</v>
      </c>
      <c r="T1279" s="130">
        <f t="shared" si="176"/>
        <v>837</v>
      </c>
      <c r="U1279" s="130">
        <f t="shared" si="177"/>
        <v>8484855.9070800003</v>
      </c>
      <c r="V1279" s="185">
        <f t="shared" si="178"/>
        <v>1270</v>
      </c>
      <c r="W1279" s="12">
        <v>254</v>
      </c>
      <c r="X1279" s="9">
        <v>999</v>
      </c>
      <c r="Y1279" s="9">
        <v>1270</v>
      </c>
      <c r="Z1279" s="12">
        <v>837</v>
      </c>
      <c r="AA1279" s="12">
        <v>8484855.9070800003</v>
      </c>
      <c r="AB1279" s="132"/>
      <c r="AC1279" s="131"/>
      <c r="AD1279" s="132"/>
      <c r="AE1279" s="132"/>
      <c r="AF1279" s="131"/>
      <c r="AG1279" s="131"/>
      <c r="AI1279" s="12"/>
      <c r="AL1279" s="12"/>
      <c r="AM1279" s="12"/>
      <c r="AO1279" s="12"/>
      <c r="AR1279" s="12"/>
      <c r="AS1279" s="12"/>
      <c r="AU1279" s="12"/>
      <c r="AX1279" s="12"/>
      <c r="AY1279" s="12"/>
      <c r="BA1279" s="12"/>
      <c r="BD1279" s="12"/>
      <c r="BE1279" s="12"/>
      <c r="BG1279" s="12"/>
      <c r="BJ1279" s="12"/>
      <c r="BK1279" s="12"/>
      <c r="BM1279" s="131"/>
      <c r="BN1279" s="132"/>
      <c r="BO1279" s="132"/>
      <c r="BP1279" s="12"/>
      <c r="BQ1279" s="12"/>
      <c r="BS1279" s="12"/>
      <c r="BV1279" s="12"/>
      <c r="BW1279" s="12"/>
      <c r="BY1279" s="12"/>
      <c r="CB1279" s="12"/>
      <c r="CC1279" s="12"/>
      <c r="CE1279" s="12"/>
      <c r="CH1279" s="12"/>
      <c r="CI1279" s="12"/>
    </row>
    <row r="1280" spans="1:87">
      <c r="A1280" s="9">
        <v>1271</v>
      </c>
      <c r="B1280" s="9">
        <v>255</v>
      </c>
      <c r="C1280" s="9" t="s">
        <v>1754</v>
      </c>
      <c r="D1280" s="9">
        <v>255</v>
      </c>
      <c r="E1280" s="9" t="s">
        <v>1315</v>
      </c>
      <c r="F1280" s="39">
        <v>0</v>
      </c>
      <c r="G1280" s="128">
        <v>0</v>
      </c>
      <c r="H1280" s="129">
        <f>U1280</f>
        <v>0</v>
      </c>
      <c r="I1280" s="128">
        <f>IF(H1284&gt;0, H1280/H1284, 0)</f>
        <v>0</v>
      </c>
      <c r="J1280" s="76"/>
      <c r="K1280" s="12" t="e">
        <f>ROUND(J1284*I1280,0)</f>
        <v>#REF!</v>
      </c>
      <c r="L1280" s="75">
        <v>0</v>
      </c>
      <c r="M1280" s="12" t="e">
        <f>K1280-L1280</f>
        <v>#REF!</v>
      </c>
      <c r="N1280" s="50" t="e">
        <f t="shared" si="179"/>
        <v>#REF!</v>
      </c>
      <c r="O1280" s="12">
        <v>0</v>
      </c>
      <c r="P1280" s="9">
        <f t="shared" si="172"/>
        <v>0</v>
      </c>
      <c r="Q1280" s="130">
        <f t="shared" si="173"/>
        <v>255</v>
      </c>
      <c r="R1280" s="130">
        <f t="shared" si="174"/>
        <v>255</v>
      </c>
      <c r="S1280" s="130">
        <f t="shared" si="175"/>
        <v>1271</v>
      </c>
      <c r="T1280" s="130">
        <f t="shared" si="176"/>
        <v>0</v>
      </c>
      <c r="U1280" s="130">
        <f t="shared" si="177"/>
        <v>0</v>
      </c>
      <c r="V1280" s="185">
        <f t="shared" si="178"/>
        <v>1271</v>
      </c>
      <c r="W1280" s="12">
        <v>255</v>
      </c>
      <c r="X1280" s="9">
        <v>255</v>
      </c>
      <c r="Y1280" s="9">
        <v>1271</v>
      </c>
      <c r="Z1280" s="12">
        <v>0</v>
      </c>
      <c r="AA1280" s="12">
        <v>0</v>
      </c>
      <c r="AB1280" s="132"/>
      <c r="AC1280" s="131"/>
      <c r="AD1280" s="132"/>
      <c r="AE1280" s="132"/>
      <c r="AF1280" s="131"/>
      <c r="AG1280" s="131"/>
      <c r="AI1280" s="12"/>
      <c r="AL1280" s="12"/>
      <c r="AM1280" s="12"/>
      <c r="AO1280" s="12"/>
      <c r="AR1280" s="12"/>
      <c r="AS1280" s="12"/>
      <c r="AU1280" s="12"/>
      <c r="AX1280" s="12"/>
      <c r="AY1280" s="12"/>
      <c r="BA1280" s="12"/>
      <c r="BD1280" s="12"/>
      <c r="BE1280" s="12"/>
      <c r="BG1280" s="12"/>
      <c r="BJ1280" s="12"/>
      <c r="BK1280" s="12"/>
      <c r="BM1280" s="131"/>
      <c r="BN1280" s="132"/>
      <c r="BO1280" s="132"/>
      <c r="BP1280" s="12"/>
      <c r="BQ1280" s="12"/>
      <c r="BS1280" s="12"/>
      <c r="BV1280" s="12"/>
      <c r="BW1280" s="12"/>
      <c r="BY1280" s="12"/>
      <c r="CB1280" s="12"/>
      <c r="CC1280" s="12"/>
      <c r="CE1280" s="12"/>
      <c r="CH1280" s="12"/>
      <c r="CI1280" s="12"/>
    </row>
    <row r="1281" spans="1:87">
      <c r="A1281" s="9">
        <v>1272</v>
      </c>
      <c r="B1281" s="9">
        <v>255</v>
      </c>
      <c r="C1281" s="9" t="s">
        <v>1754</v>
      </c>
      <c r="D1281" s="9">
        <v>615</v>
      </c>
      <c r="E1281" s="9" t="s">
        <v>1419</v>
      </c>
      <c r="F1281" s="39">
        <v>1118729</v>
      </c>
      <c r="G1281" s="128">
        <v>0.78544448391730548</v>
      </c>
      <c r="H1281" s="129">
        <f t="shared" si="180"/>
        <v>1387400</v>
      </c>
      <c r="I1281" s="128">
        <f>IF(H1284&gt;0, H1281/H1284, 0)</f>
        <v>0.82656001734858564</v>
      </c>
      <c r="J1281" s="76"/>
      <c r="K1281" s="12" t="e">
        <f>ROUND(J1284*I1281,0)</f>
        <v>#REF!</v>
      </c>
      <c r="L1281" s="75">
        <v>372514</v>
      </c>
      <c r="M1281" s="12" t="e">
        <f>K1281-L1281</f>
        <v>#REF!</v>
      </c>
      <c r="N1281" s="50" t="e">
        <f t="shared" si="179"/>
        <v>#REF!</v>
      </c>
      <c r="O1281" s="12">
        <v>107</v>
      </c>
      <c r="P1281" s="9">
        <f t="shared" si="172"/>
        <v>0</v>
      </c>
      <c r="Q1281" s="130">
        <f t="shared" si="173"/>
        <v>255</v>
      </c>
      <c r="R1281" s="130">
        <f t="shared" si="174"/>
        <v>615</v>
      </c>
      <c r="S1281" s="130">
        <f t="shared" si="175"/>
        <v>1272</v>
      </c>
      <c r="T1281" s="130">
        <f t="shared" si="176"/>
        <v>131</v>
      </c>
      <c r="U1281" s="130">
        <f t="shared" si="177"/>
        <v>1387400</v>
      </c>
      <c r="V1281" s="185">
        <f t="shared" si="178"/>
        <v>1272</v>
      </c>
      <c r="W1281" s="12">
        <v>255</v>
      </c>
      <c r="X1281" s="9">
        <v>615</v>
      </c>
      <c r="Y1281" s="9">
        <v>1272</v>
      </c>
      <c r="Z1281" s="12">
        <v>131</v>
      </c>
      <c r="AA1281" s="12">
        <v>1387400</v>
      </c>
      <c r="AB1281" s="132"/>
      <c r="AC1281" s="131"/>
      <c r="AD1281" s="132"/>
      <c r="AE1281" s="132"/>
      <c r="AF1281" s="131"/>
      <c r="AG1281" s="131"/>
      <c r="AI1281" s="12"/>
      <c r="AL1281" s="12"/>
      <c r="AM1281" s="12"/>
      <c r="AO1281" s="12"/>
      <c r="AR1281" s="12"/>
      <c r="AS1281" s="12"/>
      <c r="AU1281" s="12"/>
      <c r="AX1281" s="12"/>
      <c r="AY1281" s="12"/>
      <c r="BA1281" s="12"/>
      <c r="BD1281" s="12"/>
      <c r="BE1281" s="12"/>
      <c r="BG1281" s="12"/>
      <c r="BJ1281" s="12"/>
      <c r="BK1281" s="12"/>
      <c r="BM1281" s="131"/>
      <c r="BN1281" s="132"/>
      <c r="BO1281" s="132"/>
      <c r="BP1281" s="12"/>
      <c r="BQ1281" s="12"/>
      <c r="BS1281" s="12"/>
      <c r="BV1281" s="12"/>
      <c r="BW1281" s="12"/>
      <c r="BY1281" s="12"/>
      <c r="CB1281" s="12"/>
      <c r="CC1281" s="12"/>
      <c r="CE1281" s="12"/>
      <c r="CH1281" s="12"/>
      <c r="CI1281" s="12"/>
    </row>
    <row r="1282" spans="1:87">
      <c r="A1282" s="9">
        <v>1273</v>
      </c>
      <c r="B1282" s="9">
        <v>255</v>
      </c>
      <c r="C1282" s="9" t="s">
        <v>1754</v>
      </c>
      <c r="D1282" s="9">
        <v>832</v>
      </c>
      <c r="E1282" s="9" t="s">
        <v>1486</v>
      </c>
      <c r="F1282" s="39">
        <v>305597</v>
      </c>
      <c r="G1282" s="128">
        <v>0.21455551608269455</v>
      </c>
      <c r="H1282" s="129">
        <f t="shared" si="180"/>
        <v>291123</v>
      </c>
      <c r="I1282" s="128">
        <f>IF(H1284&gt;0, H1282/H1284, 0)</f>
        <v>0.17343998265141436</v>
      </c>
      <c r="J1282" s="76"/>
      <c r="K1282" s="12" t="e">
        <f>ROUND(J1284*I1282,0)</f>
        <v>#REF!</v>
      </c>
      <c r="L1282" s="75">
        <v>101757</v>
      </c>
      <c r="M1282" s="12" t="e">
        <f>K1282-L1282</f>
        <v>#REF!</v>
      </c>
      <c r="N1282" s="50" t="e">
        <f t="shared" si="179"/>
        <v>#REF!</v>
      </c>
      <c r="O1282" s="12">
        <v>20</v>
      </c>
      <c r="P1282" s="9">
        <f t="shared" si="172"/>
        <v>0</v>
      </c>
      <c r="Q1282" s="130">
        <f t="shared" si="173"/>
        <v>255</v>
      </c>
      <c r="R1282" s="130">
        <f t="shared" si="174"/>
        <v>832</v>
      </c>
      <c r="S1282" s="130">
        <f t="shared" si="175"/>
        <v>1273</v>
      </c>
      <c r="T1282" s="130">
        <f t="shared" si="176"/>
        <v>19</v>
      </c>
      <c r="U1282" s="130">
        <f t="shared" si="177"/>
        <v>291123</v>
      </c>
      <c r="V1282" s="185">
        <f t="shared" si="178"/>
        <v>1273</v>
      </c>
      <c r="W1282" s="12">
        <v>255</v>
      </c>
      <c r="X1282" s="9">
        <v>832</v>
      </c>
      <c r="Y1282" s="9">
        <v>1273</v>
      </c>
      <c r="Z1282" s="12">
        <v>19</v>
      </c>
      <c r="AA1282" s="12">
        <v>291123</v>
      </c>
      <c r="AB1282" s="132"/>
      <c r="AC1282" s="131"/>
      <c r="AD1282" s="132"/>
      <c r="AE1282" s="132"/>
      <c r="AF1282" s="131"/>
      <c r="AG1282" s="131"/>
      <c r="AI1282" s="12"/>
      <c r="AL1282" s="12"/>
      <c r="AM1282" s="12"/>
      <c r="AO1282" s="12"/>
      <c r="AR1282" s="12"/>
      <c r="AS1282" s="12"/>
      <c r="AU1282" s="12"/>
      <c r="AX1282" s="12"/>
      <c r="AY1282" s="12"/>
      <c r="BA1282" s="12"/>
      <c r="BD1282" s="12"/>
      <c r="BE1282" s="12"/>
      <c r="BG1282" s="12"/>
      <c r="BJ1282" s="12"/>
      <c r="BK1282" s="12"/>
      <c r="BM1282" s="131"/>
      <c r="BN1282" s="132"/>
      <c r="BO1282" s="132"/>
      <c r="BP1282" s="12"/>
      <c r="BQ1282" s="12"/>
      <c r="BS1282" s="12"/>
      <c r="BV1282" s="12"/>
      <c r="BW1282" s="12"/>
      <c r="BY1282" s="12"/>
      <c r="CB1282" s="12"/>
      <c r="CC1282" s="12"/>
      <c r="CE1282" s="12"/>
      <c r="CH1282" s="12"/>
      <c r="CI1282" s="12"/>
    </row>
    <row r="1283" spans="1:87">
      <c r="A1283" s="9">
        <v>1274</v>
      </c>
      <c r="B1283" s="9">
        <v>255</v>
      </c>
      <c r="C1283" s="9" t="s">
        <v>1928</v>
      </c>
      <c r="D1283" s="9">
        <v>998</v>
      </c>
      <c r="E1283" s="9" t="s">
        <v>1928</v>
      </c>
      <c r="F1283" s="39">
        <v>0</v>
      </c>
      <c r="G1283" s="128">
        <v>0</v>
      </c>
      <c r="H1283" s="129">
        <f t="shared" si="180"/>
        <v>0</v>
      </c>
      <c r="I1283" s="128">
        <f>IF(H1284&gt;0, H1283/H1284, 0)</f>
        <v>0</v>
      </c>
      <c r="J1283" s="76"/>
      <c r="K1283" s="12" t="e">
        <f>ROUND(J1284*I1283,0)</f>
        <v>#REF!</v>
      </c>
      <c r="L1283" s="75">
        <v>0</v>
      </c>
      <c r="M1283" s="12" t="e">
        <f>K1283-L1283</f>
        <v>#REF!</v>
      </c>
      <c r="N1283" s="50" t="e">
        <f t="shared" si="179"/>
        <v>#REF!</v>
      </c>
      <c r="O1283" s="12">
        <v>0</v>
      </c>
      <c r="P1283" s="9">
        <f t="shared" si="172"/>
        <v>0</v>
      </c>
      <c r="Q1283" s="130">
        <f t="shared" si="173"/>
        <v>255</v>
      </c>
      <c r="R1283" s="130">
        <f t="shared" si="174"/>
        <v>998</v>
      </c>
      <c r="S1283" s="130">
        <f t="shared" si="175"/>
        <v>1274</v>
      </c>
      <c r="T1283" s="130">
        <f t="shared" si="176"/>
        <v>0</v>
      </c>
      <c r="U1283" s="130">
        <f t="shared" si="177"/>
        <v>0</v>
      </c>
      <c r="V1283" s="185">
        <f t="shared" si="178"/>
        <v>1274</v>
      </c>
      <c r="W1283" s="12">
        <v>255</v>
      </c>
      <c r="X1283" s="9">
        <v>998</v>
      </c>
      <c r="Y1283" s="9">
        <v>1274</v>
      </c>
      <c r="Z1283" s="12">
        <v>0</v>
      </c>
      <c r="AA1283" s="12">
        <v>0</v>
      </c>
      <c r="AB1283" s="132"/>
      <c r="AC1283" s="131"/>
      <c r="AD1283" s="132"/>
      <c r="AE1283" s="132"/>
      <c r="AF1283" s="131"/>
      <c r="AG1283" s="131"/>
      <c r="AI1283" s="12"/>
      <c r="AL1283" s="12"/>
      <c r="AM1283" s="12"/>
      <c r="AO1283" s="12"/>
      <c r="AR1283" s="12"/>
      <c r="AS1283" s="12"/>
      <c r="AU1283" s="12"/>
      <c r="AX1283" s="12"/>
      <c r="AY1283" s="12"/>
      <c r="BA1283" s="12"/>
      <c r="BD1283" s="12"/>
      <c r="BE1283" s="12"/>
      <c r="BG1283" s="12"/>
      <c r="BJ1283" s="12"/>
      <c r="BK1283" s="12"/>
      <c r="BM1283" s="131"/>
      <c r="BN1283" s="132"/>
      <c r="BO1283" s="132"/>
      <c r="BP1283" s="12"/>
      <c r="BQ1283" s="12"/>
      <c r="BS1283" s="12"/>
      <c r="BV1283" s="12"/>
      <c r="BW1283" s="12"/>
      <c r="BY1283" s="12"/>
      <c r="CB1283" s="12"/>
      <c r="CC1283" s="12"/>
      <c r="CE1283" s="12"/>
      <c r="CH1283" s="12"/>
      <c r="CI1283" s="12"/>
    </row>
    <row r="1284" spans="1:87">
      <c r="A1284" s="9">
        <v>1275</v>
      </c>
      <c r="B1284" s="13">
        <v>255</v>
      </c>
      <c r="C1284" s="13" t="s">
        <v>1754</v>
      </c>
      <c r="D1284" s="13">
        <v>999</v>
      </c>
      <c r="E1284" s="13" t="s">
        <v>946</v>
      </c>
      <c r="F1284" s="111">
        <v>1424326</v>
      </c>
      <c r="G1284" s="133">
        <v>1</v>
      </c>
      <c r="H1284" s="134">
        <f>SUM(H1280:H1283)</f>
        <v>1678523</v>
      </c>
      <c r="I1284" s="133">
        <f>SUM(I1280:I1283)</f>
        <v>1</v>
      </c>
      <c r="J1284" s="111" t="e">
        <f>VLOOKUP(B1284,town351,22)</f>
        <v>#REF!</v>
      </c>
      <c r="K1284" s="111" t="e">
        <f>SUM(K1280:K1283)</f>
        <v>#REF!</v>
      </c>
      <c r="L1284" s="135">
        <v>474271</v>
      </c>
      <c r="M1284" s="111" t="e">
        <f>SUM(M1280:M1283)</f>
        <v>#REF!</v>
      </c>
      <c r="N1284" s="49" t="e">
        <f t="shared" si="179"/>
        <v>#REF!</v>
      </c>
      <c r="O1284" s="111">
        <v>127</v>
      </c>
      <c r="P1284" s="9">
        <f t="shared" si="172"/>
        <v>0</v>
      </c>
      <c r="Q1284" s="130">
        <f t="shared" si="173"/>
        <v>255</v>
      </c>
      <c r="R1284" s="130">
        <f t="shared" si="174"/>
        <v>999</v>
      </c>
      <c r="S1284" s="130">
        <f t="shared" si="175"/>
        <v>1275</v>
      </c>
      <c r="T1284" s="130">
        <f t="shared" si="176"/>
        <v>150</v>
      </c>
      <c r="U1284" s="130">
        <f t="shared" si="177"/>
        <v>1678523</v>
      </c>
      <c r="V1284" s="185">
        <f t="shared" si="178"/>
        <v>1275</v>
      </c>
      <c r="W1284" s="12">
        <v>255</v>
      </c>
      <c r="X1284" s="9">
        <v>999</v>
      </c>
      <c r="Y1284" s="9">
        <v>1275</v>
      </c>
      <c r="Z1284" s="12">
        <v>150</v>
      </c>
      <c r="AA1284" s="12">
        <v>1678523</v>
      </c>
      <c r="AB1284" s="132"/>
      <c r="AC1284" s="131"/>
      <c r="AD1284" s="132"/>
      <c r="AE1284" s="132"/>
      <c r="AF1284" s="131"/>
      <c r="AG1284" s="131"/>
      <c r="AI1284" s="12"/>
      <c r="AL1284" s="12"/>
      <c r="AM1284" s="12"/>
      <c r="AO1284" s="12"/>
      <c r="AR1284" s="12"/>
      <c r="AS1284" s="12"/>
      <c r="AU1284" s="12"/>
      <c r="AX1284" s="12"/>
      <c r="AY1284" s="12"/>
      <c r="BA1284" s="12"/>
      <c r="BD1284" s="12"/>
      <c r="BE1284" s="12"/>
      <c r="BG1284" s="12"/>
      <c r="BJ1284" s="12"/>
      <c r="BK1284" s="12"/>
      <c r="BM1284" s="131"/>
      <c r="BN1284" s="132"/>
      <c r="BO1284" s="132"/>
      <c r="BP1284" s="12"/>
      <c r="BQ1284" s="12"/>
      <c r="BS1284" s="12"/>
      <c r="BV1284" s="12"/>
      <c r="BW1284" s="12"/>
      <c r="BY1284" s="12"/>
      <c r="CB1284" s="12"/>
      <c r="CC1284" s="12"/>
      <c r="CE1284" s="12"/>
      <c r="CH1284" s="12"/>
      <c r="CI1284" s="12"/>
    </row>
    <row r="1285" spans="1:87">
      <c r="A1285" s="9">
        <v>1276</v>
      </c>
      <c r="B1285" s="9">
        <v>256</v>
      </c>
      <c r="C1285" s="9" t="s">
        <v>1755</v>
      </c>
      <c r="D1285" s="9">
        <v>256</v>
      </c>
      <c r="E1285" s="9" t="s">
        <v>1316</v>
      </c>
      <c r="F1285" s="39">
        <v>210131.86</v>
      </c>
      <c r="G1285" s="128">
        <v>7.2541086914154604E-2</v>
      </c>
      <c r="H1285" s="129">
        <f>U1285</f>
        <v>236011.40000000002</v>
      </c>
      <c r="I1285" s="128">
        <f>IF(H1289&gt;0, H1285/H1289, 0)</f>
        <v>8.622292210420239E-2</v>
      </c>
      <c r="J1285" s="76"/>
      <c r="K1285" s="12" t="e">
        <f>ROUND(J1289*I1285,0)</f>
        <v>#REF!</v>
      </c>
      <c r="L1285" s="75">
        <v>84199</v>
      </c>
      <c r="M1285" s="12" t="e">
        <f>K1285-L1285</f>
        <v>#REF!</v>
      </c>
      <c r="N1285" s="50" t="e">
        <f t="shared" si="179"/>
        <v>#REF!</v>
      </c>
      <c r="O1285" s="12">
        <v>14</v>
      </c>
      <c r="P1285" s="9">
        <f t="shared" si="172"/>
        <v>0</v>
      </c>
      <c r="Q1285" s="130">
        <f t="shared" si="173"/>
        <v>256</v>
      </c>
      <c r="R1285" s="130">
        <f t="shared" si="174"/>
        <v>256</v>
      </c>
      <c r="S1285" s="130">
        <f t="shared" si="175"/>
        <v>1276</v>
      </c>
      <c r="T1285" s="130">
        <f t="shared" si="176"/>
        <v>16</v>
      </c>
      <c r="U1285" s="130">
        <f t="shared" si="177"/>
        <v>236011.40000000002</v>
      </c>
      <c r="V1285" s="185">
        <f t="shared" si="178"/>
        <v>1276</v>
      </c>
      <c r="W1285" s="12">
        <v>256</v>
      </c>
      <c r="X1285" s="9">
        <v>256</v>
      </c>
      <c r="Y1285" s="9">
        <v>1276</v>
      </c>
      <c r="Z1285" s="12">
        <v>16</v>
      </c>
      <c r="AA1285" s="12">
        <v>236011.40000000002</v>
      </c>
      <c r="AB1285" s="132"/>
      <c r="AC1285" s="131"/>
      <c r="AD1285" s="132"/>
      <c r="AE1285" s="132"/>
      <c r="AF1285" s="131"/>
      <c r="AG1285" s="131"/>
      <c r="AI1285" s="12"/>
      <c r="AL1285" s="12"/>
      <c r="AM1285" s="12"/>
      <c r="AO1285" s="12"/>
      <c r="AR1285" s="12"/>
      <c r="AS1285" s="12"/>
      <c r="AU1285" s="12"/>
      <c r="AX1285" s="12"/>
      <c r="AY1285" s="12"/>
      <c r="BA1285" s="12"/>
      <c r="BD1285" s="12"/>
      <c r="BE1285" s="12"/>
      <c r="BG1285" s="12"/>
      <c r="BJ1285" s="12"/>
      <c r="BK1285" s="12"/>
      <c r="BM1285" s="131"/>
      <c r="BN1285" s="132"/>
      <c r="BO1285" s="132"/>
      <c r="BP1285" s="12"/>
      <c r="BQ1285" s="12"/>
      <c r="BS1285" s="12"/>
      <c r="BV1285" s="12"/>
      <c r="BW1285" s="12"/>
      <c r="BY1285" s="12"/>
      <c r="CB1285" s="12"/>
      <c r="CC1285" s="12"/>
      <c r="CE1285" s="12"/>
      <c r="CH1285" s="12"/>
      <c r="CI1285" s="12"/>
    </row>
    <row r="1286" spans="1:87">
      <c r="A1286" s="9">
        <v>1277</v>
      </c>
      <c r="B1286" s="9">
        <v>256</v>
      </c>
      <c r="C1286" s="9" t="s">
        <v>1755</v>
      </c>
      <c r="D1286" s="9">
        <v>672</v>
      </c>
      <c r="E1286" s="9" t="s">
        <v>1436</v>
      </c>
      <c r="F1286" s="39">
        <v>2686597</v>
      </c>
      <c r="G1286" s="128">
        <v>0.92745891308584538</v>
      </c>
      <c r="H1286" s="129">
        <f t="shared" si="180"/>
        <v>2501212</v>
      </c>
      <c r="I1286" s="128">
        <f>IF(H1289&gt;0, H1286/H1289, 0)</f>
        <v>0.91377707789579765</v>
      </c>
      <c r="J1286" s="76"/>
      <c r="K1286" s="12" t="e">
        <f>ROUND(J1289*I1286,0)</f>
        <v>#REF!</v>
      </c>
      <c r="L1286" s="75">
        <v>1076505</v>
      </c>
      <c r="M1286" s="12" t="e">
        <f>K1286-L1286</f>
        <v>#REF!</v>
      </c>
      <c r="N1286" s="50" t="e">
        <f t="shared" si="179"/>
        <v>#REF!</v>
      </c>
      <c r="O1286" s="12">
        <v>267</v>
      </c>
      <c r="P1286" s="9">
        <f t="shared" si="172"/>
        <v>0</v>
      </c>
      <c r="Q1286" s="130">
        <f t="shared" si="173"/>
        <v>256</v>
      </c>
      <c r="R1286" s="130">
        <f t="shared" si="174"/>
        <v>672</v>
      </c>
      <c r="S1286" s="130">
        <f t="shared" si="175"/>
        <v>1277</v>
      </c>
      <c r="T1286" s="130">
        <f t="shared" si="176"/>
        <v>244</v>
      </c>
      <c r="U1286" s="130">
        <f t="shared" si="177"/>
        <v>2501212</v>
      </c>
      <c r="V1286" s="185">
        <f t="shared" si="178"/>
        <v>1277</v>
      </c>
      <c r="W1286" s="12">
        <v>256</v>
      </c>
      <c r="X1286" s="9">
        <v>672</v>
      </c>
      <c r="Y1286" s="9">
        <v>1277</v>
      </c>
      <c r="Z1286" s="12">
        <v>244</v>
      </c>
      <c r="AA1286" s="12">
        <v>2501212</v>
      </c>
      <c r="AB1286" s="132"/>
      <c r="AC1286" s="131"/>
      <c r="AD1286" s="132"/>
      <c r="AE1286" s="132"/>
      <c r="AF1286" s="131"/>
      <c r="AG1286" s="131"/>
      <c r="AI1286" s="12"/>
      <c r="AL1286" s="12"/>
      <c r="AM1286" s="12"/>
      <c r="AO1286" s="12"/>
      <c r="AR1286" s="12"/>
      <c r="AS1286" s="12"/>
      <c r="AU1286" s="12"/>
      <c r="AX1286" s="12"/>
      <c r="AY1286" s="12"/>
      <c r="BA1286" s="12"/>
      <c r="BD1286" s="12"/>
      <c r="BE1286" s="12"/>
      <c r="BG1286" s="12"/>
      <c r="BJ1286" s="12"/>
      <c r="BK1286" s="12"/>
      <c r="BM1286" s="131"/>
      <c r="BN1286" s="132"/>
      <c r="BO1286" s="132"/>
      <c r="BP1286" s="12"/>
      <c r="BQ1286" s="12"/>
      <c r="BS1286" s="12"/>
      <c r="BV1286" s="12"/>
      <c r="BW1286" s="12"/>
      <c r="BY1286" s="12"/>
      <c r="CB1286" s="12"/>
      <c r="CC1286" s="12"/>
      <c r="CE1286" s="12"/>
      <c r="CH1286" s="12"/>
      <c r="CI1286" s="12"/>
    </row>
    <row r="1287" spans="1:87">
      <c r="A1287" s="9">
        <v>1278</v>
      </c>
      <c r="B1287" s="9">
        <v>256</v>
      </c>
      <c r="C1287" s="9" t="s">
        <v>1928</v>
      </c>
      <c r="D1287" s="9">
        <v>998</v>
      </c>
      <c r="E1287" s="9" t="s">
        <v>1928</v>
      </c>
      <c r="F1287" s="39">
        <v>0</v>
      </c>
      <c r="G1287" s="128">
        <v>0</v>
      </c>
      <c r="H1287" s="129">
        <f t="shared" si="180"/>
        <v>0</v>
      </c>
      <c r="I1287" s="128">
        <f>IF(H1289&gt;0, H1287/H1289, 0)</f>
        <v>0</v>
      </c>
      <c r="J1287" s="76"/>
      <c r="K1287" s="12" t="e">
        <f>ROUND(J1289*I1287,0)</f>
        <v>#REF!</v>
      </c>
      <c r="L1287" s="75">
        <v>0</v>
      </c>
      <c r="M1287" s="12" t="e">
        <f>K1287-L1287</f>
        <v>#REF!</v>
      </c>
      <c r="N1287" s="50" t="e">
        <f t="shared" si="179"/>
        <v>#REF!</v>
      </c>
      <c r="O1287" s="12">
        <v>0</v>
      </c>
      <c r="P1287" s="9">
        <f t="shared" si="172"/>
        <v>0</v>
      </c>
      <c r="Q1287" s="130">
        <f t="shared" si="173"/>
        <v>256</v>
      </c>
      <c r="R1287" s="130">
        <f t="shared" si="174"/>
        <v>998</v>
      </c>
      <c r="S1287" s="130">
        <f t="shared" si="175"/>
        <v>1278</v>
      </c>
      <c r="T1287" s="130">
        <f t="shared" si="176"/>
        <v>0</v>
      </c>
      <c r="U1287" s="130">
        <f t="shared" si="177"/>
        <v>0</v>
      </c>
      <c r="V1287" s="185">
        <f t="shared" si="178"/>
        <v>1278</v>
      </c>
      <c r="W1287" s="12">
        <v>256</v>
      </c>
      <c r="X1287" s="9">
        <v>998</v>
      </c>
      <c r="Y1287" s="9">
        <v>1278</v>
      </c>
      <c r="Z1287" s="12">
        <v>0</v>
      </c>
      <c r="AA1287" s="12">
        <v>0</v>
      </c>
      <c r="AB1287" s="132"/>
      <c r="AC1287" s="131"/>
      <c r="AD1287" s="132"/>
      <c r="AE1287" s="132"/>
      <c r="AF1287" s="131"/>
      <c r="AG1287" s="131"/>
      <c r="AI1287" s="12"/>
      <c r="AL1287" s="12"/>
      <c r="AM1287" s="12"/>
      <c r="AO1287" s="12"/>
      <c r="AR1287" s="12"/>
      <c r="AS1287" s="12"/>
      <c r="AU1287" s="12"/>
      <c r="AX1287" s="12"/>
      <c r="AY1287" s="12"/>
      <c r="BA1287" s="12"/>
      <c r="BD1287" s="12"/>
      <c r="BE1287" s="12"/>
      <c r="BG1287" s="12"/>
      <c r="BJ1287" s="12"/>
      <c r="BK1287" s="12"/>
      <c r="BM1287" s="131"/>
      <c r="BN1287" s="132"/>
      <c r="BO1287" s="132"/>
      <c r="BP1287" s="12"/>
      <c r="BQ1287" s="12"/>
      <c r="BS1287" s="12"/>
      <c r="BV1287" s="12"/>
      <c r="BW1287" s="12"/>
      <c r="BY1287" s="12"/>
      <c r="CB1287" s="12"/>
      <c r="CC1287" s="12"/>
      <c r="CE1287" s="12"/>
      <c r="CH1287" s="12"/>
      <c r="CI1287" s="12"/>
    </row>
    <row r="1288" spans="1:87">
      <c r="A1288" s="9">
        <v>1279</v>
      </c>
      <c r="B1288" s="9">
        <v>256</v>
      </c>
      <c r="C1288" s="9" t="s">
        <v>1928</v>
      </c>
      <c r="D1288" s="9">
        <v>998</v>
      </c>
      <c r="E1288" s="9" t="s">
        <v>1928</v>
      </c>
      <c r="F1288" s="39">
        <v>0</v>
      </c>
      <c r="G1288" s="128">
        <v>0</v>
      </c>
      <c r="H1288" s="129">
        <f t="shared" si="180"/>
        <v>0</v>
      </c>
      <c r="I1288" s="128">
        <f>IF(H1289&gt;0, H1288/H1289, 0)</f>
        <v>0</v>
      </c>
      <c r="J1288" s="76"/>
      <c r="K1288" s="12" t="e">
        <f>ROUND(J1289*I1288,0)</f>
        <v>#REF!</v>
      </c>
      <c r="L1288" s="75">
        <v>0</v>
      </c>
      <c r="M1288" s="12" t="e">
        <f>K1288-L1288</f>
        <v>#REF!</v>
      </c>
      <c r="N1288" s="50" t="e">
        <f t="shared" si="179"/>
        <v>#REF!</v>
      </c>
      <c r="O1288" s="12">
        <v>0</v>
      </c>
      <c r="P1288" s="9">
        <f t="shared" si="172"/>
        <v>0</v>
      </c>
      <c r="Q1288" s="130">
        <f t="shared" si="173"/>
        <v>256</v>
      </c>
      <c r="R1288" s="130">
        <f t="shared" si="174"/>
        <v>998</v>
      </c>
      <c r="S1288" s="130">
        <f t="shared" si="175"/>
        <v>1279</v>
      </c>
      <c r="T1288" s="130">
        <f t="shared" si="176"/>
        <v>0</v>
      </c>
      <c r="U1288" s="130">
        <f t="shared" si="177"/>
        <v>0</v>
      </c>
      <c r="V1288" s="185">
        <f t="shared" si="178"/>
        <v>1279</v>
      </c>
      <c r="W1288" s="12">
        <v>256</v>
      </c>
      <c r="X1288" s="9">
        <v>998</v>
      </c>
      <c r="Y1288" s="9">
        <v>1279</v>
      </c>
      <c r="Z1288" s="12">
        <v>0</v>
      </c>
      <c r="AA1288" s="12">
        <v>0</v>
      </c>
      <c r="AB1288" s="132"/>
      <c r="AC1288" s="131"/>
      <c r="AD1288" s="132"/>
      <c r="AE1288" s="132"/>
      <c r="AF1288" s="131"/>
      <c r="AG1288" s="131"/>
      <c r="AI1288" s="12"/>
      <c r="AL1288" s="12"/>
      <c r="AM1288" s="12"/>
      <c r="AO1288" s="12"/>
      <c r="AR1288" s="12"/>
      <c r="AS1288" s="12"/>
      <c r="AU1288" s="12"/>
      <c r="AX1288" s="12"/>
      <c r="AY1288" s="12"/>
      <c r="BA1288" s="12"/>
      <c r="BD1288" s="12"/>
      <c r="BE1288" s="12"/>
      <c r="BG1288" s="12"/>
      <c r="BJ1288" s="12"/>
      <c r="BK1288" s="12"/>
      <c r="BM1288" s="131"/>
      <c r="BN1288" s="132"/>
      <c r="BO1288" s="132"/>
      <c r="BP1288" s="12"/>
      <c r="BQ1288" s="12"/>
      <c r="BS1288" s="12"/>
      <c r="BV1288" s="12"/>
      <c r="BW1288" s="12"/>
      <c r="BY1288" s="12"/>
      <c r="CB1288" s="12"/>
      <c r="CC1288" s="12"/>
      <c r="CE1288" s="12"/>
      <c r="CH1288" s="12"/>
      <c r="CI1288" s="12"/>
    </row>
    <row r="1289" spans="1:87">
      <c r="A1289" s="9">
        <v>1280</v>
      </c>
      <c r="B1289" s="13">
        <v>256</v>
      </c>
      <c r="C1289" s="13" t="s">
        <v>1755</v>
      </c>
      <c r="D1289" s="13">
        <v>999</v>
      </c>
      <c r="E1289" s="13" t="s">
        <v>946</v>
      </c>
      <c r="F1289" s="111">
        <v>2896728.86</v>
      </c>
      <c r="G1289" s="133">
        <v>1</v>
      </c>
      <c r="H1289" s="134">
        <f>SUM(H1285:H1288)</f>
        <v>2737223.4</v>
      </c>
      <c r="I1289" s="133">
        <f>SUM(I1285:I1288)</f>
        <v>1</v>
      </c>
      <c r="J1289" s="111" t="e">
        <f>VLOOKUP(B1289,town351,22)</f>
        <v>#REF!</v>
      </c>
      <c r="K1289" s="111" t="e">
        <f>SUM(K1285:K1288)</f>
        <v>#REF!</v>
      </c>
      <c r="L1289" s="135">
        <v>1160704</v>
      </c>
      <c r="M1289" s="111" t="e">
        <f>SUM(M1285:M1288)</f>
        <v>#REF!</v>
      </c>
      <c r="N1289" s="49" t="e">
        <f t="shared" si="179"/>
        <v>#REF!</v>
      </c>
      <c r="O1289" s="111">
        <v>281</v>
      </c>
      <c r="P1289" s="9">
        <f t="shared" si="172"/>
        <v>0</v>
      </c>
      <c r="Q1289" s="130">
        <f t="shared" si="173"/>
        <v>256</v>
      </c>
      <c r="R1289" s="130">
        <f t="shared" si="174"/>
        <v>999</v>
      </c>
      <c r="S1289" s="130">
        <f t="shared" si="175"/>
        <v>1280</v>
      </c>
      <c r="T1289" s="130">
        <f t="shared" si="176"/>
        <v>260</v>
      </c>
      <c r="U1289" s="130">
        <f t="shared" si="177"/>
        <v>2737223.4</v>
      </c>
      <c r="V1289" s="185">
        <f t="shared" si="178"/>
        <v>1280</v>
      </c>
      <c r="W1289" s="12">
        <v>256</v>
      </c>
      <c r="X1289" s="9">
        <v>999</v>
      </c>
      <c r="Y1289" s="9">
        <v>1280</v>
      </c>
      <c r="Z1289" s="12">
        <v>260</v>
      </c>
      <c r="AA1289" s="12">
        <v>2737223.4</v>
      </c>
      <c r="AB1289" s="132"/>
      <c r="AC1289" s="131"/>
      <c r="AD1289" s="132"/>
      <c r="AE1289" s="132"/>
      <c r="AF1289" s="131"/>
      <c r="AG1289" s="131"/>
      <c r="AI1289" s="12"/>
      <c r="AL1289" s="12"/>
      <c r="AM1289" s="12"/>
      <c r="AO1289" s="12"/>
      <c r="AR1289" s="12"/>
      <c r="AS1289" s="12"/>
      <c r="AU1289" s="12"/>
      <c r="AX1289" s="12"/>
      <c r="AY1289" s="12"/>
      <c r="BA1289" s="12"/>
      <c r="BD1289" s="12"/>
      <c r="BE1289" s="12"/>
      <c r="BG1289" s="12"/>
      <c r="BJ1289" s="12"/>
      <c r="BK1289" s="12"/>
      <c r="BM1289" s="131"/>
      <c r="BN1289" s="132"/>
      <c r="BO1289" s="132"/>
      <c r="BP1289" s="12"/>
      <c r="BQ1289" s="12"/>
      <c r="BS1289" s="12"/>
      <c r="BV1289" s="12"/>
      <c r="BW1289" s="12"/>
      <c r="BY1289" s="12"/>
      <c r="CB1289" s="12"/>
      <c r="CC1289" s="12"/>
      <c r="CE1289" s="12"/>
      <c r="CH1289" s="12"/>
      <c r="CI1289" s="12"/>
    </row>
    <row r="1290" spans="1:87">
      <c r="A1290" s="9">
        <v>1281</v>
      </c>
      <c r="B1290" s="9">
        <v>257</v>
      </c>
      <c r="C1290" s="9" t="s">
        <v>1756</v>
      </c>
      <c r="D1290" s="9">
        <v>257</v>
      </c>
      <c r="E1290" s="9" t="s">
        <v>1317</v>
      </c>
      <c r="F1290" s="39">
        <v>13199.960000000001</v>
      </c>
      <c r="G1290" s="128">
        <v>8.4155568885158018E-4</v>
      </c>
      <c r="H1290" s="129">
        <f>U1290</f>
        <v>0</v>
      </c>
      <c r="I1290" s="128">
        <f>IF(H1294&gt;0, H1290/H1294, 0)</f>
        <v>0</v>
      </c>
      <c r="J1290" s="76"/>
      <c r="K1290" s="12" t="e">
        <f>ROUND(J1294*I1290,0)</f>
        <v>#REF!</v>
      </c>
      <c r="L1290" s="75">
        <v>5917</v>
      </c>
      <c r="M1290" s="12" t="e">
        <f>K1290-L1290</f>
        <v>#REF!</v>
      </c>
      <c r="N1290" s="50" t="e">
        <f t="shared" si="179"/>
        <v>#REF!</v>
      </c>
      <c r="O1290" s="12">
        <v>1</v>
      </c>
      <c r="P1290" s="9">
        <f t="shared" ref="P1290:P1353" si="181">ABS(Q1290-B1290)+ABS(R1290-D1290)</f>
        <v>0</v>
      </c>
      <c r="Q1290" s="130">
        <f t="shared" ref="Q1290:Q1353" si="182">VLOOKUP($A1290, foundoptions, VLOOKUP($Q$6, foundoptcell, 2, FALSE), FALSE)</f>
        <v>257</v>
      </c>
      <c r="R1290" s="130">
        <f t="shared" ref="R1290:R1353" si="183">VLOOKUP($A1290, foundoptions, VLOOKUP($Q$6, foundoptcell, 2, FALSE)+1, FALSE)</f>
        <v>257</v>
      </c>
      <c r="S1290" s="130">
        <f t="shared" ref="S1290:S1353" si="184">VLOOKUP($A1290, foundoptions, VLOOKUP($Q$6, foundoptcell, 2, FALSE)+2, FALSE)</f>
        <v>1281</v>
      </c>
      <c r="T1290" s="130">
        <f t="shared" ref="T1290:T1353" si="185">VLOOKUP($A1290, foundoptions, VLOOKUP($Q$6, foundoptcell, 2, FALSE)+3, FALSE)</f>
        <v>0</v>
      </c>
      <c r="U1290" s="130">
        <f t="shared" ref="U1290:U1353" si="186">VLOOKUP($A1290, foundoptions, VLOOKUP($Q$6, foundoptcell, 2, FALSE)+4, FALSE)</f>
        <v>0</v>
      </c>
      <c r="V1290" s="185">
        <f t="shared" si="178"/>
        <v>1281</v>
      </c>
      <c r="W1290" s="12">
        <v>257</v>
      </c>
      <c r="X1290" s="9">
        <v>257</v>
      </c>
      <c r="Y1290" s="9">
        <v>1281</v>
      </c>
      <c r="Z1290" s="12">
        <v>0</v>
      </c>
      <c r="AA1290" s="12">
        <v>0</v>
      </c>
      <c r="AB1290" s="132"/>
      <c r="AC1290" s="131"/>
      <c r="AD1290" s="132"/>
      <c r="AE1290" s="132"/>
      <c r="AF1290" s="131"/>
      <c r="AG1290" s="131"/>
      <c r="AI1290" s="12"/>
      <c r="AL1290" s="12"/>
      <c r="AM1290" s="12"/>
      <c r="AO1290" s="12"/>
      <c r="AR1290" s="12"/>
      <c r="AS1290" s="12"/>
      <c r="AU1290" s="12"/>
      <c r="AX1290" s="12"/>
      <c r="AY1290" s="12"/>
      <c r="BA1290" s="12"/>
      <c r="BD1290" s="12"/>
      <c r="BE1290" s="12"/>
      <c r="BG1290" s="12"/>
      <c r="BJ1290" s="12"/>
      <c r="BK1290" s="12"/>
      <c r="BM1290" s="131"/>
      <c r="BN1290" s="132"/>
      <c r="BO1290" s="132"/>
      <c r="BP1290" s="12"/>
      <c r="BQ1290" s="12"/>
      <c r="BS1290" s="12"/>
      <c r="BV1290" s="12"/>
      <c r="BW1290" s="12"/>
      <c r="BY1290" s="12"/>
      <c r="CB1290" s="12"/>
      <c r="CC1290" s="12"/>
      <c r="CE1290" s="12"/>
      <c r="CH1290" s="12"/>
      <c r="CI1290" s="12"/>
    </row>
    <row r="1291" spans="1:87">
      <c r="A1291" s="9">
        <v>1282</v>
      </c>
      <c r="B1291" s="9">
        <v>257</v>
      </c>
      <c r="C1291" s="9" t="s">
        <v>1756</v>
      </c>
      <c r="D1291" s="9">
        <v>775</v>
      </c>
      <c r="E1291" s="9" t="s">
        <v>1470</v>
      </c>
      <c r="F1291" s="39">
        <v>15149481</v>
      </c>
      <c r="G1291" s="128">
        <v>0.96584625398099122</v>
      </c>
      <c r="H1291" s="129">
        <f t="shared" si="180"/>
        <v>15483003</v>
      </c>
      <c r="I1291" s="128">
        <f>IF(H1294&gt;0, H1291/H1294, 0)</f>
        <v>0.96878119927868578</v>
      </c>
      <c r="J1291" s="76"/>
      <c r="K1291" s="12" t="e">
        <f>ROUND(J1294*I1291,0)</f>
        <v>#REF!</v>
      </c>
      <c r="L1291" s="75">
        <v>6790981</v>
      </c>
      <c r="M1291" s="12" t="e">
        <f>K1291-L1291</f>
        <v>#REF!</v>
      </c>
      <c r="N1291" s="50" t="e">
        <f t="shared" si="179"/>
        <v>#REF!</v>
      </c>
      <c r="O1291" s="12">
        <v>1627</v>
      </c>
      <c r="P1291" s="9">
        <f t="shared" si="181"/>
        <v>0</v>
      </c>
      <c r="Q1291" s="130">
        <f t="shared" si="182"/>
        <v>257</v>
      </c>
      <c r="R1291" s="130">
        <f t="shared" si="183"/>
        <v>775</v>
      </c>
      <c r="S1291" s="130">
        <f t="shared" si="184"/>
        <v>1282</v>
      </c>
      <c r="T1291" s="130">
        <f t="shared" si="185"/>
        <v>1667</v>
      </c>
      <c r="U1291" s="130">
        <f t="shared" si="186"/>
        <v>15483003</v>
      </c>
      <c r="V1291" s="185">
        <f t="shared" ref="V1291:V1354" si="187">A1291</f>
        <v>1282</v>
      </c>
      <c r="W1291" s="12">
        <v>257</v>
      </c>
      <c r="X1291" s="9">
        <v>775</v>
      </c>
      <c r="Y1291" s="9">
        <v>1282</v>
      </c>
      <c r="Z1291" s="12">
        <v>1667</v>
      </c>
      <c r="AA1291" s="12">
        <v>15483003</v>
      </c>
      <c r="AB1291" s="132"/>
      <c r="AC1291" s="131"/>
      <c r="AD1291" s="132"/>
      <c r="AE1291" s="132"/>
      <c r="AF1291" s="131"/>
      <c r="AG1291" s="131"/>
      <c r="AI1291" s="12"/>
      <c r="AL1291" s="12"/>
      <c r="AM1291" s="12"/>
      <c r="AO1291" s="12"/>
      <c r="AR1291" s="12"/>
      <c r="AS1291" s="12"/>
      <c r="AU1291" s="12"/>
      <c r="AX1291" s="12"/>
      <c r="AY1291" s="12"/>
      <c r="BA1291" s="12"/>
      <c r="BD1291" s="12"/>
      <c r="BE1291" s="12"/>
      <c r="BG1291" s="12"/>
      <c r="BJ1291" s="12"/>
      <c r="BK1291" s="12"/>
      <c r="BM1291" s="131"/>
      <c r="BN1291" s="132"/>
      <c r="BO1291" s="132"/>
      <c r="BP1291" s="12"/>
      <c r="BQ1291" s="12"/>
      <c r="BS1291" s="12"/>
      <c r="BV1291" s="12"/>
      <c r="BW1291" s="12"/>
      <c r="BY1291" s="12"/>
      <c r="CB1291" s="12"/>
      <c r="CC1291" s="12"/>
      <c r="CE1291" s="12"/>
      <c r="CH1291" s="12"/>
      <c r="CI1291" s="12"/>
    </row>
    <row r="1292" spans="1:87">
      <c r="A1292" s="9">
        <v>1283</v>
      </c>
      <c r="B1292" s="9">
        <v>257</v>
      </c>
      <c r="C1292" s="9" t="s">
        <v>1756</v>
      </c>
      <c r="D1292" s="9">
        <v>876</v>
      </c>
      <c r="E1292" s="9" t="s">
        <v>1495</v>
      </c>
      <c r="F1292" s="39">
        <v>522508</v>
      </c>
      <c r="G1292" s="128">
        <v>3.3312190330157171E-2</v>
      </c>
      <c r="H1292" s="129">
        <f t="shared" si="180"/>
        <v>498937</v>
      </c>
      <c r="I1292" s="128">
        <f>IF(H1294&gt;0, H1292/H1294, 0)</f>
        <v>3.1218800721314183E-2</v>
      </c>
      <c r="J1292" s="76"/>
      <c r="K1292" s="12" t="e">
        <f>ROUND(J1294*I1292,0)</f>
        <v>#REF!</v>
      </c>
      <c r="L1292" s="75">
        <v>234222</v>
      </c>
      <c r="M1292" s="12" t="e">
        <f>K1292-L1292</f>
        <v>#REF!</v>
      </c>
      <c r="N1292" s="50" t="e">
        <f t="shared" si="179"/>
        <v>#REF!</v>
      </c>
      <c r="O1292" s="12">
        <v>34</v>
      </c>
      <c r="P1292" s="9">
        <f t="shared" si="181"/>
        <v>0</v>
      </c>
      <c r="Q1292" s="130">
        <f t="shared" si="182"/>
        <v>257</v>
      </c>
      <c r="R1292" s="130">
        <f t="shared" si="183"/>
        <v>876</v>
      </c>
      <c r="S1292" s="130">
        <f t="shared" si="184"/>
        <v>1283</v>
      </c>
      <c r="T1292" s="130">
        <f t="shared" si="185"/>
        <v>32</v>
      </c>
      <c r="U1292" s="130">
        <f t="shared" si="186"/>
        <v>498937</v>
      </c>
      <c r="V1292" s="185">
        <f t="shared" si="187"/>
        <v>1283</v>
      </c>
      <c r="W1292" s="12">
        <v>257</v>
      </c>
      <c r="X1292" s="9">
        <v>876</v>
      </c>
      <c r="Y1292" s="9">
        <v>1283</v>
      </c>
      <c r="Z1292" s="12">
        <v>32</v>
      </c>
      <c r="AA1292" s="12">
        <v>498937</v>
      </c>
      <c r="AB1292" s="132"/>
      <c r="AC1292" s="131"/>
      <c r="AD1292" s="132"/>
      <c r="AE1292" s="132"/>
      <c r="AF1292" s="131"/>
      <c r="AG1292" s="131"/>
      <c r="AI1292" s="12"/>
      <c r="AL1292" s="12"/>
      <c r="AM1292" s="12"/>
      <c r="AO1292" s="12"/>
      <c r="AR1292" s="12"/>
      <c r="AS1292" s="12"/>
      <c r="AU1292" s="12"/>
      <c r="AX1292" s="12"/>
      <c r="AY1292" s="12"/>
      <c r="BA1292" s="12"/>
      <c r="BD1292" s="12"/>
      <c r="BE1292" s="12"/>
      <c r="BG1292" s="12"/>
      <c r="BJ1292" s="12"/>
      <c r="BK1292" s="12"/>
      <c r="BM1292" s="131"/>
      <c r="BN1292" s="132"/>
      <c r="BO1292" s="132"/>
      <c r="BP1292" s="12"/>
      <c r="BQ1292" s="12"/>
      <c r="BS1292" s="12"/>
      <c r="BV1292" s="12"/>
      <c r="BW1292" s="12"/>
      <c r="BY1292" s="12"/>
      <c r="CB1292" s="12"/>
      <c r="CC1292" s="12"/>
      <c r="CE1292" s="12"/>
      <c r="CH1292" s="12"/>
      <c r="CI1292" s="12"/>
    </row>
    <row r="1293" spans="1:87">
      <c r="A1293" s="9">
        <v>1284</v>
      </c>
      <c r="B1293" s="9">
        <v>257</v>
      </c>
      <c r="C1293" s="9" t="s">
        <v>1928</v>
      </c>
      <c r="D1293" s="9">
        <v>998</v>
      </c>
      <c r="E1293" s="9" t="s">
        <v>1928</v>
      </c>
      <c r="F1293" s="39">
        <v>0</v>
      </c>
      <c r="G1293" s="128">
        <v>0</v>
      </c>
      <c r="H1293" s="129">
        <f t="shared" si="180"/>
        <v>0</v>
      </c>
      <c r="I1293" s="128">
        <f>IF(H1294&gt;0, H1293/H1294, 0)</f>
        <v>0</v>
      </c>
      <c r="J1293" s="76"/>
      <c r="K1293" s="12" t="e">
        <f>ROUND(J1294*I1293,0)</f>
        <v>#REF!</v>
      </c>
      <c r="L1293" s="75">
        <v>0</v>
      </c>
      <c r="M1293" s="12" t="e">
        <f>K1293-L1293</f>
        <v>#REF!</v>
      </c>
      <c r="N1293" s="50" t="e">
        <f t="shared" si="179"/>
        <v>#REF!</v>
      </c>
      <c r="O1293" s="12">
        <v>0</v>
      </c>
      <c r="P1293" s="9">
        <f t="shared" si="181"/>
        <v>0</v>
      </c>
      <c r="Q1293" s="130">
        <f t="shared" si="182"/>
        <v>257</v>
      </c>
      <c r="R1293" s="130">
        <f t="shared" si="183"/>
        <v>998</v>
      </c>
      <c r="S1293" s="130">
        <f t="shared" si="184"/>
        <v>1284</v>
      </c>
      <c r="T1293" s="130">
        <f t="shared" si="185"/>
        <v>0</v>
      </c>
      <c r="U1293" s="130">
        <f t="shared" si="186"/>
        <v>0</v>
      </c>
      <c r="V1293" s="185">
        <f t="shared" si="187"/>
        <v>1284</v>
      </c>
      <c r="W1293" s="12">
        <v>257</v>
      </c>
      <c r="X1293" s="9">
        <v>998</v>
      </c>
      <c r="Y1293" s="9">
        <v>1284</v>
      </c>
      <c r="Z1293" s="12">
        <v>0</v>
      </c>
      <c r="AA1293" s="12">
        <v>0</v>
      </c>
      <c r="AB1293" s="132"/>
      <c r="AC1293" s="131"/>
      <c r="AD1293" s="132"/>
      <c r="AE1293" s="132"/>
      <c r="AF1293" s="131"/>
      <c r="AG1293" s="131"/>
      <c r="AI1293" s="12"/>
      <c r="AL1293" s="12"/>
      <c r="AM1293" s="12"/>
      <c r="AO1293" s="12"/>
      <c r="AR1293" s="12"/>
      <c r="AS1293" s="12"/>
      <c r="AU1293" s="12"/>
      <c r="AX1293" s="12"/>
      <c r="AY1293" s="12"/>
      <c r="BA1293" s="12"/>
      <c r="BD1293" s="12"/>
      <c r="BE1293" s="12"/>
      <c r="BG1293" s="12"/>
      <c r="BJ1293" s="12"/>
      <c r="BK1293" s="12"/>
      <c r="BM1293" s="131"/>
      <c r="BN1293" s="132"/>
      <c r="BO1293" s="132"/>
      <c r="BP1293" s="12"/>
      <c r="BQ1293" s="12"/>
      <c r="BS1293" s="12"/>
      <c r="BV1293" s="12"/>
      <c r="BW1293" s="12"/>
      <c r="BY1293" s="12"/>
      <c r="CB1293" s="12"/>
      <c r="CC1293" s="12"/>
      <c r="CE1293" s="12"/>
      <c r="CH1293" s="12"/>
      <c r="CI1293" s="12"/>
    </row>
    <row r="1294" spans="1:87">
      <c r="A1294" s="9">
        <v>1285</v>
      </c>
      <c r="B1294" s="13">
        <v>257</v>
      </c>
      <c r="C1294" s="13" t="s">
        <v>1756</v>
      </c>
      <c r="D1294" s="13">
        <v>999</v>
      </c>
      <c r="E1294" s="13" t="s">
        <v>946</v>
      </c>
      <c r="F1294" s="111">
        <v>15685188.960000001</v>
      </c>
      <c r="G1294" s="133">
        <v>1</v>
      </c>
      <c r="H1294" s="134">
        <f>SUM(H1290:H1293)</f>
        <v>15981940</v>
      </c>
      <c r="I1294" s="133">
        <f>SUM(I1290:I1293)</f>
        <v>1</v>
      </c>
      <c r="J1294" s="111" t="e">
        <f>VLOOKUP(B1294,town351,22)</f>
        <v>#REF!</v>
      </c>
      <c r="K1294" s="111" t="e">
        <f>SUM(K1290:K1293)</f>
        <v>#REF!</v>
      </c>
      <c r="L1294" s="135">
        <v>7031120</v>
      </c>
      <c r="M1294" s="111" t="e">
        <f>SUM(M1290:M1293)</f>
        <v>#REF!</v>
      </c>
      <c r="N1294" s="49" t="e">
        <f t="shared" si="179"/>
        <v>#REF!</v>
      </c>
      <c r="O1294" s="111">
        <v>1662</v>
      </c>
      <c r="P1294" s="9">
        <f t="shared" si="181"/>
        <v>0</v>
      </c>
      <c r="Q1294" s="130">
        <f t="shared" si="182"/>
        <v>257</v>
      </c>
      <c r="R1294" s="130">
        <f t="shared" si="183"/>
        <v>999</v>
      </c>
      <c r="S1294" s="130">
        <f t="shared" si="184"/>
        <v>1285</v>
      </c>
      <c r="T1294" s="130">
        <f t="shared" si="185"/>
        <v>1699</v>
      </c>
      <c r="U1294" s="130">
        <f t="shared" si="186"/>
        <v>15981940</v>
      </c>
      <c r="V1294" s="185">
        <f t="shared" si="187"/>
        <v>1285</v>
      </c>
      <c r="W1294" s="12">
        <v>257</v>
      </c>
      <c r="X1294" s="9">
        <v>999</v>
      </c>
      <c r="Y1294" s="9">
        <v>1285</v>
      </c>
      <c r="Z1294" s="12">
        <v>1699</v>
      </c>
      <c r="AA1294" s="12">
        <v>15981940</v>
      </c>
      <c r="AB1294" s="132"/>
      <c r="AC1294" s="131"/>
      <c r="AD1294" s="132"/>
      <c r="AE1294" s="132"/>
      <c r="AF1294" s="131"/>
      <c r="AG1294" s="131"/>
      <c r="AI1294" s="12"/>
      <c r="AL1294" s="12"/>
      <c r="AM1294" s="12"/>
      <c r="AO1294" s="12"/>
      <c r="AR1294" s="12"/>
      <c r="AS1294" s="12"/>
      <c r="AU1294" s="12"/>
      <c r="AX1294" s="12"/>
      <c r="AY1294" s="12"/>
      <c r="BA1294" s="12"/>
      <c r="BD1294" s="12"/>
      <c r="BE1294" s="12"/>
      <c r="BG1294" s="12"/>
      <c r="BJ1294" s="12"/>
      <c r="BK1294" s="12"/>
      <c r="BM1294" s="131"/>
      <c r="BN1294" s="132"/>
      <c r="BO1294" s="132"/>
      <c r="BP1294" s="12"/>
      <c r="BQ1294" s="12"/>
      <c r="BS1294" s="12"/>
      <c r="BV1294" s="12"/>
      <c r="BW1294" s="12"/>
      <c r="BY1294" s="12"/>
      <c r="CB1294" s="12"/>
      <c r="CC1294" s="12"/>
      <c r="CE1294" s="12"/>
      <c r="CH1294" s="12"/>
      <c r="CI1294" s="12"/>
    </row>
    <row r="1295" spans="1:87">
      <c r="A1295" s="9">
        <v>1286</v>
      </c>
      <c r="B1295" s="9">
        <v>258</v>
      </c>
      <c r="C1295" s="9" t="s">
        <v>1757</v>
      </c>
      <c r="D1295" s="9">
        <v>258</v>
      </c>
      <c r="E1295" s="9" t="s">
        <v>1318</v>
      </c>
      <c r="F1295" s="39">
        <v>52542429.829999998</v>
      </c>
      <c r="G1295" s="128">
        <v>0.95215482009738639</v>
      </c>
      <c r="H1295" s="129">
        <f>U1295</f>
        <v>52561026.710000008</v>
      </c>
      <c r="I1295" s="128">
        <f>IF(H1299&gt;0, H1295/H1299, 0)</f>
        <v>0.95093368493860964</v>
      </c>
      <c r="J1295" s="76"/>
      <c r="K1295" s="12" t="e">
        <f>ROUND(J1299*I1295,0)</f>
        <v>#REF!</v>
      </c>
      <c r="L1295" s="75">
        <v>31669846</v>
      </c>
      <c r="M1295" s="12" t="e">
        <f>K1295-L1295</f>
        <v>#REF!</v>
      </c>
      <c r="N1295" s="50" t="e">
        <f t="shared" si="179"/>
        <v>#REF!</v>
      </c>
      <c r="O1295" s="12">
        <v>4671</v>
      </c>
      <c r="P1295" s="9">
        <f t="shared" si="181"/>
        <v>0</v>
      </c>
      <c r="Q1295" s="130">
        <f t="shared" si="182"/>
        <v>258</v>
      </c>
      <c r="R1295" s="130">
        <f t="shared" si="183"/>
        <v>258</v>
      </c>
      <c r="S1295" s="130">
        <f t="shared" si="184"/>
        <v>1286</v>
      </c>
      <c r="T1295" s="130">
        <f t="shared" si="185"/>
        <v>4586</v>
      </c>
      <c r="U1295" s="130">
        <f t="shared" si="186"/>
        <v>52561026.710000008</v>
      </c>
      <c r="V1295" s="185">
        <f t="shared" si="187"/>
        <v>1286</v>
      </c>
      <c r="W1295" s="12">
        <v>258</v>
      </c>
      <c r="X1295" s="9">
        <v>258</v>
      </c>
      <c r="Y1295" s="9">
        <v>1286</v>
      </c>
      <c r="Z1295" s="12">
        <v>4586</v>
      </c>
      <c r="AA1295" s="12">
        <v>52561026.710000008</v>
      </c>
      <c r="AB1295" s="132"/>
      <c r="AC1295" s="131"/>
      <c r="AD1295" s="132"/>
      <c r="AE1295" s="132"/>
      <c r="AF1295" s="131"/>
      <c r="AG1295" s="131"/>
      <c r="AI1295" s="12"/>
      <c r="AL1295" s="12"/>
      <c r="AM1295" s="12"/>
      <c r="AO1295" s="12"/>
      <c r="AR1295" s="12"/>
      <c r="AS1295" s="12"/>
      <c r="AU1295" s="12"/>
      <c r="AX1295" s="12"/>
      <c r="AY1295" s="12"/>
      <c r="BA1295" s="12"/>
      <c r="BD1295" s="12"/>
      <c r="BE1295" s="12"/>
      <c r="BG1295" s="12"/>
      <c r="BJ1295" s="12"/>
      <c r="BK1295" s="12"/>
      <c r="BM1295" s="131"/>
      <c r="BN1295" s="132"/>
      <c r="BO1295" s="132"/>
      <c r="BP1295" s="12"/>
      <c r="BQ1295" s="12"/>
      <c r="BS1295" s="12"/>
      <c r="BV1295" s="12"/>
      <c r="BW1295" s="12"/>
      <c r="BY1295" s="12"/>
      <c r="CB1295" s="12"/>
      <c r="CC1295" s="12"/>
      <c r="CE1295" s="12"/>
      <c r="CH1295" s="12"/>
      <c r="CI1295" s="12"/>
    </row>
    <row r="1296" spans="1:87">
      <c r="A1296" s="9">
        <v>1287</v>
      </c>
      <c r="B1296" s="9">
        <v>258</v>
      </c>
      <c r="C1296" s="9" t="s">
        <v>1757</v>
      </c>
      <c r="D1296" s="9">
        <v>817</v>
      </c>
      <c r="E1296" s="9" t="s">
        <v>1478</v>
      </c>
      <c r="F1296" s="39">
        <v>2640224</v>
      </c>
      <c r="G1296" s="128">
        <v>4.784517990261361E-2</v>
      </c>
      <c r="H1296" s="129">
        <f t="shared" si="180"/>
        <v>2712046</v>
      </c>
      <c r="I1296" s="128">
        <f>IF(H1299&gt;0, H1296/H1299, 0)</f>
        <v>4.9066315061390399E-2</v>
      </c>
      <c r="J1296" s="76"/>
      <c r="K1296" s="12" t="e">
        <f>ROUND(J1299*I1296,0)</f>
        <v>#REF!</v>
      </c>
      <c r="L1296" s="75">
        <v>1591390</v>
      </c>
      <c r="M1296" s="12" t="e">
        <f>K1296-L1296</f>
        <v>#REF!</v>
      </c>
      <c r="N1296" s="50" t="e">
        <f>IF(L1296&gt;0,M1296*100/L1296,IF(M1296&gt;0,100,0))</f>
        <v>#REF!</v>
      </c>
      <c r="O1296" s="12">
        <v>170</v>
      </c>
      <c r="P1296" s="9">
        <f t="shared" si="181"/>
        <v>0</v>
      </c>
      <c r="Q1296" s="130">
        <f t="shared" si="182"/>
        <v>258</v>
      </c>
      <c r="R1296" s="130">
        <f t="shared" si="183"/>
        <v>817</v>
      </c>
      <c r="S1296" s="130">
        <f t="shared" si="184"/>
        <v>1287</v>
      </c>
      <c r="T1296" s="130">
        <f t="shared" si="185"/>
        <v>172</v>
      </c>
      <c r="U1296" s="130">
        <f t="shared" si="186"/>
        <v>2712046</v>
      </c>
      <c r="V1296" s="185">
        <f t="shared" si="187"/>
        <v>1287</v>
      </c>
      <c r="W1296" s="12">
        <v>258</v>
      </c>
      <c r="X1296" s="9">
        <v>817</v>
      </c>
      <c r="Y1296" s="9">
        <v>1287</v>
      </c>
      <c r="Z1296" s="12">
        <v>172</v>
      </c>
      <c r="AA1296" s="12">
        <v>2712046</v>
      </c>
      <c r="AB1296" s="132"/>
      <c r="AC1296" s="131"/>
      <c r="AD1296" s="132"/>
      <c r="AE1296" s="132"/>
      <c r="AF1296" s="131"/>
      <c r="AG1296" s="131"/>
      <c r="AI1296" s="12"/>
      <c r="AL1296" s="12"/>
      <c r="AM1296" s="12"/>
      <c r="AO1296" s="12"/>
      <c r="AR1296" s="12"/>
      <c r="AS1296" s="12"/>
      <c r="AU1296" s="12"/>
      <c r="AX1296" s="12"/>
      <c r="AY1296" s="12"/>
      <c r="BA1296" s="12"/>
      <c r="BD1296" s="12"/>
      <c r="BE1296" s="12"/>
      <c r="BG1296" s="12"/>
      <c r="BJ1296" s="12"/>
      <c r="BK1296" s="12"/>
      <c r="BM1296" s="131"/>
      <c r="BN1296" s="132"/>
      <c r="BO1296" s="132"/>
      <c r="BP1296" s="12"/>
      <c r="BQ1296" s="12"/>
      <c r="BS1296" s="12"/>
      <c r="BV1296" s="12"/>
      <c r="BW1296" s="12"/>
      <c r="BY1296" s="12"/>
      <c r="CB1296" s="12"/>
      <c r="CC1296" s="12"/>
      <c r="CE1296" s="12"/>
      <c r="CH1296" s="12"/>
      <c r="CI1296" s="12"/>
    </row>
    <row r="1297" spans="1:87">
      <c r="A1297" s="9">
        <v>1288</v>
      </c>
      <c r="B1297" s="9">
        <v>258</v>
      </c>
      <c r="C1297" s="9" t="s">
        <v>1928</v>
      </c>
      <c r="D1297" s="9">
        <v>998</v>
      </c>
      <c r="F1297" s="136">
        <v>0</v>
      </c>
      <c r="G1297" s="137">
        <v>0</v>
      </c>
      <c r="H1297" s="129">
        <f t="shared" si="180"/>
        <v>0</v>
      </c>
      <c r="I1297" s="128">
        <f>IF(H1299&gt;0, H1297/H1299, 0)</f>
        <v>0</v>
      </c>
      <c r="J1297" s="76"/>
      <c r="K1297" s="12" t="e">
        <f>ROUND(J1299*I1297,0)</f>
        <v>#REF!</v>
      </c>
      <c r="L1297" s="75">
        <v>0</v>
      </c>
      <c r="M1297" s="12" t="e">
        <f>K1297-L1297</f>
        <v>#REF!</v>
      </c>
      <c r="N1297" s="50" t="e">
        <f>IF(L1297&gt;0,M1297*100/L1297,IF(M1297&gt;0,100,0))</f>
        <v>#REF!</v>
      </c>
      <c r="O1297" s="12">
        <v>0</v>
      </c>
      <c r="P1297" s="9">
        <f t="shared" si="181"/>
        <v>0</v>
      </c>
      <c r="Q1297" s="130">
        <f t="shared" si="182"/>
        <v>258</v>
      </c>
      <c r="R1297" s="130">
        <f t="shared" si="183"/>
        <v>998</v>
      </c>
      <c r="S1297" s="130">
        <f t="shared" si="184"/>
        <v>1288</v>
      </c>
      <c r="T1297" s="130">
        <f t="shared" si="185"/>
        <v>0</v>
      </c>
      <c r="U1297" s="130">
        <f t="shared" si="186"/>
        <v>0</v>
      </c>
      <c r="V1297" s="185">
        <f t="shared" si="187"/>
        <v>1288</v>
      </c>
      <c r="W1297" s="12">
        <v>258</v>
      </c>
      <c r="X1297" s="9">
        <v>998</v>
      </c>
      <c r="Y1297" s="9">
        <v>1288</v>
      </c>
      <c r="Z1297" s="12">
        <v>0</v>
      </c>
      <c r="AA1297" s="12">
        <v>0</v>
      </c>
      <c r="AB1297" s="132"/>
      <c r="AC1297" s="131"/>
      <c r="AD1297" s="132"/>
      <c r="AE1297" s="132"/>
      <c r="AF1297" s="131"/>
      <c r="AG1297" s="131"/>
      <c r="AI1297" s="12"/>
      <c r="AL1297" s="12"/>
      <c r="AM1297" s="12"/>
      <c r="AO1297" s="12"/>
      <c r="AR1297" s="12"/>
      <c r="AS1297" s="12"/>
      <c r="AU1297" s="12"/>
      <c r="AX1297" s="12"/>
      <c r="AY1297" s="12"/>
      <c r="BA1297" s="12"/>
      <c r="BD1297" s="12"/>
      <c r="BE1297" s="12"/>
      <c r="BG1297" s="12"/>
      <c r="BJ1297" s="12"/>
      <c r="BK1297" s="12"/>
      <c r="BM1297" s="131"/>
      <c r="BN1297" s="132"/>
      <c r="BO1297" s="132"/>
      <c r="BP1297" s="12"/>
      <c r="BQ1297" s="12"/>
      <c r="BS1297" s="12"/>
      <c r="BV1297" s="12"/>
      <c r="BW1297" s="12"/>
      <c r="BY1297" s="12"/>
      <c r="CB1297" s="12"/>
      <c r="CC1297" s="12"/>
      <c r="CE1297" s="12"/>
      <c r="CH1297" s="12"/>
      <c r="CI1297" s="12"/>
    </row>
    <row r="1298" spans="1:87">
      <c r="A1298" s="9">
        <v>1289</v>
      </c>
      <c r="B1298" s="9">
        <v>258</v>
      </c>
      <c r="C1298" s="9" t="s">
        <v>1928</v>
      </c>
      <c r="D1298" s="9">
        <v>998</v>
      </c>
      <c r="E1298" s="9" t="s">
        <v>1928</v>
      </c>
      <c r="F1298" s="39">
        <v>0</v>
      </c>
      <c r="G1298" s="128">
        <v>0</v>
      </c>
      <c r="H1298" s="129">
        <f t="shared" si="180"/>
        <v>0</v>
      </c>
      <c r="I1298" s="128">
        <f>IF(H1299&gt;0, H1298/H1299, 0)</f>
        <v>0</v>
      </c>
      <c r="J1298" s="76"/>
      <c r="K1298" s="12" t="e">
        <f>ROUND(J1299*I1298,0)</f>
        <v>#REF!</v>
      </c>
      <c r="L1298" s="75">
        <v>0</v>
      </c>
      <c r="M1298" s="12" t="e">
        <f>K1298-L1298</f>
        <v>#REF!</v>
      </c>
      <c r="N1298" s="50" t="e">
        <f>IF(L1298&gt;0,M1298*100/L1298,IF(M1298&gt;0,100,0))</f>
        <v>#REF!</v>
      </c>
      <c r="O1298" s="12">
        <v>0</v>
      </c>
      <c r="P1298" s="9">
        <f t="shared" si="181"/>
        <v>0</v>
      </c>
      <c r="Q1298" s="130">
        <f t="shared" si="182"/>
        <v>258</v>
      </c>
      <c r="R1298" s="130">
        <f t="shared" si="183"/>
        <v>998</v>
      </c>
      <c r="S1298" s="130">
        <f t="shared" si="184"/>
        <v>1289</v>
      </c>
      <c r="T1298" s="130">
        <f t="shared" si="185"/>
        <v>0</v>
      </c>
      <c r="U1298" s="130">
        <f t="shared" si="186"/>
        <v>0</v>
      </c>
      <c r="V1298" s="185">
        <f t="shared" si="187"/>
        <v>1289</v>
      </c>
      <c r="W1298" s="12">
        <v>258</v>
      </c>
      <c r="X1298" s="9">
        <v>998</v>
      </c>
      <c r="Y1298" s="9">
        <v>1289</v>
      </c>
      <c r="Z1298" s="12">
        <v>0</v>
      </c>
      <c r="AA1298" s="12">
        <v>0</v>
      </c>
      <c r="AB1298" s="132"/>
      <c r="AC1298" s="131"/>
      <c r="AD1298" s="132"/>
      <c r="AE1298" s="132"/>
      <c r="AF1298" s="131"/>
      <c r="AG1298" s="131"/>
      <c r="AI1298" s="12"/>
      <c r="AL1298" s="12"/>
      <c r="AM1298" s="12"/>
      <c r="AO1298" s="12"/>
      <c r="AR1298" s="12"/>
      <c r="AS1298" s="12"/>
      <c r="AU1298" s="12"/>
      <c r="AX1298" s="12"/>
      <c r="AY1298" s="12"/>
      <c r="BA1298" s="12"/>
      <c r="BD1298" s="12"/>
      <c r="BE1298" s="12"/>
      <c r="BG1298" s="12"/>
      <c r="BJ1298" s="12"/>
      <c r="BK1298" s="12"/>
      <c r="BM1298" s="131"/>
      <c r="BN1298" s="132"/>
      <c r="BO1298" s="132"/>
      <c r="BP1298" s="12"/>
      <c r="BQ1298" s="12"/>
      <c r="BS1298" s="12"/>
      <c r="BV1298" s="12"/>
      <c r="BW1298" s="12"/>
      <c r="BY1298" s="12"/>
      <c r="CB1298" s="12"/>
      <c r="CC1298" s="12"/>
      <c r="CE1298" s="12"/>
      <c r="CH1298" s="12"/>
      <c r="CI1298" s="12"/>
    </row>
    <row r="1299" spans="1:87">
      <c r="A1299" s="9">
        <v>1290</v>
      </c>
      <c r="B1299" s="13">
        <v>258</v>
      </c>
      <c r="C1299" s="13" t="s">
        <v>1757</v>
      </c>
      <c r="D1299" s="13">
        <v>999</v>
      </c>
      <c r="E1299" s="13" t="s">
        <v>946</v>
      </c>
      <c r="F1299" s="111">
        <v>55182653.829999998</v>
      </c>
      <c r="G1299" s="133">
        <v>1</v>
      </c>
      <c r="H1299" s="134">
        <f>SUM(H1295:H1298)</f>
        <v>55273072.710000008</v>
      </c>
      <c r="I1299" s="133">
        <f>SUM(I1295:I1298)</f>
        <v>1</v>
      </c>
      <c r="J1299" s="111" t="e">
        <f>VLOOKUP(B1299,town351,22)</f>
        <v>#REF!</v>
      </c>
      <c r="K1299" s="111" t="e">
        <f>SUM(K1295:K1298)</f>
        <v>#REF!</v>
      </c>
      <c r="L1299" s="135">
        <v>33261236</v>
      </c>
      <c r="M1299" s="111" t="e">
        <f>SUM(M1295:M1298)</f>
        <v>#REF!</v>
      </c>
      <c r="N1299" s="49" t="e">
        <f t="shared" ref="N1299:N1359" si="188">IF(L1299&gt;0,M1299*100/L1299,IF(M1299&gt;0,100,0))</f>
        <v>#REF!</v>
      </c>
      <c r="O1299" s="111">
        <v>4841</v>
      </c>
      <c r="P1299" s="9">
        <f t="shared" si="181"/>
        <v>0</v>
      </c>
      <c r="Q1299" s="130">
        <f t="shared" si="182"/>
        <v>258</v>
      </c>
      <c r="R1299" s="130">
        <f t="shared" si="183"/>
        <v>999</v>
      </c>
      <c r="S1299" s="130">
        <f t="shared" si="184"/>
        <v>1290</v>
      </c>
      <c r="T1299" s="130">
        <f t="shared" si="185"/>
        <v>4758</v>
      </c>
      <c r="U1299" s="130">
        <f t="shared" si="186"/>
        <v>55273072.710000008</v>
      </c>
      <c r="V1299" s="185">
        <f t="shared" si="187"/>
        <v>1290</v>
      </c>
      <c r="W1299" s="12">
        <v>258</v>
      </c>
      <c r="X1299" s="9">
        <v>999</v>
      </c>
      <c r="Y1299" s="9">
        <v>1290</v>
      </c>
      <c r="Z1299" s="12">
        <v>4758</v>
      </c>
      <c r="AA1299" s="12">
        <v>55273072.710000008</v>
      </c>
      <c r="AB1299" s="132"/>
      <c r="AC1299" s="131"/>
      <c r="AD1299" s="132"/>
      <c r="AE1299" s="132"/>
      <c r="AF1299" s="131"/>
      <c r="AG1299" s="131"/>
      <c r="AI1299" s="12"/>
      <c r="AL1299" s="12"/>
      <c r="AM1299" s="12"/>
      <c r="AO1299" s="12"/>
      <c r="AR1299" s="12"/>
      <c r="AS1299" s="12"/>
      <c r="AU1299" s="12"/>
      <c r="AX1299" s="12"/>
      <c r="AY1299" s="12"/>
      <c r="BA1299" s="12"/>
      <c r="BD1299" s="12"/>
      <c r="BE1299" s="12"/>
      <c r="BG1299" s="12"/>
      <c r="BJ1299" s="12"/>
      <c r="BK1299" s="12"/>
      <c r="BM1299" s="131"/>
      <c r="BN1299" s="132"/>
      <c r="BO1299" s="132"/>
      <c r="BP1299" s="12"/>
      <c r="BQ1299" s="12"/>
      <c r="BS1299" s="12"/>
      <c r="BV1299" s="12"/>
      <c r="BW1299" s="12"/>
      <c r="BY1299" s="12"/>
      <c r="CB1299" s="12"/>
      <c r="CC1299" s="12"/>
      <c r="CE1299" s="12"/>
      <c r="CH1299" s="12"/>
      <c r="CI1299" s="12"/>
    </row>
    <row r="1300" spans="1:87">
      <c r="A1300" s="9">
        <v>1291</v>
      </c>
      <c r="B1300" s="9">
        <v>259</v>
      </c>
      <c r="C1300" s="9" t="s">
        <v>1758</v>
      </c>
      <c r="D1300" s="9">
        <v>259</v>
      </c>
      <c r="E1300" s="9" t="s">
        <v>1319</v>
      </c>
      <c r="F1300" s="39">
        <v>79199.760000000009</v>
      </c>
      <c r="G1300" s="128">
        <v>7.8376161661440971E-3</v>
      </c>
      <c r="H1300" s="129">
        <f>U1300</f>
        <v>79025.52</v>
      </c>
      <c r="I1300" s="128">
        <f>IF(H1304&gt;0, H1300/H1304, 0)</f>
        <v>7.8257241117401597E-3</v>
      </c>
      <c r="J1300" s="76"/>
      <c r="K1300" s="12" t="e">
        <f>ROUND(J1304*I1300,0)</f>
        <v>#REF!</v>
      </c>
      <c r="L1300" s="75">
        <v>67740</v>
      </c>
      <c r="M1300" s="12" t="e">
        <f>K1300-L1300</f>
        <v>#REF!</v>
      </c>
      <c r="N1300" s="50" t="e">
        <f t="shared" si="188"/>
        <v>#REF!</v>
      </c>
      <c r="O1300" s="12">
        <v>6</v>
      </c>
      <c r="P1300" s="9">
        <f t="shared" si="181"/>
        <v>0</v>
      </c>
      <c r="Q1300" s="130">
        <f t="shared" si="182"/>
        <v>259</v>
      </c>
      <c r="R1300" s="130">
        <f t="shared" si="183"/>
        <v>259</v>
      </c>
      <c r="S1300" s="130">
        <f t="shared" si="184"/>
        <v>1291</v>
      </c>
      <c r="T1300" s="130">
        <f t="shared" si="185"/>
        <v>6</v>
      </c>
      <c r="U1300" s="130">
        <f t="shared" si="186"/>
        <v>79025.52</v>
      </c>
      <c r="V1300" s="185">
        <f t="shared" si="187"/>
        <v>1291</v>
      </c>
      <c r="W1300" s="12">
        <v>259</v>
      </c>
      <c r="X1300" s="9">
        <v>259</v>
      </c>
      <c r="Y1300" s="9">
        <v>1291</v>
      </c>
      <c r="Z1300" s="12">
        <v>6</v>
      </c>
      <c r="AA1300" s="12">
        <v>79025.52</v>
      </c>
      <c r="AB1300" s="132"/>
      <c r="AC1300" s="131"/>
      <c r="AD1300" s="132"/>
      <c r="AE1300" s="132"/>
      <c r="AF1300" s="131"/>
      <c r="AG1300" s="131"/>
      <c r="AI1300" s="12"/>
      <c r="AL1300" s="12"/>
      <c r="AM1300" s="12"/>
      <c r="AO1300" s="12"/>
      <c r="AR1300" s="12"/>
      <c r="AS1300" s="12"/>
      <c r="AU1300" s="12"/>
      <c r="AX1300" s="12"/>
      <c r="AY1300" s="12"/>
      <c r="BA1300" s="12"/>
      <c r="BD1300" s="12"/>
      <c r="BE1300" s="12"/>
      <c r="BG1300" s="12"/>
      <c r="BJ1300" s="12"/>
      <c r="BK1300" s="12"/>
      <c r="BM1300" s="131"/>
      <c r="BN1300" s="132"/>
      <c r="BO1300" s="132"/>
      <c r="BP1300" s="12"/>
      <c r="BQ1300" s="12"/>
      <c r="BS1300" s="12"/>
      <c r="BV1300" s="12"/>
      <c r="BW1300" s="12"/>
      <c r="BY1300" s="12"/>
      <c r="CB1300" s="12"/>
      <c r="CC1300" s="12"/>
      <c r="CE1300" s="12"/>
      <c r="CH1300" s="12"/>
      <c r="CI1300" s="12"/>
    </row>
    <row r="1301" spans="1:87">
      <c r="A1301" s="9">
        <v>1292</v>
      </c>
      <c r="B1301" s="9">
        <v>259</v>
      </c>
      <c r="C1301" s="9" t="s">
        <v>1758</v>
      </c>
      <c r="D1301" s="9">
        <v>773</v>
      </c>
      <c r="E1301" s="9" t="s">
        <v>1468</v>
      </c>
      <c r="F1301" s="39">
        <v>9305386</v>
      </c>
      <c r="G1301" s="128">
        <v>0.92086192869537664</v>
      </c>
      <c r="H1301" s="129">
        <f t="shared" si="180"/>
        <v>9214032</v>
      </c>
      <c r="I1301" s="128">
        <f>IF(H1304&gt;0, H1301/H1304, 0)</f>
        <v>0.91244540230479232</v>
      </c>
      <c r="J1301" s="76"/>
      <c r="K1301" s="12" t="e">
        <f>ROUND(J1304*I1301,0)</f>
        <v>#REF!</v>
      </c>
      <c r="L1301" s="75">
        <v>7958991</v>
      </c>
      <c r="M1301" s="12" t="e">
        <f>K1301-L1301</f>
        <v>#REF!</v>
      </c>
      <c r="N1301" s="50" t="e">
        <f t="shared" si="188"/>
        <v>#REF!</v>
      </c>
      <c r="O1301" s="12">
        <v>950</v>
      </c>
      <c r="P1301" s="9">
        <f t="shared" si="181"/>
        <v>0</v>
      </c>
      <c r="Q1301" s="130">
        <f t="shared" si="182"/>
        <v>259</v>
      </c>
      <c r="R1301" s="130">
        <f t="shared" si="183"/>
        <v>773</v>
      </c>
      <c r="S1301" s="130">
        <f t="shared" si="184"/>
        <v>1292</v>
      </c>
      <c r="T1301" s="130">
        <f t="shared" si="185"/>
        <v>922</v>
      </c>
      <c r="U1301" s="130">
        <f t="shared" si="186"/>
        <v>9214032</v>
      </c>
      <c r="V1301" s="185">
        <f t="shared" si="187"/>
        <v>1292</v>
      </c>
      <c r="W1301" s="12">
        <v>259</v>
      </c>
      <c r="X1301" s="9">
        <v>773</v>
      </c>
      <c r="Y1301" s="9">
        <v>1292</v>
      </c>
      <c r="Z1301" s="12">
        <v>922</v>
      </c>
      <c r="AA1301" s="12">
        <v>9214032</v>
      </c>
      <c r="AB1301" s="132"/>
      <c r="AC1301" s="131"/>
      <c r="AD1301" s="132"/>
      <c r="AE1301" s="132"/>
      <c r="AF1301" s="131"/>
      <c r="AG1301" s="131"/>
      <c r="AI1301" s="12"/>
      <c r="AL1301" s="12"/>
      <c r="AM1301" s="12"/>
      <c r="AO1301" s="12"/>
      <c r="AR1301" s="12"/>
      <c r="AS1301" s="12"/>
      <c r="AU1301" s="12"/>
      <c r="AX1301" s="12"/>
      <c r="AY1301" s="12"/>
      <c r="BA1301" s="12"/>
      <c r="BD1301" s="12"/>
      <c r="BE1301" s="12"/>
      <c r="BG1301" s="12"/>
      <c r="BJ1301" s="12"/>
      <c r="BK1301" s="12"/>
      <c r="BM1301" s="131"/>
      <c r="BN1301" s="132"/>
      <c r="BO1301" s="132"/>
      <c r="BP1301" s="12"/>
      <c r="BQ1301" s="12"/>
      <c r="BS1301" s="12"/>
      <c r="BV1301" s="12"/>
      <c r="BW1301" s="12"/>
      <c r="BY1301" s="12"/>
      <c r="CB1301" s="12"/>
      <c r="CC1301" s="12"/>
      <c r="CE1301" s="12"/>
      <c r="CH1301" s="12"/>
      <c r="CI1301" s="12"/>
    </row>
    <row r="1302" spans="1:87">
      <c r="A1302" s="9">
        <v>1293</v>
      </c>
      <c r="B1302" s="9">
        <v>259</v>
      </c>
      <c r="C1302" s="9" t="s">
        <v>1758</v>
      </c>
      <c r="D1302" s="9">
        <v>885</v>
      </c>
      <c r="E1302" s="9" t="s">
        <v>1498</v>
      </c>
      <c r="F1302" s="39">
        <v>720497</v>
      </c>
      <c r="G1302" s="128">
        <v>7.1300455138479241E-2</v>
      </c>
      <c r="H1302" s="129">
        <f t="shared" si="180"/>
        <v>805116</v>
      </c>
      <c r="I1302" s="128">
        <f>IF(H1304&gt;0, H1302/H1304, 0)</f>
        <v>7.9728873583467599E-2</v>
      </c>
      <c r="J1302" s="76"/>
      <c r="K1302" s="12" t="e">
        <f>ROUND(J1304*I1302,0)</f>
        <v>#REF!</v>
      </c>
      <c r="L1302" s="75">
        <v>616248</v>
      </c>
      <c r="M1302" s="12" t="e">
        <f>K1302-L1302</f>
        <v>#REF!</v>
      </c>
      <c r="N1302" s="50" t="e">
        <f t="shared" si="188"/>
        <v>#REF!</v>
      </c>
      <c r="O1302" s="12">
        <v>46</v>
      </c>
      <c r="P1302" s="9">
        <f t="shared" si="181"/>
        <v>0</v>
      </c>
      <c r="Q1302" s="130">
        <f t="shared" si="182"/>
        <v>259</v>
      </c>
      <c r="R1302" s="130">
        <f t="shared" si="183"/>
        <v>885</v>
      </c>
      <c r="S1302" s="130">
        <f t="shared" si="184"/>
        <v>1293</v>
      </c>
      <c r="T1302" s="130">
        <f t="shared" si="185"/>
        <v>51</v>
      </c>
      <c r="U1302" s="130">
        <f t="shared" si="186"/>
        <v>805116</v>
      </c>
      <c r="V1302" s="185">
        <f t="shared" si="187"/>
        <v>1293</v>
      </c>
      <c r="W1302" s="12">
        <v>259</v>
      </c>
      <c r="X1302" s="9">
        <v>885</v>
      </c>
      <c r="Y1302" s="9">
        <v>1293</v>
      </c>
      <c r="Z1302" s="12">
        <v>51</v>
      </c>
      <c r="AA1302" s="12">
        <v>805116</v>
      </c>
      <c r="AB1302" s="132"/>
      <c r="AC1302" s="131"/>
      <c r="AD1302" s="132"/>
      <c r="AE1302" s="132"/>
      <c r="AF1302" s="131"/>
      <c r="AG1302" s="131"/>
      <c r="AI1302" s="12"/>
      <c r="AL1302" s="12"/>
      <c r="AM1302" s="12"/>
      <c r="AO1302" s="12"/>
      <c r="AR1302" s="12"/>
      <c r="AS1302" s="12"/>
      <c r="AU1302" s="12"/>
      <c r="AX1302" s="12"/>
      <c r="AY1302" s="12"/>
      <c r="BA1302" s="12"/>
      <c r="BD1302" s="12"/>
      <c r="BE1302" s="12"/>
      <c r="BG1302" s="12"/>
      <c r="BJ1302" s="12"/>
      <c r="BK1302" s="12"/>
      <c r="BM1302" s="131"/>
      <c r="BN1302" s="132"/>
      <c r="BO1302" s="132"/>
      <c r="BP1302" s="12"/>
      <c r="BQ1302" s="12"/>
      <c r="BS1302" s="12"/>
      <c r="BV1302" s="12"/>
      <c r="BW1302" s="12"/>
      <c r="BY1302" s="12"/>
      <c r="CB1302" s="12"/>
      <c r="CC1302" s="12"/>
      <c r="CE1302" s="12"/>
      <c r="CH1302" s="12"/>
      <c r="CI1302" s="12"/>
    </row>
    <row r="1303" spans="1:87">
      <c r="A1303" s="9">
        <v>1294</v>
      </c>
      <c r="B1303" s="9">
        <v>259</v>
      </c>
      <c r="C1303" s="9" t="s">
        <v>1928</v>
      </c>
      <c r="D1303" s="9">
        <v>998</v>
      </c>
      <c r="F1303" s="136">
        <v>0</v>
      </c>
      <c r="G1303" s="137">
        <v>0</v>
      </c>
      <c r="H1303" s="129">
        <f t="shared" si="180"/>
        <v>0</v>
      </c>
      <c r="I1303" s="128">
        <f>IF(H1304&gt;0, H1303/H1304, 0)</f>
        <v>0</v>
      </c>
      <c r="J1303" s="76"/>
      <c r="K1303" s="12" t="e">
        <f>ROUND(J1304*I1303,0)</f>
        <v>#REF!</v>
      </c>
      <c r="L1303" s="75">
        <v>0</v>
      </c>
      <c r="M1303" s="12" t="e">
        <f>K1303-L1303</f>
        <v>#REF!</v>
      </c>
      <c r="N1303" s="50" t="e">
        <f t="shared" si="188"/>
        <v>#REF!</v>
      </c>
      <c r="O1303" s="12">
        <v>0</v>
      </c>
      <c r="P1303" s="9">
        <f t="shared" si="181"/>
        <v>0</v>
      </c>
      <c r="Q1303" s="130">
        <f t="shared" si="182"/>
        <v>259</v>
      </c>
      <c r="R1303" s="130">
        <f t="shared" si="183"/>
        <v>998</v>
      </c>
      <c r="S1303" s="130">
        <f t="shared" si="184"/>
        <v>1294</v>
      </c>
      <c r="T1303" s="130">
        <f t="shared" si="185"/>
        <v>0</v>
      </c>
      <c r="U1303" s="130">
        <f t="shared" si="186"/>
        <v>0</v>
      </c>
      <c r="V1303" s="185">
        <f t="shared" si="187"/>
        <v>1294</v>
      </c>
      <c r="W1303" s="12">
        <v>259</v>
      </c>
      <c r="X1303" s="9">
        <v>998</v>
      </c>
      <c r="Y1303" s="9">
        <v>1294</v>
      </c>
      <c r="Z1303" s="12">
        <v>0</v>
      </c>
      <c r="AA1303" s="12">
        <v>0</v>
      </c>
      <c r="AB1303" s="132"/>
      <c r="AC1303" s="131"/>
      <c r="AD1303" s="132"/>
      <c r="AE1303" s="132"/>
      <c r="AF1303" s="131"/>
      <c r="AG1303" s="131"/>
      <c r="AI1303" s="12"/>
      <c r="AL1303" s="12"/>
      <c r="AM1303" s="12"/>
      <c r="AO1303" s="12"/>
      <c r="AR1303" s="12"/>
      <c r="AS1303" s="12"/>
      <c r="AU1303" s="12"/>
      <c r="AX1303" s="12"/>
      <c r="AY1303" s="12"/>
      <c r="BA1303" s="12"/>
      <c r="BD1303" s="12"/>
      <c r="BE1303" s="12"/>
      <c r="BG1303" s="12"/>
      <c r="BJ1303" s="12"/>
      <c r="BK1303" s="12"/>
      <c r="BM1303" s="131"/>
      <c r="BN1303" s="132"/>
      <c r="BO1303" s="132"/>
      <c r="BP1303" s="12"/>
      <c r="BQ1303" s="12"/>
      <c r="BS1303" s="12"/>
      <c r="BV1303" s="12"/>
      <c r="BW1303" s="12"/>
      <c r="BY1303" s="12"/>
      <c r="CB1303" s="12"/>
      <c r="CC1303" s="12"/>
      <c r="CE1303" s="12"/>
      <c r="CH1303" s="12"/>
      <c r="CI1303" s="12"/>
    </row>
    <row r="1304" spans="1:87">
      <c r="A1304" s="9">
        <v>1295</v>
      </c>
      <c r="B1304" s="13">
        <v>259</v>
      </c>
      <c r="C1304" s="13" t="s">
        <v>1758</v>
      </c>
      <c r="D1304" s="13">
        <v>999</v>
      </c>
      <c r="E1304" s="13" t="s">
        <v>946</v>
      </c>
      <c r="F1304" s="111">
        <v>10105082.76</v>
      </c>
      <c r="G1304" s="133">
        <v>1</v>
      </c>
      <c r="H1304" s="134">
        <f>SUM(H1300:H1303)</f>
        <v>10098173.52</v>
      </c>
      <c r="I1304" s="133">
        <f>SUM(I1300:I1303)</f>
        <v>1.0000000000000002</v>
      </c>
      <c r="J1304" s="111" t="e">
        <f>VLOOKUP(B1304,town351,22)</f>
        <v>#REF!</v>
      </c>
      <c r="K1304" s="111" t="e">
        <f>SUM(K1300:K1303)</f>
        <v>#REF!</v>
      </c>
      <c r="L1304" s="135">
        <v>8642979</v>
      </c>
      <c r="M1304" s="111" t="e">
        <f>SUM(M1300:M1303)</f>
        <v>#REF!</v>
      </c>
      <c r="N1304" s="49" t="e">
        <f t="shared" si="188"/>
        <v>#REF!</v>
      </c>
      <c r="O1304" s="111">
        <v>1002</v>
      </c>
      <c r="P1304" s="9">
        <f t="shared" si="181"/>
        <v>0</v>
      </c>
      <c r="Q1304" s="130">
        <f t="shared" si="182"/>
        <v>259</v>
      </c>
      <c r="R1304" s="130">
        <f t="shared" si="183"/>
        <v>999</v>
      </c>
      <c r="S1304" s="130">
        <f t="shared" si="184"/>
        <v>1295</v>
      </c>
      <c r="T1304" s="130">
        <f t="shared" si="185"/>
        <v>979</v>
      </c>
      <c r="U1304" s="130">
        <f t="shared" si="186"/>
        <v>10098173.52</v>
      </c>
      <c r="V1304" s="185">
        <f t="shared" si="187"/>
        <v>1295</v>
      </c>
      <c r="W1304" s="12">
        <v>259</v>
      </c>
      <c r="X1304" s="9">
        <v>999</v>
      </c>
      <c r="Y1304" s="9">
        <v>1295</v>
      </c>
      <c r="Z1304" s="12">
        <v>979</v>
      </c>
      <c r="AA1304" s="12">
        <v>10098173.52</v>
      </c>
      <c r="AB1304" s="132"/>
      <c r="AC1304" s="131"/>
      <c r="AD1304" s="132"/>
      <c r="AE1304" s="132"/>
      <c r="AF1304" s="131"/>
      <c r="AG1304" s="131"/>
      <c r="AI1304" s="12"/>
      <c r="AL1304" s="12"/>
      <c r="AM1304" s="12"/>
      <c r="AO1304" s="12"/>
      <c r="AR1304" s="12"/>
      <c r="AS1304" s="12"/>
      <c r="AU1304" s="12"/>
      <c r="AX1304" s="12"/>
      <c r="AY1304" s="12"/>
      <c r="BA1304" s="12"/>
      <c r="BD1304" s="12"/>
      <c r="BE1304" s="12"/>
      <c r="BG1304" s="12"/>
      <c r="BJ1304" s="12"/>
      <c r="BK1304" s="12"/>
      <c r="BM1304" s="131"/>
      <c r="BN1304" s="132"/>
      <c r="BO1304" s="132"/>
      <c r="BP1304" s="12"/>
      <c r="BQ1304" s="12"/>
      <c r="BS1304" s="12"/>
      <c r="BV1304" s="12"/>
      <c r="BW1304" s="12"/>
      <c r="BY1304" s="12"/>
      <c r="CB1304" s="12"/>
      <c r="CC1304" s="12"/>
      <c r="CE1304" s="12"/>
      <c r="CH1304" s="12"/>
      <c r="CI1304" s="12"/>
    </row>
    <row r="1305" spans="1:87">
      <c r="A1305" s="9">
        <v>1296</v>
      </c>
      <c r="B1305" s="9">
        <v>260</v>
      </c>
      <c r="C1305" s="9" t="s">
        <v>1759</v>
      </c>
      <c r="D1305" s="9">
        <v>260</v>
      </c>
      <c r="E1305" s="9" t="s">
        <v>1320</v>
      </c>
      <c r="F1305" s="39">
        <v>0</v>
      </c>
      <c r="G1305" s="128">
        <v>0</v>
      </c>
      <c r="H1305" s="129">
        <f>U1305</f>
        <v>0</v>
      </c>
      <c r="I1305" s="128">
        <f>IF(H1309&gt;0, H1305/H1309, 0)</f>
        <v>0</v>
      </c>
      <c r="J1305" s="76"/>
      <c r="K1305" s="12" t="e">
        <f>ROUND(J1309*I1305,0)</f>
        <v>#REF!</v>
      </c>
      <c r="L1305" s="75">
        <v>0</v>
      </c>
      <c r="M1305" s="12" t="e">
        <f>K1305-L1305</f>
        <v>#REF!</v>
      </c>
      <c r="N1305" s="50" t="e">
        <f t="shared" si="188"/>
        <v>#REF!</v>
      </c>
      <c r="O1305" s="12">
        <v>0</v>
      </c>
      <c r="P1305" s="9">
        <f t="shared" si="181"/>
        <v>0</v>
      </c>
      <c r="Q1305" s="130">
        <f t="shared" si="182"/>
        <v>260</v>
      </c>
      <c r="R1305" s="130">
        <f t="shared" si="183"/>
        <v>260</v>
      </c>
      <c r="S1305" s="130">
        <f t="shared" si="184"/>
        <v>1296</v>
      </c>
      <c r="T1305" s="130">
        <f t="shared" si="185"/>
        <v>0</v>
      </c>
      <c r="U1305" s="130">
        <f t="shared" si="186"/>
        <v>0</v>
      </c>
      <c r="V1305" s="185">
        <f t="shared" si="187"/>
        <v>1296</v>
      </c>
      <c r="W1305" s="12">
        <v>260</v>
      </c>
      <c r="X1305" s="9">
        <v>260</v>
      </c>
      <c r="Y1305" s="9">
        <v>1296</v>
      </c>
      <c r="Z1305" s="12">
        <v>0</v>
      </c>
      <c r="AA1305" s="12">
        <v>0</v>
      </c>
      <c r="AB1305" s="132"/>
      <c r="AC1305" s="131"/>
      <c r="AD1305" s="132"/>
      <c r="AE1305" s="132"/>
      <c r="AF1305" s="131"/>
      <c r="AG1305" s="131"/>
      <c r="AI1305" s="12"/>
      <c r="AL1305" s="12"/>
      <c r="AM1305" s="12"/>
      <c r="AO1305" s="12"/>
      <c r="AR1305" s="12"/>
      <c r="AS1305" s="12"/>
      <c r="AU1305" s="12"/>
      <c r="AX1305" s="12"/>
      <c r="AY1305" s="12"/>
      <c r="BA1305" s="12"/>
      <c r="BD1305" s="12"/>
      <c r="BE1305" s="12"/>
      <c r="BG1305" s="12"/>
      <c r="BJ1305" s="12"/>
      <c r="BK1305" s="12"/>
      <c r="BM1305" s="131"/>
      <c r="BN1305" s="132"/>
      <c r="BO1305" s="132"/>
      <c r="BP1305" s="12"/>
      <c r="BQ1305" s="12"/>
      <c r="BS1305" s="12"/>
      <c r="BV1305" s="12"/>
      <c r="BW1305" s="12"/>
      <c r="BY1305" s="12"/>
      <c r="CB1305" s="12"/>
      <c r="CC1305" s="12"/>
      <c r="CE1305" s="12"/>
      <c r="CH1305" s="12"/>
      <c r="CI1305" s="12"/>
    </row>
    <row r="1306" spans="1:87">
      <c r="A1306" s="9">
        <v>1297</v>
      </c>
      <c r="B1306" s="9">
        <v>260</v>
      </c>
      <c r="C1306" s="9" t="s">
        <v>1759</v>
      </c>
      <c r="D1306" s="9">
        <v>662</v>
      </c>
      <c r="E1306" s="9" t="s">
        <v>1433</v>
      </c>
      <c r="F1306" s="39">
        <v>877512</v>
      </c>
      <c r="G1306" s="128">
        <v>1</v>
      </c>
      <c r="H1306" s="129">
        <f t="shared" si="180"/>
        <v>916786</v>
      </c>
      <c r="I1306" s="128">
        <f>IF(H1309&gt;0, H1306/H1309, 0)</f>
        <v>1</v>
      </c>
      <c r="J1306" s="76"/>
      <c r="K1306" s="12" t="e">
        <f>ROUND(J1309*I1306,0)</f>
        <v>#REF!</v>
      </c>
      <c r="L1306" s="75">
        <v>775786</v>
      </c>
      <c r="M1306" s="12" t="e">
        <f>K1306-L1306</f>
        <v>#REF!</v>
      </c>
      <c r="N1306" s="50" t="e">
        <f t="shared" si="188"/>
        <v>#REF!</v>
      </c>
      <c r="O1306" s="12">
        <v>89</v>
      </c>
      <c r="P1306" s="9">
        <f t="shared" si="181"/>
        <v>0</v>
      </c>
      <c r="Q1306" s="130">
        <f t="shared" si="182"/>
        <v>260</v>
      </c>
      <c r="R1306" s="130">
        <f t="shared" si="183"/>
        <v>662</v>
      </c>
      <c r="S1306" s="130">
        <f t="shared" si="184"/>
        <v>1297</v>
      </c>
      <c r="T1306" s="130">
        <f t="shared" si="185"/>
        <v>92</v>
      </c>
      <c r="U1306" s="130">
        <f t="shared" si="186"/>
        <v>916786</v>
      </c>
      <c r="V1306" s="185">
        <f t="shared" si="187"/>
        <v>1297</v>
      </c>
      <c r="W1306" s="12">
        <v>260</v>
      </c>
      <c r="X1306" s="9">
        <v>662</v>
      </c>
      <c r="Y1306" s="9">
        <v>1297</v>
      </c>
      <c r="Z1306" s="12">
        <v>92</v>
      </c>
      <c r="AA1306" s="12">
        <v>916786</v>
      </c>
      <c r="AB1306" s="132"/>
      <c r="AC1306" s="131"/>
      <c r="AD1306" s="132"/>
      <c r="AE1306" s="132"/>
      <c r="AF1306" s="131"/>
      <c r="AG1306" s="131"/>
      <c r="AI1306" s="12"/>
      <c r="AL1306" s="12"/>
      <c r="AM1306" s="12"/>
      <c r="AO1306" s="12"/>
      <c r="AR1306" s="12"/>
      <c r="AS1306" s="12"/>
      <c r="AU1306" s="12"/>
      <c r="AX1306" s="12"/>
      <c r="AY1306" s="12"/>
      <c r="BA1306" s="12"/>
      <c r="BD1306" s="12"/>
      <c r="BE1306" s="12"/>
      <c r="BG1306" s="12"/>
      <c r="BJ1306" s="12"/>
      <c r="BK1306" s="12"/>
      <c r="BM1306" s="131"/>
      <c r="BN1306" s="132"/>
      <c r="BO1306" s="132"/>
      <c r="BP1306" s="12"/>
      <c r="BQ1306" s="12"/>
      <c r="BS1306" s="12"/>
      <c r="BV1306" s="12"/>
      <c r="BW1306" s="12"/>
      <c r="BY1306" s="12"/>
      <c r="CB1306" s="12"/>
      <c r="CC1306" s="12"/>
      <c r="CE1306" s="12"/>
      <c r="CH1306" s="12"/>
      <c r="CI1306" s="12"/>
    </row>
    <row r="1307" spans="1:87">
      <c r="A1307" s="9">
        <v>1298</v>
      </c>
      <c r="B1307" s="9">
        <v>260</v>
      </c>
      <c r="C1307" s="9" t="s">
        <v>1928</v>
      </c>
      <c r="D1307" s="9">
        <v>998</v>
      </c>
      <c r="E1307" s="9" t="s">
        <v>1928</v>
      </c>
      <c r="F1307" s="39">
        <v>0</v>
      </c>
      <c r="G1307" s="128">
        <v>0</v>
      </c>
      <c r="H1307" s="129">
        <f t="shared" si="180"/>
        <v>0</v>
      </c>
      <c r="I1307" s="128">
        <f>IF(H1309&gt;0, H1307/H1309, 0)</f>
        <v>0</v>
      </c>
      <c r="J1307" s="76"/>
      <c r="K1307" s="12" t="e">
        <f>ROUND(J1309*I1307,0)</f>
        <v>#REF!</v>
      </c>
      <c r="L1307" s="75">
        <v>0</v>
      </c>
      <c r="M1307" s="12" t="e">
        <f>K1307-L1307</f>
        <v>#REF!</v>
      </c>
      <c r="N1307" s="50" t="e">
        <f t="shared" si="188"/>
        <v>#REF!</v>
      </c>
      <c r="O1307" s="12">
        <v>0</v>
      </c>
      <c r="P1307" s="9">
        <f t="shared" si="181"/>
        <v>0</v>
      </c>
      <c r="Q1307" s="130">
        <f t="shared" si="182"/>
        <v>260</v>
      </c>
      <c r="R1307" s="130">
        <f t="shared" si="183"/>
        <v>998</v>
      </c>
      <c r="S1307" s="130">
        <f t="shared" si="184"/>
        <v>1298</v>
      </c>
      <c r="T1307" s="130">
        <f t="shared" si="185"/>
        <v>0</v>
      </c>
      <c r="U1307" s="130">
        <f t="shared" si="186"/>
        <v>0</v>
      </c>
      <c r="V1307" s="185">
        <f t="shared" si="187"/>
        <v>1298</v>
      </c>
      <c r="W1307" s="12">
        <v>260</v>
      </c>
      <c r="X1307" s="9">
        <v>998</v>
      </c>
      <c r="Y1307" s="9">
        <v>1298</v>
      </c>
      <c r="Z1307" s="12">
        <v>0</v>
      </c>
      <c r="AA1307" s="12">
        <v>0</v>
      </c>
      <c r="AB1307" s="132"/>
      <c r="AC1307" s="131"/>
      <c r="AD1307" s="132"/>
      <c r="AE1307" s="132"/>
      <c r="AF1307" s="131"/>
      <c r="AG1307" s="131"/>
      <c r="AI1307" s="12"/>
      <c r="AL1307" s="12"/>
      <c r="AM1307" s="12"/>
      <c r="AO1307" s="12"/>
      <c r="AR1307" s="12"/>
      <c r="AS1307" s="12"/>
      <c r="AU1307" s="12"/>
      <c r="AX1307" s="12"/>
      <c r="AY1307" s="12"/>
      <c r="BA1307" s="12"/>
      <c r="BD1307" s="12"/>
      <c r="BE1307" s="12"/>
      <c r="BG1307" s="12"/>
      <c r="BJ1307" s="12"/>
      <c r="BK1307" s="12"/>
      <c r="BM1307" s="131"/>
      <c r="BN1307" s="132"/>
      <c r="BO1307" s="132"/>
      <c r="BP1307" s="12"/>
      <c r="BQ1307" s="12"/>
      <c r="BS1307" s="12"/>
      <c r="BV1307" s="12"/>
      <c r="BW1307" s="12"/>
      <c r="BY1307" s="12"/>
      <c r="CB1307" s="12"/>
      <c r="CC1307" s="12"/>
      <c r="CE1307" s="12"/>
      <c r="CH1307" s="12"/>
      <c r="CI1307" s="12"/>
    </row>
    <row r="1308" spans="1:87">
      <c r="A1308" s="9">
        <v>1299</v>
      </c>
      <c r="B1308" s="9">
        <v>260</v>
      </c>
      <c r="C1308" s="9" t="s">
        <v>1928</v>
      </c>
      <c r="D1308" s="9">
        <v>998</v>
      </c>
      <c r="E1308" s="9" t="s">
        <v>1928</v>
      </c>
      <c r="F1308" s="39">
        <v>0</v>
      </c>
      <c r="G1308" s="128">
        <v>0</v>
      </c>
      <c r="H1308" s="129">
        <f t="shared" si="180"/>
        <v>0</v>
      </c>
      <c r="I1308" s="128">
        <f>IF(H1309&gt;0, H1308/H1309, 0)</f>
        <v>0</v>
      </c>
      <c r="J1308" s="76"/>
      <c r="K1308" s="12" t="e">
        <f>ROUND(J1309*I1308,0)</f>
        <v>#REF!</v>
      </c>
      <c r="L1308" s="75">
        <v>0</v>
      </c>
      <c r="M1308" s="12" t="e">
        <f>K1308-L1308</f>
        <v>#REF!</v>
      </c>
      <c r="N1308" s="50" t="e">
        <f t="shared" si="188"/>
        <v>#REF!</v>
      </c>
      <c r="O1308" s="12">
        <v>0</v>
      </c>
      <c r="P1308" s="9">
        <f t="shared" si="181"/>
        <v>0</v>
      </c>
      <c r="Q1308" s="130">
        <f t="shared" si="182"/>
        <v>260</v>
      </c>
      <c r="R1308" s="130">
        <f t="shared" si="183"/>
        <v>998</v>
      </c>
      <c r="S1308" s="130">
        <f t="shared" si="184"/>
        <v>1299</v>
      </c>
      <c r="T1308" s="130">
        <f t="shared" si="185"/>
        <v>0</v>
      </c>
      <c r="U1308" s="130">
        <f t="shared" si="186"/>
        <v>0</v>
      </c>
      <c r="V1308" s="185">
        <f t="shared" si="187"/>
        <v>1299</v>
      </c>
      <c r="W1308" s="12">
        <v>260</v>
      </c>
      <c r="X1308" s="9">
        <v>998</v>
      </c>
      <c r="Y1308" s="9">
        <v>1299</v>
      </c>
      <c r="Z1308" s="12">
        <v>0</v>
      </c>
      <c r="AA1308" s="12">
        <v>0</v>
      </c>
      <c r="AB1308" s="132"/>
      <c r="AC1308" s="131"/>
      <c r="AD1308" s="132"/>
      <c r="AE1308" s="132"/>
      <c r="AF1308" s="131"/>
      <c r="AG1308" s="131"/>
      <c r="AI1308" s="12"/>
      <c r="AL1308" s="12"/>
      <c r="AM1308" s="12"/>
      <c r="AO1308" s="12"/>
      <c r="AR1308" s="12"/>
      <c r="AS1308" s="12"/>
      <c r="AU1308" s="12"/>
      <c r="AX1308" s="12"/>
      <c r="AY1308" s="12"/>
      <c r="BA1308" s="12"/>
      <c r="BD1308" s="12"/>
      <c r="BE1308" s="12"/>
      <c r="BG1308" s="12"/>
      <c r="BJ1308" s="12"/>
      <c r="BK1308" s="12"/>
      <c r="BM1308" s="131"/>
      <c r="BN1308" s="132"/>
      <c r="BO1308" s="132"/>
      <c r="BP1308" s="12"/>
      <c r="BQ1308" s="12"/>
      <c r="BS1308" s="12"/>
      <c r="BV1308" s="12"/>
      <c r="BW1308" s="12"/>
      <c r="BY1308" s="12"/>
      <c r="CB1308" s="12"/>
      <c r="CC1308" s="12"/>
      <c r="CE1308" s="12"/>
      <c r="CH1308" s="12"/>
      <c r="CI1308" s="12"/>
    </row>
    <row r="1309" spans="1:87">
      <c r="A1309" s="9">
        <v>1300</v>
      </c>
      <c r="B1309" s="13">
        <v>260</v>
      </c>
      <c r="C1309" s="13" t="s">
        <v>1759</v>
      </c>
      <c r="D1309" s="13">
        <v>999</v>
      </c>
      <c r="E1309" s="13" t="s">
        <v>946</v>
      </c>
      <c r="F1309" s="111">
        <v>877512</v>
      </c>
      <c r="G1309" s="133">
        <v>1</v>
      </c>
      <c r="H1309" s="134">
        <f>SUM(H1305:H1308)</f>
        <v>916786</v>
      </c>
      <c r="I1309" s="133">
        <f>SUM(I1305:I1308)</f>
        <v>1</v>
      </c>
      <c r="J1309" s="111" t="e">
        <f>VLOOKUP(B1309,town351,22)</f>
        <v>#REF!</v>
      </c>
      <c r="K1309" s="111" t="e">
        <f>SUM(K1305:K1308)</f>
        <v>#REF!</v>
      </c>
      <c r="L1309" s="135">
        <v>775786</v>
      </c>
      <c r="M1309" s="111" t="e">
        <f>SUM(M1305:M1308)</f>
        <v>#REF!</v>
      </c>
      <c r="N1309" s="49" t="e">
        <f t="shared" si="188"/>
        <v>#REF!</v>
      </c>
      <c r="O1309" s="111">
        <v>89</v>
      </c>
      <c r="P1309" s="9">
        <f t="shared" si="181"/>
        <v>0</v>
      </c>
      <c r="Q1309" s="130">
        <f t="shared" si="182"/>
        <v>260</v>
      </c>
      <c r="R1309" s="130">
        <f t="shared" si="183"/>
        <v>999</v>
      </c>
      <c r="S1309" s="130">
        <f t="shared" si="184"/>
        <v>1300</v>
      </c>
      <c r="T1309" s="130">
        <f t="shared" si="185"/>
        <v>92</v>
      </c>
      <c r="U1309" s="130">
        <f t="shared" si="186"/>
        <v>916786</v>
      </c>
      <c r="V1309" s="185">
        <f t="shared" si="187"/>
        <v>1300</v>
      </c>
      <c r="W1309" s="12">
        <v>260</v>
      </c>
      <c r="X1309" s="9">
        <v>999</v>
      </c>
      <c r="Y1309" s="9">
        <v>1300</v>
      </c>
      <c r="Z1309" s="12">
        <v>92</v>
      </c>
      <c r="AA1309" s="12">
        <v>916786</v>
      </c>
      <c r="AB1309" s="132"/>
      <c r="AC1309" s="131"/>
      <c r="AD1309" s="132"/>
      <c r="AE1309" s="132"/>
      <c r="AF1309" s="131"/>
      <c r="AG1309" s="131"/>
      <c r="AI1309" s="12"/>
      <c r="AL1309" s="12"/>
      <c r="AM1309" s="12"/>
      <c r="AO1309" s="12"/>
      <c r="AR1309" s="12"/>
      <c r="AS1309" s="12"/>
      <c r="AU1309" s="12"/>
      <c r="AX1309" s="12"/>
      <c r="AY1309" s="12"/>
      <c r="BA1309" s="12"/>
      <c r="BD1309" s="12"/>
      <c r="BE1309" s="12"/>
      <c r="BG1309" s="12"/>
      <c r="BJ1309" s="12"/>
      <c r="BK1309" s="12"/>
      <c r="BM1309" s="131"/>
      <c r="BN1309" s="132"/>
      <c r="BO1309" s="132"/>
      <c r="BP1309" s="12"/>
      <c r="BQ1309" s="12"/>
      <c r="BS1309" s="12"/>
      <c r="BV1309" s="12"/>
      <c r="BW1309" s="12"/>
      <c r="BY1309" s="12"/>
      <c r="CB1309" s="12"/>
      <c r="CC1309" s="12"/>
      <c r="CE1309" s="12"/>
      <c r="CH1309" s="12"/>
      <c r="CI1309" s="12"/>
    </row>
    <row r="1310" spans="1:87">
      <c r="A1310" s="9">
        <v>1301</v>
      </c>
      <c r="B1310" s="9">
        <v>261</v>
      </c>
      <c r="C1310" s="9" t="s">
        <v>1760</v>
      </c>
      <c r="D1310" s="9">
        <v>261</v>
      </c>
      <c r="E1310" s="9" t="s">
        <v>1321</v>
      </c>
      <c r="F1310" s="39">
        <v>27987804.329999994</v>
      </c>
      <c r="G1310" s="128">
        <v>0.9350365860995864</v>
      </c>
      <c r="H1310" s="129">
        <f>U1310</f>
        <v>27982398.590000007</v>
      </c>
      <c r="I1310" s="128">
        <f>IF(H1314&gt;0, H1310/H1314, 0)</f>
        <v>0.93110469134222817</v>
      </c>
      <c r="J1310" s="76"/>
      <c r="K1310" s="12" t="e">
        <f>ROUND(J1314*I1310,0)</f>
        <v>#REF!</v>
      </c>
      <c r="L1310" s="75">
        <v>24211459</v>
      </c>
      <c r="M1310" s="12" t="e">
        <f>K1310-L1310</f>
        <v>#REF!</v>
      </c>
      <c r="N1310" s="50" t="e">
        <f t="shared" si="188"/>
        <v>#REF!</v>
      </c>
      <c r="O1310" s="12">
        <v>2977</v>
      </c>
      <c r="P1310" s="9">
        <f t="shared" si="181"/>
        <v>0</v>
      </c>
      <c r="Q1310" s="130">
        <f t="shared" si="182"/>
        <v>261</v>
      </c>
      <c r="R1310" s="130">
        <f t="shared" si="183"/>
        <v>261</v>
      </c>
      <c r="S1310" s="130">
        <f t="shared" si="184"/>
        <v>1301</v>
      </c>
      <c r="T1310" s="130">
        <f t="shared" si="185"/>
        <v>2960</v>
      </c>
      <c r="U1310" s="130">
        <f t="shared" si="186"/>
        <v>27982398.590000007</v>
      </c>
      <c r="V1310" s="185">
        <f t="shared" si="187"/>
        <v>1301</v>
      </c>
      <c r="W1310" s="12">
        <v>261</v>
      </c>
      <c r="X1310" s="9">
        <v>261</v>
      </c>
      <c r="Y1310" s="9">
        <v>1301</v>
      </c>
      <c r="Z1310" s="12">
        <v>2960</v>
      </c>
      <c r="AA1310" s="12">
        <v>27982398.590000007</v>
      </c>
      <c r="AB1310" s="132"/>
      <c r="AC1310" s="131"/>
      <c r="AD1310" s="132"/>
      <c r="AE1310" s="132"/>
      <c r="AF1310" s="131"/>
      <c r="AG1310" s="131"/>
      <c r="AI1310" s="12"/>
      <c r="AL1310" s="12"/>
      <c r="AM1310" s="12"/>
      <c r="AO1310" s="12"/>
      <c r="AR1310" s="12"/>
      <c r="AS1310" s="12"/>
      <c r="AU1310" s="12"/>
      <c r="AX1310" s="12"/>
      <c r="AY1310" s="12"/>
      <c r="BA1310" s="12"/>
      <c r="BD1310" s="12"/>
      <c r="BE1310" s="12"/>
      <c r="BG1310" s="12"/>
      <c r="BJ1310" s="12"/>
      <c r="BK1310" s="12"/>
      <c r="BM1310" s="131"/>
      <c r="BN1310" s="132"/>
      <c r="BO1310" s="132"/>
      <c r="BP1310" s="12"/>
      <c r="BQ1310" s="12"/>
      <c r="BS1310" s="12"/>
      <c r="BV1310" s="12"/>
      <c r="BW1310" s="12"/>
      <c r="BY1310" s="12"/>
      <c r="CB1310" s="12"/>
      <c r="CC1310" s="12"/>
      <c r="CE1310" s="12"/>
      <c r="CH1310" s="12"/>
      <c r="CI1310" s="12"/>
    </row>
    <row r="1311" spans="1:87">
      <c r="A1311" s="9">
        <v>1302</v>
      </c>
      <c r="B1311" s="9">
        <v>261</v>
      </c>
      <c r="C1311" s="9" t="s">
        <v>1760</v>
      </c>
      <c r="D1311" s="9">
        <v>879</v>
      </c>
      <c r="E1311" s="9" t="s">
        <v>1497</v>
      </c>
      <c r="F1311" s="39">
        <v>1944505</v>
      </c>
      <c r="G1311" s="128">
        <v>6.4963413900413561E-2</v>
      </c>
      <c r="H1311" s="129">
        <f t="shared" si="180"/>
        <v>2070504</v>
      </c>
      <c r="I1311" s="128">
        <f>IF(H1314&gt;0, H1311/H1314, 0)</f>
        <v>6.8895308657771798E-2</v>
      </c>
      <c r="J1311" s="76"/>
      <c r="K1311" s="12" t="e">
        <f>ROUND(J1314*I1311,0)</f>
        <v>#REF!</v>
      </c>
      <c r="L1311" s="75">
        <v>1682136</v>
      </c>
      <c r="M1311" s="12" t="e">
        <f>K1311-L1311</f>
        <v>#REF!</v>
      </c>
      <c r="N1311" s="50" t="e">
        <f t="shared" si="188"/>
        <v>#REF!</v>
      </c>
      <c r="O1311" s="12">
        <v>127</v>
      </c>
      <c r="P1311" s="9">
        <f t="shared" si="181"/>
        <v>0</v>
      </c>
      <c r="Q1311" s="130">
        <f t="shared" si="182"/>
        <v>261</v>
      </c>
      <c r="R1311" s="130">
        <f t="shared" si="183"/>
        <v>879</v>
      </c>
      <c r="S1311" s="130">
        <f t="shared" si="184"/>
        <v>1302</v>
      </c>
      <c r="T1311" s="130">
        <f t="shared" si="185"/>
        <v>133</v>
      </c>
      <c r="U1311" s="130">
        <f t="shared" si="186"/>
        <v>2070504</v>
      </c>
      <c r="V1311" s="185">
        <f t="shared" si="187"/>
        <v>1302</v>
      </c>
      <c r="W1311" s="12">
        <v>261</v>
      </c>
      <c r="X1311" s="9">
        <v>879</v>
      </c>
      <c r="Y1311" s="9">
        <v>1302</v>
      </c>
      <c r="Z1311" s="12">
        <v>133</v>
      </c>
      <c r="AA1311" s="12">
        <v>2070504</v>
      </c>
      <c r="AB1311" s="132"/>
      <c r="AC1311" s="131"/>
      <c r="AD1311" s="132"/>
      <c r="AE1311" s="132"/>
      <c r="AF1311" s="131"/>
      <c r="AG1311" s="131"/>
      <c r="AI1311" s="12"/>
      <c r="AL1311" s="12"/>
      <c r="AM1311" s="12"/>
      <c r="AO1311" s="12"/>
      <c r="AR1311" s="12"/>
      <c r="AS1311" s="12"/>
      <c r="AU1311" s="12"/>
      <c r="AX1311" s="12"/>
      <c r="AY1311" s="12"/>
      <c r="BA1311" s="12"/>
      <c r="BD1311" s="12"/>
      <c r="BE1311" s="12"/>
      <c r="BG1311" s="12"/>
      <c r="BJ1311" s="12"/>
      <c r="BK1311" s="12"/>
      <c r="BM1311" s="131"/>
      <c r="BN1311" s="132"/>
      <c r="BO1311" s="132"/>
      <c r="BP1311" s="12"/>
      <c r="BQ1311" s="12"/>
      <c r="BS1311" s="12"/>
      <c r="BV1311" s="12"/>
      <c r="BW1311" s="12"/>
      <c r="BY1311" s="12"/>
      <c r="CB1311" s="12"/>
      <c r="CC1311" s="12"/>
      <c r="CE1311" s="12"/>
      <c r="CH1311" s="12"/>
      <c r="CI1311" s="12"/>
    </row>
    <row r="1312" spans="1:87">
      <c r="A1312" s="9">
        <v>1303</v>
      </c>
      <c r="B1312" s="9">
        <v>261</v>
      </c>
      <c r="C1312" s="9" t="s">
        <v>1928</v>
      </c>
      <c r="D1312" s="9">
        <v>998</v>
      </c>
      <c r="E1312" s="9" t="s">
        <v>1928</v>
      </c>
      <c r="F1312" s="39">
        <v>0</v>
      </c>
      <c r="G1312" s="128">
        <v>0</v>
      </c>
      <c r="H1312" s="129">
        <f t="shared" si="180"/>
        <v>0</v>
      </c>
      <c r="I1312" s="128">
        <f>IF(H1314&gt;0, H1312/H1314, 0)</f>
        <v>0</v>
      </c>
      <c r="J1312" s="76"/>
      <c r="K1312" s="12" t="e">
        <f>ROUND(J1314*I1312,0)</f>
        <v>#REF!</v>
      </c>
      <c r="L1312" s="75">
        <v>0</v>
      </c>
      <c r="M1312" s="12" t="e">
        <f>K1312-L1312</f>
        <v>#REF!</v>
      </c>
      <c r="N1312" s="50" t="e">
        <f t="shared" si="188"/>
        <v>#REF!</v>
      </c>
      <c r="O1312" s="12">
        <v>0</v>
      </c>
      <c r="P1312" s="9">
        <f t="shared" si="181"/>
        <v>0</v>
      </c>
      <c r="Q1312" s="130">
        <f t="shared" si="182"/>
        <v>261</v>
      </c>
      <c r="R1312" s="130">
        <f t="shared" si="183"/>
        <v>998</v>
      </c>
      <c r="S1312" s="130">
        <f t="shared" si="184"/>
        <v>1303</v>
      </c>
      <c r="T1312" s="130">
        <f t="shared" si="185"/>
        <v>0</v>
      </c>
      <c r="U1312" s="130">
        <f t="shared" si="186"/>
        <v>0</v>
      </c>
      <c r="V1312" s="185">
        <f t="shared" si="187"/>
        <v>1303</v>
      </c>
      <c r="W1312" s="12">
        <v>261</v>
      </c>
      <c r="X1312" s="9">
        <v>998</v>
      </c>
      <c r="Y1312" s="9">
        <v>1303</v>
      </c>
      <c r="Z1312" s="12">
        <v>0</v>
      </c>
      <c r="AA1312" s="12">
        <v>0</v>
      </c>
      <c r="AB1312" s="132"/>
      <c r="AC1312" s="131"/>
      <c r="AD1312" s="132"/>
      <c r="AE1312" s="132"/>
      <c r="AF1312" s="131"/>
      <c r="AG1312" s="131"/>
      <c r="AI1312" s="12"/>
      <c r="AL1312" s="12"/>
      <c r="AM1312" s="12"/>
      <c r="AO1312" s="12"/>
      <c r="AR1312" s="12"/>
      <c r="AS1312" s="12"/>
      <c r="AU1312" s="12"/>
      <c r="AX1312" s="12"/>
      <c r="AY1312" s="12"/>
      <c r="BA1312" s="12"/>
      <c r="BD1312" s="12"/>
      <c r="BE1312" s="12"/>
      <c r="BG1312" s="12"/>
      <c r="BJ1312" s="12"/>
      <c r="BK1312" s="12"/>
      <c r="BM1312" s="131"/>
      <c r="BN1312" s="132"/>
      <c r="BO1312" s="132"/>
      <c r="BP1312" s="12"/>
      <c r="BQ1312" s="12"/>
      <c r="BS1312" s="12"/>
      <c r="BV1312" s="12"/>
      <c r="BW1312" s="12"/>
      <c r="BY1312" s="12"/>
      <c r="CB1312" s="12"/>
      <c r="CC1312" s="12"/>
      <c r="CE1312" s="12"/>
      <c r="CH1312" s="12"/>
      <c r="CI1312" s="12"/>
    </row>
    <row r="1313" spans="1:87">
      <c r="A1313" s="9">
        <v>1304</v>
      </c>
      <c r="B1313" s="9">
        <v>261</v>
      </c>
      <c r="C1313" s="9" t="s">
        <v>1928</v>
      </c>
      <c r="D1313" s="9">
        <v>998</v>
      </c>
      <c r="E1313" s="9" t="s">
        <v>1928</v>
      </c>
      <c r="F1313" s="39">
        <v>0</v>
      </c>
      <c r="G1313" s="128">
        <v>0</v>
      </c>
      <c r="H1313" s="129">
        <f t="shared" si="180"/>
        <v>0</v>
      </c>
      <c r="I1313" s="128">
        <f>IF(H1314&gt;0, H1313/H1314, 0)</f>
        <v>0</v>
      </c>
      <c r="J1313" s="76"/>
      <c r="K1313" s="12" t="e">
        <f>ROUND(J1314*I1313,0)</f>
        <v>#REF!</v>
      </c>
      <c r="L1313" s="75">
        <v>0</v>
      </c>
      <c r="M1313" s="12" t="e">
        <f>K1313-L1313</f>
        <v>#REF!</v>
      </c>
      <c r="N1313" s="50" t="e">
        <f t="shared" si="188"/>
        <v>#REF!</v>
      </c>
      <c r="O1313" s="12">
        <v>0</v>
      </c>
      <c r="P1313" s="9">
        <f t="shared" si="181"/>
        <v>0</v>
      </c>
      <c r="Q1313" s="130">
        <f t="shared" si="182"/>
        <v>261</v>
      </c>
      <c r="R1313" s="130">
        <f t="shared" si="183"/>
        <v>998</v>
      </c>
      <c r="S1313" s="130">
        <f t="shared" si="184"/>
        <v>1304</v>
      </c>
      <c r="T1313" s="130">
        <f t="shared" si="185"/>
        <v>0</v>
      </c>
      <c r="U1313" s="130">
        <f t="shared" si="186"/>
        <v>0</v>
      </c>
      <c r="V1313" s="185">
        <f t="shared" si="187"/>
        <v>1304</v>
      </c>
      <c r="W1313" s="12">
        <v>261</v>
      </c>
      <c r="X1313" s="9">
        <v>998</v>
      </c>
      <c r="Y1313" s="9">
        <v>1304</v>
      </c>
      <c r="Z1313" s="12">
        <v>0</v>
      </c>
      <c r="AA1313" s="12">
        <v>0</v>
      </c>
      <c r="AB1313" s="132"/>
      <c r="AC1313" s="131"/>
      <c r="AD1313" s="132"/>
      <c r="AE1313" s="132"/>
      <c r="AF1313" s="131"/>
      <c r="AG1313" s="131"/>
      <c r="AI1313" s="12"/>
      <c r="AL1313" s="12"/>
      <c r="AM1313" s="12"/>
      <c r="AO1313" s="12"/>
      <c r="AR1313" s="12"/>
      <c r="AS1313" s="12"/>
      <c r="AU1313" s="12"/>
      <c r="AX1313" s="12"/>
      <c r="AY1313" s="12"/>
      <c r="BA1313" s="12"/>
      <c r="BD1313" s="12"/>
      <c r="BE1313" s="12"/>
      <c r="BG1313" s="12"/>
      <c r="BJ1313" s="12"/>
      <c r="BK1313" s="12"/>
      <c r="BM1313" s="131"/>
      <c r="BN1313" s="132"/>
      <c r="BO1313" s="132"/>
      <c r="BP1313" s="12"/>
      <c r="BQ1313" s="12"/>
      <c r="BS1313" s="12"/>
      <c r="BV1313" s="12"/>
      <c r="BW1313" s="12"/>
      <c r="BY1313" s="12"/>
      <c r="CB1313" s="12"/>
      <c r="CC1313" s="12"/>
      <c r="CE1313" s="12"/>
      <c r="CH1313" s="12"/>
      <c r="CI1313" s="12"/>
    </row>
    <row r="1314" spans="1:87">
      <c r="A1314" s="9">
        <v>1305</v>
      </c>
      <c r="B1314" s="13">
        <v>261</v>
      </c>
      <c r="C1314" s="13" t="s">
        <v>1760</v>
      </c>
      <c r="D1314" s="13">
        <v>999</v>
      </c>
      <c r="E1314" s="13" t="s">
        <v>946</v>
      </c>
      <c r="F1314" s="111">
        <v>29932309.329999994</v>
      </c>
      <c r="G1314" s="133">
        <v>1</v>
      </c>
      <c r="H1314" s="134">
        <f>SUM(H1310:H1313)</f>
        <v>30052902.590000007</v>
      </c>
      <c r="I1314" s="133">
        <f>SUM(I1310:I1313)</f>
        <v>1</v>
      </c>
      <c r="J1314" s="111" t="e">
        <f>VLOOKUP(B1314,town351,22)</f>
        <v>#REF!</v>
      </c>
      <c r="K1314" s="111" t="e">
        <f>SUM(K1310:K1313)</f>
        <v>#REF!</v>
      </c>
      <c r="L1314" s="135">
        <v>25893595</v>
      </c>
      <c r="M1314" s="111" t="e">
        <f>SUM(M1310:M1313)</f>
        <v>#REF!</v>
      </c>
      <c r="N1314" s="49" t="e">
        <f t="shared" si="188"/>
        <v>#REF!</v>
      </c>
      <c r="O1314" s="111">
        <v>3104</v>
      </c>
      <c r="P1314" s="9">
        <f t="shared" si="181"/>
        <v>0</v>
      </c>
      <c r="Q1314" s="130">
        <f t="shared" si="182"/>
        <v>261</v>
      </c>
      <c r="R1314" s="130">
        <f t="shared" si="183"/>
        <v>999</v>
      </c>
      <c r="S1314" s="130">
        <f t="shared" si="184"/>
        <v>1305</v>
      </c>
      <c r="T1314" s="130">
        <f t="shared" si="185"/>
        <v>3093</v>
      </c>
      <c r="U1314" s="130">
        <f t="shared" si="186"/>
        <v>30052902.590000007</v>
      </c>
      <c r="V1314" s="185">
        <f t="shared" si="187"/>
        <v>1305</v>
      </c>
      <c r="W1314" s="12">
        <v>261</v>
      </c>
      <c r="X1314" s="9">
        <v>999</v>
      </c>
      <c r="Y1314" s="9">
        <v>1305</v>
      </c>
      <c r="Z1314" s="12">
        <v>3093</v>
      </c>
      <c r="AA1314" s="12">
        <v>30052902.590000007</v>
      </c>
      <c r="AB1314" s="132"/>
      <c r="AC1314" s="131"/>
      <c r="AD1314" s="132"/>
      <c r="AE1314" s="132"/>
      <c r="AF1314" s="131"/>
      <c r="AG1314" s="131"/>
      <c r="AI1314" s="12"/>
      <c r="AL1314" s="12"/>
      <c r="AM1314" s="12"/>
      <c r="AO1314" s="12"/>
      <c r="AR1314" s="12"/>
      <c r="AS1314" s="12"/>
      <c r="AU1314" s="12"/>
      <c r="AX1314" s="12"/>
      <c r="AY1314" s="12"/>
      <c r="BA1314" s="12"/>
      <c r="BD1314" s="12"/>
      <c r="BE1314" s="12"/>
      <c r="BG1314" s="12"/>
      <c r="BJ1314" s="12"/>
      <c r="BK1314" s="12"/>
      <c r="BM1314" s="131"/>
      <c r="BN1314" s="132"/>
      <c r="BO1314" s="132"/>
      <c r="BP1314" s="12"/>
      <c r="BQ1314" s="12"/>
      <c r="BS1314" s="12"/>
      <c r="BV1314" s="12"/>
      <c r="BW1314" s="12"/>
      <c r="BY1314" s="12"/>
      <c r="CB1314" s="12"/>
      <c r="CC1314" s="12"/>
      <c r="CE1314" s="12"/>
      <c r="CH1314" s="12"/>
      <c r="CI1314" s="12"/>
    </row>
    <row r="1315" spans="1:87">
      <c r="A1315" s="9">
        <v>1306</v>
      </c>
      <c r="B1315" s="9">
        <v>262</v>
      </c>
      <c r="C1315" s="9" t="s">
        <v>1761</v>
      </c>
      <c r="D1315" s="9">
        <v>262</v>
      </c>
      <c r="E1315" s="9" t="s">
        <v>1322</v>
      </c>
      <c r="F1315" s="39">
        <v>28704386.50144</v>
      </c>
      <c r="G1315" s="128">
        <v>0.89715973099598068</v>
      </c>
      <c r="H1315" s="129">
        <f t="shared" ref="H1315:H1378" si="189">U1315</f>
        <v>27795391.629999999</v>
      </c>
      <c r="I1315" s="128">
        <f>IF(H1319&gt;0, H1315/H1319, 0)</f>
        <v>0.89894848807084982</v>
      </c>
      <c r="J1315" s="76"/>
      <c r="K1315" s="12" t="e">
        <f>ROUND(J1319*I1315,0)</f>
        <v>#REF!</v>
      </c>
      <c r="L1315" s="75">
        <v>24111062</v>
      </c>
      <c r="M1315" s="12" t="e">
        <f>K1315-L1315</f>
        <v>#REF!</v>
      </c>
      <c r="N1315" s="50" t="e">
        <f t="shared" si="188"/>
        <v>#REF!</v>
      </c>
      <c r="O1315" s="12">
        <v>2855</v>
      </c>
      <c r="P1315" s="9">
        <f t="shared" si="181"/>
        <v>0</v>
      </c>
      <c r="Q1315" s="130">
        <f t="shared" si="182"/>
        <v>262</v>
      </c>
      <c r="R1315" s="130">
        <f t="shared" si="183"/>
        <v>262</v>
      </c>
      <c r="S1315" s="130">
        <f t="shared" si="184"/>
        <v>1306</v>
      </c>
      <c r="T1315" s="130">
        <f t="shared" si="185"/>
        <v>2742</v>
      </c>
      <c r="U1315" s="130">
        <f t="shared" si="186"/>
        <v>27795391.629999999</v>
      </c>
      <c r="V1315" s="185">
        <f t="shared" si="187"/>
        <v>1306</v>
      </c>
      <c r="W1315" s="12">
        <v>262</v>
      </c>
      <c r="X1315" s="9">
        <v>262</v>
      </c>
      <c r="Y1315" s="9">
        <v>1306</v>
      </c>
      <c r="Z1315" s="12">
        <v>2742</v>
      </c>
      <c r="AA1315" s="12">
        <v>27795391.629999999</v>
      </c>
      <c r="AB1315" s="132"/>
      <c r="AC1315" s="131"/>
      <c r="AD1315" s="132"/>
      <c r="AE1315" s="132"/>
      <c r="AF1315" s="131"/>
      <c r="AG1315" s="131"/>
      <c r="AI1315" s="12"/>
      <c r="AL1315" s="12"/>
      <c r="AM1315" s="12"/>
      <c r="AO1315" s="12"/>
      <c r="AR1315" s="12"/>
      <c r="AS1315" s="12"/>
      <c r="AU1315" s="12"/>
      <c r="AX1315" s="12"/>
      <c r="AY1315" s="12"/>
      <c r="BA1315" s="12"/>
      <c r="BD1315" s="12"/>
      <c r="BE1315" s="12"/>
      <c r="BG1315" s="12"/>
      <c r="BJ1315" s="12"/>
      <c r="BK1315" s="12"/>
      <c r="BM1315" s="131"/>
      <c r="BN1315" s="132"/>
      <c r="BO1315" s="132"/>
      <c r="BP1315" s="12"/>
      <c r="BQ1315" s="12"/>
      <c r="BS1315" s="12"/>
      <c r="BV1315" s="12"/>
      <c r="BW1315" s="12"/>
      <c r="BY1315" s="12"/>
      <c r="CB1315" s="12"/>
      <c r="CC1315" s="12"/>
      <c r="CE1315" s="12"/>
      <c r="CH1315" s="12"/>
      <c r="CI1315" s="12"/>
    </row>
    <row r="1316" spans="1:87">
      <c r="A1316" s="9">
        <v>1307</v>
      </c>
      <c r="B1316" s="9">
        <v>262</v>
      </c>
      <c r="C1316" s="9" t="s">
        <v>1761</v>
      </c>
      <c r="D1316" s="9">
        <v>853</v>
      </c>
      <c r="E1316" s="9" t="s">
        <v>1489</v>
      </c>
      <c r="F1316" s="39">
        <v>3290347</v>
      </c>
      <c r="G1316" s="128">
        <v>0.10284026900401937</v>
      </c>
      <c r="H1316" s="129">
        <f t="shared" si="189"/>
        <v>3124502</v>
      </c>
      <c r="I1316" s="128">
        <f>IF(H1319&gt;0, H1316/H1319, 0)</f>
        <v>0.1010515119291502</v>
      </c>
      <c r="J1316" s="76"/>
      <c r="K1316" s="12" t="e">
        <f>ROUND(J1319*I1316,0)</f>
        <v>#REF!</v>
      </c>
      <c r="L1316" s="75">
        <v>2763820</v>
      </c>
      <c r="M1316" s="12" t="e">
        <f>K1316-L1316</f>
        <v>#REF!</v>
      </c>
      <c r="N1316" s="50" t="e">
        <f t="shared" si="188"/>
        <v>#REF!</v>
      </c>
      <c r="O1316" s="12">
        <v>199</v>
      </c>
      <c r="P1316" s="9">
        <f t="shared" si="181"/>
        <v>0</v>
      </c>
      <c r="Q1316" s="130">
        <f t="shared" si="182"/>
        <v>262</v>
      </c>
      <c r="R1316" s="130">
        <f t="shared" si="183"/>
        <v>853</v>
      </c>
      <c r="S1316" s="130">
        <f t="shared" si="184"/>
        <v>1307</v>
      </c>
      <c r="T1316" s="130">
        <f t="shared" si="185"/>
        <v>188</v>
      </c>
      <c r="U1316" s="130">
        <f t="shared" si="186"/>
        <v>3124502</v>
      </c>
      <c r="V1316" s="185">
        <f t="shared" si="187"/>
        <v>1307</v>
      </c>
      <c r="W1316" s="12">
        <v>262</v>
      </c>
      <c r="X1316" s="9">
        <v>853</v>
      </c>
      <c r="Y1316" s="9">
        <v>1307</v>
      </c>
      <c r="Z1316" s="12">
        <v>188</v>
      </c>
      <c r="AA1316" s="12">
        <v>3124502</v>
      </c>
      <c r="AB1316" s="132"/>
      <c r="AC1316" s="131"/>
      <c r="AD1316" s="132"/>
      <c r="AE1316" s="132"/>
      <c r="AF1316" s="131"/>
      <c r="AG1316" s="131"/>
      <c r="AI1316" s="12"/>
      <c r="AL1316" s="12"/>
      <c r="AM1316" s="12"/>
      <c r="AO1316" s="12"/>
      <c r="AR1316" s="12"/>
      <c r="AS1316" s="12"/>
      <c r="AU1316" s="12"/>
      <c r="AX1316" s="12"/>
      <c r="AY1316" s="12"/>
      <c r="BA1316" s="12"/>
      <c r="BD1316" s="12"/>
      <c r="BE1316" s="12"/>
      <c r="BG1316" s="12"/>
      <c r="BJ1316" s="12"/>
      <c r="BK1316" s="12"/>
      <c r="BM1316" s="131"/>
      <c r="BN1316" s="132"/>
      <c r="BO1316" s="132"/>
      <c r="BP1316" s="12"/>
      <c r="BQ1316" s="12"/>
      <c r="BS1316" s="12"/>
      <c r="BV1316" s="12"/>
      <c r="BW1316" s="12"/>
      <c r="BY1316" s="12"/>
      <c r="CB1316" s="12"/>
      <c r="CC1316" s="12"/>
      <c r="CE1316" s="12"/>
      <c r="CH1316" s="12"/>
      <c r="CI1316" s="12"/>
    </row>
    <row r="1317" spans="1:87">
      <c r="A1317" s="9">
        <v>1308</v>
      </c>
      <c r="B1317" s="9">
        <v>262</v>
      </c>
      <c r="C1317" s="9" t="s">
        <v>1928</v>
      </c>
      <c r="D1317" s="9">
        <v>998</v>
      </c>
      <c r="F1317" s="136">
        <v>0</v>
      </c>
      <c r="G1317" s="137">
        <v>0</v>
      </c>
      <c r="H1317" s="129">
        <f t="shared" si="189"/>
        <v>0</v>
      </c>
      <c r="I1317" s="128">
        <f>IF(H1319&gt;0, H1317/H1319, 0)</f>
        <v>0</v>
      </c>
      <c r="J1317" s="76"/>
      <c r="K1317" s="12" t="e">
        <f>ROUND(J1319*I1317,0)</f>
        <v>#REF!</v>
      </c>
      <c r="L1317" s="75">
        <v>0</v>
      </c>
      <c r="M1317" s="12" t="e">
        <f>K1317-L1317</f>
        <v>#REF!</v>
      </c>
      <c r="N1317" s="50" t="e">
        <f t="shared" si="188"/>
        <v>#REF!</v>
      </c>
      <c r="O1317" s="12">
        <v>0</v>
      </c>
      <c r="P1317" s="9">
        <f t="shared" si="181"/>
        <v>0</v>
      </c>
      <c r="Q1317" s="130">
        <f t="shared" si="182"/>
        <v>262</v>
      </c>
      <c r="R1317" s="130">
        <f t="shared" si="183"/>
        <v>998</v>
      </c>
      <c r="S1317" s="130">
        <f t="shared" si="184"/>
        <v>1308</v>
      </c>
      <c r="T1317" s="130">
        <f t="shared" si="185"/>
        <v>0</v>
      </c>
      <c r="U1317" s="130">
        <f t="shared" si="186"/>
        <v>0</v>
      </c>
      <c r="V1317" s="185">
        <f t="shared" si="187"/>
        <v>1308</v>
      </c>
      <c r="W1317" s="12">
        <v>262</v>
      </c>
      <c r="X1317" s="9">
        <v>998</v>
      </c>
      <c r="Y1317" s="9">
        <v>1308</v>
      </c>
      <c r="Z1317" s="12">
        <v>0</v>
      </c>
      <c r="AA1317" s="12">
        <v>0</v>
      </c>
      <c r="AB1317" s="132"/>
      <c r="AC1317" s="131"/>
      <c r="AD1317" s="132"/>
      <c r="AE1317" s="132"/>
      <c r="AF1317" s="131"/>
      <c r="AG1317" s="131"/>
      <c r="AI1317" s="12"/>
      <c r="AL1317" s="12"/>
      <c r="AM1317" s="12"/>
      <c r="AO1317" s="12"/>
      <c r="AR1317" s="12"/>
      <c r="AS1317" s="12"/>
      <c r="AU1317" s="12"/>
      <c r="AX1317" s="12"/>
      <c r="AY1317" s="12"/>
      <c r="BA1317" s="12"/>
      <c r="BD1317" s="12"/>
      <c r="BE1317" s="12"/>
      <c r="BG1317" s="12"/>
      <c r="BJ1317" s="12"/>
      <c r="BK1317" s="12"/>
      <c r="BM1317" s="131"/>
      <c r="BN1317" s="132"/>
      <c r="BO1317" s="132"/>
      <c r="BP1317" s="12"/>
      <c r="BQ1317" s="12"/>
      <c r="BS1317" s="12"/>
      <c r="BV1317" s="12"/>
      <c r="BW1317" s="12"/>
      <c r="BY1317" s="12"/>
      <c r="CB1317" s="12"/>
      <c r="CC1317" s="12"/>
      <c r="CE1317" s="12"/>
      <c r="CH1317" s="12"/>
      <c r="CI1317" s="12"/>
    </row>
    <row r="1318" spans="1:87">
      <c r="A1318" s="9">
        <v>1309</v>
      </c>
      <c r="B1318" s="9">
        <v>262</v>
      </c>
      <c r="C1318" s="9" t="s">
        <v>1928</v>
      </c>
      <c r="D1318" s="9">
        <v>998</v>
      </c>
      <c r="E1318" s="9" t="s">
        <v>1928</v>
      </c>
      <c r="F1318" s="39">
        <v>0</v>
      </c>
      <c r="G1318" s="128">
        <v>0</v>
      </c>
      <c r="H1318" s="129">
        <f t="shared" si="189"/>
        <v>0</v>
      </c>
      <c r="I1318" s="128">
        <f>IF(H1319&gt;0, H1318/H1319, 0)</f>
        <v>0</v>
      </c>
      <c r="J1318" s="76"/>
      <c r="K1318" s="12" t="e">
        <f>ROUND(J1319*I1318,0)</f>
        <v>#REF!</v>
      </c>
      <c r="L1318" s="75">
        <v>0</v>
      </c>
      <c r="M1318" s="12" t="e">
        <f>K1318-L1318</f>
        <v>#REF!</v>
      </c>
      <c r="N1318" s="50" t="e">
        <f t="shared" si="188"/>
        <v>#REF!</v>
      </c>
      <c r="O1318" s="12">
        <v>0</v>
      </c>
      <c r="P1318" s="9">
        <f t="shared" si="181"/>
        <v>0</v>
      </c>
      <c r="Q1318" s="130">
        <f t="shared" si="182"/>
        <v>262</v>
      </c>
      <c r="R1318" s="130">
        <f t="shared" si="183"/>
        <v>998</v>
      </c>
      <c r="S1318" s="130">
        <f t="shared" si="184"/>
        <v>1309</v>
      </c>
      <c r="T1318" s="130">
        <f t="shared" si="185"/>
        <v>0</v>
      </c>
      <c r="U1318" s="130">
        <f t="shared" si="186"/>
        <v>0</v>
      </c>
      <c r="V1318" s="185">
        <f t="shared" si="187"/>
        <v>1309</v>
      </c>
      <c r="W1318" s="12">
        <v>262</v>
      </c>
      <c r="X1318" s="9">
        <v>998</v>
      </c>
      <c r="Y1318" s="9">
        <v>1309</v>
      </c>
      <c r="Z1318" s="12">
        <v>0</v>
      </c>
      <c r="AA1318" s="12">
        <v>0</v>
      </c>
      <c r="AB1318" s="132"/>
      <c r="AC1318" s="131"/>
      <c r="AD1318" s="132"/>
      <c r="AE1318" s="132"/>
      <c r="AF1318" s="131"/>
      <c r="AG1318" s="131"/>
      <c r="AI1318" s="12"/>
      <c r="AL1318" s="12"/>
      <c r="AM1318" s="12"/>
      <c r="AO1318" s="12"/>
      <c r="AR1318" s="12"/>
      <c r="AS1318" s="12"/>
      <c r="AU1318" s="12"/>
      <c r="AX1318" s="12"/>
      <c r="AY1318" s="12"/>
      <c r="BA1318" s="12"/>
      <c r="BD1318" s="12"/>
      <c r="BE1318" s="12"/>
      <c r="BG1318" s="12"/>
      <c r="BJ1318" s="12"/>
      <c r="BK1318" s="12"/>
      <c r="BM1318" s="131"/>
      <c r="BN1318" s="132"/>
      <c r="BO1318" s="132"/>
      <c r="BP1318" s="12"/>
      <c r="BQ1318" s="12"/>
      <c r="BS1318" s="12"/>
      <c r="BV1318" s="12"/>
      <c r="BW1318" s="12"/>
      <c r="BY1318" s="12"/>
      <c r="CB1318" s="12"/>
      <c r="CC1318" s="12"/>
      <c r="CE1318" s="12"/>
      <c r="CH1318" s="12"/>
      <c r="CI1318" s="12"/>
    </row>
    <row r="1319" spans="1:87">
      <c r="A1319" s="9">
        <v>1310</v>
      </c>
      <c r="B1319" s="13">
        <v>262</v>
      </c>
      <c r="C1319" s="13" t="s">
        <v>1761</v>
      </c>
      <c r="D1319" s="13">
        <v>999</v>
      </c>
      <c r="E1319" s="13" t="s">
        <v>946</v>
      </c>
      <c r="F1319" s="111">
        <v>31994733.50144</v>
      </c>
      <c r="G1319" s="133">
        <v>1</v>
      </c>
      <c r="H1319" s="134">
        <f>SUM(H1315:H1318)</f>
        <v>30919893.629999999</v>
      </c>
      <c r="I1319" s="133">
        <f>SUM(I1315:I1318)</f>
        <v>1</v>
      </c>
      <c r="J1319" s="111" t="e">
        <f>VLOOKUP(B1319,town351,22)</f>
        <v>#REF!</v>
      </c>
      <c r="K1319" s="111" t="e">
        <f>SUM(K1315:K1318)</f>
        <v>#REF!</v>
      </c>
      <c r="L1319" s="135">
        <v>26874882</v>
      </c>
      <c r="M1319" s="111" t="e">
        <f>SUM(M1315:M1318)</f>
        <v>#REF!</v>
      </c>
      <c r="N1319" s="49" t="e">
        <f t="shared" si="188"/>
        <v>#REF!</v>
      </c>
      <c r="O1319" s="111">
        <v>3054</v>
      </c>
      <c r="P1319" s="9">
        <f t="shared" si="181"/>
        <v>0</v>
      </c>
      <c r="Q1319" s="130">
        <f t="shared" si="182"/>
        <v>262</v>
      </c>
      <c r="R1319" s="130">
        <f t="shared" si="183"/>
        <v>999</v>
      </c>
      <c r="S1319" s="130">
        <f t="shared" si="184"/>
        <v>1310</v>
      </c>
      <c r="T1319" s="130">
        <f t="shared" si="185"/>
        <v>2930</v>
      </c>
      <c r="U1319" s="130">
        <f t="shared" si="186"/>
        <v>30919893.629999999</v>
      </c>
      <c r="V1319" s="185">
        <f t="shared" si="187"/>
        <v>1310</v>
      </c>
      <c r="W1319" s="12">
        <v>262</v>
      </c>
      <c r="X1319" s="9">
        <v>999</v>
      </c>
      <c r="Y1319" s="9">
        <v>1310</v>
      </c>
      <c r="Z1319" s="12">
        <v>2930</v>
      </c>
      <c r="AA1319" s="12">
        <v>30919893.629999999</v>
      </c>
      <c r="AB1319" s="132"/>
      <c r="AC1319" s="131"/>
      <c r="AD1319" s="132"/>
      <c r="AE1319" s="132"/>
      <c r="AF1319" s="131"/>
      <c r="AG1319" s="131"/>
      <c r="AI1319" s="12"/>
      <c r="AL1319" s="12"/>
      <c r="AM1319" s="12"/>
      <c r="AO1319" s="12"/>
      <c r="AR1319" s="12"/>
      <c r="AS1319" s="12"/>
      <c r="AU1319" s="12"/>
      <c r="AX1319" s="12"/>
      <c r="AY1319" s="12"/>
      <c r="BA1319" s="12"/>
      <c r="BD1319" s="12"/>
      <c r="BE1319" s="12"/>
      <c r="BG1319" s="12"/>
      <c r="BJ1319" s="12"/>
      <c r="BK1319" s="12"/>
      <c r="BM1319" s="131"/>
      <c r="BN1319" s="132"/>
      <c r="BO1319" s="132"/>
      <c r="BP1319" s="12"/>
      <c r="BQ1319" s="12"/>
      <c r="BS1319" s="12"/>
      <c r="BV1319" s="12"/>
      <c r="BW1319" s="12"/>
      <c r="BY1319" s="12"/>
      <c r="CB1319" s="12"/>
      <c r="CC1319" s="12"/>
      <c r="CE1319" s="12"/>
      <c r="CH1319" s="12"/>
      <c r="CI1319" s="12"/>
    </row>
    <row r="1320" spans="1:87">
      <c r="A1320" s="9">
        <v>1311</v>
      </c>
      <c r="B1320" s="9">
        <v>263</v>
      </c>
      <c r="C1320" s="9" t="s">
        <v>1762</v>
      </c>
      <c r="D1320" s="9">
        <v>263</v>
      </c>
      <c r="E1320" s="9" t="s">
        <v>1323</v>
      </c>
      <c r="F1320" s="39">
        <v>592852.67000000004</v>
      </c>
      <c r="G1320" s="128">
        <v>0.65617219058377618</v>
      </c>
      <c r="H1320" s="129">
        <f>U1320</f>
        <v>644284.77</v>
      </c>
      <c r="I1320" s="128">
        <f>IF(H1324&gt;0, H1320/H1324, 0)</f>
        <v>0.64902736221197621</v>
      </c>
      <c r="J1320" s="76"/>
      <c r="K1320" s="12" t="e">
        <f>ROUND(J1324*I1320,0)</f>
        <v>#REF!</v>
      </c>
      <c r="L1320" s="75">
        <v>321122</v>
      </c>
      <c r="M1320" s="12" t="e">
        <f>K1320-L1320</f>
        <v>#REF!</v>
      </c>
      <c r="N1320" s="50" t="e">
        <f t="shared" si="188"/>
        <v>#REF!</v>
      </c>
      <c r="O1320" s="12">
        <v>62</v>
      </c>
      <c r="P1320" s="9">
        <f t="shared" si="181"/>
        <v>0</v>
      </c>
      <c r="Q1320" s="130">
        <f t="shared" si="182"/>
        <v>263</v>
      </c>
      <c r="R1320" s="130">
        <f t="shared" si="183"/>
        <v>263</v>
      </c>
      <c r="S1320" s="130">
        <f t="shared" si="184"/>
        <v>1311</v>
      </c>
      <c r="T1320" s="130">
        <f t="shared" si="185"/>
        <v>66</v>
      </c>
      <c r="U1320" s="130">
        <f t="shared" si="186"/>
        <v>644284.77</v>
      </c>
      <c r="V1320" s="185">
        <f t="shared" si="187"/>
        <v>1311</v>
      </c>
      <c r="W1320" s="12">
        <v>263</v>
      </c>
      <c r="X1320" s="9">
        <v>263</v>
      </c>
      <c r="Y1320" s="9">
        <v>1311</v>
      </c>
      <c r="Z1320" s="12">
        <v>66</v>
      </c>
      <c r="AA1320" s="12">
        <v>644284.77</v>
      </c>
      <c r="AB1320" s="132"/>
      <c r="AC1320" s="131"/>
      <c r="AD1320" s="132"/>
      <c r="AE1320" s="132"/>
      <c r="AF1320" s="131"/>
      <c r="AG1320" s="131"/>
      <c r="AI1320" s="12"/>
      <c r="AL1320" s="12"/>
      <c r="AM1320" s="12"/>
      <c r="AO1320" s="12"/>
      <c r="AR1320" s="12"/>
      <c r="AS1320" s="12"/>
      <c r="AU1320" s="12"/>
      <c r="AX1320" s="12"/>
      <c r="AY1320" s="12"/>
      <c r="BA1320" s="12"/>
      <c r="BD1320" s="12"/>
      <c r="BE1320" s="12"/>
      <c r="BG1320" s="12"/>
      <c r="BJ1320" s="12"/>
      <c r="BK1320" s="12"/>
      <c r="BM1320" s="131"/>
      <c r="BN1320" s="132"/>
      <c r="BO1320" s="132"/>
      <c r="BP1320" s="12"/>
      <c r="BQ1320" s="12"/>
      <c r="BS1320" s="12"/>
      <c r="BV1320" s="12"/>
      <c r="BW1320" s="12"/>
      <c r="BY1320" s="12"/>
      <c r="CB1320" s="12"/>
      <c r="CC1320" s="12"/>
      <c r="CE1320" s="12"/>
      <c r="CH1320" s="12"/>
      <c r="CI1320" s="12"/>
    </row>
    <row r="1321" spans="1:87">
      <c r="A1321" s="9">
        <v>1312</v>
      </c>
      <c r="B1321" s="9">
        <v>263</v>
      </c>
      <c r="C1321" s="9" t="s">
        <v>1762</v>
      </c>
      <c r="D1321" s="9">
        <v>851</v>
      </c>
      <c r="E1321" s="9" t="s">
        <v>1487</v>
      </c>
      <c r="F1321" s="39">
        <v>310649</v>
      </c>
      <c r="G1321" s="128">
        <v>0.34382780941622387</v>
      </c>
      <c r="H1321" s="129">
        <f t="shared" si="189"/>
        <v>348408</v>
      </c>
      <c r="I1321" s="128">
        <f>IF(H1324&gt;0, H1321/H1324, 0)</f>
        <v>0.35097263778802379</v>
      </c>
      <c r="J1321" s="76"/>
      <c r="K1321" s="12" t="e">
        <f>ROUND(J1324*I1321,0)</f>
        <v>#REF!</v>
      </c>
      <c r="L1321" s="75">
        <v>168265</v>
      </c>
      <c r="M1321" s="12" t="e">
        <f>K1321-L1321</f>
        <v>#REF!</v>
      </c>
      <c r="N1321" s="50" t="e">
        <f t="shared" si="188"/>
        <v>#REF!</v>
      </c>
      <c r="O1321" s="12">
        <v>20</v>
      </c>
      <c r="P1321" s="9">
        <f t="shared" si="181"/>
        <v>0</v>
      </c>
      <c r="Q1321" s="130">
        <f t="shared" si="182"/>
        <v>263</v>
      </c>
      <c r="R1321" s="130">
        <f t="shared" si="183"/>
        <v>851</v>
      </c>
      <c r="S1321" s="130">
        <f t="shared" si="184"/>
        <v>1312</v>
      </c>
      <c r="T1321" s="130">
        <f t="shared" si="185"/>
        <v>22</v>
      </c>
      <c r="U1321" s="130">
        <f t="shared" si="186"/>
        <v>348408</v>
      </c>
      <c r="V1321" s="185">
        <f t="shared" si="187"/>
        <v>1312</v>
      </c>
      <c r="W1321" s="12">
        <v>263</v>
      </c>
      <c r="X1321" s="9">
        <v>851</v>
      </c>
      <c r="Y1321" s="9">
        <v>1312</v>
      </c>
      <c r="Z1321" s="12">
        <v>22</v>
      </c>
      <c r="AA1321" s="12">
        <v>348408</v>
      </c>
      <c r="AB1321" s="132"/>
      <c r="AC1321" s="131"/>
      <c r="AD1321" s="132"/>
      <c r="AE1321" s="132"/>
      <c r="AF1321" s="131"/>
      <c r="AG1321" s="131"/>
      <c r="AI1321" s="12"/>
      <c r="AL1321" s="12"/>
      <c r="AM1321" s="12"/>
      <c r="AO1321" s="12"/>
      <c r="AR1321" s="12"/>
      <c r="AS1321" s="12"/>
      <c r="AU1321" s="12"/>
      <c r="AX1321" s="12"/>
      <c r="AY1321" s="12"/>
      <c r="BA1321" s="12"/>
      <c r="BD1321" s="12"/>
      <c r="BE1321" s="12"/>
      <c r="BG1321" s="12"/>
      <c r="BJ1321" s="12"/>
      <c r="BK1321" s="12"/>
      <c r="BM1321" s="131"/>
      <c r="BN1321" s="132"/>
      <c r="BO1321" s="132"/>
      <c r="BP1321" s="12"/>
      <c r="BQ1321" s="12"/>
      <c r="BS1321" s="12"/>
      <c r="BV1321" s="12"/>
      <c r="BW1321" s="12"/>
      <c r="BY1321" s="12"/>
      <c r="CB1321" s="12"/>
      <c r="CC1321" s="12"/>
      <c r="CE1321" s="12"/>
      <c r="CH1321" s="12"/>
      <c r="CI1321" s="12"/>
    </row>
    <row r="1322" spans="1:87">
      <c r="A1322" s="9">
        <v>1313</v>
      </c>
      <c r="B1322" s="9">
        <v>263</v>
      </c>
      <c r="C1322" s="9" t="s">
        <v>1928</v>
      </c>
      <c r="D1322" s="9">
        <v>998</v>
      </c>
      <c r="E1322" s="9" t="s">
        <v>1928</v>
      </c>
      <c r="F1322" s="39">
        <v>0</v>
      </c>
      <c r="G1322" s="128">
        <v>0</v>
      </c>
      <c r="H1322" s="129">
        <f t="shared" si="189"/>
        <v>0</v>
      </c>
      <c r="I1322" s="128">
        <f>IF(H1324&gt;0, H1322/H1324, 0)</f>
        <v>0</v>
      </c>
      <c r="J1322" s="76"/>
      <c r="K1322" s="12" t="e">
        <f>ROUND(J1324*I1322,0)</f>
        <v>#REF!</v>
      </c>
      <c r="L1322" s="75">
        <v>0</v>
      </c>
      <c r="M1322" s="12" t="e">
        <f>K1322-L1322</f>
        <v>#REF!</v>
      </c>
      <c r="N1322" s="50" t="e">
        <f t="shared" si="188"/>
        <v>#REF!</v>
      </c>
      <c r="O1322" s="12">
        <v>0</v>
      </c>
      <c r="P1322" s="9">
        <f t="shared" si="181"/>
        <v>0</v>
      </c>
      <c r="Q1322" s="130">
        <f t="shared" si="182"/>
        <v>263</v>
      </c>
      <c r="R1322" s="130">
        <f t="shared" si="183"/>
        <v>998</v>
      </c>
      <c r="S1322" s="130">
        <f t="shared" si="184"/>
        <v>1313</v>
      </c>
      <c r="T1322" s="130">
        <f t="shared" si="185"/>
        <v>0</v>
      </c>
      <c r="U1322" s="130">
        <f t="shared" si="186"/>
        <v>0</v>
      </c>
      <c r="V1322" s="185">
        <f t="shared" si="187"/>
        <v>1313</v>
      </c>
      <c r="W1322" s="12">
        <v>263</v>
      </c>
      <c r="X1322" s="9">
        <v>998</v>
      </c>
      <c r="Y1322" s="9">
        <v>1313</v>
      </c>
      <c r="Z1322" s="12">
        <v>0</v>
      </c>
      <c r="AA1322" s="12">
        <v>0</v>
      </c>
      <c r="AB1322" s="132"/>
      <c r="AC1322" s="131"/>
      <c r="AD1322" s="132"/>
      <c r="AE1322" s="132"/>
      <c r="AF1322" s="131"/>
      <c r="AG1322" s="131"/>
      <c r="AI1322" s="12"/>
      <c r="AL1322" s="12"/>
      <c r="AM1322" s="12"/>
      <c r="AO1322" s="12"/>
      <c r="AR1322" s="12"/>
      <c r="AS1322" s="12"/>
      <c r="AU1322" s="12"/>
      <c r="AX1322" s="12"/>
      <c r="AY1322" s="12"/>
      <c r="BA1322" s="12"/>
      <c r="BD1322" s="12"/>
      <c r="BE1322" s="12"/>
      <c r="BG1322" s="12"/>
      <c r="BJ1322" s="12"/>
      <c r="BK1322" s="12"/>
      <c r="BM1322" s="131"/>
      <c r="BN1322" s="132"/>
      <c r="BO1322" s="132"/>
      <c r="BP1322" s="12"/>
      <c r="BQ1322" s="12"/>
      <c r="BS1322" s="12"/>
      <c r="BV1322" s="12"/>
      <c r="BW1322" s="12"/>
      <c r="BY1322" s="12"/>
      <c r="CB1322" s="12"/>
      <c r="CC1322" s="12"/>
      <c r="CE1322" s="12"/>
      <c r="CH1322" s="12"/>
      <c r="CI1322" s="12"/>
    </row>
    <row r="1323" spans="1:87">
      <c r="A1323" s="9">
        <v>1314</v>
      </c>
      <c r="B1323" s="9">
        <v>263</v>
      </c>
      <c r="C1323" s="9" t="s">
        <v>1928</v>
      </c>
      <c r="D1323" s="9">
        <v>998</v>
      </c>
      <c r="E1323" s="9" t="s">
        <v>1928</v>
      </c>
      <c r="F1323" s="39">
        <v>0</v>
      </c>
      <c r="G1323" s="128">
        <v>0</v>
      </c>
      <c r="H1323" s="129">
        <f t="shared" si="189"/>
        <v>0</v>
      </c>
      <c r="I1323" s="128">
        <f>IF(H1324&gt;0, H1323/H1324, 0)</f>
        <v>0</v>
      </c>
      <c r="J1323" s="76"/>
      <c r="K1323" s="12" t="e">
        <f>ROUND(J1324*I1323,0)</f>
        <v>#REF!</v>
      </c>
      <c r="L1323" s="75">
        <v>0</v>
      </c>
      <c r="M1323" s="12" t="e">
        <f>K1323-L1323</f>
        <v>#REF!</v>
      </c>
      <c r="N1323" s="50" t="e">
        <f t="shared" si="188"/>
        <v>#REF!</v>
      </c>
      <c r="O1323" s="12">
        <v>0</v>
      </c>
      <c r="P1323" s="9">
        <f t="shared" si="181"/>
        <v>0</v>
      </c>
      <c r="Q1323" s="130">
        <f t="shared" si="182"/>
        <v>263</v>
      </c>
      <c r="R1323" s="130">
        <f t="shared" si="183"/>
        <v>998</v>
      </c>
      <c r="S1323" s="130">
        <f t="shared" si="184"/>
        <v>1314</v>
      </c>
      <c r="T1323" s="130">
        <f t="shared" si="185"/>
        <v>0</v>
      </c>
      <c r="U1323" s="130">
        <f t="shared" si="186"/>
        <v>0</v>
      </c>
      <c r="V1323" s="185">
        <f t="shared" si="187"/>
        <v>1314</v>
      </c>
      <c r="W1323" s="12">
        <v>263</v>
      </c>
      <c r="X1323" s="9">
        <v>998</v>
      </c>
      <c r="Y1323" s="9">
        <v>1314</v>
      </c>
      <c r="Z1323" s="12">
        <v>0</v>
      </c>
      <c r="AA1323" s="12">
        <v>0</v>
      </c>
      <c r="AB1323" s="132"/>
      <c r="AC1323" s="131"/>
      <c r="AD1323" s="132"/>
      <c r="AE1323" s="132"/>
      <c r="AF1323" s="131"/>
      <c r="AG1323" s="131"/>
      <c r="AI1323" s="12"/>
      <c r="AL1323" s="12"/>
      <c r="AM1323" s="12"/>
      <c r="AO1323" s="12"/>
      <c r="AR1323" s="12"/>
      <c r="AS1323" s="12"/>
      <c r="AU1323" s="12"/>
      <c r="AX1323" s="12"/>
      <c r="AY1323" s="12"/>
      <c r="BA1323" s="12"/>
      <c r="BD1323" s="12"/>
      <c r="BE1323" s="12"/>
      <c r="BG1323" s="12"/>
      <c r="BJ1323" s="12"/>
      <c r="BK1323" s="12"/>
      <c r="BM1323" s="131"/>
      <c r="BN1323" s="132"/>
      <c r="BO1323" s="132"/>
      <c r="BP1323" s="12"/>
      <c r="BQ1323" s="12"/>
      <c r="BS1323" s="12"/>
      <c r="BV1323" s="12"/>
      <c r="BW1323" s="12"/>
      <c r="BY1323" s="12"/>
      <c r="CB1323" s="12"/>
      <c r="CC1323" s="12"/>
      <c r="CE1323" s="12"/>
      <c r="CH1323" s="12"/>
      <c r="CI1323" s="12"/>
    </row>
    <row r="1324" spans="1:87">
      <c r="A1324" s="9">
        <v>1315</v>
      </c>
      <c r="B1324" s="13">
        <v>263</v>
      </c>
      <c r="C1324" s="13" t="s">
        <v>1762</v>
      </c>
      <c r="D1324" s="13">
        <v>999</v>
      </c>
      <c r="E1324" s="13" t="s">
        <v>946</v>
      </c>
      <c r="F1324" s="111">
        <v>903501.67</v>
      </c>
      <c r="G1324" s="133">
        <v>1</v>
      </c>
      <c r="H1324" s="134">
        <f>SUM(H1320:H1323)</f>
        <v>992692.77</v>
      </c>
      <c r="I1324" s="133">
        <f>SUM(I1320:I1323)</f>
        <v>1</v>
      </c>
      <c r="J1324" s="111" t="e">
        <f>VLOOKUP(B1324,town351,22)</f>
        <v>#REF!</v>
      </c>
      <c r="K1324" s="111" t="e">
        <f>SUM(K1320:K1323)</f>
        <v>#REF!</v>
      </c>
      <c r="L1324" s="135">
        <v>489387</v>
      </c>
      <c r="M1324" s="111" t="e">
        <f>SUM(M1320:M1323)</f>
        <v>#REF!</v>
      </c>
      <c r="N1324" s="49" t="e">
        <f t="shared" si="188"/>
        <v>#REF!</v>
      </c>
      <c r="O1324" s="111">
        <v>82</v>
      </c>
      <c r="P1324" s="9">
        <f t="shared" si="181"/>
        <v>0</v>
      </c>
      <c r="Q1324" s="130">
        <f t="shared" si="182"/>
        <v>263</v>
      </c>
      <c r="R1324" s="130">
        <f t="shared" si="183"/>
        <v>999</v>
      </c>
      <c r="S1324" s="130">
        <f t="shared" si="184"/>
        <v>1315</v>
      </c>
      <c r="T1324" s="130">
        <f t="shared" si="185"/>
        <v>88</v>
      </c>
      <c r="U1324" s="130">
        <f t="shared" si="186"/>
        <v>992692.77</v>
      </c>
      <c r="V1324" s="185">
        <f t="shared" si="187"/>
        <v>1315</v>
      </c>
      <c r="W1324" s="12">
        <v>263</v>
      </c>
      <c r="X1324" s="9">
        <v>999</v>
      </c>
      <c r="Y1324" s="9">
        <v>1315</v>
      </c>
      <c r="Z1324" s="12">
        <v>88</v>
      </c>
      <c r="AA1324" s="12">
        <v>992692.77</v>
      </c>
      <c r="AB1324" s="132"/>
      <c r="AC1324" s="131"/>
      <c r="AD1324" s="132"/>
      <c r="AE1324" s="132"/>
      <c r="AF1324" s="131"/>
      <c r="AG1324" s="131"/>
      <c r="AI1324" s="12"/>
      <c r="AL1324" s="12"/>
      <c r="AM1324" s="12"/>
      <c r="AO1324" s="12"/>
      <c r="AR1324" s="12"/>
      <c r="AS1324" s="12"/>
      <c r="AU1324" s="12"/>
      <c r="AX1324" s="12"/>
      <c r="AY1324" s="12"/>
      <c r="BA1324" s="12"/>
      <c r="BD1324" s="12"/>
      <c r="BE1324" s="12"/>
      <c r="BG1324" s="12"/>
      <c r="BJ1324" s="12"/>
      <c r="BK1324" s="12"/>
      <c r="BM1324" s="131"/>
      <c r="BN1324" s="132"/>
      <c r="BO1324" s="132"/>
      <c r="BP1324" s="12"/>
      <c r="BQ1324" s="12"/>
      <c r="BS1324" s="12"/>
      <c r="BV1324" s="12"/>
      <c r="BW1324" s="12"/>
      <c r="BY1324" s="12"/>
      <c r="CB1324" s="12"/>
      <c r="CC1324" s="12"/>
      <c r="CE1324" s="12"/>
      <c r="CH1324" s="12"/>
      <c r="CI1324" s="12"/>
    </row>
    <row r="1325" spans="1:87">
      <c r="A1325" s="9">
        <v>1316</v>
      </c>
      <c r="B1325" s="9">
        <v>264</v>
      </c>
      <c r="C1325" s="9" t="s">
        <v>1763</v>
      </c>
      <c r="D1325" s="9">
        <v>264</v>
      </c>
      <c r="E1325" s="9" t="s">
        <v>1324</v>
      </c>
      <c r="F1325" s="39">
        <v>28197733.99712</v>
      </c>
      <c r="G1325" s="128">
        <v>0.98246801722333443</v>
      </c>
      <c r="H1325" s="129">
        <f>U1325</f>
        <v>27740691.55742</v>
      </c>
      <c r="I1325" s="128">
        <f>IF(H1329&gt;0, H1325/H1329, 0)</f>
        <v>0.97661715051316422</v>
      </c>
      <c r="J1325" s="76"/>
      <c r="K1325" s="12" t="e">
        <f>ROUND(J1329*I1325,0)</f>
        <v>#REF!</v>
      </c>
      <c r="L1325" s="75">
        <v>24057987</v>
      </c>
      <c r="M1325" s="12" t="e">
        <f>K1325-L1325</f>
        <v>#REF!</v>
      </c>
      <c r="N1325" s="50" t="e">
        <f t="shared" si="188"/>
        <v>#REF!</v>
      </c>
      <c r="O1325" s="12">
        <v>3008</v>
      </c>
      <c r="P1325" s="9">
        <f t="shared" si="181"/>
        <v>0</v>
      </c>
      <c r="Q1325" s="130">
        <f t="shared" si="182"/>
        <v>264</v>
      </c>
      <c r="R1325" s="130">
        <f t="shared" si="183"/>
        <v>264</v>
      </c>
      <c r="S1325" s="130">
        <f t="shared" si="184"/>
        <v>1316</v>
      </c>
      <c r="T1325" s="130">
        <f t="shared" si="185"/>
        <v>2918</v>
      </c>
      <c r="U1325" s="130">
        <f t="shared" si="186"/>
        <v>27740691.55742</v>
      </c>
      <c r="V1325" s="185">
        <f t="shared" si="187"/>
        <v>1316</v>
      </c>
      <c r="W1325" s="12">
        <v>264</v>
      </c>
      <c r="X1325" s="9">
        <v>264</v>
      </c>
      <c r="Y1325" s="9">
        <v>1316</v>
      </c>
      <c r="Z1325" s="12">
        <v>2918</v>
      </c>
      <c r="AA1325" s="12">
        <v>27740691.55742</v>
      </c>
      <c r="AB1325" s="132"/>
      <c r="AC1325" s="131"/>
      <c r="AD1325" s="132"/>
      <c r="AE1325" s="132"/>
      <c r="AF1325" s="131"/>
      <c r="AG1325" s="131"/>
      <c r="AI1325" s="12"/>
      <c r="AL1325" s="12"/>
      <c r="AM1325" s="12"/>
      <c r="AO1325" s="12"/>
      <c r="AR1325" s="12"/>
      <c r="AS1325" s="12"/>
      <c r="AU1325" s="12"/>
      <c r="AX1325" s="12"/>
      <c r="AY1325" s="12"/>
      <c r="BA1325" s="12"/>
      <c r="BD1325" s="12"/>
      <c r="BE1325" s="12"/>
      <c r="BG1325" s="12"/>
      <c r="BJ1325" s="12"/>
      <c r="BK1325" s="12"/>
      <c r="BM1325" s="131"/>
      <c r="BN1325" s="132"/>
      <c r="BO1325" s="132"/>
      <c r="BP1325" s="12"/>
      <c r="BQ1325" s="12"/>
      <c r="BS1325" s="12"/>
      <c r="BV1325" s="12"/>
      <c r="BW1325" s="12"/>
      <c r="BY1325" s="12"/>
      <c r="CB1325" s="12"/>
      <c r="CC1325" s="12"/>
      <c r="CE1325" s="12"/>
      <c r="CH1325" s="12"/>
      <c r="CI1325" s="12"/>
    </row>
    <row r="1326" spans="1:87">
      <c r="A1326" s="9">
        <v>1317</v>
      </c>
      <c r="B1326" s="9">
        <v>264</v>
      </c>
      <c r="C1326" s="9" t="s">
        <v>1763</v>
      </c>
      <c r="D1326" s="9">
        <v>873</v>
      </c>
      <c r="E1326" s="9" t="s">
        <v>1494</v>
      </c>
      <c r="F1326" s="39">
        <v>503184</v>
      </c>
      <c r="G1326" s="128">
        <v>1.7531982776665615E-2</v>
      </c>
      <c r="H1326" s="129">
        <f t="shared" si="189"/>
        <v>664187</v>
      </c>
      <c r="I1326" s="128">
        <f>IF(H1329&gt;0, H1326/H1329, 0)</f>
        <v>2.3382849486835749E-2</v>
      </c>
      <c r="J1326" s="76"/>
      <c r="K1326" s="12" t="e">
        <f>ROUND(J1329*I1326,0)</f>
        <v>#REF!</v>
      </c>
      <c r="L1326" s="75">
        <v>429311</v>
      </c>
      <c r="M1326" s="12" t="e">
        <f>K1326-L1326</f>
        <v>#REF!</v>
      </c>
      <c r="N1326" s="50" t="e">
        <f t="shared" si="188"/>
        <v>#REF!</v>
      </c>
      <c r="O1326" s="12">
        <v>32</v>
      </c>
      <c r="P1326" s="9">
        <f t="shared" si="181"/>
        <v>0</v>
      </c>
      <c r="Q1326" s="130">
        <f t="shared" si="182"/>
        <v>264</v>
      </c>
      <c r="R1326" s="130">
        <f t="shared" si="183"/>
        <v>873</v>
      </c>
      <c r="S1326" s="130">
        <f t="shared" si="184"/>
        <v>1317</v>
      </c>
      <c r="T1326" s="130">
        <f t="shared" si="185"/>
        <v>42</v>
      </c>
      <c r="U1326" s="130">
        <f t="shared" si="186"/>
        <v>664187</v>
      </c>
      <c r="V1326" s="185">
        <f t="shared" si="187"/>
        <v>1317</v>
      </c>
      <c r="W1326" s="12">
        <v>264</v>
      </c>
      <c r="X1326" s="9">
        <v>873</v>
      </c>
      <c r="Y1326" s="9">
        <v>1317</v>
      </c>
      <c r="Z1326" s="12">
        <v>42</v>
      </c>
      <c r="AA1326" s="12">
        <v>664187</v>
      </c>
      <c r="AB1326" s="132"/>
      <c r="AC1326" s="131"/>
      <c r="AD1326" s="132"/>
      <c r="AE1326" s="132"/>
      <c r="AF1326" s="131"/>
      <c r="AG1326" s="131"/>
      <c r="AI1326" s="12"/>
      <c r="AL1326" s="12"/>
      <c r="AM1326" s="12"/>
      <c r="AO1326" s="12"/>
      <c r="AR1326" s="12"/>
      <c r="AS1326" s="12"/>
      <c r="AU1326" s="12"/>
      <c r="AX1326" s="12"/>
      <c r="AY1326" s="12"/>
      <c r="BA1326" s="12"/>
      <c r="BD1326" s="12"/>
      <c r="BE1326" s="12"/>
      <c r="BG1326" s="12"/>
      <c r="BJ1326" s="12"/>
      <c r="BK1326" s="12"/>
      <c r="BM1326" s="131"/>
      <c r="BN1326" s="132"/>
      <c r="BO1326" s="132"/>
      <c r="BP1326" s="12"/>
      <c r="BQ1326" s="12"/>
      <c r="BS1326" s="12"/>
      <c r="BV1326" s="12"/>
      <c r="BW1326" s="12"/>
      <c r="BY1326" s="12"/>
      <c r="CB1326" s="12"/>
      <c r="CC1326" s="12"/>
      <c r="CE1326" s="12"/>
      <c r="CH1326" s="12"/>
      <c r="CI1326" s="12"/>
    </row>
    <row r="1327" spans="1:87">
      <c r="A1327" s="9">
        <v>1318</v>
      </c>
      <c r="B1327" s="9">
        <v>264</v>
      </c>
      <c r="C1327" s="9" t="s">
        <v>1928</v>
      </c>
      <c r="D1327" s="9">
        <v>998</v>
      </c>
      <c r="E1327" s="9" t="s">
        <v>1928</v>
      </c>
      <c r="F1327" s="39">
        <v>0</v>
      </c>
      <c r="G1327" s="128">
        <v>0</v>
      </c>
      <c r="H1327" s="129">
        <f t="shared" si="189"/>
        <v>0</v>
      </c>
      <c r="I1327" s="128">
        <f>IF(H1329&gt;0, H1327/H1329, 0)</f>
        <v>0</v>
      </c>
      <c r="J1327" s="76"/>
      <c r="K1327" s="12" t="e">
        <f>ROUND(J1329*I1327,0)</f>
        <v>#REF!</v>
      </c>
      <c r="L1327" s="75">
        <v>0</v>
      </c>
      <c r="M1327" s="12" t="e">
        <f>K1327-L1327</f>
        <v>#REF!</v>
      </c>
      <c r="N1327" s="50" t="e">
        <f t="shared" si="188"/>
        <v>#REF!</v>
      </c>
      <c r="O1327" s="12">
        <v>0</v>
      </c>
      <c r="P1327" s="9">
        <f t="shared" si="181"/>
        <v>0</v>
      </c>
      <c r="Q1327" s="130">
        <f t="shared" si="182"/>
        <v>264</v>
      </c>
      <c r="R1327" s="130">
        <f t="shared" si="183"/>
        <v>998</v>
      </c>
      <c r="S1327" s="130">
        <f t="shared" si="184"/>
        <v>1318</v>
      </c>
      <c r="T1327" s="130">
        <f t="shared" si="185"/>
        <v>0</v>
      </c>
      <c r="U1327" s="130">
        <f t="shared" si="186"/>
        <v>0</v>
      </c>
      <c r="V1327" s="185">
        <f t="shared" si="187"/>
        <v>1318</v>
      </c>
      <c r="W1327" s="12">
        <v>264</v>
      </c>
      <c r="X1327" s="9">
        <v>998</v>
      </c>
      <c r="Y1327" s="9">
        <v>1318</v>
      </c>
      <c r="Z1327" s="12">
        <v>0</v>
      </c>
      <c r="AA1327" s="12">
        <v>0</v>
      </c>
      <c r="AB1327" s="132"/>
      <c r="AC1327" s="131"/>
      <c r="AD1327" s="132"/>
      <c r="AE1327" s="132"/>
      <c r="AF1327" s="131"/>
      <c r="AG1327" s="131"/>
      <c r="AI1327" s="12"/>
      <c r="AL1327" s="12"/>
      <c r="AM1327" s="12"/>
      <c r="AO1327" s="12"/>
      <c r="AR1327" s="12"/>
      <c r="AS1327" s="12"/>
      <c r="AU1327" s="12"/>
      <c r="AX1327" s="12"/>
      <c r="AY1327" s="12"/>
      <c r="BA1327" s="12"/>
      <c r="BD1327" s="12"/>
      <c r="BE1327" s="12"/>
      <c r="BG1327" s="12"/>
      <c r="BJ1327" s="12"/>
      <c r="BK1327" s="12"/>
      <c r="BM1327" s="131"/>
      <c r="BN1327" s="132"/>
      <c r="BO1327" s="132"/>
      <c r="BP1327" s="12"/>
      <c r="BQ1327" s="12"/>
      <c r="BS1327" s="12"/>
      <c r="BV1327" s="12"/>
      <c r="BW1327" s="12"/>
      <c r="BY1327" s="12"/>
      <c r="CB1327" s="12"/>
      <c r="CC1327" s="12"/>
      <c r="CE1327" s="12"/>
      <c r="CH1327" s="12"/>
      <c r="CI1327" s="12"/>
    </row>
    <row r="1328" spans="1:87">
      <c r="A1328" s="9">
        <v>1319</v>
      </c>
      <c r="B1328" s="9">
        <v>264</v>
      </c>
      <c r="C1328" s="9" t="s">
        <v>1928</v>
      </c>
      <c r="D1328" s="9">
        <v>998</v>
      </c>
      <c r="E1328" s="9" t="s">
        <v>1928</v>
      </c>
      <c r="F1328" s="39">
        <v>0</v>
      </c>
      <c r="G1328" s="128">
        <v>0</v>
      </c>
      <c r="H1328" s="129">
        <f t="shared" si="189"/>
        <v>0</v>
      </c>
      <c r="I1328" s="128">
        <f>IF(H1329&gt;0, H1328/H1329, 0)</f>
        <v>0</v>
      </c>
      <c r="J1328" s="76"/>
      <c r="K1328" s="12" t="e">
        <f>ROUND(J1329*I1328,0)</f>
        <v>#REF!</v>
      </c>
      <c r="L1328" s="75">
        <v>0</v>
      </c>
      <c r="M1328" s="12" t="e">
        <f>K1328-L1328</f>
        <v>#REF!</v>
      </c>
      <c r="N1328" s="50" t="e">
        <f t="shared" si="188"/>
        <v>#REF!</v>
      </c>
      <c r="O1328" s="12">
        <v>0</v>
      </c>
      <c r="P1328" s="9">
        <f t="shared" si="181"/>
        <v>0</v>
      </c>
      <c r="Q1328" s="130">
        <f t="shared" si="182"/>
        <v>264</v>
      </c>
      <c r="R1328" s="130">
        <f t="shared" si="183"/>
        <v>998</v>
      </c>
      <c r="S1328" s="130">
        <f t="shared" si="184"/>
        <v>1319</v>
      </c>
      <c r="T1328" s="130">
        <f t="shared" si="185"/>
        <v>0</v>
      </c>
      <c r="U1328" s="130">
        <f t="shared" si="186"/>
        <v>0</v>
      </c>
      <c r="V1328" s="185">
        <f t="shared" si="187"/>
        <v>1319</v>
      </c>
      <c r="W1328" s="12">
        <v>264</v>
      </c>
      <c r="X1328" s="9">
        <v>998</v>
      </c>
      <c r="Y1328" s="9">
        <v>1319</v>
      </c>
      <c r="Z1328" s="12">
        <v>0</v>
      </c>
      <c r="AA1328" s="12">
        <v>0</v>
      </c>
      <c r="AB1328" s="132"/>
      <c r="AC1328" s="131"/>
      <c r="AD1328" s="132"/>
      <c r="AE1328" s="132"/>
      <c r="AF1328" s="131"/>
      <c r="AG1328" s="131"/>
      <c r="AI1328" s="12"/>
      <c r="AL1328" s="12"/>
      <c r="AM1328" s="12"/>
      <c r="AO1328" s="12"/>
      <c r="AR1328" s="12"/>
      <c r="AS1328" s="12"/>
      <c r="AU1328" s="12"/>
      <c r="AX1328" s="12"/>
      <c r="AY1328" s="12"/>
      <c r="BA1328" s="12"/>
      <c r="BD1328" s="12"/>
      <c r="BE1328" s="12"/>
      <c r="BG1328" s="12"/>
      <c r="BJ1328" s="12"/>
      <c r="BK1328" s="12"/>
      <c r="BM1328" s="131"/>
      <c r="BN1328" s="132"/>
      <c r="BO1328" s="132"/>
      <c r="BP1328" s="12"/>
      <c r="BQ1328" s="12"/>
      <c r="BS1328" s="12"/>
      <c r="BV1328" s="12"/>
      <c r="BW1328" s="12"/>
      <c r="BY1328" s="12"/>
      <c r="CB1328" s="12"/>
      <c r="CC1328" s="12"/>
      <c r="CE1328" s="12"/>
      <c r="CH1328" s="12"/>
      <c r="CI1328" s="12"/>
    </row>
    <row r="1329" spans="1:87">
      <c r="A1329" s="9">
        <v>1320</v>
      </c>
      <c r="B1329" s="13">
        <v>264</v>
      </c>
      <c r="C1329" s="13" t="s">
        <v>1763</v>
      </c>
      <c r="D1329" s="13">
        <v>999</v>
      </c>
      <c r="E1329" s="13" t="s">
        <v>946</v>
      </c>
      <c r="F1329" s="111">
        <v>28700917.99712</v>
      </c>
      <c r="G1329" s="133">
        <v>1</v>
      </c>
      <c r="H1329" s="134">
        <f>SUM(H1325:H1328)</f>
        <v>28404878.55742</v>
      </c>
      <c r="I1329" s="133">
        <f>SUM(I1325:I1328)</f>
        <v>1</v>
      </c>
      <c r="J1329" s="111" t="e">
        <f>VLOOKUP(B1329,town351,22)</f>
        <v>#REF!</v>
      </c>
      <c r="K1329" s="111" t="e">
        <f>SUM(K1325:K1328)</f>
        <v>#REF!</v>
      </c>
      <c r="L1329" s="135">
        <v>24487298</v>
      </c>
      <c r="M1329" s="111" t="e">
        <f>SUM(M1325:M1328)</f>
        <v>#REF!</v>
      </c>
      <c r="N1329" s="49" t="e">
        <f t="shared" si="188"/>
        <v>#REF!</v>
      </c>
      <c r="O1329" s="111">
        <v>3040</v>
      </c>
      <c r="P1329" s="9">
        <f t="shared" si="181"/>
        <v>0</v>
      </c>
      <c r="Q1329" s="130">
        <f t="shared" si="182"/>
        <v>264</v>
      </c>
      <c r="R1329" s="130">
        <f t="shared" si="183"/>
        <v>999</v>
      </c>
      <c r="S1329" s="130">
        <f t="shared" si="184"/>
        <v>1320</v>
      </c>
      <c r="T1329" s="130">
        <f t="shared" si="185"/>
        <v>2960</v>
      </c>
      <c r="U1329" s="130">
        <f t="shared" si="186"/>
        <v>28404878.55742</v>
      </c>
      <c r="V1329" s="185">
        <f t="shared" si="187"/>
        <v>1320</v>
      </c>
      <c r="W1329" s="12">
        <v>264</v>
      </c>
      <c r="X1329" s="9">
        <v>999</v>
      </c>
      <c r="Y1329" s="9">
        <v>1320</v>
      </c>
      <c r="Z1329" s="12">
        <v>2960</v>
      </c>
      <c r="AA1329" s="12">
        <v>28404878.55742</v>
      </c>
      <c r="AB1329" s="132"/>
      <c r="AC1329" s="131"/>
      <c r="AD1329" s="132"/>
      <c r="AE1329" s="132"/>
      <c r="AF1329" s="131"/>
      <c r="AG1329" s="131"/>
      <c r="AI1329" s="12"/>
      <c r="AL1329" s="12"/>
      <c r="AM1329" s="12"/>
      <c r="AO1329" s="12"/>
      <c r="AR1329" s="12"/>
      <c r="AS1329" s="12"/>
      <c r="AU1329" s="12"/>
      <c r="AX1329" s="12"/>
      <c r="AY1329" s="12"/>
      <c r="BA1329" s="12"/>
      <c r="BD1329" s="12"/>
      <c r="BE1329" s="12"/>
      <c r="BG1329" s="12"/>
      <c r="BJ1329" s="12"/>
      <c r="BK1329" s="12"/>
      <c r="BM1329" s="131"/>
      <c r="BN1329" s="132"/>
      <c r="BO1329" s="132"/>
      <c r="BP1329" s="12"/>
      <c r="BQ1329" s="12"/>
      <c r="BS1329" s="12"/>
      <c r="BV1329" s="12"/>
      <c r="BW1329" s="12"/>
      <c r="BY1329" s="12"/>
      <c r="CB1329" s="12"/>
      <c r="CC1329" s="12"/>
      <c r="CE1329" s="12"/>
      <c r="CH1329" s="12"/>
      <c r="CI1329" s="12"/>
    </row>
    <row r="1330" spans="1:87">
      <c r="A1330" s="9">
        <v>1321</v>
      </c>
      <c r="B1330" s="9">
        <v>265</v>
      </c>
      <c r="C1330" s="9" t="s">
        <v>1764</v>
      </c>
      <c r="D1330" s="9">
        <v>265</v>
      </c>
      <c r="E1330" s="9" t="s">
        <v>1325</v>
      </c>
      <c r="F1330" s="39">
        <v>18460114.679999996</v>
      </c>
      <c r="G1330" s="128">
        <v>0.92717064573389929</v>
      </c>
      <c r="H1330" s="129">
        <f>U1330</f>
        <v>18466575.149999999</v>
      </c>
      <c r="I1330" s="128">
        <f>IF(H1334&gt;0, H1330/H1334, 0)</f>
        <v>0.93203074879900616</v>
      </c>
      <c r="J1330" s="76"/>
      <c r="K1330" s="12" t="e">
        <f>ROUND(J1334*I1330,0)</f>
        <v>#REF!</v>
      </c>
      <c r="L1330" s="75">
        <v>14348947</v>
      </c>
      <c r="M1330" s="12" t="e">
        <f>K1330-L1330</f>
        <v>#REF!</v>
      </c>
      <c r="N1330" s="50" t="e">
        <f t="shared" si="188"/>
        <v>#REF!</v>
      </c>
      <c r="O1330" s="12">
        <v>1931</v>
      </c>
      <c r="P1330" s="9">
        <f t="shared" si="181"/>
        <v>0</v>
      </c>
      <c r="Q1330" s="130">
        <f t="shared" si="182"/>
        <v>265</v>
      </c>
      <c r="R1330" s="130">
        <f t="shared" si="183"/>
        <v>265</v>
      </c>
      <c r="S1330" s="130">
        <f t="shared" si="184"/>
        <v>1321</v>
      </c>
      <c r="T1330" s="130">
        <f t="shared" si="185"/>
        <v>1940</v>
      </c>
      <c r="U1330" s="130">
        <f t="shared" si="186"/>
        <v>18466575.149999999</v>
      </c>
      <c r="V1330" s="185">
        <f t="shared" si="187"/>
        <v>1321</v>
      </c>
      <c r="W1330" s="12">
        <v>265</v>
      </c>
      <c r="X1330" s="9">
        <v>265</v>
      </c>
      <c r="Y1330" s="9">
        <v>1321</v>
      </c>
      <c r="Z1330" s="12">
        <v>1940</v>
      </c>
      <c r="AA1330" s="12">
        <v>18466575.149999999</v>
      </c>
      <c r="AB1330" s="132"/>
      <c r="AC1330" s="131"/>
      <c r="AD1330" s="132"/>
      <c r="AE1330" s="132"/>
      <c r="AF1330" s="131"/>
      <c r="AG1330" s="131"/>
      <c r="AI1330" s="12"/>
      <c r="AL1330" s="12"/>
      <c r="AM1330" s="12"/>
      <c r="AO1330" s="12"/>
      <c r="AR1330" s="12"/>
      <c r="AS1330" s="12"/>
      <c r="AU1330" s="12"/>
      <c r="AX1330" s="12"/>
      <c r="AY1330" s="12"/>
      <c r="BA1330" s="12"/>
      <c r="BD1330" s="12"/>
      <c r="BE1330" s="12"/>
      <c r="BG1330" s="12"/>
      <c r="BJ1330" s="12"/>
      <c r="BK1330" s="12"/>
      <c r="BM1330" s="131"/>
      <c r="BN1330" s="132"/>
      <c r="BO1330" s="132"/>
      <c r="BP1330" s="12"/>
      <c r="BQ1330" s="12"/>
      <c r="BS1330" s="12"/>
      <c r="BV1330" s="12"/>
      <c r="BW1330" s="12"/>
      <c r="BY1330" s="12"/>
      <c r="CB1330" s="12"/>
      <c r="CC1330" s="12"/>
      <c r="CE1330" s="12"/>
      <c r="CH1330" s="12"/>
      <c r="CI1330" s="12"/>
    </row>
    <row r="1331" spans="1:87">
      <c r="A1331" s="9">
        <v>1322</v>
      </c>
      <c r="B1331" s="9">
        <v>265</v>
      </c>
      <c r="C1331" s="9" t="s">
        <v>1764</v>
      </c>
      <c r="D1331" s="9">
        <v>878</v>
      </c>
      <c r="E1331" s="9" t="s">
        <v>1496</v>
      </c>
      <c r="F1331" s="39">
        <v>1282770</v>
      </c>
      <c r="G1331" s="128">
        <v>6.4427914443924469E-2</v>
      </c>
      <c r="H1331" s="129">
        <f t="shared" si="189"/>
        <v>1208800</v>
      </c>
      <c r="I1331" s="128">
        <f>IF(H1334&gt;0, H1331/H1334, 0)</f>
        <v>6.1009621978996946E-2</v>
      </c>
      <c r="J1331" s="76"/>
      <c r="K1331" s="12" t="e">
        <f>ROUND(J1334*I1331,0)</f>
        <v>#REF!</v>
      </c>
      <c r="L1331" s="75">
        <v>997090</v>
      </c>
      <c r="M1331" s="12" t="e">
        <f>K1331-L1331</f>
        <v>#REF!</v>
      </c>
      <c r="N1331" s="50" t="e">
        <f t="shared" si="188"/>
        <v>#REF!</v>
      </c>
      <c r="O1331" s="12">
        <v>81</v>
      </c>
      <c r="P1331" s="9">
        <f t="shared" si="181"/>
        <v>0</v>
      </c>
      <c r="Q1331" s="130">
        <f t="shared" si="182"/>
        <v>265</v>
      </c>
      <c r="R1331" s="130">
        <f t="shared" si="183"/>
        <v>878</v>
      </c>
      <c r="S1331" s="130">
        <f t="shared" si="184"/>
        <v>1322</v>
      </c>
      <c r="T1331" s="130">
        <f t="shared" si="185"/>
        <v>76</v>
      </c>
      <c r="U1331" s="130">
        <f t="shared" si="186"/>
        <v>1208800</v>
      </c>
      <c r="V1331" s="185">
        <f t="shared" si="187"/>
        <v>1322</v>
      </c>
      <c r="W1331" s="12">
        <v>265</v>
      </c>
      <c r="X1331" s="9">
        <v>878</v>
      </c>
      <c r="Y1331" s="9">
        <v>1322</v>
      </c>
      <c r="Z1331" s="12">
        <v>76</v>
      </c>
      <c r="AA1331" s="12">
        <v>1208800</v>
      </c>
      <c r="AB1331" s="132"/>
      <c r="AC1331" s="131"/>
      <c r="AD1331" s="132"/>
      <c r="AE1331" s="132"/>
      <c r="AF1331" s="131"/>
      <c r="AG1331" s="131"/>
      <c r="AI1331" s="12"/>
      <c r="AL1331" s="12"/>
      <c r="AM1331" s="12"/>
      <c r="AO1331" s="12"/>
      <c r="AR1331" s="12"/>
      <c r="AS1331" s="12"/>
      <c r="AU1331" s="12"/>
      <c r="AX1331" s="12"/>
      <c r="AY1331" s="12"/>
      <c r="BA1331" s="12"/>
      <c r="BD1331" s="12"/>
      <c r="BE1331" s="12"/>
      <c r="BG1331" s="12"/>
      <c r="BJ1331" s="12"/>
      <c r="BK1331" s="12"/>
      <c r="BM1331" s="131"/>
      <c r="BN1331" s="132"/>
      <c r="BO1331" s="132"/>
      <c r="BP1331" s="12"/>
      <c r="BQ1331" s="12"/>
      <c r="BS1331" s="12"/>
      <c r="BV1331" s="12"/>
      <c r="BW1331" s="12"/>
      <c r="BY1331" s="12"/>
      <c r="CB1331" s="12"/>
      <c r="CC1331" s="12"/>
      <c r="CE1331" s="12"/>
      <c r="CH1331" s="12"/>
      <c r="CI1331" s="12"/>
    </row>
    <row r="1332" spans="1:87">
      <c r="A1332" s="9">
        <v>1323</v>
      </c>
      <c r="B1332" s="9">
        <v>265</v>
      </c>
      <c r="C1332" s="9" t="s">
        <v>1764</v>
      </c>
      <c r="D1332" s="9">
        <v>910</v>
      </c>
      <c r="E1332" s="9" t="s">
        <v>1499</v>
      </c>
      <c r="F1332" s="39">
        <v>167274</v>
      </c>
      <c r="G1332" s="128">
        <v>8.4014398221762456E-3</v>
      </c>
      <c r="H1332" s="129">
        <f t="shared" si="189"/>
        <v>137893</v>
      </c>
      <c r="I1332" s="128">
        <f>IF(H1334&gt;0, H1332/H1334, 0)</f>
        <v>6.9596292219968776E-3</v>
      </c>
      <c r="J1332" s="76"/>
      <c r="K1332" s="12" t="e">
        <f>ROUND(J1334*I1332,0)</f>
        <v>#REF!</v>
      </c>
      <c r="L1332" s="75">
        <v>130021</v>
      </c>
      <c r="M1332" s="12" t="e">
        <f>K1332-L1332</f>
        <v>#REF!</v>
      </c>
      <c r="N1332" s="50" t="e">
        <f t="shared" si="188"/>
        <v>#REF!</v>
      </c>
      <c r="O1332" s="12">
        <v>11</v>
      </c>
      <c r="P1332" s="9">
        <f t="shared" si="181"/>
        <v>0</v>
      </c>
      <c r="Q1332" s="130">
        <f t="shared" si="182"/>
        <v>265</v>
      </c>
      <c r="R1332" s="130">
        <f t="shared" si="183"/>
        <v>910</v>
      </c>
      <c r="S1332" s="130">
        <f t="shared" si="184"/>
        <v>1323</v>
      </c>
      <c r="T1332" s="130">
        <f t="shared" si="185"/>
        <v>9</v>
      </c>
      <c r="U1332" s="130">
        <f t="shared" si="186"/>
        <v>137893</v>
      </c>
      <c r="V1332" s="185">
        <f t="shared" si="187"/>
        <v>1323</v>
      </c>
      <c r="W1332" s="12">
        <v>265</v>
      </c>
      <c r="X1332" s="9">
        <v>910</v>
      </c>
      <c r="Y1332" s="9">
        <v>1323</v>
      </c>
      <c r="Z1332" s="12">
        <v>9</v>
      </c>
      <c r="AA1332" s="12">
        <v>137893</v>
      </c>
      <c r="AB1332" s="132"/>
      <c r="AC1332" s="131"/>
      <c r="AD1332" s="132"/>
      <c r="AE1332" s="132"/>
      <c r="AF1332" s="131"/>
      <c r="AG1332" s="131"/>
      <c r="AI1332" s="12"/>
      <c r="AL1332" s="12"/>
      <c r="AM1332" s="12"/>
      <c r="AO1332" s="12"/>
      <c r="AR1332" s="12"/>
      <c r="AS1332" s="12"/>
      <c r="AU1332" s="12"/>
      <c r="AX1332" s="12"/>
      <c r="AY1332" s="12"/>
      <c r="BA1332" s="12"/>
      <c r="BD1332" s="12"/>
      <c r="BE1332" s="12"/>
      <c r="BG1332" s="12"/>
      <c r="BJ1332" s="12"/>
      <c r="BK1332" s="12"/>
      <c r="BM1332" s="131"/>
      <c r="BN1332" s="132"/>
      <c r="BO1332" s="132"/>
      <c r="BP1332" s="12"/>
      <c r="BQ1332" s="12"/>
      <c r="BS1332" s="12"/>
      <c r="BV1332" s="12"/>
      <c r="BW1332" s="12"/>
      <c r="BY1332" s="12"/>
      <c r="CB1332" s="12"/>
      <c r="CC1332" s="12"/>
      <c r="CE1332" s="12"/>
      <c r="CH1332" s="12"/>
      <c r="CI1332" s="12"/>
    </row>
    <row r="1333" spans="1:87">
      <c r="A1333" s="9">
        <v>1324</v>
      </c>
      <c r="B1333" s="9">
        <v>265</v>
      </c>
      <c r="C1333" s="9" t="s">
        <v>1928</v>
      </c>
      <c r="D1333" s="9">
        <v>998</v>
      </c>
      <c r="E1333" s="9" t="s">
        <v>1928</v>
      </c>
      <c r="F1333" s="39">
        <v>0</v>
      </c>
      <c r="G1333" s="128">
        <v>0</v>
      </c>
      <c r="H1333" s="129">
        <f t="shared" si="189"/>
        <v>0</v>
      </c>
      <c r="I1333" s="128">
        <f>IF(H1334&gt;0, H1333/H1334, 0)</f>
        <v>0</v>
      </c>
      <c r="J1333" s="76"/>
      <c r="K1333" s="12" t="e">
        <f>ROUND(J1334*I1333,0)</f>
        <v>#REF!</v>
      </c>
      <c r="L1333" s="75">
        <v>0</v>
      </c>
      <c r="M1333" s="12" t="e">
        <f>K1333-L1333</f>
        <v>#REF!</v>
      </c>
      <c r="N1333" s="50" t="e">
        <f t="shared" si="188"/>
        <v>#REF!</v>
      </c>
      <c r="O1333" s="12">
        <v>0</v>
      </c>
      <c r="P1333" s="9">
        <f t="shared" si="181"/>
        <v>0</v>
      </c>
      <c r="Q1333" s="130">
        <f t="shared" si="182"/>
        <v>265</v>
      </c>
      <c r="R1333" s="130">
        <f t="shared" si="183"/>
        <v>998</v>
      </c>
      <c r="S1333" s="130">
        <f t="shared" si="184"/>
        <v>1324</v>
      </c>
      <c r="T1333" s="130">
        <f t="shared" si="185"/>
        <v>0</v>
      </c>
      <c r="U1333" s="130">
        <f t="shared" si="186"/>
        <v>0</v>
      </c>
      <c r="V1333" s="185">
        <f t="shared" si="187"/>
        <v>1324</v>
      </c>
      <c r="W1333" s="12">
        <v>265</v>
      </c>
      <c r="X1333" s="9">
        <v>998</v>
      </c>
      <c r="Y1333" s="9">
        <v>1324</v>
      </c>
      <c r="Z1333" s="12">
        <v>0</v>
      </c>
      <c r="AA1333" s="12">
        <v>0</v>
      </c>
      <c r="AB1333" s="132"/>
      <c r="AC1333" s="131"/>
      <c r="AD1333" s="132"/>
      <c r="AE1333" s="132"/>
      <c r="AF1333" s="131"/>
      <c r="AG1333" s="131"/>
      <c r="AI1333" s="12"/>
      <c r="AL1333" s="12"/>
      <c r="AM1333" s="12"/>
      <c r="AO1333" s="12"/>
      <c r="AR1333" s="12"/>
      <c r="AS1333" s="12"/>
      <c r="AU1333" s="12"/>
      <c r="AX1333" s="12"/>
      <c r="AY1333" s="12"/>
      <c r="BA1333" s="12"/>
      <c r="BD1333" s="12"/>
      <c r="BE1333" s="12"/>
      <c r="BG1333" s="12"/>
      <c r="BJ1333" s="12"/>
      <c r="BK1333" s="12"/>
      <c r="BM1333" s="131"/>
      <c r="BN1333" s="132"/>
      <c r="BO1333" s="132"/>
      <c r="BP1333" s="12"/>
      <c r="BQ1333" s="12"/>
      <c r="BS1333" s="12"/>
      <c r="BV1333" s="12"/>
      <c r="BW1333" s="12"/>
      <c r="BY1333" s="12"/>
      <c r="CB1333" s="12"/>
      <c r="CC1333" s="12"/>
      <c r="CE1333" s="12"/>
      <c r="CH1333" s="12"/>
      <c r="CI1333" s="12"/>
    </row>
    <row r="1334" spans="1:87">
      <c r="A1334" s="9">
        <v>1325</v>
      </c>
      <c r="B1334" s="13">
        <v>265</v>
      </c>
      <c r="C1334" s="13" t="s">
        <v>1764</v>
      </c>
      <c r="D1334" s="13">
        <v>999</v>
      </c>
      <c r="E1334" s="13" t="s">
        <v>946</v>
      </c>
      <c r="F1334" s="111">
        <v>19910158.679999996</v>
      </c>
      <c r="G1334" s="133">
        <v>1</v>
      </c>
      <c r="H1334" s="134">
        <f>SUM(H1330:H1333)</f>
        <v>19813268.149999999</v>
      </c>
      <c r="I1334" s="133">
        <f>SUM(I1330:I1333)</f>
        <v>1</v>
      </c>
      <c r="J1334" s="111" t="e">
        <f>VLOOKUP(B1334,town351,22)</f>
        <v>#REF!</v>
      </c>
      <c r="K1334" s="111" t="e">
        <f>SUM(K1330:K1333)</f>
        <v>#REF!</v>
      </c>
      <c r="L1334" s="135">
        <v>15476058</v>
      </c>
      <c r="M1334" s="111" t="e">
        <f>SUM(M1330:M1333)</f>
        <v>#REF!</v>
      </c>
      <c r="N1334" s="49" t="e">
        <f t="shared" si="188"/>
        <v>#REF!</v>
      </c>
      <c r="O1334" s="111">
        <v>2023</v>
      </c>
      <c r="P1334" s="9">
        <f t="shared" si="181"/>
        <v>0</v>
      </c>
      <c r="Q1334" s="130">
        <f t="shared" si="182"/>
        <v>265</v>
      </c>
      <c r="R1334" s="130">
        <f t="shared" si="183"/>
        <v>999</v>
      </c>
      <c r="S1334" s="130">
        <f t="shared" si="184"/>
        <v>1325</v>
      </c>
      <c r="T1334" s="130">
        <f t="shared" si="185"/>
        <v>2025</v>
      </c>
      <c r="U1334" s="130">
        <f t="shared" si="186"/>
        <v>19813268.149999999</v>
      </c>
      <c r="V1334" s="185">
        <f t="shared" si="187"/>
        <v>1325</v>
      </c>
      <c r="W1334" s="12">
        <v>265</v>
      </c>
      <c r="X1334" s="9">
        <v>999</v>
      </c>
      <c r="Y1334" s="9">
        <v>1325</v>
      </c>
      <c r="Z1334" s="12">
        <v>2025</v>
      </c>
      <c r="AA1334" s="12">
        <v>19813268.149999999</v>
      </c>
      <c r="AB1334" s="132"/>
      <c r="AC1334" s="131"/>
      <c r="AD1334" s="132"/>
      <c r="AE1334" s="132"/>
      <c r="AF1334" s="131"/>
      <c r="AG1334" s="131"/>
      <c r="AI1334" s="12"/>
      <c r="AL1334" s="12"/>
      <c r="AM1334" s="12"/>
      <c r="AO1334" s="12"/>
      <c r="AR1334" s="12"/>
      <c r="AS1334" s="12"/>
      <c r="AU1334" s="12"/>
      <c r="AX1334" s="12"/>
      <c r="AY1334" s="12"/>
      <c r="BA1334" s="12"/>
      <c r="BD1334" s="12"/>
      <c r="BE1334" s="12"/>
      <c r="BG1334" s="12"/>
      <c r="BJ1334" s="12"/>
      <c r="BK1334" s="12"/>
      <c r="BM1334" s="131"/>
      <c r="BN1334" s="132"/>
      <c r="BO1334" s="132"/>
      <c r="BP1334" s="12"/>
      <c r="BQ1334" s="12"/>
      <c r="BS1334" s="12"/>
      <c r="BV1334" s="12"/>
      <c r="BW1334" s="12"/>
      <c r="BY1334" s="12"/>
      <c r="CB1334" s="12"/>
      <c r="CC1334" s="12"/>
      <c r="CE1334" s="12"/>
      <c r="CH1334" s="12"/>
      <c r="CI1334" s="12"/>
    </row>
    <row r="1335" spans="1:87">
      <c r="A1335" s="9">
        <v>1326</v>
      </c>
      <c r="B1335" s="9">
        <v>266</v>
      </c>
      <c r="C1335" s="9" t="s">
        <v>1765</v>
      </c>
      <c r="D1335" s="9">
        <v>266</v>
      </c>
      <c r="E1335" s="9" t="s">
        <v>1326</v>
      </c>
      <c r="F1335" s="39">
        <v>32275546.17168</v>
      </c>
      <c r="G1335" s="128">
        <v>0.98689631792994825</v>
      </c>
      <c r="H1335" s="129">
        <f>U1335</f>
        <v>32581200.061299995</v>
      </c>
      <c r="I1335" s="128">
        <f>IF(H1339&gt;0, H1335/H1339, 0)</f>
        <v>0.98880068177652591</v>
      </c>
      <c r="J1335" s="76"/>
      <c r="K1335" s="12" t="e">
        <f>ROUND(J1339*I1335,0)</f>
        <v>#REF!</v>
      </c>
      <c r="L1335" s="75">
        <v>26573303</v>
      </c>
      <c r="M1335" s="12" t="e">
        <f>K1335-L1335</f>
        <v>#REF!</v>
      </c>
      <c r="N1335" s="50" t="e">
        <f t="shared" si="188"/>
        <v>#REF!</v>
      </c>
      <c r="O1335" s="12">
        <v>3414</v>
      </c>
      <c r="P1335" s="9">
        <f t="shared" si="181"/>
        <v>0</v>
      </c>
      <c r="Q1335" s="130">
        <f t="shared" si="182"/>
        <v>266</v>
      </c>
      <c r="R1335" s="130">
        <f t="shared" si="183"/>
        <v>266</v>
      </c>
      <c r="S1335" s="130">
        <f t="shared" si="184"/>
        <v>1326</v>
      </c>
      <c r="T1335" s="130">
        <f t="shared" si="185"/>
        <v>3418</v>
      </c>
      <c r="U1335" s="130">
        <f t="shared" si="186"/>
        <v>32581200.061299995</v>
      </c>
      <c r="V1335" s="185">
        <f t="shared" si="187"/>
        <v>1326</v>
      </c>
      <c r="W1335" s="12">
        <v>266</v>
      </c>
      <c r="X1335" s="9">
        <v>266</v>
      </c>
      <c r="Y1335" s="9">
        <v>1326</v>
      </c>
      <c r="Z1335" s="12">
        <v>3418</v>
      </c>
      <c r="AA1335" s="12">
        <v>32581200.061299995</v>
      </c>
      <c r="AB1335" s="132"/>
      <c r="AC1335" s="131"/>
      <c r="AD1335" s="132"/>
      <c r="AE1335" s="132"/>
      <c r="AF1335" s="131"/>
      <c r="AG1335" s="131"/>
      <c r="AI1335" s="12"/>
      <c r="AL1335" s="12"/>
      <c r="AM1335" s="12"/>
      <c r="AO1335" s="12"/>
      <c r="AR1335" s="12"/>
      <c r="AS1335" s="12"/>
      <c r="AU1335" s="12"/>
      <c r="AX1335" s="12"/>
      <c r="AY1335" s="12"/>
      <c r="BA1335" s="12"/>
      <c r="BD1335" s="12"/>
      <c r="BE1335" s="12"/>
      <c r="BG1335" s="12"/>
      <c r="BJ1335" s="12"/>
      <c r="BK1335" s="12"/>
      <c r="BM1335" s="131"/>
      <c r="BN1335" s="132"/>
      <c r="BO1335" s="132"/>
      <c r="BP1335" s="12"/>
      <c r="BQ1335" s="12"/>
      <c r="BS1335" s="12"/>
      <c r="BV1335" s="12"/>
      <c r="BW1335" s="12"/>
      <c r="BY1335" s="12"/>
      <c r="CB1335" s="12"/>
      <c r="CC1335" s="12"/>
      <c r="CE1335" s="12"/>
      <c r="CH1335" s="12"/>
      <c r="CI1335" s="12"/>
    </row>
    <row r="1336" spans="1:87">
      <c r="A1336" s="9">
        <v>1327</v>
      </c>
      <c r="B1336" s="9">
        <v>266</v>
      </c>
      <c r="C1336" s="9" t="s">
        <v>1765</v>
      </c>
      <c r="D1336" s="9">
        <v>872</v>
      </c>
      <c r="E1336" s="9" t="s">
        <v>1493</v>
      </c>
      <c r="F1336" s="39">
        <v>334656</v>
      </c>
      <c r="G1336" s="128">
        <v>1.0232848498252805E-2</v>
      </c>
      <c r="H1336" s="129">
        <f t="shared" si="189"/>
        <v>320608</v>
      </c>
      <c r="I1336" s="128">
        <f>IF(H1339&gt;0, H1336/H1339, 0)</f>
        <v>9.7300715868830819E-3</v>
      </c>
      <c r="J1336" s="76"/>
      <c r="K1336" s="12" t="e">
        <f>ROUND(J1339*I1336,0)</f>
        <v>#REF!</v>
      </c>
      <c r="L1336" s="75">
        <v>275531</v>
      </c>
      <c r="M1336" s="12" t="e">
        <f>K1336-L1336</f>
        <v>#REF!</v>
      </c>
      <c r="N1336" s="50" t="e">
        <f t="shared" si="188"/>
        <v>#REF!</v>
      </c>
      <c r="O1336" s="12">
        <v>21</v>
      </c>
      <c r="P1336" s="9">
        <f t="shared" si="181"/>
        <v>0</v>
      </c>
      <c r="Q1336" s="130">
        <f t="shared" si="182"/>
        <v>266</v>
      </c>
      <c r="R1336" s="130">
        <f t="shared" si="183"/>
        <v>872</v>
      </c>
      <c r="S1336" s="130">
        <f t="shared" si="184"/>
        <v>1327</v>
      </c>
      <c r="T1336" s="130">
        <f t="shared" si="185"/>
        <v>20</v>
      </c>
      <c r="U1336" s="130">
        <f t="shared" si="186"/>
        <v>320608</v>
      </c>
      <c r="V1336" s="185">
        <f t="shared" si="187"/>
        <v>1327</v>
      </c>
      <c r="W1336" s="12">
        <v>266</v>
      </c>
      <c r="X1336" s="9">
        <v>872</v>
      </c>
      <c r="Y1336" s="9">
        <v>1327</v>
      </c>
      <c r="Z1336" s="12">
        <v>20</v>
      </c>
      <c r="AA1336" s="12">
        <v>320608</v>
      </c>
      <c r="AB1336" s="132"/>
      <c r="AC1336" s="131"/>
      <c r="AD1336" s="132"/>
      <c r="AE1336" s="132"/>
      <c r="AF1336" s="131"/>
      <c r="AG1336" s="131"/>
      <c r="AI1336" s="12"/>
      <c r="AL1336" s="12"/>
      <c r="AM1336" s="12"/>
      <c r="AO1336" s="12"/>
      <c r="AR1336" s="12"/>
      <c r="AS1336" s="12"/>
      <c r="AU1336" s="12"/>
      <c r="AX1336" s="12"/>
      <c r="AY1336" s="12"/>
      <c r="BA1336" s="12"/>
      <c r="BD1336" s="12"/>
      <c r="BE1336" s="12"/>
      <c r="BG1336" s="12"/>
      <c r="BJ1336" s="12"/>
      <c r="BK1336" s="12"/>
      <c r="BM1336" s="131"/>
      <c r="BN1336" s="132"/>
      <c r="BO1336" s="132"/>
      <c r="BP1336" s="12"/>
      <c r="BQ1336" s="12"/>
      <c r="BS1336" s="12"/>
      <c r="BV1336" s="12"/>
      <c r="BW1336" s="12"/>
      <c r="BY1336" s="12"/>
      <c r="CB1336" s="12"/>
      <c r="CC1336" s="12"/>
      <c r="CE1336" s="12"/>
      <c r="CH1336" s="12"/>
      <c r="CI1336" s="12"/>
    </row>
    <row r="1337" spans="1:87">
      <c r="A1337" s="9">
        <v>1328</v>
      </c>
      <c r="B1337" s="9">
        <v>266</v>
      </c>
      <c r="C1337" s="9" t="s">
        <v>1765</v>
      </c>
      <c r="D1337" s="9">
        <v>915</v>
      </c>
      <c r="E1337" s="9" t="s">
        <v>1500</v>
      </c>
      <c r="F1337" s="39">
        <v>93888</v>
      </c>
      <c r="G1337" s="128">
        <v>2.8708335717989798E-3</v>
      </c>
      <c r="H1337" s="129">
        <f t="shared" si="189"/>
        <v>48412</v>
      </c>
      <c r="I1337" s="128">
        <f>IF(H1339&gt;0, H1337/H1339, 0)</f>
        <v>1.4692466365910514E-3</v>
      </c>
      <c r="J1337" s="76"/>
      <c r="K1337" s="12" t="e">
        <f>ROUND(J1339*I1337,0)</f>
        <v>#REF!</v>
      </c>
      <c r="L1337" s="75">
        <v>77300</v>
      </c>
      <c r="M1337" s="12" t="e">
        <f>K1337-L1337</f>
        <v>#REF!</v>
      </c>
      <c r="N1337" s="50" t="e">
        <f t="shared" si="188"/>
        <v>#REF!</v>
      </c>
      <c r="O1337" s="12">
        <v>6</v>
      </c>
      <c r="P1337" s="9">
        <f t="shared" si="181"/>
        <v>0</v>
      </c>
      <c r="Q1337" s="130">
        <f t="shared" si="182"/>
        <v>266</v>
      </c>
      <c r="R1337" s="130">
        <f t="shared" si="183"/>
        <v>915</v>
      </c>
      <c r="S1337" s="130">
        <f t="shared" si="184"/>
        <v>1328</v>
      </c>
      <c r="T1337" s="130">
        <f t="shared" si="185"/>
        <v>3</v>
      </c>
      <c r="U1337" s="130">
        <f t="shared" si="186"/>
        <v>48412</v>
      </c>
      <c r="V1337" s="185">
        <f t="shared" si="187"/>
        <v>1328</v>
      </c>
      <c r="W1337" s="12">
        <v>266</v>
      </c>
      <c r="X1337" s="9">
        <v>915</v>
      </c>
      <c r="Y1337" s="9">
        <v>1328</v>
      </c>
      <c r="Z1337" s="12">
        <v>3</v>
      </c>
      <c r="AA1337" s="12">
        <v>48412</v>
      </c>
      <c r="AB1337" s="132"/>
      <c r="AC1337" s="131"/>
      <c r="AD1337" s="132"/>
      <c r="AE1337" s="132"/>
      <c r="AF1337" s="131"/>
      <c r="AG1337" s="131"/>
      <c r="AI1337" s="12"/>
      <c r="AL1337" s="12"/>
      <c r="AM1337" s="12"/>
      <c r="AO1337" s="12"/>
      <c r="AR1337" s="12"/>
      <c r="AS1337" s="12"/>
      <c r="AU1337" s="12"/>
      <c r="AX1337" s="12"/>
      <c r="AY1337" s="12"/>
      <c r="BA1337" s="12"/>
      <c r="BD1337" s="12"/>
      <c r="BE1337" s="12"/>
      <c r="BG1337" s="12"/>
      <c r="BJ1337" s="12"/>
      <c r="BK1337" s="12"/>
      <c r="BM1337" s="131"/>
      <c r="BN1337" s="132"/>
      <c r="BO1337" s="132"/>
      <c r="BP1337" s="12"/>
      <c r="BQ1337" s="12"/>
      <c r="BS1337" s="12"/>
      <c r="BV1337" s="12"/>
      <c r="BW1337" s="12"/>
      <c r="BY1337" s="12"/>
      <c r="CB1337" s="12"/>
      <c r="CC1337" s="12"/>
      <c r="CE1337" s="12"/>
      <c r="CH1337" s="12"/>
      <c r="CI1337" s="12"/>
    </row>
    <row r="1338" spans="1:87">
      <c r="A1338" s="9">
        <v>1329</v>
      </c>
      <c r="B1338" s="9">
        <v>266</v>
      </c>
      <c r="C1338" s="9" t="s">
        <v>1928</v>
      </c>
      <c r="D1338" s="9">
        <v>998</v>
      </c>
      <c r="E1338" s="9" t="s">
        <v>1928</v>
      </c>
      <c r="F1338" s="39">
        <v>0</v>
      </c>
      <c r="G1338" s="128">
        <v>0</v>
      </c>
      <c r="H1338" s="129">
        <f t="shared" si="189"/>
        <v>0</v>
      </c>
      <c r="I1338" s="128">
        <f>IF(H1339&gt;0, H1338/H1339, 0)</f>
        <v>0</v>
      </c>
      <c r="J1338" s="76"/>
      <c r="K1338" s="12" t="e">
        <f>ROUND(J1339*I1338,0)</f>
        <v>#REF!</v>
      </c>
      <c r="L1338" s="75">
        <v>0</v>
      </c>
      <c r="M1338" s="12" t="e">
        <f>K1338-L1338</f>
        <v>#REF!</v>
      </c>
      <c r="N1338" s="50" t="e">
        <f t="shared" si="188"/>
        <v>#REF!</v>
      </c>
      <c r="O1338" s="12">
        <v>0</v>
      </c>
      <c r="P1338" s="9">
        <f t="shared" si="181"/>
        <v>0</v>
      </c>
      <c r="Q1338" s="130">
        <f t="shared" si="182"/>
        <v>266</v>
      </c>
      <c r="R1338" s="130">
        <f t="shared" si="183"/>
        <v>998</v>
      </c>
      <c r="S1338" s="130">
        <f t="shared" si="184"/>
        <v>1329</v>
      </c>
      <c r="T1338" s="130">
        <f t="shared" si="185"/>
        <v>0</v>
      </c>
      <c r="U1338" s="130">
        <f t="shared" si="186"/>
        <v>0</v>
      </c>
      <c r="V1338" s="185">
        <f t="shared" si="187"/>
        <v>1329</v>
      </c>
      <c r="W1338" s="12">
        <v>266</v>
      </c>
      <c r="X1338" s="9">
        <v>998</v>
      </c>
      <c r="Y1338" s="9">
        <v>1329</v>
      </c>
      <c r="Z1338" s="12">
        <v>0</v>
      </c>
      <c r="AA1338" s="12">
        <v>0</v>
      </c>
      <c r="AB1338" s="132"/>
      <c r="AC1338" s="131"/>
      <c r="AD1338" s="132"/>
      <c r="AE1338" s="132"/>
      <c r="AF1338" s="131"/>
      <c r="AG1338" s="131"/>
      <c r="AI1338" s="12"/>
      <c r="AL1338" s="12"/>
      <c r="AM1338" s="12"/>
      <c r="AO1338" s="12"/>
      <c r="AR1338" s="12"/>
      <c r="AS1338" s="12"/>
      <c r="AU1338" s="12"/>
      <c r="AX1338" s="12"/>
      <c r="AY1338" s="12"/>
      <c r="BA1338" s="12"/>
      <c r="BD1338" s="12"/>
      <c r="BE1338" s="12"/>
      <c r="BG1338" s="12"/>
      <c r="BJ1338" s="12"/>
      <c r="BK1338" s="12"/>
      <c r="BM1338" s="131"/>
      <c r="BN1338" s="132"/>
      <c r="BO1338" s="132"/>
      <c r="BP1338" s="12"/>
      <c r="BQ1338" s="12"/>
      <c r="BS1338" s="12"/>
      <c r="BV1338" s="12"/>
      <c r="BW1338" s="12"/>
      <c r="BY1338" s="12"/>
      <c r="CB1338" s="12"/>
      <c r="CC1338" s="12"/>
      <c r="CE1338" s="12"/>
      <c r="CH1338" s="12"/>
      <c r="CI1338" s="12"/>
    </row>
    <row r="1339" spans="1:87">
      <c r="A1339" s="9">
        <v>1330</v>
      </c>
      <c r="B1339" s="13">
        <v>266</v>
      </c>
      <c r="C1339" s="13" t="s">
        <v>1765</v>
      </c>
      <c r="D1339" s="13">
        <v>999</v>
      </c>
      <c r="E1339" s="13" t="s">
        <v>946</v>
      </c>
      <c r="F1339" s="111">
        <v>32704090.17168</v>
      </c>
      <c r="G1339" s="133">
        <v>1</v>
      </c>
      <c r="H1339" s="134">
        <f>SUM(H1335:H1338)</f>
        <v>32950220.061299995</v>
      </c>
      <c r="I1339" s="133">
        <f>SUM(I1335:I1338)</f>
        <v>1</v>
      </c>
      <c r="J1339" s="111" t="e">
        <f>VLOOKUP(B1339,town351,22)</f>
        <v>#REF!</v>
      </c>
      <c r="K1339" s="111" t="e">
        <f>SUM(K1335:K1338)</f>
        <v>#REF!</v>
      </c>
      <c r="L1339" s="135">
        <v>26926134</v>
      </c>
      <c r="M1339" s="111" t="e">
        <f>SUM(M1335:M1338)</f>
        <v>#REF!</v>
      </c>
      <c r="N1339" s="49" t="e">
        <f t="shared" si="188"/>
        <v>#REF!</v>
      </c>
      <c r="O1339" s="111">
        <v>3441</v>
      </c>
      <c r="P1339" s="9">
        <f t="shared" si="181"/>
        <v>0</v>
      </c>
      <c r="Q1339" s="130">
        <f t="shared" si="182"/>
        <v>266</v>
      </c>
      <c r="R1339" s="130">
        <f t="shared" si="183"/>
        <v>999</v>
      </c>
      <c r="S1339" s="130">
        <f t="shared" si="184"/>
        <v>1330</v>
      </c>
      <c r="T1339" s="130">
        <f t="shared" si="185"/>
        <v>3441</v>
      </c>
      <c r="U1339" s="130">
        <f t="shared" si="186"/>
        <v>32950220.061299995</v>
      </c>
      <c r="V1339" s="185">
        <f t="shared" si="187"/>
        <v>1330</v>
      </c>
      <c r="W1339" s="12">
        <v>266</v>
      </c>
      <c r="X1339" s="9">
        <v>999</v>
      </c>
      <c r="Y1339" s="9">
        <v>1330</v>
      </c>
      <c r="Z1339" s="12">
        <v>3441</v>
      </c>
      <c r="AA1339" s="12">
        <v>32950220.061299995</v>
      </c>
      <c r="AB1339" s="132"/>
      <c r="AC1339" s="131"/>
      <c r="AD1339" s="132"/>
      <c r="AE1339" s="132"/>
      <c r="AF1339" s="131"/>
      <c r="AG1339" s="131"/>
      <c r="AI1339" s="12"/>
      <c r="AL1339" s="12"/>
      <c r="AM1339" s="12"/>
      <c r="AO1339" s="12"/>
      <c r="AR1339" s="12"/>
      <c r="AS1339" s="12"/>
      <c r="AU1339" s="12"/>
      <c r="AX1339" s="12"/>
      <c r="AY1339" s="12"/>
      <c r="BA1339" s="12"/>
      <c r="BD1339" s="12"/>
      <c r="BE1339" s="12"/>
      <c r="BG1339" s="12"/>
      <c r="BJ1339" s="12"/>
      <c r="BK1339" s="12"/>
      <c r="BM1339" s="131"/>
      <c r="BN1339" s="132"/>
      <c r="BO1339" s="132"/>
      <c r="BP1339" s="12"/>
      <c r="BQ1339" s="12"/>
      <c r="BS1339" s="12"/>
      <c r="BV1339" s="12"/>
      <c r="BW1339" s="12"/>
      <c r="BY1339" s="12"/>
      <c r="CB1339" s="12"/>
      <c r="CC1339" s="12"/>
      <c r="CE1339" s="12"/>
      <c r="CH1339" s="12"/>
      <c r="CI1339" s="12"/>
    </row>
    <row r="1340" spans="1:87">
      <c r="A1340" s="9">
        <v>1331</v>
      </c>
      <c r="B1340" s="9">
        <v>267</v>
      </c>
      <c r="C1340" s="9" t="s">
        <v>1766</v>
      </c>
      <c r="D1340" s="9">
        <v>267</v>
      </c>
      <c r="E1340" s="9" t="s">
        <v>1327</v>
      </c>
      <c r="F1340" s="39">
        <v>92399.719999999987</v>
      </c>
      <c r="G1340" s="128">
        <v>2.3609127410343347E-2</v>
      </c>
      <c r="H1340" s="129">
        <f>U1340</f>
        <v>105367.36000000002</v>
      </c>
      <c r="I1340" s="128">
        <f>IF(H1344&gt;0, H1340/H1344, 0)</f>
        <v>2.7646663254071079E-2</v>
      </c>
      <c r="J1340" s="76"/>
      <c r="K1340" s="12" t="e">
        <f>ROUND(J1344*I1340,0)</f>
        <v>#REF!</v>
      </c>
      <c r="L1340" s="75">
        <v>80706</v>
      </c>
      <c r="M1340" s="12" t="e">
        <f>K1340-L1340</f>
        <v>#REF!</v>
      </c>
      <c r="N1340" s="50" t="e">
        <f t="shared" si="188"/>
        <v>#REF!</v>
      </c>
      <c r="O1340" s="12">
        <v>7</v>
      </c>
      <c r="P1340" s="9">
        <f t="shared" si="181"/>
        <v>0</v>
      </c>
      <c r="Q1340" s="130">
        <f t="shared" si="182"/>
        <v>267</v>
      </c>
      <c r="R1340" s="130">
        <f t="shared" si="183"/>
        <v>267</v>
      </c>
      <c r="S1340" s="130">
        <f t="shared" si="184"/>
        <v>1331</v>
      </c>
      <c r="T1340" s="130">
        <f t="shared" si="185"/>
        <v>8</v>
      </c>
      <c r="U1340" s="130">
        <f t="shared" si="186"/>
        <v>105367.36000000002</v>
      </c>
      <c r="V1340" s="185">
        <f t="shared" si="187"/>
        <v>1331</v>
      </c>
      <c r="W1340" s="12">
        <v>267</v>
      </c>
      <c r="X1340" s="9">
        <v>267</v>
      </c>
      <c r="Y1340" s="9">
        <v>1331</v>
      </c>
      <c r="Z1340" s="12">
        <v>8</v>
      </c>
      <c r="AA1340" s="12">
        <v>105367.36000000002</v>
      </c>
      <c r="AB1340" s="132"/>
      <c r="AC1340" s="131"/>
      <c r="AD1340" s="132"/>
      <c r="AE1340" s="132"/>
      <c r="AF1340" s="131"/>
      <c r="AG1340" s="131"/>
      <c r="AI1340" s="12"/>
      <c r="AL1340" s="12"/>
      <c r="AM1340" s="12"/>
      <c r="AO1340" s="12"/>
      <c r="AR1340" s="12"/>
      <c r="AS1340" s="12"/>
      <c r="AU1340" s="12"/>
      <c r="AX1340" s="12"/>
      <c r="AY1340" s="12"/>
      <c r="BA1340" s="12"/>
      <c r="BD1340" s="12"/>
      <c r="BE1340" s="12"/>
      <c r="BG1340" s="12"/>
      <c r="BJ1340" s="12"/>
      <c r="BK1340" s="12"/>
      <c r="BM1340" s="131"/>
      <c r="BN1340" s="132"/>
      <c r="BO1340" s="132"/>
      <c r="BP1340" s="12"/>
      <c r="BQ1340" s="12"/>
      <c r="BS1340" s="12"/>
      <c r="BV1340" s="12"/>
      <c r="BW1340" s="12"/>
      <c r="BY1340" s="12"/>
      <c r="CB1340" s="12"/>
      <c r="CC1340" s="12"/>
      <c r="CE1340" s="12"/>
      <c r="CH1340" s="12"/>
      <c r="CI1340" s="12"/>
    </row>
    <row r="1341" spans="1:87">
      <c r="A1341" s="9">
        <v>1332</v>
      </c>
      <c r="B1341" s="9">
        <v>267</v>
      </c>
      <c r="C1341" s="9" t="s">
        <v>1766</v>
      </c>
      <c r="D1341" s="9">
        <v>765</v>
      </c>
      <c r="E1341" s="9" t="s">
        <v>1464</v>
      </c>
      <c r="F1341" s="39">
        <v>3821329</v>
      </c>
      <c r="G1341" s="128">
        <v>0.97639087258965662</v>
      </c>
      <c r="H1341" s="129">
        <f t="shared" si="189"/>
        <v>3705847</v>
      </c>
      <c r="I1341" s="128">
        <f>IF(H1344&gt;0, H1341/H1344, 0)</f>
        <v>0.97235333674592894</v>
      </c>
      <c r="J1341" s="76"/>
      <c r="K1341" s="12" t="e">
        <f>ROUND(J1344*I1341,0)</f>
        <v>#REF!</v>
      </c>
      <c r="L1341" s="75">
        <v>3337701</v>
      </c>
      <c r="M1341" s="12" t="e">
        <f>K1341-L1341</f>
        <v>#REF!</v>
      </c>
      <c r="N1341" s="50" t="e">
        <f t="shared" si="188"/>
        <v>#REF!</v>
      </c>
      <c r="O1341" s="12">
        <v>381</v>
      </c>
      <c r="P1341" s="9">
        <f t="shared" si="181"/>
        <v>0</v>
      </c>
      <c r="Q1341" s="130">
        <f t="shared" si="182"/>
        <v>267</v>
      </c>
      <c r="R1341" s="130">
        <f t="shared" si="183"/>
        <v>765</v>
      </c>
      <c r="S1341" s="130">
        <f t="shared" si="184"/>
        <v>1332</v>
      </c>
      <c r="T1341" s="130">
        <f t="shared" si="185"/>
        <v>358</v>
      </c>
      <c r="U1341" s="130">
        <f t="shared" si="186"/>
        <v>3705847</v>
      </c>
      <c r="V1341" s="185">
        <f t="shared" si="187"/>
        <v>1332</v>
      </c>
      <c r="W1341" s="12">
        <v>267</v>
      </c>
      <c r="X1341" s="9">
        <v>765</v>
      </c>
      <c r="Y1341" s="9">
        <v>1332</v>
      </c>
      <c r="Z1341" s="12">
        <v>358</v>
      </c>
      <c r="AA1341" s="12">
        <v>3705847</v>
      </c>
      <c r="AB1341" s="132"/>
      <c r="AC1341" s="131"/>
      <c r="AD1341" s="132"/>
      <c r="AE1341" s="132"/>
      <c r="AF1341" s="131"/>
      <c r="AG1341" s="131"/>
      <c r="AI1341" s="12"/>
      <c r="AL1341" s="12"/>
      <c r="AM1341" s="12"/>
      <c r="AO1341" s="12"/>
      <c r="AR1341" s="12"/>
      <c r="AS1341" s="12"/>
      <c r="AU1341" s="12"/>
      <c r="AX1341" s="12"/>
      <c r="AY1341" s="12"/>
      <c r="BA1341" s="12"/>
      <c r="BD1341" s="12"/>
      <c r="BE1341" s="12"/>
      <c r="BG1341" s="12"/>
      <c r="BJ1341" s="12"/>
      <c r="BK1341" s="12"/>
      <c r="BM1341" s="131"/>
      <c r="BN1341" s="132"/>
      <c r="BO1341" s="132"/>
      <c r="BP1341" s="12"/>
      <c r="BQ1341" s="12"/>
      <c r="BS1341" s="12"/>
      <c r="BV1341" s="12"/>
      <c r="BW1341" s="12"/>
      <c r="BY1341" s="12"/>
      <c r="CB1341" s="12"/>
      <c r="CC1341" s="12"/>
      <c r="CE1341" s="12"/>
      <c r="CH1341" s="12"/>
      <c r="CI1341" s="12"/>
    </row>
    <row r="1342" spans="1:87">
      <c r="A1342" s="9">
        <v>1333</v>
      </c>
      <c r="B1342" s="9">
        <v>267</v>
      </c>
      <c r="C1342" s="9" t="s">
        <v>1928</v>
      </c>
      <c r="D1342" s="9">
        <v>998</v>
      </c>
      <c r="E1342" s="9" t="s">
        <v>1928</v>
      </c>
      <c r="F1342" s="39">
        <v>0</v>
      </c>
      <c r="G1342" s="128">
        <v>0</v>
      </c>
      <c r="H1342" s="129">
        <f t="shared" si="189"/>
        <v>0</v>
      </c>
      <c r="I1342" s="128">
        <f>IF(H1344&gt;0, H1342/H1344, 0)</f>
        <v>0</v>
      </c>
      <c r="J1342" s="76"/>
      <c r="K1342" s="12" t="e">
        <f>ROUND(J1344*I1342,0)</f>
        <v>#REF!</v>
      </c>
      <c r="L1342" s="75">
        <v>0</v>
      </c>
      <c r="M1342" s="12" t="e">
        <f>K1342-L1342</f>
        <v>#REF!</v>
      </c>
      <c r="N1342" s="50" t="e">
        <f t="shared" si="188"/>
        <v>#REF!</v>
      </c>
      <c r="O1342" s="12">
        <v>0</v>
      </c>
      <c r="P1342" s="9">
        <f t="shared" si="181"/>
        <v>0</v>
      </c>
      <c r="Q1342" s="130">
        <f t="shared" si="182"/>
        <v>267</v>
      </c>
      <c r="R1342" s="130">
        <f t="shared" si="183"/>
        <v>998</v>
      </c>
      <c r="S1342" s="130">
        <f t="shared" si="184"/>
        <v>1333</v>
      </c>
      <c r="T1342" s="130">
        <f t="shared" si="185"/>
        <v>0</v>
      </c>
      <c r="U1342" s="130">
        <f t="shared" si="186"/>
        <v>0</v>
      </c>
      <c r="V1342" s="185">
        <f t="shared" si="187"/>
        <v>1333</v>
      </c>
      <c r="W1342" s="12">
        <v>267</v>
      </c>
      <c r="X1342" s="9">
        <v>998</v>
      </c>
      <c r="Y1342" s="9">
        <v>1333</v>
      </c>
      <c r="Z1342" s="12">
        <v>0</v>
      </c>
      <c r="AA1342" s="12">
        <v>0</v>
      </c>
      <c r="AB1342" s="132"/>
      <c r="AC1342" s="131"/>
      <c r="AD1342" s="132"/>
      <c r="AE1342" s="132"/>
      <c r="AF1342" s="131"/>
      <c r="AG1342" s="131"/>
      <c r="AI1342" s="12"/>
      <c r="AL1342" s="12"/>
      <c r="AM1342" s="12"/>
      <c r="AO1342" s="12"/>
      <c r="AR1342" s="12"/>
      <c r="AS1342" s="12"/>
      <c r="AU1342" s="12"/>
      <c r="AX1342" s="12"/>
      <c r="AY1342" s="12"/>
      <c r="BA1342" s="12"/>
      <c r="BD1342" s="12"/>
      <c r="BE1342" s="12"/>
      <c r="BG1342" s="12"/>
      <c r="BJ1342" s="12"/>
      <c r="BK1342" s="12"/>
      <c r="BM1342" s="131"/>
      <c r="BN1342" s="132"/>
      <c r="BO1342" s="132"/>
      <c r="BP1342" s="12"/>
      <c r="BQ1342" s="12"/>
      <c r="BS1342" s="12"/>
      <c r="BV1342" s="12"/>
      <c r="BW1342" s="12"/>
      <c r="BY1342" s="12"/>
      <c r="CB1342" s="12"/>
      <c r="CC1342" s="12"/>
      <c r="CE1342" s="12"/>
      <c r="CH1342" s="12"/>
      <c r="CI1342" s="12"/>
    </row>
    <row r="1343" spans="1:87">
      <c r="A1343" s="9">
        <v>1334</v>
      </c>
      <c r="B1343" s="9">
        <v>267</v>
      </c>
      <c r="C1343" s="9" t="s">
        <v>1928</v>
      </c>
      <c r="D1343" s="9">
        <v>998</v>
      </c>
      <c r="E1343" s="9" t="s">
        <v>1928</v>
      </c>
      <c r="F1343" s="39">
        <v>0</v>
      </c>
      <c r="G1343" s="128">
        <v>0</v>
      </c>
      <c r="H1343" s="129">
        <f t="shared" si="189"/>
        <v>0</v>
      </c>
      <c r="I1343" s="128">
        <f>IF(H1344&gt;0, H1343/H1344, 0)</f>
        <v>0</v>
      </c>
      <c r="J1343" s="76"/>
      <c r="K1343" s="12" t="e">
        <f>ROUND(J1344*I1343,0)</f>
        <v>#REF!</v>
      </c>
      <c r="L1343" s="75">
        <v>0</v>
      </c>
      <c r="M1343" s="12" t="e">
        <f>K1343-L1343</f>
        <v>#REF!</v>
      </c>
      <c r="N1343" s="50" t="e">
        <f t="shared" si="188"/>
        <v>#REF!</v>
      </c>
      <c r="O1343" s="12">
        <v>0</v>
      </c>
      <c r="P1343" s="9">
        <f t="shared" si="181"/>
        <v>0</v>
      </c>
      <c r="Q1343" s="130">
        <f t="shared" si="182"/>
        <v>267</v>
      </c>
      <c r="R1343" s="130">
        <f t="shared" si="183"/>
        <v>998</v>
      </c>
      <c r="S1343" s="130">
        <f t="shared" si="184"/>
        <v>1334</v>
      </c>
      <c r="T1343" s="130">
        <f t="shared" si="185"/>
        <v>0</v>
      </c>
      <c r="U1343" s="130">
        <f t="shared" si="186"/>
        <v>0</v>
      </c>
      <c r="V1343" s="185">
        <f t="shared" si="187"/>
        <v>1334</v>
      </c>
      <c r="W1343" s="12">
        <v>267</v>
      </c>
      <c r="X1343" s="9">
        <v>998</v>
      </c>
      <c r="Y1343" s="9">
        <v>1334</v>
      </c>
      <c r="Z1343" s="12">
        <v>0</v>
      </c>
      <c r="AA1343" s="12">
        <v>0</v>
      </c>
      <c r="AB1343" s="132"/>
      <c r="AC1343" s="131"/>
      <c r="AD1343" s="132"/>
      <c r="AE1343" s="132"/>
      <c r="AF1343" s="131"/>
      <c r="AG1343" s="131"/>
      <c r="AI1343" s="12"/>
      <c r="AL1343" s="12"/>
      <c r="AM1343" s="12"/>
      <c r="AO1343" s="12"/>
      <c r="AR1343" s="12"/>
      <c r="AS1343" s="12"/>
      <c r="AU1343" s="12"/>
      <c r="AX1343" s="12"/>
      <c r="AY1343" s="12"/>
      <c r="BA1343" s="12"/>
      <c r="BD1343" s="12"/>
      <c r="BE1343" s="12"/>
      <c r="BG1343" s="12"/>
      <c r="BJ1343" s="12"/>
      <c r="BK1343" s="12"/>
      <c r="BM1343" s="131"/>
      <c r="BN1343" s="132"/>
      <c r="BO1343" s="132"/>
      <c r="BP1343" s="12"/>
      <c r="BQ1343" s="12"/>
      <c r="BS1343" s="12"/>
      <c r="BV1343" s="12"/>
      <c r="BW1343" s="12"/>
      <c r="BY1343" s="12"/>
      <c r="CB1343" s="12"/>
      <c r="CC1343" s="12"/>
      <c r="CE1343" s="12"/>
      <c r="CH1343" s="12"/>
      <c r="CI1343" s="12"/>
    </row>
    <row r="1344" spans="1:87">
      <c r="A1344" s="9">
        <v>1335</v>
      </c>
      <c r="B1344" s="13">
        <v>267</v>
      </c>
      <c r="C1344" s="13" t="s">
        <v>1766</v>
      </c>
      <c r="D1344" s="13">
        <v>999</v>
      </c>
      <c r="E1344" s="13" t="s">
        <v>946</v>
      </c>
      <c r="F1344" s="111">
        <v>3913728.72</v>
      </c>
      <c r="G1344" s="133">
        <v>1</v>
      </c>
      <c r="H1344" s="134">
        <f>SUM(H1340:H1343)</f>
        <v>3811214.36</v>
      </c>
      <c r="I1344" s="133">
        <f>SUM(I1340:I1343)</f>
        <v>1</v>
      </c>
      <c r="J1344" s="111" t="e">
        <f>VLOOKUP(B1344,town351,22)</f>
        <v>#REF!</v>
      </c>
      <c r="K1344" s="111" t="e">
        <f>SUM(K1340:K1343)</f>
        <v>#REF!</v>
      </c>
      <c r="L1344" s="135">
        <v>3418407</v>
      </c>
      <c r="M1344" s="111" t="e">
        <f>SUM(M1340:M1343)</f>
        <v>#REF!</v>
      </c>
      <c r="N1344" s="49" t="e">
        <f t="shared" si="188"/>
        <v>#REF!</v>
      </c>
      <c r="O1344" s="111">
        <v>388</v>
      </c>
      <c r="P1344" s="9">
        <f t="shared" si="181"/>
        <v>0</v>
      </c>
      <c r="Q1344" s="130">
        <f t="shared" si="182"/>
        <v>267</v>
      </c>
      <c r="R1344" s="130">
        <f t="shared" si="183"/>
        <v>999</v>
      </c>
      <c r="S1344" s="130">
        <f t="shared" si="184"/>
        <v>1335</v>
      </c>
      <c r="T1344" s="130">
        <f t="shared" si="185"/>
        <v>366</v>
      </c>
      <c r="U1344" s="130">
        <f t="shared" si="186"/>
        <v>3811214.36</v>
      </c>
      <c r="V1344" s="185">
        <f t="shared" si="187"/>
        <v>1335</v>
      </c>
      <c r="W1344" s="12">
        <v>267</v>
      </c>
      <c r="X1344" s="9">
        <v>999</v>
      </c>
      <c r="Y1344" s="9">
        <v>1335</v>
      </c>
      <c r="Z1344" s="12">
        <v>366</v>
      </c>
      <c r="AA1344" s="12">
        <v>3811214.36</v>
      </c>
      <c r="AB1344" s="132"/>
      <c r="AC1344" s="131"/>
      <c r="AD1344" s="132"/>
      <c r="AE1344" s="132"/>
      <c r="AF1344" s="131"/>
      <c r="AG1344" s="131"/>
      <c r="AI1344" s="12"/>
      <c r="AL1344" s="12"/>
      <c r="AM1344" s="12"/>
      <c r="AO1344" s="12"/>
      <c r="AR1344" s="12"/>
      <c r="AS1344" s="12"/>
      <c r="AU1344" s="12"/>
      <c r="AX1344" s="12"/>
      <c r="AY1344" s="12"/>
      <c r="BA1344" s="12"/>
      <c r="BD1344" s="12"/>
      <c r="BE1344" s="12"/>
      <c r="BG1344" s="12"/>
      <c r="BJ1344" s="12"/>
      <c r="BK1344" s="12"/>
      <c r="BM1344" s="131"/>
      <c r="BN1344" s="132"/>
      <c r="BO1344" s="132"/>
      <c r="BP1344" s="12"/>
      <c r="BQ1344" s="12"/>
      <c r="BS1344" s="12"/>
      <c r="BV1344" s="12"/>
      <c r="BW1344" s="12"/>
      <c r="BY1344" s="12"/>
      <c r="CB1344" s="12"/>
      <c r="CC1344" s="12"/>
      <c r="CE1344" s="12"/>
      <c r="CH1344" s="12"/>
      <c r="CI1344" s="12"/>
    </row>
    <row r="1345" spans="1:87">
      <c r="A1345" s="9">
        <v>1336</v>
      </c>
      <c r="B1345" s="9">
        <v>268</v>
      </c>
      <c r="C1345" s="9" t="s">
        <v>1767</v>
      </c>
      <c r="D1345" s="9">
        <v>268</v>
      </c>
      <c r="E1345" s="9" t="s">
        <v>1328</v>
      </c>
      <c r="F1345" s="39">
        <v>0</v>
      </c>
      <c r="G1345" s="128">
        <v>0</v>
      </c>
      <c r="H1345" s="129">
        <f>U1345</f>
        <v>0</v>
      </c>
      <c r="I1345" s="128">
        <f>IF(H1349&gt;0, H1345/H1349, 0)</f>
        <v>0</v>
      </c>
      <c r="J1345" s="76"/>
      <c r="K1345" s="12" t="e">
        <f>ROUND(J1349*I1345,0)</f>
        <v>#REF!</v>
      </c>
      <c r="L1345" s="75">
        <v>0</v>
      </c>
      <c r="M1345" s="12" t="e">
        <f>K1345-L1345</f>
        <v>#REF!</v>
      </c>
      <c r="N1345" s="50" t="e">
        <f t="shared" si="188"/>
        <v>#REF!</v>
      </c>
      <c r="O1345" s="12">
        <v>0</v>
      </c>
      <c r="P1345" s="9">
        <f t="shared" si="181"/>
        <v>0</v>
      </c>
      <c r="Q1345" s="130">
        <f t="shared" si="182"/>
        <v>268</v>
      </c>
      <c r="R1345" s="130">
        <f t="shared" si="183"/>
        <v>268</v>
      </c>
      <c r="S1345" s="130">
        <f t="shared" si="184"/>
        <v>1336</v>
      </c>
      <c r="T1345" s="130">
        <f t="shared" si="185"/>
        <v>0</v>
      </c>
      <c r="U1345" s="130">
        <f t="shared" si="186"/>
        <v>0</v>
      </c>
      <c r="V1345" s="185">
        <f t="shared" si="187"/>
        <v>1336</v>
      </c>
      <c r="W1345" s="12">
        <v>268</v>
      </c>
      <c r="X1345" s="9">
        <v>268</v>
      </c>
      <c r="Y1345" s="9">
        <v>1336</v>
      </c>
      <c r="Z1345" s="12">
        <v>0</v>
      </c>
      <c r="AA1345" s="12">
        <v>0</v>
      </c>
      <c r="AB1345" s="132"/>
      <c r="AC1345" s="131"/>
      <c r="AD1345" s="132"/>
      <c r="AE1345" s="132"/>
      <c r="AF1345" s="131"/>
      <c r="AG1345" s="131"/>
      <c r="AI1345" s="12"/>
      <c r="AL1345" s="12"/>
      <c r="AM1345" s="12"/>
      <c r="AO1345" s="12"/>
      <c r="AR1345" s="12"/>
      <c r="AS1345" s="12"/>
      <c r="AU1345" s="12"/>
      <c r="AX1345" s="12"/>
      <c r="AY1345" s="12"/>
      <c r="BA1345" s="12"/>
      <c r="BD1345" s="12"/>
      <c r="BE1345" s="12"/>
      <c r="BG1345" s="12"/>
      <c r="BJ1345" s="12"/>
      <c r="BK1345" s="12"/>
      <c r="BM1345" s="131"/>
      <c r="BN1345" s="132"/>
      <c r="BO1345" s="132"/>
      <c r="BP1345" s="12"/>
      <c r="BQ1345" s="12"/>
      <c r="BS1345" s="12"/>
      <c r="BV1345" s="12"/>
      <c r="BW1345" s="12"/>
      <c r="BY1345" s="12"/>
      <c r="CB1345" s="12"/>
      <c r="CC1345" s="12"/>
      <c r="CE1345" s="12"/>
      <c r="CH1345" s="12"/>
      <c r="CI1345" s="12"/>
    </row>
    <row r="1346" spans="1:87">
      <c r="A1346" s="9">
        <v>1337</v>
      </c>
      <c r="B1346" s="9">
        <v>268</v>
      </c>
      <c r="C1346" s="9" t="s">
        <v>1767</v>
      </c>
      <c r="D1346" s="9">
        <v>717</v>
      </c>
      <c r="E1346" s="9" t="s">
        <v>1451</v>
      </c>
      <c r="F1346" s="39">
        <v>1805497</v>
      </c>
      <c r="G1346" s="128">
        <v>0.95784061887588423</v>
      </c>
      <c r="H1346" s="129">
        <f t="shared" si="189"/>
        <v>1921962</v>
      </c>
      <c r="I1346" s="128">
        <f>IF(H1349&gt;0, H1346/H1349, 0)</f>
        <v>0.94421875652479359</v>
      </c>
      <c r="J1346" s="76"/>
      <c r="K1346" s="12" t="e">
        <f>ROUND(J1349*I1346,0)</f>
        <v>#REF!</v>
      </c>
      <c r="L1346" s="75">
        <v>1380529</v>
      </c>
      <c r="M1346" s="12" t="e">
        <f>K1346-L1346</f>
        <v>#REF!</v>
      </c>
      <c r="N1346" s="50" t="e">
        <f t="shared" si="188"/>
        <v>#REF!</v>
      </c>
      <c r="O1346" s="12">
        <v>182</v>
      </c>
      <c r="P1346" s="9">
        <f t="shared" si="181"/>
        <v>0</v>
      </c>
      <c r="Q1346" s="130">
        <f t="shared" si="182"/>
        <v>268</v>
      </c>
      <c r="R1346" s="130">
        <f t="shared" si="183"/>
        <v>717</v>
      </c>
      <c r="S1346" s="130">
        <f t="shared" si="184"/>
        <v>1337</v>
      </c>
      <c r="T1346" s="130">
        <f t="shared" si="185"/>
        <v>184</v>
      </c>
      <c r="U1346" s="130">
        <f t="shared" si="186"/>
        <v>1921962</v>
      </c>
      <c r="V1346" s="185">
        <f t="shared" si="187"/>
        <v>1337</v>
      </c>
      <c r="W1346" s="12">
        <v>268</v>
      </c>
      <c r="X1346" s="9">
        <v>717</v>
      </c>
      <c r="Y1346" s="9">
        <v>1337</v>
      </c>
      <c r="Z1346" s="12">
        <v>184</v>
      </c>
      <c r="AA1346" s="12">
        <v>1921962</v>
      </c>
      <c r="AB1346" s="132"/>
      <c r="AC1346" s="131"/>
      <c r="AD1346" s="132"/>
      <c r="AE1346" s="132"/>
      <c r="AF1346" s="131"/>
      <c r="AG1346" s="131"/>
      <c r="AI1346" s="12"/>
      <c r="AL1346" s="12"/>
      <c r="AM1346" s="12"/>
      <c r="AO1346" s="12"/>
      <c r="AR1346" s="12"/>
      <c r="AS1346" s="12"/>
      <c r="AU1346" s="12"/>
      <c r="AX1346" s="12"/>
      <c r="AY1346" s="12"/>
      <c r="BA1346" s="12"/>
      <c r="BD1346" s="12"/>
      <c r="BE1346" s="12"/>
      <c r="BG1346" s="12"/>
      <c r="BJ1346" s="12"/>
      <c r="BK1346" s="12"/>
      <c r="BM1346" s="131"/>
      <c r="BN1346" s="132"/>
      <c r="BO1346" s="132"/>
      <c r="BP1346" s="12"/>
      <c r="BQ1346" s="12"/>
      <c r="BS1346" s="12"/>
      <c r="BV1346" s="12"/>
      <c r="BW1346" s="12"/>
      <c r="BY1346" s="12"/>
      <c r="CB1346" s="12"/>
      <c r="CC1346" s="12"/>
      <c r="CE1346" s="12"/>
      <c r="CH1346" s="12"/>
      <c r="CI1346" s="12"/>
    </row>
    <row r="1347" spans="1:87">
      <c r="A1347" s="9">
        <v>1338</v>
      </c>
      <c r="B1347" s="9">
        <v>268</v>
      </c>
      <c r="C1347" s="9" t="s">
        <v>1767</v>
      </c>
      <c r="D1347" s="9">
        <v>818</v>
      </c>
      <c r="E1347" s="9" t="s">
        <v>1479</v>
      </c>
      <c r="F1347" s="39">
        <v>79469</v>
      </c>
      <c r="G1347" s="128">
        <v>4.2159381124115769E-2</v>
      </c>
      <c r="H1347" s="129">
        <f t="shared" si="189"/>
        <v>113543</v>
      </c>
      <c r="I1347" s="128">
        <f>IF(H1349&gt;0, H1347/H1349, 0)</f>
        <v>5.5781243475206396E-2</v>
      </c>
      <c r="J1347" s="76"/>
      <c r="K1347" s="12" t="e">
        <f>ROUND(J1349*I1347,0)</f>
        <v>#REF!</v>
      </c>
      <c r="L1347" s="75">
        <v>60764</v>
      </c>
      <c r="M1347" s="12" t="e">
        <f>K1347-L1347</f>
        <v>#REF!</v>
      </c>
      <c r="N1347" s="50" t="e">
        <f t="shared" si="188"/>
        <v>#REF!</v>
      </c>
      <c r="O1347" s="12">
        <v>5</v>
      </c>
      <c r="P1347" s="9">
        <f t="shared" si="181"/>
        <v>0</v>
      </c>
      <c r="Q1347" s="130">
        <f t="shared" si="182"/>
        <v>268</v>
      </c>
      <c r="R1347" s="130">
        <f t="shared" si="183"/>
        <v>818</v>
      </c>
      <c r="S1347" s="130">
        <f t="shared" si="184"/>
        <v>1338</v>
      </c>
      <c r="T1347" s="130">
        <f t="shared" si="185"/>
        <v>7</v>
      </c>
      <c r="U1347" s="130">
        <f t="shared" si="186"/>
        <v>113543</v>
      </c>
      <c r="V1347" s="185">
        <f t="shared" si="187"/>
        <v>1338</v>
      </c>
      <c r="W1347" s="12">
        <v>268</v>
      </c>
      <c r="X1347" s="9">
        <v>818</v>
      </c>
      <c r="Y1347" s="9">
        <v>1338</v>
      </c>
      <c r="Z1347" s="12">
        <v>7</v>
      </c>
      <c r="AA1347" s="12">
        <v>113543</v>
      </c>
      <c r="AB1347" s="132"/>
      <c r="AC1347" s="131"/>
      <c r="AD1347" s="132"/>
      <c r="AE1347" s="132"/>
      <c r="AF1347" s="131"/>
      <c r="AG1347" s="131"/>
      <c r="AI1347" s="12"/>
      <c r="AL1347" s="12"/>
      <c r="AM1347" s="12"/>
      <c r="AO1347" s="12"/>
      <c r="AR1347" s="12"/>
      <c r="AS1347" s="12"/>
      <c r="AU1347" s="12"/>
      <c r="AX1347" s="12"/>
      <c r="AY1347" s="12"/>
      <c r="BA1347" s="12"/>
      <c r="BD1347" s="12"/>
      <c r="BE1347" s="12"/>
      <c r="BG1347" s="12"/>
      <c r="BJ1347" s="12"/>
      <c r="BK1347" s="12"/>
      <c r="BM1347" s="131"/>
      <c r="BN1347" s="132"/>
      <c r="BO1347" s="132"/>
      <c r="BP1347" s="12"/>
      <c r="BQ1347" s="12"/>
      <c r="BS1347" s="12"/>
      <c r="BV1347" s="12"/>
      <c r="BW1347" s="12"/>
      <c r="BY1347" s="12"/>
      <c r="CB1347" s="12"/>
      <c r="CC1347" s="12"/>
      <c r="CE1347" s="12"/>
      <c r="CH1347" s="12"/>
      <c r="CI1347" s="12"/>
    </row>
    <row r="1348" spans="1:87">
      <c r="A1348" s="9">
        <v>1339</v>
      </c>
      <c r="B1348" s="9">
        <v>268</v>
      </c>
      <c r="C1348" s="9" t="s">
        <v>1928</v>
      </c>
      <c r="D1348" s="9">
        <v>998</v>
      </c>
      <c r="E1348" s="9" t="s">
        <v>1928</v>
      </c>
      <c r="F1348" s="39">
        <v>0</v>
      </c>
      <c r="G1348" s="128">
        <v>0</v>
      </c>
      <c r="H1348" s="129">
        <f t="shared" si="189"/>
        <v>0</v>
      </c>
      <c r="I1348" s="128">
        <f>IF(H1349&gt;0, H1348/H1349, 0)</f>
        <v>0</v>
      </c>
      <c r="J1348" s="76"/>
      <c r="K1348" s="12" t="e">
        <f>ROUND(J1349*I1348,0)</f>
        <v>#REF!</v>
      </c>
      <c r="L1348" s="75">
        <v>0</v>
      </c>
      <c r="M1348" s="12" t="e">
        <f>K1348-L1348</f>
        <v>#REF!</v>
      </c>
      <c r="N1348" s="50" t="e">
        <f t="shared" si="188"/>
        <v>#REF!</v>
      </c>
      <c r="O1348" s="12">
        <v>0</v>
      </c>
      <c r="P1348" s="9">
        <f t="shared" si="181"/>
        <v>0</v>
      </c>
      <c r="Q1348" s="130">
        <f t="shared" si="182"/>
        <v>268</v>
      </c>
      <c r="R1348" s="130">
        <f t="shared" si="183"/>
        <v>998</v>
      </c>
      <c r="S1348" s="130">
        <f t="shared" si="184"/>
        <v>1339</v>
      </c>
      <c r="T1348" s="130">
        <f t="shared" si="185"/>
        <v>0</v>
      </c>
      <c r="U1348" s="130">
        <f t="shared" si="186"/>
        <v>0</v>
      </c>
      <c r="V1348" s="185">
        <f t="shared" si="187"/>
        <v>1339</v>
      </c>
      <c r="W1348" s="12">
        <v>268</v>
      </c>
      <c r="X1348" s="9">
        <v>998</v>
      </c>
      <c r="Y1348" s="9">
        <v>1339</v>
      </c>
      <c r="Z1348" s="12">
        <v>0</v>
      </c>
      <c r="AA1348" s="12">
        <v>0</v>
      </c>
      <c r="AB1348" s="132"/>
      <c r="AC1348" s="131"/>
      <c r="AD1348" s="132"/>
      <c r="AE1348" s="132"/>
      <c r="AF1348" s="131"/>
      <c r="AG1348" s="131"/>
      <c r="AI1348" s="12"/>
      <c r="AL1348" s="12"/>
      <c r="AM1348" s="12"/>
      <c r="AO1348" s="12"/>
      <c r="AR1348" s="12"/>
      <c r="AS1348" s="12"/>
      <c r="AU1348" s="12"/>
      <c r="AX1348" s="12"/>
      <c r="AY1348" s="12"/>
      <c r="BA1348" s="12"/>
      <c r="BD1348" s="12"/>
      <c r="BE1348" s="12"/>
      <c r="BG1348" s="12"/>
      <c r="BJ1348" s="12"/>
      <c r="BK1348" s="12"/>
      <c r="BM1348" s="131"/>
      <c r="BN1348" s="132"/>
      <c r="BO1348" s="132"/>
      <c r="BP1348" s="12"/>
      <c r="BQ1348" s="12"/>
      <c r="BS1348" s="12"/>
      <c r="BV1348" s="12"/>
      <c r="BW1348" s="12"/>
      <c r="BY1348" s="12"/>
      <c r="CB1348" s="12"/>
      <c r="CC1348" s="12"/>
      <c r="CE1348" s="12"/>
      <c r="CH1348" s="12"/>
      <c r="CI1348" s="12"/>
    </row>
    <row r="1349" spans="1:87">
      <c r="A1349" s="9">
        <v>1340</v>
      </c>
      <c r="B1349" s="13">
        <v>268</v>
      </c>
      <c r="C1349" s="13" t="s">
        <v>1767</v>
      </c>
      <c r="D1349" s="13">
        <v>999</v>
      </c>
      <c r="E1349" s="13" t="s">
        <v>946</v>
      </c>
      <c r="F1349" s="111">
        <v>1884966</v>
      </c>
      <c r="G1349" s="133">
        <v>1</v>
      </c>
      <c r="H1349" s="134">
        <f>SUM(H1345:H1348)</f>
        <v>2035505</v>
      </c>
      <c r="I1349" s="133">
        <f>SUM(I1345:I1348)</f>
        <v>1</v>
      </c>
      <c r="J1349" s="111" t="e">
        <f>VLOOKUP(B1349,town351,22)</f>
        <v>#REF!</v>
      </c>
      <c r="K1349" s="111" t="e">
        <f>SUM(K1345:K1348)</f>
        <v>#REF!</v>
      </c>
      <c r="L1349" s="135">
        <v>1441293</v>
      </c>
      <c r="M1349" s="111" t="e">
        <f>SUM(M1345:M1348)</f>
        <v>#REF!</v>
      </c>
      <c r="N1349" s="49" t="e">
        <f t="shared" si="188"/>
        <v>#REF!</v>
      </c>
      <c r="O1349" s="111">
        <v>187</v>
      </c>
      <c r="P1349" s="9">
        <f t="shared" si="181"/>
        <v>0</v>
      </c>
      <c r="Q1349" s="130">
        <f t="shared" si="182"/>
        <v>268</v>
      </c>
      <c r="R1349" s="130">
        <f t="shared" si="183"/>
        <v>999</v>
      </c>
      <c r="S1349" s="130">
        <f t="shared" si="184"/>
        <v>1340</v>
      </c>
      <c r="T1349" s="130">
        <f t="shared" si="185"/>
        <v>191</v>
      </c>
      <c r="U1349" s="130">
        <f t="shared" si="186"/>
        <v>2035505</v>
      </c>
      <c r="V1349" s="185">
        <f t="shared" si="187"/>
        <v>1340</v>
      </c>
      <c r="W1349" s="12">
        <v>268</v>
      </c>
      <c r="X1349" s="9">
        <v>999</v>
      </c>
      <c r="Y1349" s="9">
        <v>1340</v>
      </c>
      <c r="Z1349" s="12">
        <v>191</v>
      </c>
      <c r="AA1349" s="12">
        <v>2035505</v>
      </c>
      <c r="AB1349" s="132"/>
      <c r="AC1349" s="131"/>
      <c r="AD1349" s="132"/>
      <c r="AE1349" s="132"/>
      <c r="AF1349" s="131"/>
      <c r="AG1349" s="131"/>
      <c r="AI1349" s="12"/>
      <c r="AL1349" s="12"/>
      <c r="AM1349" s="12"/>
      <c r="AO1349" s="12"/>
      <c r="AR1349" s="12"/>
      <c r="AS1349" s="12"/>
      <c r="AU1349" s="12"/>
      <c r="AX1349" s="12"/>
      <c r="AY1349" s="12"/>
      <c r="BA1349" s="12"/>
      <c r="BD1349" s="12"/>
      <c r="BE1349" s="12"/>
      <c r="BG1349" s="12"/>
      <c r="BJ1349" s="12"/>
      <c r="BK1349" s="12"/>
      <c r="BM1349" s="131"/>
      <c r="BN1349" s="132"/>
      <c r="BO1349" s="132"/>
      <c r="BP1349" s="12"/>
      <c r="BQ1349" s="12"/>
      <c r="BS1349" s="12"/>
      <c r="BV1349" s="12"/>
      <c r="BW1349" s="12"/>
      <c r="BY1349" s="12"/>
      <c r="CB1349" s="12"/>
      <c r="CC1349" s="12"/>
      <c r="CE1349" s="12"/>
      <c r="CH1349" s="12"/>
      <c r="CI1349" s="12"/>
    </row>
    <row r="1350" spans="1:87">
      <c r="A1350" s="9">
        <v>1341</v>
      </c>
      <c r="B1350" s="9">
        <v>269</v>
      </c>
      <c r="C1350" s="9" t="s">
        <v>1768</v>
      </c>
      <c r="D1350" s="9">
        <v>269</v>
      </c>
      <c r="E1350" s="9" t="s">
        <v>1329</v>
      </c>
      <c r="F1350" s="39">
        <v>3380505.0839999993</v>
      </c>
      <c r="G1350" s="128">
        <v>0.38631416288681325</v>
      </c>
      <c r="H1350" s="129">
        <f>U1350</f>
        <v>3478451.7794499998</v>
      </c>
      <c r="I1350" s="128">
        <f>IF(H1354&gt;0, H1350/H1354, 0)</f>
        <v>0.39910375871475612</v>
      </c>
      <c r="J1350" s="76"/>
      <c r="K1350" s="12" t="e">
        <f>ROUND(J1354*I1350,0)</f>
        <v>#REF!</v>
      </c>
      <c r="L1350" s="75">
        <v>2917753</v>
      </c>
      <c r="M1350" s="12" t="e">
        <f>K1350-L1350</f>
        <v>#REF!</v>
      </c>
      <c r="N1350" s="50" t="e">
        <f t="shared" si="188"/>
        <v>#REF!</v>
      </c>
      <c r="O1350" s="12">
        <v>378</v>
      </c>
      <c r="P1350" s="9">
        <f t="shared" si="181"/>
        <v>0</v>
      </c>
      <c r="Q1350" s="130">
        <f t="shared" si="182"/>
        <v>269</v>
      </c>
      <c r="R1350" s="130">
        <f t="shared" si="183"/>
        <v>269</v>
      </c>
      <c r="S1350" s="130">
        <f t="shared" si="184"/>
        <v>1341</v>
      </c>
      <c r="T1350" s="130">
        <f t="shared" si="185"/>
        <v>383</v>
      </c>
      <c r="U1350" s="130">
        <f t="shared" si="186"/>
        <v>3478451.7794499998</v>
      </c>
      <c r="V1350" s="185">
        <f t="shared" si="187"/>
        <v>1341</v>
      </c>
      <c r="W1350" s="12">
        <v>269</v>
      </c>
      <c r="X1350" s="9">
        <v>269</v>
      </c>
      <c r="Y1350" s="9">
        <v>1341</v>
      </c>
      <c r="Z1350" s="12">
        <v>383</v>
      </c>
      <c r="AA1350" s="12">
        <v>3478451.7794499998</v>
      </c>
      <c r="AB1350" s="132"/>
      <c r="AC1350" s="131"/>
      <c r="AD1350" s="132"/>
      <c r="AE1350" s="132"/>
      <c r="AF1350" s="131"/>
      <c r="AG1350" s="131"/>
      <c r="AI1350" s="12"/>
      <c r="AL1350" s="12"/>
      <c r="AM1350" s="12"/>
      <c r="AO1350" s="12"/>
      <c r="AR1350" s="12"/>
      <c r="AS1350" s="12"/>
      <c r="AU1350" s="12"/>
      <c r="AX1350" s="12"/>
      <c r="AY1350" s="12"/>
      <c r="BA1350" s="12"/>
      <c r="BD1350" s="12"/>
      <c r="BE1350" s="12"/>
      <c r="BG1350" s="12"/>
      <c r="BJ1350" s="12"/>
      <c r="BK1350" s="12"/>
      <c r="BM1350" s="131"/>
      <c r="BN1350" s="132"/>
      <c r="BO1350" s="132"/>
      <c r="BP1350" s="12"/>
      <c r="BQ1350" s="12"/>
      <c r="BS1350" s="12"/>
      <c r="BV1350" s="12"/>
      <c r="BW1350" s="12"/>
      <c r="BY1350" s="12"/>
      <c r="CB1350" s="12"/>
      <c r="CC1350" s="12"/>
      <c r="CE1350" s="12"/>
      <c r="CH1350" s="12"/>
      <c r="CI1350" s="12"/>
    </row>
    <row r="1351" spans="1:87">
      <c r="A1351" s="9">
        <v>1342</v>
      </c>
      <c r="B1351" s="9">
        <v>269</v>
      </c>
      <c r="C1351" s="9" t="s">
        <v>1768</v>
      </c>
      <c r="D1351" s="9">
        <v>655</v>
      </c>
      <c r="E1351" s="9" t="s">
        <v>1430</v>
      </c>
      <c r="F1351" s="39">
        <v>5370158</v>
      </c>
      <c r="G1351" s="128">
        <v>0.61368583711318681</v>
      </c>
      <c r="H1351" s="129">
        <f t="shared" si="189"/>
        <v>5237206</v>
      </c>
      <c r="I1351" s="128">
        <f>IF(H1354&gt;0, H1351/H1354, 0)</f>
        <v>0.60089624128524388</v>
      </c>
      <c r="J1351" s="76"/>
      <c r="K1351" s="12" t="e">
        <f>ROUND(J1354*I1351,0)</f>
        <v>#REF!</v>
      </c>
      <c r="L1351" s="75">
        <v>4635046</v>
      </c>
      <c r="M1351" s="12" t="e">
        <f>K1351-L1351</f>
        <v>#REF!</v>
      </c>
      <c r="N1351" s="50" t="e">
        <f t="shared" si="188"/>
        <v>#REF!</v>
      </c>
      <c r="O1351" s="12">
        <v>560</v>
      </c>
      <c r="P1351" s="9">
        <f t="shared" si="181"/>
        <v>0</v>
      </c>
      <c r="Q1351" s="130">
        <f t="shared" si="182"/>
        <v>269</v>
      </c>
      <c r="R1351" s="130">
        <f t="shared" si="183"/>
        <v>655</v>
      </c>
      <c r="S1351" s="130">
        <f t="shared" si="184"/>
        <v>1342</v>
      </c>
      <c r="T1351" s="130">
        <f t="shared" si="185"/>
        <v>543</v>
      </c>
      <c r="U1351" s="130">
        <f t="shared" si="186"/>
        <v>5237206</v>
      </c>
      <c r="V1351" s="185">
        <f t="shared" si="187"/>
        <v>1342</v>
      </c>
      <c r="W1351" s="12">
        <v>269</v>
      </c>
      <c r="X1351" s="9">
        <v>655</v>
      </c>
      <c r="Y1351" s="9">
        <v>1342</v>
      </c>
      <c r="Z1351" s="12">
        <v>543</v>
      </c>
      <c r="AA1351" s="12">
        <v>5237206</v>
      </c>
      <c r="AB1351" s="132"/>
      <c r="AC1351" s="131"/>
      <c r="AD1351" s="132"/>
      <c r="AE1351" s="132"/>
      <c r="AF1351" s="131"/>
      <c r="AG1351" s="131"/>
      <c r="AI1351" s="12"/>
      <c r="AL1351" s="12"/>
      <c r="AM1351" s="12"/>
      <c r="AO1351" s="12"/>
      <c r="AR1351" s="12"/>
      <c r="AS1351" s="12"/>
      <c r="AU1351" s="12"/>
      <c r="AX1351" s="12"/>
      <c r="AY1351" s="12"/>
      <c r="BA1351" s="12"/>
      <c r="BD1351" s="12"/>
      <c r="BE1351" s="12"/>
      <c r="BG1351" s="12"/>
      <c r="BJ1351" s="12"/>
      <c r="BK1351" s="12"/>
      <c r="BM1351" s="131"/>
      <c r="BN1351" s="132"/>
      <c r="BO1351" s="132"/>
      <c r="BP1351" s="12"/>
      <c r="BQ1351" s="12"/>
      <c r="BS1351" s="12"/>
      <c r="BV1351" s="12"/>
      <c r="BW1351" s="12"/>
      <c r="BY1351" s="12"/>
      <c r="CB1351" s="12"/>
      <c r="CC1351" s="12"/>
      <c r="CE1351" s="12"/>
      <c r="CH1351" s="12"/>
      <c r="CI1351" s="12"/>
    </row>
    <row r="1352" spans="1:87">
      <c r="A1352" s="9">
        <v>1343</v>
      </c>
      <c r="B1352" s="9">
        <v>269</v>
      </c>
      <c r="C1352" s="9" t="s">
        <v>1768</v>
      </c>
      <c r="D1352" s="9">
        <v>878</v>
      </c>
      <c r="E1352" s="9" t="s">
        <v>1496</v>
      </c>
      <c r="F1352" s="39">
        <v>0</v>
      </c>
      <c r="G1352" s="128">
        <v>0</v>
      </c>
      <c r="H1352" s="129">
        <f t="shared" si="189"/>
        <v>0</v>
      </c>
      <c r="I1352" s="128">
        <f>IF(H1354&gt;0, H1352/H1354, 0)</f>
        <v>0</v>
      </c>
      <c r="J1352" s="76"/>
      <c r="K1352" s="12" t="e">
        <f>ROUND(J1354*I1352,0)</f>
        <v>#REF!</v>
      </c>
      <c r="L1352" s="75">
        <v>0</v>
      </c>
      <c r="M1352" s="12" t="e">
        <f>K1352-L1352</f>
        <v>#REF!</v>
      </c>
      <c r="N1352" s="50" t="e">
        <f t="shared" si="188"/>
        <v>#REF!</v>
      </c>
      <c r="O1352" s="12">
        <v>0</v>
      </c>
      <c r="P1352" s="9">
        <f t="shared" si="181"/>
        <v>0</v>
      </c>
      <c r="Q1352" s="130">
        <f t="shared" si="182"/>
        <v>269</v>
      </c>
      <c r="R1352" s="130">
        <f t="shared" si="183"/>
        <v>878</v>
      </c>
      <c r="S1352" s="130">
        <f t="shared" si="184"/>
        <v>1343</v>
      </c>
      <c r="T1352" s="130">
        <f t="shared" si="185"/>
        <v>0</v>
      </c>
      <c r="U1352" s="130">
        <f t="shared" si="186"/>
        <v>0</v>
      </c>
      <c r="V1352" s="185">
        <f t="shared" si="187"/>
        <v>1343</v>
      </c>
      <c r="W1352" s="12">
        <v>269</v>
      </c>
      <c r="X1352" s="9">
        <v>878</v>
      </c>
      <c r="Y1352" s="9">
        <v>1343</v>
      </c>
      <c r="Z1352" s="12">
        <v>0</v>
      </c>
      <c r="AA1352" s="12">
        <v>0</v>
      </c>
      <c r="AB1352" s="132"/>
      <c r="AC1352" s="131"/>
      <c r="AD1352" s="132"/>
      <c r="AE1352" s="132"/>
      <c r="AF1352" s="131"/>
      <c r="AG1352" s="131"/>
      <c r="AI1352" s="12"/>
      <c r="AL1352" s="12"/>
      <c r="AM1352" s="12"/>
      <c r="AO1352" s="12"/>
      <c r="AR1352" s="12"/>
      <c r="AS1352" s="12"/>
      <c r="AU1352" s="12"/>
      <c r="AX1352" s="12"/>
      <c r="AY1352" s="12"/>
      <c r="BA1352" s="12"/>
      <c r="BD1352" s="12"/>
      <c r="BE1352" s="12"/>
      <c r="BG1352" s="12"/>
      <c r="BJ1352" s="12"/>
      <c r="BK1352" s="12"/>
      <c r="BM1352" s="131"/>
      <c r="BN1352" s="132"/>
      <c r="BO1352" s="132"/>
      <c r="BP1352" s="12"/>
      <c r="BQ1352" s="12"/>
      <c r="BS1352" s="12"/>
      <c r="BV1352" s="12"/>
      <c r="BW1352" s="12"/>
      <c r="BY1352" s="12"/>
      <c r="CB1352" s="12"/>
      <c r="CC1352" s="12"/>
      <c r="CE1352" s="12"/>
      <c r="CH1352" s="12"/>
      <c r="CI1352" s="12"/>
    </row>
    <row r="1353" spans="1:87">
      <c r="A1353" s="9">
        <v>1344</v>
      </c>
      <c r="B1353" s="9">
        <v>269</v>
      </c>
      <c r="C1353" s="9" t="s">
        <v>1928</v>
      </c>
      <c r="D1353" s="9">
        <v>998</v>
      </c>
      <c r="E1353" s="9" t="s">
        <v>1928</v>
      </c>
      <c r="F1353" s="39">
        <v>0</v>
      </c>
      <c r="G1353" s="128">
        <v>0</v>
      </c>
      <c r="H1353" s="129">
        <f t="shared" si="189"/>
        <v>0</v>
      </c>
      <c r="I1353" s="128">
        <f>IF(H1354&gt;0, H1353/H1354, 0)</f>
        <v>0</v>
      </c>
      <c r="J1353" s="76"/>
      <c r="K1353" s="12" t="e">
        <f>ROUND(J1354*I1353,0)</f>
        <v>#REF!</v>
      </c>
      <c r="L1353" s="75">
        <v>0</v>
      </c>
      <c r="M1353" s="12" t="e">
        <f>K1353-L1353</f>
        <v>#REF!</v>
      </c>
      <c r="N1353" s="50" t="e">
        <f t="shared" si="188"/>
        <v>#REF!</v>
      </c>
      <c r="O1353" s="12">
        <v>0</v>
      </c>
      <c r="P1353" s="9">
        <f t="shared" si="181"/>
        <v>0</v>
      </c>
      <c r="Q1353" s="130">
        <f t="shared" si="182"/>
        <v>269</v>
      </c>
      <c r="R1353" s="130">
        <f t="shared" si="183"/>
        <v>998</v>
      </c>
      <c r="S1353" s="130">
        <f t="shared" si="184"/>
        <v>1344</v>
      </c>
      <c r="T1353" s="130">
        <f t="shared" si="185"/>
        <v>0</v>
      </c>
      <c r="U1353" s="130">
        <f t="shared" si="186"/>
        <v>0</v>
      </c>
      <c r="V1353" s="185">
        <f t="shared" si="187"/>
        <v>1344</v>
      </c>
      <c r="W1353" s="12">
        <v>269</v>
      </c>
      <c r="X1353" s="9">
        <v>998</v>
      </c>
      <c r="Y1353" s="9">
        <v>1344</v>
      </c>
      <c r="Z1353" s="12">
        <v>0</v>
      </c>
      <c r="AA1353" s="12">
        <v>0</v>
      </c>
      <c r="AB1353" s="132"/>
      <c r="AC1353" s="131"/>
      <c r="AD1353" s="132"/>
      <c r="AE1353" s="132"/>
      <c r="AF1353" s="131"/>
      <c r="AG1353" s="131"/>
      <c r="AI1353" s="12"/>
      <c r="AL1353" s="12"/>
      <c r="AM1353" s="12"/>
      <c r="AO1353" s="12"/>
      <c r="AR1353" s="12"/>
      <c r="AS1353" s="12"/>
      <c r="AU1353" s="12"/>
      <c r="AX1353" s="12"/>
      <c r="AY1353" s="12"/>
      <c r="BA1353" s="12"/>
      <c r="BD1353" s="12"/>
      <c r="BE1353" s="12"/>
      <c r="BG1353" s="12"/>
      <c r="BJ1353" s="12"/>
      <c r="BK1353" s="12"/>
      <c r="BM1353" s="131"/>
      <c r="BN1353" s="132"/>
      <c r="BO1353" s="132"/>
      <c r="BP1353" s="12"/>
      <c r="BQ1353" s="12"/>
      <c r="BS1353" s="12"/>
      <c r="BV1353" s="12"/>
      <c r="BW1353" s="12"/>
      <c r="BY1353" s="12"/>
      <c r="CB1353" s="12"/>
      <c r="CC1353" s="12"/>
      <c r="CE1353" s="12"/>
      <c r="CH1353" s="12"/>
      <c r="CI1353" s="12"/>
    </row>
    <row r="1354" spans="1:87">
      <c r="A1354" s="9">
        <v>1345</v>
      </c>
      <c r="B1354" s="13">
        <v>269</v>
      </c>
      <c r="C1354" s="13" t="s">
        <v>1768</v>
      </c>
      <c r="D1354" s="13">
        <v>999</v>
      </c>
      <c r="E1354" s="13" t="s">
        <v>946</v>
      </c>
      <c r="F1354" s="111">
        <v>8750663.0839999989</v>
      </c>
      <c r="G1354" s="133">
        <v>1</v>
      </c>
      <c r="H1354" s="134">
        <f>SUM(H1350:H1353)</f>
        <v>8715657.7794499993</v>
      </c>
      <c r="I1354" s="133">
        <f>SUM(I1350:I1353)</f>
        <v>1</v>
      </c>
      <c r="J1354" s="111" t="e">
        <f>VLOOKUP(B1354,town351,22)</f>
        <v>#REF!</v>
      </c>
      <c r="K1354" s="111" t="e">
        <f>SUM(K1350:K1353)</f>
        <v>#REF!</v>
      </c>
      <c r="L1354" s="135">
        <v>7552799</v>
      </c>
      <c r="M1354" s="111" t="e">
        <f>SUM(M1350:M1353)</f>
        <v>#REF!</v>
      </c>
      <c r="N1354" s="49" t="e">
        <f t="shared" si="188"/>
        <v>#REF!</v>
      </c>
      <c r="O1354" s="111">
        <v>938</v>
      </c>
      <c r="P1354" s="9">
        <f t="shared" ref="P1354:P1417" si="190">ABS(Q1354-B1354)+ABS(R1354-D1354)</f>
        <v>0</v>
      </c>
      <c r="Q1354" s="130">
        <f t="shared" ref="Q1354:Q1417" si="191">VLOOKUP($A1354, foundoptions, VLOOKUP($Q$6, foundoptcell, 2, FALSE), FALSE)</f>
        <v>269</v>
      </c>
      <c r="R1354" s="130">
        <f t="shared" ref="R1354:R1417" si="192">VLOOKUP($A1354, foundoptions, VLOOKUP($Q$6, foundoptcell, 2, FALSE)+1, FALSE)</f>
        <v>999</v>
      </c>
      <c r="S1354" s="130">
        <f t="shared" ref="S1354:S1417" si="193">VLOOKUP($A1354, foundoptions, VLOOKUP($Q$6, foundoptcell, 2, FALSE)+2, FALSE)</f>
        <v>1345</v>
      </c>
      <c r="T1354" s="130">
        <f t="shared" ref="T1354:T1417" si="194">VLOOKUP($A1354, foundoptions, VLOOKUP($Q$6, foundoptcell, 2, FALSE)+3, FALSE)</f>
        <v>926</v>
      </c>
      <c r="U1354" s="130">
        <f t="shared" ref="U1354:U1417" si="195">VLOOKUP($A1354, foundoptions, VLOOKUP($Q$6, foundoptcell, 2, FALSE)+4, FALSE)</f>
        <v>8715657.7794499993</v>
      </c>
      <c r="V1354" s="185">
        <f t="shared" si="187"/>
        <v>1345</v>
      </c>
      <c r="W1354" s="12">
        <v>269</v>
      </c>
      <c r="X1354" s="9">
        <v>999</v>
      </c>
      <c r="Y1354" s="9">
        <v>1345</v>
      </c>
      <c r="Z1354" s="12">
        <v>926</v>
      </c>
      <c r="AA1354" s="12">
        <v>8715657.7794499993</v>
      </c>
      <c r="AB1354" s="132"/>
      <c r="AC1354" s="131"/>
      <c r="AD1354" s="132"/>
      <c r="AE1354" s="132"/>
      <c r="AF1354" s="131"/>
      <c r="AG1354" s="131"/>
      <c r="AI1354" s="12"/>
      <c r="AL1354" s="12"/>
      <c r="AM1354" s="12"/>
      <c r="AO1354" s="12"/>
      <c r="AR1354" s="12"/>
      <c r="AS1354" s="12"/>
      <c r="AU1354" s="12"/>
      <c r="AX1354" s="12"/>
      <c r="AY1354" s="12"/>
      <c r="BA1354" s="12"/>
      <c r="BD1354" s="12"/>
      <c r="BE1354" s="12"/>
      <c r="BG1354" s="12"/>
      <c r="BJ1354" s="12"/>
      <c r="BK1354" s="12"/>
      <c r="BM1354" s="131"/>
      <c r="BN1354" s="132"/>
      <c r="BO1354" s="132"/>
      <c r="BP1354" s="12"/>
      <c r="BQ1354" s="12"/>
      <c r="BS1354" s="12"/>
      <c r="BV1354" s="12"/>
      <c r="BW1354" s="12"/>
      <c r="BY1354" s="12"/>
      <c r="CB1354" s="12"/>
      <c r="CC1354" s="12"/>
      <c r="CE1354" s="12"/>
      <c r="CH1354" s="12"/>
      <c r="CI1354" s="12"/>
    </row>
    <row r="1355" spans="1:87">
      <c r="A1355" s="9">
        <v>1346</v>
      </c>
      <c r="B1355" s="9">
        <v>270</v>
      </c>
      <c r="C1355" s="9" t="s">
        <v>1769</v>
      </c>
      <c r="D1355" s="9">
        <v>270</v>
      </c>
      <c r="E1355" s="9" t="s">
        <v>1330</v>
      </c>
      <c r="F1355" s="75">
        <v>0</v>
      </c>
      <c r="G1355" s="138">
        <v>0</v>
      </c>
      <c r="H1355" s="129">
        <f>U1355</f>
        <v>0</v>
      </c>
      <c r="I1355" s="128">
        <f>IF(H1359&gt;0, H1355/H1359, 0)</f>
        <v>0</v>
      </c>
      <c r="J1355" s="76"/>
      <c r="K1355" s="12" t="e">
        <f>ROUND(J1359*I1355,0)</f>
        <v>#REF!</v>
      </c>
      <c r="L1355" s="75">
        <v>0</v>
      </c>
      <c r="M1355" s="12" t="e">
        <f>K1355-L1355</f>
        <v>#REF!</v>
      </c>
      <c r="N1355" s="50" t="e">
        <f t="shared" si="188"/>
        <v>#REF!</v>
      </c>
      <c r="O1355" s="66">
        <v>0</v>
      </c>
      <c r="P1355" s="9">
        <f t="shared" si="190"/>
        <v>0</v>
      </c>
      <c r="Q1355" s="130">
        <f t="shared" si="191"/>
        <v>270</v>
      </c>
      <c r="R1355" s="130">
        <f t="shared" si="192"/>
        <v>270</v>
      </c>
      <c r="S1355" s="130">
        <f t="shared" si="193"/>
        <v>1346</v>
      </c>
      <c r="T1355" s="130">
        <f t="shared" si="194"/>
        <v>0</v>
      </c>
      <c r="U1355" s="130">
        <f t="shared" si="195"/>
        <v>0</v>
      </c>
      <c r="V1355" s="185">
        <f t="shared" ref="V1355:V1418" si="196">A1355</f>
        <v>1346</v>
      </c>
      <c r="W1355" s="12">
        <v>270</v>
      </c>
      <c r="X1355" s="9">
        <v>270</v>
      </c>
      <c r="Y1355" s="9">
        <v>1346</v>
      </c>
      <c r="Z1355" s="12">
        <v>0</v>
      </c>
      <c r="AA1355" s="12">
        <v>0</v>
      </c>
      <c r="AB1355" s="132"/>
      <c r="AC1355" s="131"/>
      <c r="AD1355" s="132"/>
      <c r="AE1355" s="132"/>
      <c r="AF1355" s="131"/>
      <c r="AG1355" s="131"/>
      <c r="AI1355" s="12"/>
      <c r="AL1355" s="12"/>
      <c r="AM1355" s="12"/>
      <c r="AO1355" s="12"/>
      <c r="AR1355" s="12"/>
      <c r="AS1355" s="12"/>
      <c r="AU1355" s="12"/>
      <c r="AX1355" s="12"/>
      <c r="AY1355" s="12"/>
      <c r="BA1355" s="12"/>
      <c r="BD1355" s="12"/>
      <c r="BE1355" s="12"/>
      <c r="BG1355" s="12"/>
      <c r="BJ1355" s="12"/>
      <c r="BK1355" s="12"/>
      <c r="BM1355" s="131"/>
      <c r="BN1355" s="132"/>
      <c r="BO1355" s="132"/>
      <c r="BP1355" s="12"/>
      <c r="BQ1355" s="12"/>
      <c r="BS1355" s="12"/>
      <c r="BV1355" s="12"/>
      <c r="BW1355" s="12"/>
      <c r="BY1355" s="12"/>
      <c r="CB1355" s="12"/>
      <c r="CC1355" s="12"/>
      <c r="CE1355" s="12"/>
      <c r="CH1355" s="12"/>
      <c r="CI1355" s="12"/>
    </row>
    <row r="1356" spans="1:87">
      <c r="A1356" s="9">
        <v>1347</v>
      </c>
      <c r="B1356" s="9">
        <v>270</v>
      </c>
      <c r="C1356" s="9" t="s">
        <v>1769</v>
      </c>
      <c r="D1356" s="9">
        <v>616</v>
      </c>
      <c r="E1356" s="9" t="s">
        <v>1420</v>
      </c>
      <c r="F1356" s="75">
        <v>7399165</v>
      </c>
      <c r="G1356" s="138">
        <v>0.84931985333575299</v>
      </c>
      <c r="H1356" s="129">
        <f t="shared" si="189"/>
        <v>7563503</v>
      </c>
      <c r="I1356" s="128">
        <f>IF(H1359&gt;0, H1356/H1359, 0)</f>
        <v>0.87053728248374018</v>
      </c>
      <c r="J1356" s="76"/>
      <c r="K1356" s="12" t="e">
        <f>ROUND(J1359*I1356,0)</f>
        <v>#REF!</v>
      </c>
      <c r="L1356" s="75">
        <v>4088557</v>
      </c>
      <c r="M1356" s="12" t="e">
        <f>K1356-L1356</f>
        <v>#REF!</v>
      </c>
      <c r="N1356" s="50" t="e">
        <f t="shared" si="188"/>
        <v>#REF!</v>
      </c>
      <c r="O1356" s="66">
        <v>724</v>
      </c>
      <c r="P1356" s="9">
        <f t="shared" si="190"/>
        <v>0</v>
      </c>
      <c r="Q1356" s="130">
        <f t="shared" si="191"/>
        <v>270</v>
      </c>
      <c r="R1356" s="130">
        <f t="shared" si="192"/>
        <v>616</v>
      </c>
      <c r="S1356" s="130">
        <f t="shared" si="193"/>
        <v>1347</v>
      </c>
      <c r="T1356" s="130">
        <f t="shared" si="194"/>
        <v>758</v>
      </c>
      <c r="U1356" s="130">
        <f t="shared" si="195"/>
        <v>7563503</v>
      </c>
      <c r="V1356" s="185">
        <f t="shared" si="196"/>
        <v>1347</v>
      </c>
      <c r="W1356" s="12">
        <v>270</v>
      </c>
      <c r="X1356" s="9">
        <v>616</v>
      </c>
      <c r="Y1356" s="9">
        <v>1347</v>
      </c>
      <c r="Z1356" s="12">
        <v>758</v>
      </c>
      <c r="AA1356" s="12">
        <v>7563503</v>
      </c>
      <c r="AB1356" s="132"/>
      <c r="AC1356" s="131"/>
      <c r="AD1356" s="132"/>
      <c r="AE1356" s="132"/>
      <c r="AF1356" s="131"/>
      <c r="AG1356" s="131"/>
      <c r="AI1356" s="12"/>
      <c r="AL1356" s="12"/>
      <c r="AM1356" s="12"/>
      <c r="AO1356" s="12"/>
      <c r="AR1356" s="12"/>
      <c r="AS1356" s="12"/>
      <c r="AU1356" s="12"/>
      <c r="AX1356" s="12"/>
      <c r="AY1356" s="12"/>
      <c r="BA1356" s="12"/>
      <c r="BD1356" s="12"/>
      <c r="BE1356" s="12"/>
      <c r="BG1356" s="12"/>
      <c r="BJ1356" s="12"/>
      <c r="BK1356" s="12"/>
      <c r="BM1356" s="131"/>
      <c r="BN1356" s="132"/>
      <c r="BO1356" s="132"/>
      <c r="BP1356" s="12"/>
      <c r="BQ1356" s="12"/>
      <c r="BS1356" s="12"/>
      <c r="BV1356" s="12"/>
      <c r="BW1356" s="12"/>
      <c r="BY1356" s="12"/>
      <c r="CB1356" s="12"/>
      <c r="CC1356" s="12"/>
      <c r="CE1356" s="12"/>
      <c r="CH1356" s="12"/>
      <c r="CI1356" s="12"/>
    </row>
    <row r="1357" spans="1:87">
      <c r="A1357" s="9">
        <v>1348</v>
      </c>
      <c r="B1357" s="9">
        <v>270</v>
      </c>
      <c r="C1357" s="9" t="s">
        <v>1769</v>
      </c>
      <c r="D1357" s="9">
        <v>852</v>
      </c>
      <c r="E1357" s="9" t="s">
        <v>1488</v>
      </c>
      <c r="F1357" s="75">
        <v>1312706</v>
      </c>
      <c r="G1357" s="138">
        <v>0.15068014666424698</v>
      </c>
      <c r="H1357" s="129">
        <f t="shared" si="189"/>
        <v>1124813</v>
      </c>
      <c r="I1357" s="128">
        <f>IF(H1359&gt;0, H1357/H1359, 0)</f>
        <v>0.12946271751625976</v>
      </c>
      <c r="J1357" s="76"/>
      <c r="K1357" s="12" t="e">
        <f>ROUND(J1359*I1357,0)</f>
        <v>#REF!</v>
      </c>
      <c r="L1357" s="75">
        <v>725362</v>
      </c>
      <c r="M1357" s="12" t="e">
        <f>K1357-L1357</f>
        <v>#REF!</v>
      </c>
      <c r="N1357" s="50" t="e">
        <f t="shared" si="188"/>
        <v>#REF!</v>
      </c>
      <c r="O1357" s="66">
        <v>85</v>
      </c>
      <c r="P1357" s="9">
        <f t="shared" si="190"/>
        <v>0</v>
      </c>
      <c r="Q1357" s="130">
        <f t="shared" si="191"/>
        <v>270</v>
      </c>
      <c r="R1357" s="130">
        <f t="shared" si="192"/>
        <v>852</v>
      </c>
      <c r="S1357" s="130">
        <f t="shared" si="193"/>
        <v>1348</v>
      </c>
      <c r="T1357" s="130">
        <f t="shared" si="194"/>
        <v>72</v>
      </c>
      <c r="U1357" s="130">
        <f t="shared" si="195"/>
        <v>1124813</v>
      </c>
      <c r="V1357" s="185">
        <f t="shared" si="196"/>
        <v>1348</v>
      </c>
      <c r="W1357" s="12">
        <v>270</v>
      </c>
      <c r="X1357" s="9">
        <v>852</v>
      </c>
      <c r="Y1357" s="9">
        <v>1348</v>
      </c>
      <c r="Z1357" s="12">
        <v>72</v>
      </c>
      <c r="AA1357" s="12">
        <v>1124813</v>
      </c>
      <c r="AB1357" s="132"/>
      <c r="AC1357" s="131"/>
      <c r="AD1357" s="132"/>
      <c r="AE1357" s="132"/>
      <c r="AF1357" s="131"/>
      <c r="AG1357" s="131"/>
      <c r="AI1357" s="12"/>
      <c r="AL1357" s="12"/>
      <c r="AM1357" s="12"/>
      <c r="AO1357" s="12"/>
      <c r="AR1357" s="12"/>
      <c r="AS1357" s="12"/>
      <c r="AU1357" s="12"/>
      <c r="AX1357" s="12"/>
      <c r="AY1357" s="12"/>
      <c r="BA1357" s="12"/>
      <c r="BD1357" s="12"/>
      <c r="BE1357" s="12"/>
      <c r="BG1357" s="12"/>
      <c r="BJ1357" s="12"/>
      <c r="BK1357" s="12"/>
      <c r="BM1357" s="131"/>
      <c r="BN1357" s="132"/>
      <c r="BO1357" s="132"/>
      <c r="BP1357" s="12"/>
      <c r="BQ1357" s="12"/>
      <c r="BS1357" s="12"/>
      <c r="BV1357" s="12"/>
      <c r="BW1357" s="12"/>
      <c r="BY1357" s="12"/>
      <c r="CB1357" s="12"/>
      <c r="CC1357" s="12"/>
      <c r="CE1357" s="12"/>
      <c r="CH1357" s="12"/>
      <c r="CI1357" s="12"/>
    </row>
    <row r="1358" spans="1:87">
      <c r="A1358" s="9">
        <v>1349</v>
      </c>
      <c r="B1358" s="9">
        <v>270</v>
      </c>
      <c r="C1358" s="9" t="s">
        <v>1928</v>
      </c>
      <c r="D1358" s="9">
        <v>998</v>
      </c>
      <c r="E1358" s="9" t="s">
        <v>1928</v>
      </c>
      <c r="F1358" s="75">
        <v>0</v>
      </c>
      <c r="G1358" s="138">
        <v>0</v>
      </c>
      <c r="H1358" s="129">
        <f t="shared" si="189"/>
        <v>0</v>
      </c>
      <c r="I1358" s="128">
        <f>IF(H1359&gt;0, H1358/H1359, 0)</f>
        <v>0</v>
      </c>
      <c r="J1358" s="76"/>
      <c r="K1358" s="12" t="e">
        <f>ROUND(J1359*I1358,0)</f>
        <v>#REF!</v>
      </c>
      <c r="L1358" s="75">
        <v>0</v>
      </c>
      <c r="M1358" s="12" t="e">
        <f>K1358-L1358</f>
        <v>#REF!</v>
      </c>
      <c r="N1358" s="50" t="e">
        <f t="shared" si="188"/>
        <v>#REF!</v>
      </c>
      <c r="O1358" s="66">
        <v>0</v>
      </c>
      <c r="P1358" s="9">
        <f t="shared" si="190"/>
        <v>0</v>
      </c>
      <c r="Q1358" s="130">
        <f t="shared" si="191"/>
        <v>270</v>
      </c>
      <c r="R1358" s="130">
        <f t="shared" si="192"/>
        <v>998</v>
      </c>
      <c r="S1358" s="130">
        <f t="shared" si="193"/>
        <v>1349</v>
      </c>
      <c r="T1358" s="130">
        <f t="shared" si="194"/>
        <v>0</v>
      </c>
      <c r="U1358" s="130">
        <f t="shared" si="195"/>
        <v>0</v>
      </c>
      <c r="V1358" s="185">
        <f t="shared" si="196"/>
        <v>1349</v>
      </c>
      <c r="W1358" s="12">
        <v>270</v>
      </c>
      <c r="X1358" s="9">
        <v>998</v>
      </c>
      <c r="Y1358" s="9">
        <v>1349</v>
      </c>
      <c r="Z1358" s="12">
        <v>0</v>
      </c>
      <c r="AA1358" s="12">
        <v>0</v>
      </c>
      <c r="AB1358" s="132"/>
      <c r="AC1358" s="131"/>
      <c r="AD1358" s="132"/>
      <c r="AE1358" s="132"/>
      <c r="AF1358" s="131"/>
      <c r="AG1358" s="131"/>
      <c r="AI1358" s="12"/>
      <c r="AL1358" s="12"/>
      <c r="AM1358" s="12"/>
      <c r="AO1358" s="12"/>
      <c r="AR1358" s="12"/>
      <c r="AS1358" s="12"/>
      <c r="AU1358" s="12"/>
      <c r="AX1358" s="12"/>
      <c r="AY1358" s="12"/>
      <c r="BA1358" s="12"/>
      <c r="BD1358" s="12"/>
      <c r="BE1358" s="12"/>
      <c r="BG1358" s="12"/>
      <c r="BJ1358" s="12"/>
      <c r="BK1358" s="12"/>
      <c r="BM1358" s="131"/>
      <c r="BN1358" s="132"/>
      <c r="BO1358" s="132"/>
      <c r="BP1358" s="12"/>
      <c r="BQ1358" s="12"/>
      <c r="BS1358" s="12"/>
      <c r="BV1358" s="12"/>
      <c r="BW1358" s="12"/>
      <c r="BY1358" s="12"/>
      <c r="CB1358" s="12"/>
      <c r="CC1358" s="12"/>
      <c r="CE1358" s="12"/>
      <c r="CH1358" s="12"/>
      <c r="CI1358" s="12"/>
    </row>
    <row r="1359" spans="1:87">
      <c r="A1359" s="9">
        <v>1350</v>
      </c>
      <c r="B1359" s="13">
        <v>270</v>
      </c>
      <c r="C1359" s="13" t="s">
        <v>1769</v>
      </c>
      <c r="D1359" s="13">
        <v>999</v>
      </c>
      <c r="E1359" s="13" t="s">
        <v>946</v>
      </c>
      <c r="F1359" s="141">
        <v>8711871</v>
      </c>
      <c r="G1359" s="138">
        <v>1</v>
      </c>
      <c r="H1359" s="134">
        <f>SUM(H1355:H1358)</f>
        <v>8688316</v>
      </c>
      <c r="I1359" s="133">
        <f>SUM(I1355:I1358)</f>
        <v>1</v>
      </c>
      <c r="J1359" s="111" t="e">
        <f>VLOOKUP(B1359,town351,22)</f>
        <v>#REF!</v>
      </c>
      <c r="K1359" s="111" t="e">
        <f>SUM(K1355:K1358)</f>
        <v>#REF!</v>
      </c>
      <c r="L1359" s="135">
        <v>4813919</v>
      </c>
      <c r="M1359" s="141" t="e">
        <f>SUM(M1355:M1358)</f>
        <v>#REF!</v>
      </c>
      <c r="N1359" s="145" t="e">
        <f t="shared" si="188"/>
        <v>#REF!</v>
      </c>
      <c r="O1359" s="141">
        <v>809</v>
      </c>
      <c r="P1359" s="9">
        <f t="shared" si="190"/>
        <v>0</v>
      </c>
      <c r="Q1359" s="130">
        <f t="shared" si="191"/>
        <v>270</v>
      </c>
      <c r="R1359" s="130">
        <f t="shared" si="192"/>
        <v>999</v>
      </c>
      <c r="S1359" s="130">
        <f t="shared" si="193"/>
        <v>1350</v>
      </c>
      <c r="T1359" s="130">
        <f t="shared" si="194"/>
        <v>830</v>
      </c>
      <c r="U1359" s="130">
        <f t="shared" si="195"/>
        <v>8688316</v>
      </c>
      <c r="V1359" s="185">
        <f t="shared" si="196"/>
        <v>1350</v>
      </c>
      <c r="W1359" s="12">
        <v>270</v>
      </c>
      <c r="X1359" s="9">
        <v>999</v>
      </c>
      <c r="Y1359" s="9">
        <v>1350</v>
      </c>
      <c r="Z1359" s="12">
        <v>830</v>
      </c>
      <c r="AA1359" s="12">
        <v>8688316</v>
      </c>
      <c r="AB1359" s="132"/>
      <c r="AC1359" s="131"/>
      <c r="AD1359" s="132"/>
      <c r="AE1359" s="132"/>
      <c r="AF1359" s="131"/>
      <c r="AG1359" s="131"/>
      <c r="AI1359" s="12"/>
      <c r="AL1359" s="12"/>
      <c r="AM1359" s="12"/>
      <c r="AO1359" s="12"/>
      <c r="AR1359" s="12"/>
      <c r="AS1359" s="12"/>
      <c r="AU1359" s="12"/>
      <c r="AX1359" s="12"/>
      <c r="AY1359" s="12"/>
      <c r="BA1359" s="12"/>
      <c r="BD1359" s="12"/>
      <c r="BE1359" s="12"/>
      <c r="BG1359" s="12"/>
      <c r="BJ1359" s="12"/>
      <c r="BK1359" s="12"/>
      <c r="BM1359" s="131"/>
      <c r="BN1359" s="132"/>
      <c r="BO1359" s="132"/>
      <c r="BP1359" s="12"/>
      <c r="BQ1359" s="12"/>
      <c r="BS1359" s="12"/>
      <c r="BV1359" s="12"/>
      <c r="BW1359" s="12"/>
      <c r="BY1359" s="12"/>
      <c r="CB1359" s="12"/>
      <c r="CC1359" s="12"/>
      <c r="CE1359" s="12"/>
      <c r="CH1359" s="12"/>
      <c r="CI1359" s="12"/>
    </row>
    <row r="1360" spans="1:87">
      <c r="A1360" s="9">
        <v>1351</v>
      </c>
      <c r="B1360" s="9">
        <v>271</v>
      </c>
      <c r="C1360" s="9" t="s">
        <v>1770</v>
      </c>
      <c r="D1360" s="9">
        <v>271</v>
      </c>
      <c r="E1360" s="9" t="s">
        <v>1331</v>
      </c>
      <c r="F1360" s="75">
        <v>57096131.690000013</v>
      </c>
      <c r="G1360" s="138">
        <v>1</v>
      </c>
      <c r="H1360" s="129">
        <f>U1360</f>
        <v>56301993.68999999</v>
      </c>
      <c r="I1360" s="128">
        <f>IF(H1364&gt;0, H1360/H1364, 0)</f>
        <v>1</v>
      </c>
      <c r="J1360" s="76"/>
      <c r="K1360" s="12" t="e">
        <f>ROUND(J1364*I1360,0)</f>
        <v>#REF!</v>
      </c>
      <c r="L1360" s="75">
        <v>40658212</v>
      </c>
      <c r="M1360" s="12" t="e">
        <f>K1360-L1360</f>
        <v>#REF!</v>
      </c>
      <c r="N1360" s="50" t="e">
        <f>IF(L1360&gt;0,M1360*100/L1360,IF(M1360&gt;0,100,0))</f>
        <v>#REF!</v>
      </c>
      <c r="O1360" s="12">
        <v>5993</v>
      </c>
      <c r="P1360" s="9">
        <f t="shared" si="190"/>
        <v>0</v>
      </c>
      <c r="Q1360" s="130">
        <f t="shared" si="191"/>
        <v>271</v>
      </c>
      <c r="R1360" s="130">
        <f t="shared" si="192"/>
        <v>271</v>
      </c>
      <c r="S1360" s="130">
        <f t="shared" si="193"/>
        <v>1351</v>
      </c>
      <c r="T1360" s="130">
        <f t="shared" si="194"/>
        <v>5986</v>
      </c>
      <c r="U1360" s="130">
        <f t="shared" si="195"/>
        <v>56301993.68999999</v>
      </c>
      <c r="V1360" s="185">
        <f t="shared" si="196"/>
        <v>1351</v>
      </c>
      <c r="W1360" s="12">
        <v>271</v>
      </c>
      <c r="X1360" s="9">
        <v>271</v>
      </c>
      <c r="Y1360" s="9">
        <v>1351</v>
      </c>
      <c r="Z1360" s="12">
        <v>5986</v>
      </c>
      <c r="AA1360" s="12">
        <v>56301993.68999999</v>
      </c>
      <c r="AB1360" s="132"/>
      <c r="AC1360" s="131"/>
      <c r="AD1360" s="132"/>
      <c r="AE1360" s="132"/>
      <c r="AF1360" s="131"/>
      <c r="AG1360" s="131"/>
      <c r="AI1360" s="12"/>
      <c r="AL1360" s="12"/>
      <c r="AM1360" s="12"/>
      <c r="AO1360" s="12"/>
      <c r="AR1360" s="12"/>
      <c r="AS1360" s="12"/>
      <c r="AU1360" s="12"/>
      <c r="AX1360" s="12"/>
      <c r="AY1360" s="12"/>
      <c r="BA1360" s="12"/>
      <c r="BD1360" s="12"/>
      <c r="BE1360" s="12"/>
      <c r="BG1360" s="12"/>
      <c r="BJ1360" s="12"/>
      <c r="BK1360" s="12"/>
      <c r="BM1360" s="131"/>
      <c r="BN1360" s="132"/>
      <c r="BO1360" s="132"/>
      <c r="BP1360" s="12"/>
      <c r="BQ1360" s="12"/>
      <c r="BS1360" s="12"/>
      <c r="BV1360" s="12"/>
      <c r="BW1360" s="12"/>
      <c r="BY1360" s="12"/>
      <c r="CB1360" s="12"/>
      <c r="CC1360" s="12"/>
      <c r="CE1360" s="12"/>
      <c r="CH1360" s="12"/>
      <c r="CI1360" s="12"/>
    </row>
    <row r="1361" spans="1:87">
      <c r="A1361" s="9">
        <v>1352</v>
      </c>
      <c r="B1361" s="9">
        <v>271</v>
      </c>
      <c r="C1361" s="9" t="s">
        <v>1928</v>
      </c>
      <c r="D1361" s="9">
        <v>998</v>
      </c>
      <c r="E1361" s="9" t="s">
        <v>1928</v>
      </c>
      <c r="F1361" s="75">
        <v>0</v>
      </c>
      <c r="G1361" s="138">
        <v>0</v>
      </c>
      <c r="H1361" s="129">
        <f t="shared" si="189"/>
        <v>0</v>
      </c>
      <c r="I1361" s="128">
        <f>IF(H1364&gt;0, H1361/H1364, 0)</f>
        <v>0</v>
      </c>
      <c r="J1361" s="76"/>
      <c r="K1361" s="12" t="e">
        <f>ROUND(J1364*I1361,0)</f>
        <v>#REF!</v>
      </c>
      <c r="L1361" s="75">
        <v>0</v>
      </c>
      <c r="M1361" s="12" t="e">
        <f>K1361-L1361</f>
        <v>#REF!</v>
      </c>
      <c r="N1361" s="50" t="e">
        <f>IF(L1361&gt;0,M1361*100/L1361,IF(M1361&gt;0,100,0))</f>
        <v>#REF!</v>
      </c>
      <c r="O1361" s="12">
        <v>0</v>
      </c>
      <c r="P1361" s="9">
        <f t="shared" si="190"/>
        <v>0</v>
      </c>
      <c r="Q1361" s="130">
        <f t="shared" si="191"/>
        <v>271</v>
      </c>
      <c r="R1361" s="130">
        <f t="shared" si="192"/>
        <v>998</v>
      </c>
      <c r="S1361" s="130">
        <f t="shared" si="193"/>
        <v>1352</v>
      </c>
      <c r="T1361" s="130">
        <f t="shared" si="194"/>
        <v>0</v>
      </c>
      <c r="U1361" s="130">
        <f t="shared" si="195"/>
        <v>0</v>
      </c>
      <c r="V1361" s="185">
        <f t="shared" si="196"/>
        <v>1352</v>
      </c>
      <c r="W1361" s="12">
        <v>271</v>
      </c>
      <c r="X1361" s="9">
        <v>998</v>
      </c>
      <c r="Y1361" s="9">
        <v>1352</v>
      </c>
      <c r="Z1361" s="12">
        <v>0</v>
      </c>
      <c r="AA1361" s="12">
        <v>0</v>
      </c>
      <c r="AB1361" s="132"/>
      <c r="AC1361" s="131"/>
      <c r="AD1361" s="132"/>
      <c r="AE1361" s="132"/>
      <c r="AF1361" s="131"/>
      <c r="AG1361" s="131"/>
      <c r="AI1361" s="12"/>
      <c r="AL1361" s="12"/>
      <c r="AM1361" s="12"/>
      <c r="AO1361" s="12"/>
      <c r="AR1361" s="12"/>
      <c r="AS1361" s="12"/>
      <c r="AU1361" s="12"/>
      <c r="AX1361" s="12"/>
      <c r="AY1361" s="12"/>
      <c r="BA1361" s="12"/>
      <c r="BD1361" s="12"/>
      <c r="BE1361" s="12"/>
      <c r="BG1361" s="12"/>
      <c r="BJ1361" s="12"/>
      <c r="BK1361" s="12"/>
      <c r="BM1361" s="131"/>
      <c r="BN1361" s="132"/>
      <c r="BO1361" s="132"/>
      <c r="BP1361" s="12"/>
      <c r="BQ1361" s="12"/>
      <c r="BS1361" s="12"/>
      <c r="BV1361" s="12"/>
      <c r="BW1361" s="12"/>
      <c r="BY1361" s="12"/>
      <c r="CB1361" s="12"/>
      <c r="CC1361" s="12"/>
      <c r="CE1361" s="12"/>
      <c r="CH1361" s="12"/>
      <c r="CI1361" s="12"/>
    </row>
    <row r="1362" spans="1:87">
      <c r="A1362" s="9">
        <v>1353</v>
      </c>
      <c r="B1362" s="9">
        <v>271</v>
      </c>
      <c r="C1362" s="9" t="s">
        <v>1928</v>
      </c>
      <c r="D1362" s="9">
        <v>998</v>
      </c>
      <c r="E1362" s="9" t="s">
        <v>1928</v>
      </c>
      <c r="F1362" s="75">
        <v>0</v>
      </c>
      <c r="G1362" s="138">
        <v>0</v>
      </c>
      <c r="H1362" s="129">
        <f t="shared" si="189"/>
        <v>0</v>
      </c>
      <c r="I1362" s="128">
        <f>IF(H1364&gt;0, H1362/H1364, 0)</f>
        <v>0</v>
      </c>
      <c r="J1362" s="76"/>
      <c r="K1362" s="12" t="e">
        <f>ROUND(J1364*I1362,0)</f>
        <v>#REF!</v>
      </c>
      <c r="L1362" s="75">
        <v>0</v>
      </c>
      <c r="M1362" s="12" t="e">
        <f>K1362-L1362</f>
        <v>#REF!</v>
      </c>
      <c r="N1362" s="50" t="e">
        <f>IF(L1362&gt;0,M1362*100/L1362,IF(M1362&gt;0,100,0))</f>
        <v>#REF!</v>
      </c>
      <c r="O1362" s="12">
        <v>0</v>
      </c>
      <c r="P1362" s="9">
        <f t="shared" si="190"/>
        <v>0</v>
      </c>
      <c r="Q1362" s="130">
        <f t="shared" si="191"/>
        <v>271</v>
      </c>
      <c r="R1362" s="130">
        <f t="shared" si="192"/>
        <v>998</v>
      </c>
      <c r="S1362" s="130">
        <f t="shared" si="193"/>
        <v>1353</v>
      </c>
      <c r="T1362" s="130">
        <f t="shared" si="194"/>
        <v>0</v>
      </c>
      <c r="U1362" s="130">
        <f t="shared" si="195"/>
        <v>0</v>
      </c>
      <c r="V1362" s="185">
        <f t="shared" si="196"/>
        <v>1353</v>
      </c>
      <c r="W1362" s="12">
        <v>271</v>
      </c>
      <c r="X1362" s="9">
        <v>998</v>
      </c>
      <c r="Y1362" s="9">
        <v>1353</v>
      </c>
      <c r="Z1362" s="12">
        <v>0</v>
      </c>
      <c r="AA1362" s="12">
        <v>0</v>
      </c>
      <c r="AB1362" s="132"/>
      <c r="AC1362" s="131"/>
      <c r="AD1362" s="132"/>
      <c r="AE1362" s="132"/>
      <c r="AF1362" s="131"/>
      <c r="AG1362" s="131"/>
      <c r="AI1362" s="12"/>
      <c r="AL1362" s="12"/>
      <c r="AM1362" s="12"/>
      <c r="AO1362" s="12"/>
      <c r="AR1362" s="12"/>
      <c r="AS1362" s="12"/>
      <c r="AU1362" s="12"/>
      <c r="AX1362" s="12"/>
      <c r="AY1362" s="12"/>
      <c r="BA1362" s="12"/>
      <c r="BD1362" s="12"/>
      <c r="BE1362" s="12"/>
      <c r="BG1362" s="12"/>
      <c r="BJ1362" s="12"/>
      <c r="BK1362" s="12"/>
      <c r="BM1362" s="131"/>
      <c r="BN1362" s="132"/>
      <c r="BO1362" s="132"/>
      <c r="BP1362" s="12"/>
      <c r="BQ1362" s="12"/>
      <c r="BS1362" s="12"/>
      <c r="BV1362" s="12"/>
      <c r="BW1362" s="12"/>
      <c r="BY1362" s="12"/>
      <c r="CB1362" s="12"/>
      <c r="CC1362" s="12"/>
      <c r="CE1362" s="12"/>
      <c r="CH1362" s="12"/>
      <c r="CI1362" s="12"/>
    </row>
    <row r="1363" spans="1:87">
      <c r="A1363" s="9">
        <v>1354</v>
      </c>
      <c r="B1363" s="9">
        <v>271</v>
      </c>
      <c r="C1363" s="9" t="s">
        <v>1928</v>
      </c>
      <c r="D1363" s="9">
        <v>998</v>
      </c>
      <c r="E1363" s="9" t="s">
        <v>1928</v>
      </c>
      <c r="F1363" s="75">
        <v>0</v>
      </c>
      <c r="G1363" s="138">
        <v>0</v>
      </c>
      <c r="H1363" s="129">
        <f t="shared" si="189"/>
        <v>0</v>
      </c>
      <c r="I1363" s="128">
        <f>IF(H1364&gt;0, H1363/H1364, 0)</f>
        <v>0</v>
      </c>
      <c r="J1363" s="76"/>
      <c r="K1363" s="12" t="e">
        <f>ROUND(J1364*I1363,0)</f>
        <v>#REF!</v>
      </c>
      <c r="L1363" s="75">
        <v>0</v>
      </c>
      <c r="M1363" s="12" t="e">
        <f>K1363-L1363</f>
        <v>#REF!</v>
      </c>
      <c r="N1363" s="50" t="e">
        <f>IF(L1363&gt;0,M1363*100/L1363,IF(M1363&gt;0,100,0))</f>
        <v>#REF!</v>
      </c>
      <c r="O1363" s="12">
        <v>0</v>
      </c>
      <c r="P1363" s="9">
        <f t="shared" si="190"/>
        <v>0</v>
      </c>
      <c r="Q1363" s="130">
        <f t="shared" si="191"/>
        <v>271</v>
      </c>
      <c r="R1363" s="130">
        <f t="shared" si="192"/>
        <v>998</v>
      </c>
      <c r="S1363" s="130">
        <f t="shared" si="193"/>
        <v>1354</v>
      </c>
      <c r="T1363" s="130">
        <f t="shared" si="194"/>
        <v>0</v>
      </c>
      <c r="U1363" s="130">
        <f t="shared" si="195"/>
        <v>0</v>
      </c>
      <c r="V1363" s="185">
        <f t="shared" si="196"/>
        <v>1354</v>
      </c>
      <c r="W1363" s="12">
        <v>271</v>
      </c>
      <c r="X1363" s="9">
        <v>998</v>
      </c>
      <c r="Y1363" s="9">
        <v>1354</v>
      </c>
      <c r="Z1363" s="12">
        <v>0</v>
      </c>
      <c r="AA1363" s="12">
        <v>0</v>
      </c>
      <c r="AB1363" s="132"/>
      <c r="AC1363" s="131"/>
      <c r="AD1363" s="132"/>
      <c r="AE1363" s="132"/>
      <c r="AF1363" s="131"/>
      <c r="AG1363" s="131"/>
      <c r="AI1363" s="12"/>
      <c r="AL1363" s="12"/>
      <c r="AM1363" s="12"/>
      <c r="AO1363" s="12"/>
      <c r="AR1363" s="12"/>
      <c r="AS1363" s="12"/>
      <c r="AU1363" s="12"/>
      <c r="AX1363" s="12"/>
      <c r="AY1363" s="12"/>
      <c r="BA1363" s="12"/>
      <c r="BD1363" s="12"/>
      <c r="BE1363" s="12"/>
      <c r="BG1363" s="12"/>
      <c r="BJ1363" s="12"/>
      <c r="BK1363" s="12"/>
      <c r="BM1363" s="131"/>
      <c r="BN1363" s="132"/>
      <c r="BO1363" s="132"/>
      <c r="BP1363" s="12"/>
      <c r="BQ1363" s="12"/>
      <c r="BS1363" s="12"/>
      <c r="BV1363" s="12"/>
      <c r="BW1363" s="12"/>
      <c r="BY1363" s="12"/>
      <c r="CB1363" s="12"/>
      <c r="CC1363" s="12"/>
      <c r="CE1363" s="12"/>
      <c r="CH1363" s="12"/>
      <c r="CI1363" s="12"/>
    </row>
    <row r="1364" spans="1:87">
      <c r="A1364" s="9">
        <v>1355</v>
      </c>
      <c r="B1364" s="13">
        <v>271</v>
      </c>
      <c r="C1364" s="13" t="s">
        <v>1770</v>
      </c>
      <c r="D1364" s="13">
        <v>999</v>
      </c>
      <c r="E1364" s="13" t="s">
        <v>946</v>
      </c>
      <c r="F1364" s="141">
        <v>57096131.690000013</v>
      </c>
      <c r="G1364" s="142">
        <v>1</v>
      </c>
      <c r="H1364" s="134">
        <f>SUM(H1360:H1363)</f>
        <v>56301993.68999999</v>
      </c>
      <c r="I1364" s="133">
        <f>SUM(I1360:I1363)</f>
        <v>1</v>
      </c>
      <c r="J1364" s="111" t="e">
        <f>VLOOKUP(B1364,town351,22)</f>
        <v>#REF!</v>
      </c>
      <c r="K1364" s="111" t="e">
        <f>SUM(K1360:K1363)</f>
        <v>#REF!</v>
      </c>
      <c r="L1364" s="135">
        <v>40658212</v>
      </c>
      <c r="M1364" s="111" t="e">
        <f>SUM(M1360:M1363)</f>
        <v>#REF!</v>
      </c>
      <c r="N1364" s="49" t="e">
        <f t="shared" ref="N1364:N1423" si="197">IF(L1364&gt;0,M1364*100/L1364,IF(M1364&gt;0,100,0))</f>
        <v>#REF!</v>
      </c>
      <c r="O1364" s="111">
        <v>5993</v>
      </c>
      <c r="P1364" s="9">
        <f t="shared" si="190"/>
        <v>0</v>
      </c>
      <c r="Q1364" s="130">
        <f t="shared" si="191"/>
        <v>271</v>
      </c>
      <c r="R1364" s="130">
        <f t="shared" si="192"/>
        <v>999</v>
      </c>
      <c r="S1364" s="130">
        <f t="shared" si="193"/>
        <v>1355</v>
      </c>
      <c r="T1364" s="130">
        <f t="shared" si="194"/>
        <v>5986</v>
      </c>
      <c r="U1364" s="130">
        <f t="shared" si="195"/>
        <v>56301993.68999999</v>
      </c>
      <c r="V1364" s="185">
        <f t="shared" si="196"/>
        <v>1355</v>
      </c>
      <c r="W1364" s="12">
        <v>271</v>
      </c>
      <c r="X1364" s="9">
        <v>999</v>
      </c>
      <c r="Y1364" s="9">
        <v>1355</v>
      </c>
      <c r="Z1364" s="12">
        <v>5986</v>
      </c>
      <c r="AA1364" s="12">
        <v>56301993.68999999</v>
      </c>
      <c r="AB1364" s="132"/>
      <c r="AC1364" s="131"/>
      <c r="AD1364" s="132"/>
      <c r="AE1364" s="132"/>
      <c r="AF1364" s="131"/>
      <c r="AG1364" s="131"/>
      <c r="AI1364" s="12"/>
      <c r="AL1364" s="12"/>
      <c r="AM1364" s="12"/>
      <c r="AO1364" s="12"/>
      <c r="AR1364" s="12"/>
      <c r="AS1364" s="12"/>
      <c r="AU1364" s="12"/>
      <c r="AX1364" s="12"/>
      <c r="AY1364" s="12"/>
      <c r="BA1364" s="12"/>
      <c r="BD1364" s="12"/>
      <c r="BE1364" s="12"/>
      <c r="BG1364" s="12"/>
      <c r="BJ1364" s="12"/>
      <c r="BK1364" s="12"/>
      <c r="BM1364" s="131"/>
      <c r="BN1364" s="132"/>
      <c r="BO1364" s="132"/>
      <c r="BP1364" s="12"/>
      <c r="BQ1364" s="12"/>
      <c r="BS1364" s="12"/>
      <c r="BV1364" s="12"/>
      <c r="BW1364" s="12"/>
      <c r="BY1364" s="12"/>
      <c r="CB1364" s="12"/>
      <c r="CC1364" s="12"/>
      <c r="CE1364" s="12"/>
      <c r="CH1364" s="12"/>
      <c r="CI1364" s="12"/>
    </row>
    <row r="1365" spans="1:87">
      <c r="A1365" s="9">
        <v>1356</v>
      </c>
      <c r="B1365" s="9">
        <v>272</v>
      </c>
      <c r="C1365" s="9" t="s">
        <v>1771</v>
      </c>
      <c r="D1365" s="9">
        <v>272</v>
      </c>
      <c r="E1365" s="9" t="s">
        <v>1332</v>
      </c>
      <c r="F1365" s="75">
        <v>1336733.0899999999</v>
      </c>
      <c r="G1365" s="138">
        <v>0.4874382270663411</v>
      </c>
      <c r="H1365" s="129">
        <f>U1365</f>
        <v>1115064.6000000001</v>
      </c>
      <c r="I1365" s="128">
        <f>IF(H1369&gt;0, H1365/H1369, 0)</f>
        <v>0.43057914057212199</v>
      </c>
      <c r="J1365" s="76"/>
      <c r="K1365" s="12" t="e">
        <f>ROUND(J1369*I1365,0)</f>
        <v>#REF!</v>
      </c>
      <c r="L1365" s="75">
        <v>723367</v>
      </c>
      <c r="M1365" s="12" t="e">
        <f>K1365-L1365</f>
        <v>#REF!</v>
      </c>
      <c r="N1365" s="50" t="e">
        <f t="shared" si="197"/>
        <v>#REF!</v>
      </c>
      <c r="O1365" s="12">
        <v>146</v>
      </c>
      <c r="P1365" s="9">
        <f t="shared" si="190"/>
        <v>0</v>
      </c>
      <c r="Q1365" s="130">
        <f t="shared" si="191"/>
        <v>272</v>
      </c>
      <c r="R1365" s="130">
        <f t="shared" si="192"/>
        <v>272</v>
      </c>
      <c r="S1365" s="130">
        <f t="shared" si="193"/>
        <v>1356</v>
      </c>
      <c r="T1365" s="130">
        <f t="shared" si="194"/>
        <v>118</v>
      </c>
      <c r="U1365" s="130">
        <f t="shared" si="195"/>
        <v>1115064.6000000001</v>
      </c>
      <c r="V1365" s="185">
        <f t="shared" si="196"/>
        <v>1356</v>
      </c>
      <c r="W1365" s="12">
        <v>272</v>
      </c>
      <c r="X1365" s="9">
        <v>272</v>
      </c>
      <c r="Y1365" s="9">
        <v>1356</v>
      </c>
      <c r="Z1365" s="12">
        <v>118</v>
      </c>
      <c r="AA1365" s="12">
        <v>1115064.6000000001</v>
      </c>
      <c r="AB1365" s="132"/>
      <c r="AC1365" s="131"/>
      <c r="AD1365" s="132"/>
      <c r="AE1365" s="132"/>
      <c r="AF1365" s="131"/>
      <c r="AG1365" s="131"/>
      <c r="AI1365" s="12"/>
      <c r="AL1365" s="12"/>
      <c r="AM1365" s="12"/>
      <c r="AO1365" s="12"/>
      <c r="AR1365" s="12"/>
      <c r="AS1365" s="12"/>
      <c r="AU1365" s="12"/>
      <c r="AX1365" s="12"/>
      <c r="AY1365" s="12"/>
      <c r="BA1365" s="12"/>
      <c r="BD1365" s="12"/>
      <c r="BE1365" s="12"/>
      <c r="BG1365" s="12"/>
      <c r="BJ1365" s="12"/>
      <c r="BK1365" s="12"/>
      <c r="BM1365" s="131"/>
      <c r="BN1365" s="132"/>
      <c r="BO1365" s="132"/>
      <c r="BP1365" s="12"/>
      <c r="BQ1365" s="12"/>
      <c r="BS1365" s="12"/>
      <c r="BV1365" s="12"/>
      <c r="BW1365" s="12"/>
      <c r="BY1365" s="12"/>
      <c r="CB1365" s="12"/>
      <c r="CC1365" s="12"/>
      <c r="CE1365" s="12"/>
      <c r="CH1365" s="12"/>
      <c r="CI1365" s="12"/>
    </row>
    <row r="1366" spans="1:87">
      <c r="A1366" s="9">
        <v>1357</v>
      </c>
      <c r="B1366" s="9">
        <v>272</v>
      </c>
      <c r="C1366" s="9" t="s">
        <v>1771</v>
      </c>
      <c r="D1366" s="9">
        <v>605</v>
      </c>
      <c r="E1366" s="9" t="s">
        <v>1417</v>
      </c>
      <c r="F1366" s="75">
        <v>1405631</v>
      </c>
      <c r="G1366" s="138">
        <v>0.5125617729336589</v>
      </c>
      <c r="H1366" s="129">
        <f t="shared" si="189"/>
        <v>1474621</v>
      </c>
      <c r="I1366" s="128">
        <f>IF(H1369&gt;0, H1366/H1369, 0)</f>
        <v>0.56942085942787801</v>
      </c>
      <c r="J1366" s="76"/>
      <c r="K1366" s="12" t="e">
        <f>ROUND(J1369*I1366,0)</f>
        <v>#REF!</v>
      </c>
      <c r="L1366" s="75">
        <v>760651</v>
      </c>
      <c r="M1366" s="12" t="e">
        <f>K1366-L1366</f>
        <v>#REF!</v>
      </c>
      <c r="N1366" s="50" t="e">
        <f t="shared" si="197"/>
        <v>#REF!</v>
      </c>
      <c r="O1366" s="12">
        <v>136</v>
      </c>
      <c r="P1366" s="9">
        <f t="shared" si="190"/>
        <v>0</v>
      </c>
      <c r="Q1366" s="130">
        <f t="shared" si="191"/>
        <v>272</v>
      </c>
      <c r="R1366" s="130">
        <f t="shared" si="192"/>
        <v>605</v>
      </c>
      <c r="S1366" s="130">
        <f t="shared" si="193"/>
        <v>1357</v>
      </c>
      <c r="T1366" s="130">
        <f t="shared" si="194"/>
        <v>142</v>
      </c>
      <c r="U1366" s="130">
        <f t="shared" si="195"/>
        <v>1474621</v>
      </c>
      <c r="V1366" s="185">
        <f t="shared" si="196"/>
        <v>1357</v>
      </c>
      <c r="W1366" s="12">
        <v>272</v>
      </c>
      <c r="X1366" s="9">
        <v>605</v>
      </c>
      <c r="Y1366" s="9">
        <v>1357</v>
      </c>
      <c r="Z1366" s="12">
        <v>142</v>
      </c>
      <c r="AA1366" s="12">
        <v>1474621</v>
      </c>
      <c r="AB1366" s="132"/>
      <c r="AC1366" s="131"/>
      <c r="AD1366" s="132"/>
      <c r="AE1366" s="132"/>
      <c r="AF1366" s="131"/>
      <c r="AG1366" s="131"/>
      <c r="AI1366" s="12"/>
      <c r="AL1366" s="12"/>
      <c r="AM1366" s="12"/>
      <c r="AO1366" s="12"/>
      <c r="AR1366" s="12"/>
      <c r="AS1366" s="12"/>
      <c r="AU1366" s="12"/>
      <c r="AX1366" s="12"/>
      <c r="AY1366" s="12"/>
      <c r="BA1366" s="12"/>
      <c r="BD1366" s="12"/>
      <c r="BE1366" s="12"/>
      <c r="BG1366" s="12"/>
      <c r="BJ1366" s="12"/>
      <c r="BK1366" s="12"/>
      <c r="BM1366" s="131"/>
      <c r="BN1366" s="132"/>
      <c r="BO1366" s="132"/>
      <c r="BP1366" s="12"/>
      <c r="BQ1366" s="12"/>
      <c r="BS1366" s="12"/>
      <c r="BV1366" s="12"/>
      <c r="BW1366" s="12"/>
      <c r="BY1366" s="12"/>
      <c r="CB1366" s="12"/>
      <c r="CC1366" s="12"/>
      <c r="CE1366" s="12"/>
      <c r="CH1366" s="12"/>
      <c r="CI1366" s="12"/>
    </row>
    <row r="1367" spans="1:87">
      <c r="A1367" s="9">
        <v>1358</v>
      </c>
      <c r="B1367" s="9">
        <v>272</v>
      </c>
      <c r="C1367" s="9" t="s">
        <v>1928</v>
      </c>
      <c r="D1367" s="9">
        <v>998</v>
      </c>
      <c r="E1367" s="9" t="s">
        <v>1928</v>
      </c>
      <c r="F1367" s="75">
        <v>0</v>
      </c>
      <c r="G1367" s="138">
        <v>0</v>
      </c>
      <c r="H1367" s="129">
        <f t="shared" si="189"/>
        <v>0</v>
      </c>
      <c r="I1367" s="128">
        <f>IF(H1369&gt;0, H1367/H1369, 0)</f>
        <v>0</v>
      </c>
      <c r="J1367" s="76"/>
      <c r="K1367" s="12" t="e">
        <f>ROUND(J1369*I1367,0)</f>
        <v>#REF!</v>
      </c>
      <c r="L1367" s="75">
        <v>0</v>
      </c>
      <c r="M1367" s="12" t="e">
        <f>K1367-L1367</f>
        <v>#REF!</v>
      </c>
      <c r="N1367" s="50" t="e">
        <f t="shared" si="197"/>
        <v>#REF!</v>
      </c>
      <c r="O1367" s="12">
        <v>0</v>
      </c>
      <c r="P1367" s="9">
        <f t="shared" si="190"/>
        <v>0</v>
      </c>
      <c r="Q1367" s="130">
        <f t="shared" si="191"/>
        <v>272</v>
      </c>
      <c r="R1367" s="130">
        <f t="shared" si="192"/>
        <v>998</v>
      </c>
      <c r="S1367" s="130">
        <f t="shared" si="193"/>
        <v>1358</v>
      </c>
      <c r="T1367" s="130">
        <f t="shared" si="194"/>
        <v>0</v>
      </c>
      <c r="U1367" s="130">
        <f t="shared" si="195"/>
        <v>0</v>
      </c>
      <c r="V1367" s="185">
        <f t="shared" si="196"/>
        <v>1358</v>
      </c>
      <c r="W1367" s="12">
        <v>272</v>
      </c>
      <c r="X1367" s="9">
        <v>998</v>
      </c>
      <c r="Y1367" s="9">
        <v>1358</v>
      </c>
      <c r="Z1367" s="12">
        <v>0</v>
      </c>
      <c r="AA1367" s="12">
        <v>0</v>
      </c>
      <c r="AB1367" s="132"/>
      <c r="AC1367" s="131"/>
      <c r="AD1367" s="132"/>
      <c r="AE1367" s="132"/>
      <c r="AF1367" s="131"/>
      <c r="AG1367" s="131"/>
      <c r="AI1367" s="12"/>
      <c r="AL1367" s="12"/>
      <c r="AM1367" s="12"/>
      <c r="AO1367" s="12"/>
      <c r="AR1367" s="12"/>
      <c r="AS1367" s="12"/>
      <c r="AU1367" s="12"/>
      <c r="AX1367" s="12"/>
      <c r="AY1367" s="12"/>
      <c r="BA1367" s="12"/>
      <c r="BD1367" s="12"/>
      <c r="BE1367" s="12"/>
      <c r="BG1367" s="12"/>
      <c r="BJ1367" s="12"/>
      <c r="BK1367" s="12"/>
      <c r="BM1367" s="131"/>
      <c r="BN1367" s="132"/>
      <c r="BO1367" s="132"/>
      <c r="BP1367" s="12"/>
      <c r="BQ1367" s="12"/>
      <c r="BS1367" s="12"/>
      <c r="BV1367" s="12"/>
      <c r="BW1367" s="12"/>
      <c r="BY1367" s="12"/>
      <c r="CB1367" s="12"/>
      <c r="CC1367" s="12"/>
      <c r="CE1367" s="12"/>
      <c r="CH1367" s="12"/>
      <c r="CI1367" s="12"/>
    </row>
    <row r="1368" spans="1:87">
      <c r="A1368" s="9">
        <v>1359</v>
      </c>
      <c r="B1368" s="9">
        <v>272</v>
      </c>
      <c r="C1368" s="9" t="s">
        <v>1928</v>
      </c>
      <c r="D1368" s="9">
        <v>998</v>
      </c>
      <c r="E1368" s="9" t="s">
        <v>1928</v>
      </c>
      <c r="F1368" s="75">
        <v>0</v>
      </c>
      <c r="G1368" s="138">
        <v>0</v>
      </c>
      <c r="H1368" s="129">
        <f t="shared" si="189"/>
        <v>0</v>
      </c>
      <c r="I1368" s="128">
        <f>IF(H1369&gt;0, H1368/H1369, 0)</f>
        <v>0</v>
      </c>
      <c r="J1368" s="76"/>
      <c r="K1368" s="12" t="e">
        <f>ROUND(J1369*I1368,0)</f>
        <v>#REF!</v>
      </c>
      <c r="L1368" s="75">
        <v>0</v>
      </c>
      <c r="M1368" s="12" t="e">
        <f>K1368-L1368</f>
        <v>#REF!</v>
      </c>
      <c r="N1368" s="50" t="e">
        <f t="shared" si="197"/>
        <v>#REF!</v>
      </c>
      <c r="O1368" s="12">
        <v>0</v>
      </c>
      <c r="P1368" s="9">
        <f t="shared" si="190"/>
        <v>0</v>
      </c>
      <c r="Q1368" s="130">
        <f t="shared" si="191"/>
        <v>272</v>
      </c>
      <c r="R1368" s="130">
        <f t="shared" si="192"/>
        <v>998</v>
      </c>
      <c r="S1368" s="130">
        <f t="shared" si="193"/>
        <v>1359</v>
      </c>
      <c r="T1368" s="130">
        <f t="shared" si="194"/>
        <v>0</v>
      </c>
      <c r="U1368" s="130">
        <f t="shared" si="195"/>
        <v>0</v>
      </c>
      <c r="V1368" s="185">
        <f t="shared" si="196"/>
        <v>1359</v>
      </c>
      <c r="W1368" s="12">
        <v>272</v>
      </c>
      <c r="X1368" s="9">
        <v>998</v>
      </c>
      <c r="Y1368" s="9">
        <v>1359</v>
      </c>
      <c r="Z1368" s="12">
        <v>0</v>
      </c>
      <c r="AA1368" s="12">
        <v>0</v>
      </c>
      <c r="AB1368" s="132"/>
      <c r="AC1368" s="131"/>
      <c r="AD1368" s="132"/>
      <c r="AE1368" s="132"/>
      <c r="AF1368" s="131"/>
      <c r="AG1368" s="131"/>
      <c r="AI1368" s="12"/>
      <c r="AL1368" s="12"/>
      <c r="AM1368" s="12"/>
      <c r="AO1368" s="12"/>
      <c r="AR1368" s="12"/>
      <c r="AS1368" s="12"/>
      <c r="AU1368" s="12"/>
      <c r="AX1368" s="12"/>
      <c r="AY1368" s="12"/>
      <c r="BA1368" s="12"/>
      <c r="BD1368" s="12"/>
      <c r="BE1368" s="12"/>
      <c r="BG1368" s="12"/>
      <c r="BJ1368" s="12"/>
      <c r="BK1368" s="12"/>
      <c r="BM1368" s="131"/>
      <c r="BN1368" s="132"/>
      <c r="BO1368" s="132"/>
      <c r="BP1368" s="12"/>
      <c r="BQ1368" s="12"/>
      <c r="BS1368" s="12"/>
      <c r="BV1368" s="12"/>
      <c r="BW1368" s="12"/>
      <c r="BY1368" s="12"/>
      <c r="CB1368" s="12"/>
      <c r="CC1368" s="12"/>
      <c r="CE1368" s="12"/>
      <c r="CH1368" s="12"/>
      <c r="CI1368" s="12"/>
    </row>
    <row r="1369" spans="1:87">
      <c r="A1369" s="9">
        <v>1360</v>
      </c>
      <c r="B1369" s="13">
        <v>272</v>
      </c>
      <c r="C1369" s="13" t="s">
        <v>1771</v>
      </c>
      <c r="D1369" s="13">
        <v>999</v>
      </c>
      <c r="E1369" s="13" t="s">
        <v>946</v>
      </c>
      <c r="F1369" s="141">
        <v>2742364.09</v>
      </c>
      <c r="G1369" s="142">
        <v>1</v>
      </c>
      <c r="H1369" s="134">
        <f>SUM(H1365:H1368)</f>
        <v>2589685.6</v>
      </c>
      <c r="I1369" s="133">
        <f>SUM(I1365:I1368)</f>
        <v>1</v>
      </c>
      <c r="J1369" s="111" t="e">
        <f>VLOOKUP(B1369,town351,22)</f>
        <v>#REF!</v>
      </c>
      <c r="K1369" s="111" t="e">
        <f>SUM(K1365:K1368)</f>
        <v>#REF!</v>
      </c>
      <c r="L1369" s="135">
        <v>1484018</v>
      </c>
      <c r="M1369" s="111" t="e">
        <f>SUM(M1365:M1368)</f>
        <v>#REF!</v>
      </c>
      <c r="N1369" s="49" t="e">
        <f t="shared" si="197"/>
        <v>#REF!</v>
      </c>
      <c r="O1369" s="111">
        <v>282</v>
      </c>
      <c r="P1369" s="9">
        <f t="shared" si="190"/>
        <v>0</v>
      </c>
      <c r="Q1369" s="130">
        <f t="shared" si="191"/>
        <v>272</v>
      </c>
      <c r="R1369" s="130">
        <f t="shared" si="192"/>
        <v>999</v>
      </c>
      <c r="S1369" s="130">
        <f t="shared" si="193"/>
        <v>1360</v>
      </c>
      <c r="T1369" s="130">
        <f t="shared" si="194"/>
        <v>260</v>
      </c>
      <c r="U1369" s="130">
        <f t="shared" si="195"/>
        <v>2589685.6</v>
      </c>
      <c r="V1369" s="185">
        <f t="shared" si="196"/>
        <v>1360</v>
      </c>
      <c r="W1369" s="12">
        <v>272</v>
      </c>
      <c r="X1369" s="9">
        <v>999</v>
      </c>
      <c r="Y1369" s="9">
        <v>1360</v>
      </c>
      <c r="Z1369" s="12">
        <v>260</v>
      </c>
      <c r="AA1369" s="12">
        <v>2589685.6</v>
      </c>
      <c r="AB1369" s="132"/>
      <c r="AC1369" s="131"/>
      <c r="AD1369" s="132"/>
      <c r="AE1369" s="132"/>
      <c r="AF1369" s="131"/>
      <c r="AG1369" s="131"/>
      <c r="AI1369" s="12"/>
      <c r="AL1369" s="12"/>
      <c r="AM1369" s="12"/>
      <c r="AO1369" s="12"/>
      <c r="AR1369" s="12"/>
      <c r="AS1369" s="12"/>
      <c r="AU1369" s="12"/>
      <c r="AX1369" s="12"/>
      <c r="AY1369" s="12"/>
      <c r="BA1369" s="12"/>
      <c r="BD1369" s="12"/>
      <c r="BE1369" s="12"/>
      <c r="BG1369" s="12"/>
      <c r="BJ1369" s="12"/>
      <c r="BK1369" s="12"/>
      <c r="BM1369" s="131"/>
      <c r="BN1369" s="132"/>
      <c r="BO1369" s="132"/>
      <c r="BP1369" s="12"/>
      <c r="BQ1369" s="12"/>
      <c r="BS1369" s="12"/>
      <c r="BV1369" s="12"/>
      <c r="BW1369" s="12"/>
      <c r="BY1369" s="12"/>
      <c r="CB1369" s="12"/>
      <c r="CC1369" s="12"/>
      <c r="CE1369" s="12"/>
      <c r="CH1369" s="12"/>
      <c r="CI1369" s="12"/>
    </row>
    <row r="1370" spans="1:87">
      <c r="A1370" s="9">
        <v>1361</v>
      </c>
      <c r="B1370" s="9">
        <v>273</v>
      </c>
      <c r="C1370" s="9" t="s">
        <v>1772</v>
      </c>
      <c r="D1370" s="9">
        <v>273</v>
      </c>
      <c r="E1370" s="9" t="s">
        <v>1333</v>
      </c>
      <c r="F1370" s="75">
        <v>16337259.259999998</v>
      </c>
      <c r="G1370" s="138">
        <v>0.64496969485240774</v>
      </c>
      <c r="H1370" s="129">
        <f>U1370</f>
        <v>16558627.16</v>
      </c>
      <c r="I1370" s="128">
        <f>IF(H1374&gt;0, H1370/H1374, 0)</f>
        <v>0.63889736994288926</v>
      </c>
      <c r="J1370" s="76"/>
      <c r="K1370" s="12" t="e">
        <f>ROUND(J1374*I1370,0)</f>
        <v>#REF!</v>
      </c>
      <c r="L1370" s="75">
        <v>11103046</v>
      </c>
      <c r="M1370" s="12" t="e">
        <f>K1370-L1370</f>
        <v>#REF!</v>
      </c>
      <c r="N1370" s="50" t="e">
        <f t="shared" si="197"/>
        <v>#REF!</v>
      </c>
      <c r="O1370" s="66">
        <v>1802</v>
      </c>
      <c r="P1370" s="9">
        <f t="shared" si="190"/>
        <v>0</v>
      </c>
      <c r="Q1370" s="130">
        <f t="shared" si="191"/>
        <v>273</v>
      </c>
      <c r="R1370" s="130">
        <f t="shared" si="192"/>
        <v>273</v>
      </c>
      <c r="S1370" s="130">
        <f t="shared" si="193"/>
        <v>1361</v>
      </c>
      <c r="T1370" s="130">
        <f t="shared" si="194"/>
        <v>1778</v>
      </c>
      <c r="U1370" s="130">
        <f t="shared" si="195"/>
        <v>16558627.16</v>
      </c>
      <c r="V1370" s="185">
        <f t="shared" si="196"/>
        <v>1361</v>
      </c>
      <c r="W1370" s="12">
        <v>273</v>
      </c>
      <c r="X1370" s="9">
        <v>273</v>
      </c>
      <c r="Y1370" s="9">
        <v>1361</v>
      </c>
      <c r="Z1370" s="12">
        <v>1778</v>
      </c>
      <c r="AA1370" s="12">
        <v>16558627.16</v>
      </c>
      <c r="AB1370" s="132"/>
      <c r="AC1370" s="131"/>
      <c r="AD1370" s="132"/>
      <c r="AE1370" s="132"/>
      <c r="AF1370" s="131"/>
      <c r="AG1370" s="131"/>
      <c r="AI1370" s="12"/>
      <c r="AL1370" s="12"/>
      <c r="AM1370" s="12"/>
      <c r="AO1370" s="12"/>
      <c r="AR1370" s="12"/>
      <c r="AS1370" s="12"/>
      <c r="AU1370" s="12"/>
      <c r="AX1370" s="12"/>
      <c r="AY1370" s="12"/>
      <c r="BA1370" s="12"/>
      <c r="BD1370" s="12"/>
      <c r="BE1370" s="12"/>
      <c r="BG1370" s="12"/>
      <c r="BJ1370" s="12"/>
      <c r="BK1370" s="12"/>
      <c r="BM1370" s="131"/>
      <c r="BN1370" s="132"/>
      <c r="BO1370" s="132"/>
      <c r="BP1370" s="12"/>
      <c r="BQ1370" s="12"/>
      <c r="BS1370" s="12"/>
      <c r="BV1370" s="12"/>
      <c r="BW1370" s="12"/>
      <c r="BY1370" s="12"/>
      <c r="CB1370" s="12"/>
      <c r="CC1370" s="12"/>
      <c r="CE1370" s="12"/>
      <c r="CH1370" s="12"/>
      <c r="CI1370" s="12"/>
    </row>
    <row r="1371" spans="1:87">
      <c r="A1371" s="9">
        <v>1362</v>
      </c>
      <c r="B1371" s="9">
        <v>273</v>
      </c>
      <c r="C1371" s="9" t="s">
        <v>1772</v>
      </c>
      <c r="D1371" s="9">
        <v>763</v>
      </c>
      <c r="E1371" s="9" t="s">
        <v>1463</v>
      </c>
      <c r="F1371" s="75">
        <v>6757770</v>
      </c>
      <c r="G1371" s="138">
        <v>0.26678629416466493</v>
      </c>
      <c r="H1371" s="129">
        <f t="shared" si="189"/>
        <v>7190787</v>
      </c>
      <c r="I1371" s="128">
        <f>IF(H1374&gt;0, H1371/H1374, 0)</f>
        <v>0.27744902145133621</v>
      </c>
      <c r="J1371" s="76"/>
      <c r="K1371" s="12" t="e">
        <f>ROUND(J1374*I1371,0)</f>
        <v>#REF!</v>
      </c>
      <c r="L1371" s="75">
        <v>4592682</v>
      </c>
      <c r="M1371" s="12" t="e">
        <f>K1371-L1371</f>
        <v>#REF!</v>
      </c>
      <c r="N1371" s="50" t="e">
        <f t="shared" si="197"/>
        <v>#REF!</v>
      </c>
      <c r="O1371" s="66">
        <v>649</v>
      </c>
      <c r="P1371" s="9">
        <f t="shared" si="190"/>
        <v>0</v>
      </c>
      <c r="Q1371" s="130">
        <f t="shared" si="191"/>
        <v>273</v>
      </c>
      <c r="R1371" s="130">
        <f t="shared" si="192"/>
        <v>763</v>
      </c>
      <c r="S1371" s="130">
        <f t="shared" si="193"/>
        <v>1362</v>
      </c>
      <c r="T1371" s="130">
        <f t="shared" si="194"/>
        <v>666</v>
      </c>
      <c r="U1371" s="130">
        <f t="shared" si="195"/>
        <v>7190787</v>
      </c>
      <c r="V1371" s="185">
        <f t="shared" si="196"/>
        <v>1362</v>
      </c>
      <c r="W1371" s="12">
        <v>273</v>
      </c>
      <c r="X1371" s="9">
        <v>763</v>
      </c>
      <c r="Y1371" s="9">
        <v>1362</v>
      </c>
      <c r="Z1371" s="12">
        <v>666</v>
      </c>
      <c r="AA1371" s="12">
        <v>7190787</v>
      </c>
      <c r="AB1371" s="132"/>
      <c r="AC1371" s="131"/>
      <c r="AD1371" s="132"/>
      <c r="AE1371" s="132"/>
      <c r="AF1371" s="131"/>
      <c r="AG1371" s="131"/>
      <c r="AI1371" s="12"/>
      <c r="AL1371" s="12"/>
      <c r="AM1371" s="12"/>
      <c r="AO1371" s="12"/>
      <c r="AR1371" s="12"/>
      <c r="AS1371" s="12"/>
      <c r="AU1371" s="12"/>
      <c r="AX1371" s="12"/>
      <c r="AY1371" s="12"/>
      <c r="BA1371" s="12"/>
      <c r="BD1371" s="12"/>
      <c r="BE1371" s="12"/>
      <c r="BG1371" s="12"/>
      <c r="BJ1371" s="12"/>
      <c r="BK1371" s="12"/>
      <c r="BM1371" s="131"/>
      <c r="BN1371" s="132"/>
      <c r="BO1371" s="132"/>
      <c r="BP1371" s="12"/>
      <c r="BQ1371" s="12"/>
      <c r="BS1371" s="12"/>
      <c r="BV1371" s="12"/>
      <c r="BW1371" s="12"/>
      <c r="BY1371" s="12"/>
      <c r="CB1371" s="12"/>
      <c r="CC1371" s="12"/>
      <c r="CE1371" s="12"/>
      <c r="CH1371" s="12"/>
      <c r="CI1371" s="12"/>
    </row>
    <row r="1372" spans="1:87">
      <c r="A1372" s="9">
        <v>1363</v>
      </c>
      <c r="B1372" s="9">
        <v>273</v>
      </c>
      <c r="C1372" s="9" t="s">
        <v>1772</v>
      </c>
      <c r="D1372" s="9">
        <v>821</v>
      </c>
      <c r="E1372" s="9" t="s">
        <v>1480</v>
      </c>
      <c r="F1372" s="75">
        <v>2052765</v>
      </c>
      <c r="G1372" s="138">
        <v>8.1039983180979588E-2</v>
      </c>
      <c r="H1372" s="129">
        <f t="shared" si="189"/>
        <v>1907628</v>
      </c>
      <c r="I1372" s="128">
        <f>IF(H1374&gt;0, H1372/H1374, 0)</f>
        <v>7.3603838062950497E-2</v>
      </c>
      <c r="J1372" s="76"/>
      <c r="K1372" s="12" t="e">
        <f>ROUND(J1374*I1372,0)</f>
        <v>#REF!</v>
      </c>
      <c r="L1372" s="75">
        <v>1395090</v>
      </c>
      <c r="M1372" s="12" t="e">
        <f>K1372-L1372</f>
        <v>#REF!</v>
      </c>
      <c r="N1372" s="50" t="e">
        <f t="shared" si="197"/>
        <v>#REF!</v>
      </c>
      <c r="O1372" s="66">
        <v>130</v>
      </c>
      <c r="P1372" s="9">
        <f t="shared" si="190"/>
        <v>0</v>
      </c>
      <c r="Q1372" s="130">
        <f t="shared" si="191"/>
        <v>273</v>
      </c>
      <c r="R1372" s="130">
        <f t="shared" si="192"/>
        <v>821</v>
      </c>
      <c r="S1372" s="130">
        <f t="shared" si="193"/>
        <v>1363</v>
      </c>
      <c r="T1372" s="130">
        <f t="shared" si="194"/>
        <v>121</v>
      </c>
      <c r="U1372" s="130">
        <f t="shared" si="195"/>
        <v>1907628</v>
      </c>
      <c r="V1372" s="185">
        <f t="shared" si="196"/>
        <v>1363</v>
      </c>
      <c r="W1372" s="12">
        <v>273</v>
      </c>
      <c r="X1372" s="9">
        <v>821</v>
      </c>
      <c r="Y1372" s="9">
        <v>1363</v>
      </c>
      <c r="Z1372" s="12">
        <v>121</v>
      </c>
      <c r="AA1372" s="12">
        <v>1907628</v>
      </c>
      <c r="AB1372" s="132"/>
      <c r="AC1372" s="131"/>
      <c r="AD1372" s="132"/>
      <c r="AE1372" s="132"/>
      <c r="AF1372" s="131"/>
      <c r="AG1372" s="131"/>
      <c r="AI1372" s="12"/>
      <c r="AL1372" s="12"/>
      <c r="AM1372" s="12"/>
      <c r="AO1372" s="12"/>
      <c r="AR1372" s="12"/>
      <c r="AS1372" s="12"/>
      <c r="AU1372" s="12"/>
      <c r="AX1372" s="12"/>
      <c r="AY1372" s="12"/>
      <c r="BA1372" s="12"/>
      <c r="BD1372" s="12"/>
      <c r="BE1372" s="12"/>
      <c r="BG1372" s="12"/>
      <c r="BJ1372" s="12"/>
      <c r="BK1372" s="12"/>
      <c r="BM1372" s="131"/>
      <c r="BN1372" s="132"/>
      <c r="BO1372" s="132"/>
      <c r="BP1372" s="12"/>
      <c r="BQ1372" s="12"/>
      <c r="BS1372" s="12"/>
      <c r="BV1372" s="12"/>
      <c r="BW1372" s="12"/>
      <c r="BY1372" s="12"/>
      <c r="CB1372" s="12"/>
      <c r="CC1372" s="12"/>
      <c r="CE1372" s="12"/>
      <c r="CH1372" s="12"/>
      <c r="CI1372" s="12"/>
    </row>
    <row r="1373" spans="1:87">
      <c r="A1373" s="9">
        <v>1364</v>
      </c>
      <c r="B1373" s="9">
        <v>273</v>
      </c>
      <c r="C1373" s="9" t="s">
        <v>1772</v>
      </c>
      <c r="D1373" s="9">
        <v>910</v>
      </c>
      <c r="E1373" s="9" t="s">
        <v>1499</v>
      </c>
      <c r="F1373" s="75">
        <v>182480</v>
      </c>
      <c r="G1373" s="138">
        <v>7.2040278019476923E-3</v>
      </c>
      <c r="H1373" s="129">
        <f t="shared" si="189"/>
        <v>260465</v>
      </c>
      <c r="I1373" s="128">
        <f>IF(H1374&gt;0, H1373/H1374, 0)</f>
        <v>1.0049770542824073E-2</v>
      </c>
      <c r="J1373" s="76"/>
      <c r="K1373" s="12" t="e">
        <f>ROUND(J1374*I1373,0)</f>
        <v>#REF!</v>
      </c>
      <c r="L1373" s="75">
        <v>124016</v>
      </c>
      <c r="M1373" s="12" t="e">
        <f>K1373-L1373</f>
        <v>#REF!</v>
      </c>
      <c r="N1373" s="50" t="e">
        <f t="shared" si="197"/>
        <v>#REF!</v>
      </c>
      <c r="O1373" s="66">
        <v>12</v>
      </c>
      <c r="P1373" s="9">
        <f t="shared" si="190"/>
        <v>0</v>
      </c>
      <c r="Q1373" s="130">
        <f t="shared" si="191"/>
        <v>273</v>
      </c>
      <c r="R1373" s="130">
        <f t="shared" si="192"/>
        <v>910</v>
      </c>
      <c r="S1373" s="130">
        <f t="shared" si="193"/>
        <v>1364</v>
      </c>
      <c r="T1373" s="130">
        <f t="shared" si="194"/>
        <v>17</v>
      </c>
      <c r="U1373" s="130">
        <f t="shared" si="195"/>
        <v>260465</v>
      </c>
      <c r="V1373" s="185">
        <f t="shared" si="196"/>
        <v>1364</v>
      </c>
      <c r="W1373" s="12">
        <v>273</v>
      </c>
      <c r="X1373" s="9">
        <v>910</v>
      </c>
      <c r="Y1373" s="9">
        <v>1364</v>
      </c>
      <c r="Z1373" s="12">
        <v>17</v>
      </c>
      <c r="AA1373" s="12">
        <v>260465</v>
      </c>
      <c r="AB1373" s="132"/>
      <c r="AC1373" s="131"/>
      <c r="AD1373" s="132"/>
      <c r="AE1373" s="132"/>
      <c r="AF1373" s="131"/>
      <c r="AG1373" s="131"/>
      <c r="AI1373" s="12"/>
      <c r="AL1373" s="12"/>
      <c r="AM1373" s="12"/>
      <c r="AO1373" s="12"/>
      <c r="AR1373" s="12"/>
      <c r="AS1373" s="12"/>
      <c r="AU1373" s="12"/>
      <c r="AX1373" s="12"/>
      <c r="AY1373" s="12"/>
      <c r="BA1373" s="12"/>
      <c r="BD1373" s="12"/>
      <c r="BE1373" s="12"/>
      <c r="BG1373" s="12"/>
      <c r="BJ1373" s="12"/>
      <c r="BK1373" s="12"/>
      <c r="BM1373" s="131"/>
      <c r="BN1373" s="132"/>
      <c r="BO1373" s="132"/>
      <c r="BP1373" s="12"/>
      <c r="BQ1373" s="12"/>
      <c r="BS1373" s="12"/>
      <c r="BV1373" s="12"/>
      <c r="BW1373" s="12"/>
      <c r="BY1373" s="12"/>
      <c r="CB1373" s="12"/>
      <c r="CC1373" s="12"/>
      <c r="CE1373" s="12"/>
      <c r="CH1373" s="12"/>
      <c r="CI1373" s="12"/>
    </row>
    <row r="1374" spans="1:87">
      <c r="A1374" s="9">
        <v>1365</v>
      </c>
      <c r="B1374" s="13">
        <v>273</v>
      </c>
      <c r="C1374" s="13" t="s">
        <v>1772</v>
      </c>
      <c r="D1374" s="13">
        <v>999</v>
      </c>
      <c r="E1374" s="13" t="s">
        <v>946</v>
      </c>
      <c r="F1374" s="141">
        <v>25330274.259999998</v>
      </c>
      <c r="G1374" s="138">
        <v>1</v>
      </c>
      <c r="H1374" s="134">
        <f>SUM(H1370:H1373)</f>
        <v>25917507.16</v>
      </c>
      <c r="I1374" s="133">
        <f>SUM(I1370:I1373)</f>
        <v>1</v>
      </c>
      <c r="J1374" s="111" t="e">
        <f>VLOOKUP(B1374,town351,22)</f>
        <v>#REF!</v>
      </c>
      <c r="K1374" s="111" t="e">
        <f>SUM(K1370:K1373)</f>
        <v>#REF!</v>
      </c>
      <c r="L1374" s="135">
        <v>17214834</v>
      </c>
      <c r="M1374" s="141" t="e">
        <f>SUM(M1370:M1373)</f>
        <v>#REF!</v>
      </c>
      <c r="N1374" s="145" t="e">
        <f t="shared" si="197"/>
        <v>#REF!</v>
      </c>
      <c r="O1374" s="141">
        <v>2593</v>
      </c>
      <c r="P1374" s="9">
        <f t="shared" si="190"/>
        <v>0</v>
      </c>
      <c r="Q1374" s="130">
        <f t="shared" si="191"/>
        <v>273</v>
      </c>
      <c r="R1374" s="130">
        <f t="shared" si="192"/>
        <v>999</v>
      </c>
      <c r="S1374" s="130">
        <f t="shared" si="193"/>
        <v>1365</v>
      </c>
      <c r="T1374" s="130">
        <f t="shared" si="194"/>
        <v>2582</v>
      </c>
      <c r="U1374" s="130">
        <f t="shared" si="195"/>
        <v>25917507.16</v>
      </c>
      <c r="V1374" s="185">
        <f t="shared" si="196"/>
        <v>1365</v>
      </c>
      <c r="W1374" s="12">
        <v>273</v>
      </c>
      <c r="X1374" s="9">
        <v>999</v>
      </c>
      <c r="Y1374" s="9">
        <v>1365</v>
      </c>
      <c r="Z1374" s="12">
        <v>2582</v>
      </c>
      <c r="AA1374" s="12">
        <v>25917507.16</v>
      </c>
      <c r="AB1374" s="132"/>
      <c r="AC1374" s="131"/>
      <c r="AD1374" s="132"/>
      <c r="AE1374" s="132"/>
      <c r="AF1374" s="131"/>
      <c r="AG1374" s="131"/>
      <c r="AI1374" s="12"/>
      <c r="AL1374" s="12"/>
      <c r="AM1374" s="12"/>
      <c r="AO1374" s="12"/>
      <c r="AR1374" s="12"/>
      <c r="AS1374" s="12"/>
      <c r="AU1374" s="12"/>
      <c r="AX1374" s="12"/>
      <c r="AY1374" s="12"/>
      <c r="BA1374" s="12"/>
      <c r="BD1374" s="12"/>
      <c r="BE1374" s="12"/>
      <c r="BG1374" s="12"/>
      <c r="BJ1374" s="12"/>
      <c r="BK1374" s="12"/>
      <c r="BM1374" s="131"/>
      <c r="BN1374" s="132"/>
      <c r="BO1374" s="132"/>
      <c r="BP1374" s="12"/>
      <c r="BQ1374" s="12"/>
      <c r="BS1374" s="12"/>
      <c r="BV1374" s="12"/>
      <c r="BW1374" s="12"/>
      <c r="BY1374" s="12"/>
      <c r="CB1374" s="12"/>
      <c r="CC1374" s="12"/>
      <c r="CE1374" s="12"/>
      <c r="CH1374" s="12"/>
      <c r="CI1374" s="12"/>
    </row>
    <row r="1375" spans="1:87">
      <c r="A1375" s="9">
        <v>1366</v>
      </c>
      <c r="B1375" s="9">
        <v>274</v>
      </c>
      <c r="C1375" s="9" t="s">
        <v>1773</v>
      </c>
      <c r="D1375" s="9">
        <v>274</v>
      </c>
      <c r="E1375" s="9" t="s">
        <v>1334</v>
      </c>
      <c r="F1375" s="75">
        <v>64208758.285060003</v>
      </c>
      <c r="G1375" s="138">
        <v>1</v>
      </c>
      <c r="H1375" s="129">
        <f>U1375</f>
        <v>62011654.562320009</v>
      </c>
      <c r="I1375" s="128">
        <f>IF(H1379&gt;0, H1375/H1379, 0)</f>
        <v>1</v>
      </c>
      <c r="J1375" s="76"/>
      <c r="K1375" s="12" t="e">
        <f>ROUND(J1379*I1375,0)</f>
        <v>#REF!</v>
      </c>
      <c r="L1375" s="75">
        <v>54026428</v>
      </c>
      <c r="M1375" s="12" t="e">
        <f>K1375-L1375</f>
        <v>#REF!</v>
      </c>
      <c r="N1375" s="50" t="e">
        <f t="shared" si="197"/>
        <v>#REF!</v>
      </c>
      <c r="O1375" s="12">
        <v>5396</v>
      </c>
      <c r="P1375" s="9">
        <f t="shared" si="190"/>
        <v>0</v>
      </c>
      <c r="Q1375" s="130">
        <f t="shared" si="191"/>
        <v>274</v>
      </c>
      <c r="R1375" s="130">
        <f t="shared" si="192"/>
        <v>274</v>
      </c>
      <c r="S1375" s="130">
        <f t="shared" si="193"/>
        <v>1366</v>
      </c>
      <c r="T1375" s="130">
        <f t="shared" si="194"/>
        <v>5322</v>
      </c>
      <c r="U1375" s="130">
        <f t="shared" si="195"/>
        <v>62011654.562320009</v>
      </c>
      <c r="V1375" s="185">
        <f t="shared" si="196"/>
        <v>1366</v>
      </c>
      <c r="W1375" s="12">
        <v>274</v>
      </c>
      <c r="X1375" s="9">
        <v>274</v>
      </c>
      <c r="Y1375" s="9">
        <v>1366</v>
      </c>
      <c r="Z1375" s="12">
        <v>5322</v>
      </c>
      <c r="AA1375" s="12">
        <v>62011654.562320009</v>
      </c>
      <c r="AB1375" s="132"/>
      <c r="AC1375" s="131"/>
      <c r="AD1375" s="132"/>
      <c r="AE1375" s="132"/>
      <c r="AF1375" s="131"/>
      <c r="AG1375" s="131"/>
      <c r="AI1375" s="12"/>
      <c r="AL1375" s="12"/>
      <c r="AM1375" s="12"/>
      <c r="AO1375" s="12"/>
      <c r="AR1375" s="12"/>
      <c r="AS1375" s="12"/>
      <c r="AU1375" s="12"/>
      <c r="AX1375" s="12"/>
      <c r="AY1375" s="12"/>
      <c r="BA1375" s="12"/>
      <c r="BD1375" s="12"/>
      <c r="BE1375" s="12"/>
      <c r="BG1375" s="12"/>
      <c r="BJ1375" s="12"/>
      <c r="BK1375" s="12"/>
      <c r="BM1375" s="131"/>
      <c r="BN1375" s="132"/>
      <c r="BO1375" s="132"/>
      <c r="BP1375" s="12"/>
      <c r="BQ1375" s="12"/>
      <c r="BS1375" s="12"/>
      <c r="BV1375" s="12"/>
      <c r="BW1375" s="12"/>
      <c r="BY1375" s="12"/>
      <c r="CB1375" s="12"/>
      <c r="CC1375" s="12"/>
      <c r="CE1375" s="12"/>
      <c r="CH1375" s="12"/>
      <c r="CI1375" s="12"/>
    </row>
    <row r="1376" spans="1:87">
      <c r="A1376" s="9">
        <v>1367</v>
      </c>
      <c r="B1376" s="9">
        <v>274</v>
      </c>
      <c r="C1376" s="9" t="s">
        <v>1928</v>
      </c>
      <c r="D1376" s="9">
        <v>998</v>
      </c>
      <c r="E1376" s="9" t="s">
        <v>1928</v>
      </c>
      <c r="F1376" s="75">
        <v>0</v>
      </c>
      <c r="G1376" s="138">
        <v>0</v>
      </c>
      <c r="H1376" s="129">
        <f t="shared" si="189"/>
        <v>0</v>
      </c>
      <c r="I1376" s="128">
        <f>IF(H1379&gt;0, H1376/H1379, 0)</f>
        <v>0</v>
      </c>
      <c r="J1376" s="76"/>
      <c r="K1376" s="12" t="e">
        <f>ROUND(J1379*I1376,0)</f>
        <v>#REF!</v>
      </c>
      <c r="L1376" s="75">
        <v>0</v>
      </c>
      <c r="M1376" s="12" t="e">
        <f>K1376-L1376</f>
        <v>#REF!</v>
      </c>
      <c r="N1376" s="50" t="e">
        <f t="shared" si="197"/>
        <v>#REF!</v>
      </c>
      <c r="O1376" s="12">
        <v>0</v>
      </c>
      <c r="P1376" s="9">
        <f t="shared" si="190"/>
        <v>0</v>
      </c>
      <c r="Q1376" s="130">
        <f t="shared" si="191"/>
        <v>274</v>
      </c>
      <c r="R1376" s="130">
        <f t="shared" si="192"/>
        <v>998</v>
      </c>
      <c r="S1376" s="130">
        <f t="shared" si="193"/>
        <v>1367</v>
      </c>
      <c r="T1376" s="130">
        <f t="shared" si="194"/>
        <v>0</v>
      </c>
      <c r="U1376" s="130">
        <f t="shared" si="195"/>
        <v>0</v>
      </c>
      <c r="V1376" s="185">
        <f t="shared" si="196"/>
        <v>1367</v>
      </c>
      <c r="W1376" s="12">
        <v>274</v>
      </c>
      <c r="X1376" s="9">
        <v>998</v>
      </c>
      <c r="Y1376" s="9">
        <v>1367</v>
      </c>
      <c r="Z1376" s="12">
        <v>0</v>
      </c>
      <c r="AA1376" s="12">
        <v>0</v>
      </c>
      <c r="AB1376" s="132"/>
      <c r="AC1376" s="131"/>
      <c r="AD1376" s="132"/>
      <c r="AE1376" s="132"/>
      <c r="AF1376" s="131"/>
      <c r="AG1376" s="131"/>
      <c r="AI1376" s="12"/>
      <c r="AL1376" s="12"/>
      <c r="AM1376" s="12"/>
      <c r="AO1376" s="12"/>
      <c r="AR1376" s="12"/>
      <c r="AS1376" s="12"/>
      <c r="AU1376" s="12"/>
      <c r="AX1376" s="12"/>
      <c r="AY1376" s="12"/>
      <c r="BA1376" s="12"/>
      <c r="BD1376" s="12"/>
      <c r="BE1376" s="12"/>
      <c r="BG1376" s="12"/>
      <c r="BJ1376" s="12"/>
      <c r="BK1376" s="12"/>
      <c r="BM1376" s="131"/>
      <c r="BN1376" s="132"/>
      <c r="BO1376" s="132"/>
      <c r="BP1376" s="12"/>
      <c r="BQ1376" s="12"/>
      <c r="BS1376" s="12"/>
      <c r="BV1376" s="12"/>
      <c r="BW1376" s="12"/>
      <c r="BY1376" s="12"/>
      <c r="CB1376" s="12"/>
      <c r="CC1376" s="12"/>
      <c r="CE1376" s="12"/>
      <c r="CH1376" s="12"/>
      <c r="CI1376" s="12"/>
    </row>
    <row r="1377" spans="1:87">
      <c r="A1377" s="9">
        <v>1368</v>
      </c>
      <c r="B1377" s="9">
        <v>274</v>
      </c>
      <c r="C1377" s="9" t="s">
        <v>1928</v>
      </c>
      <c r="D1377" s="9">
        <v>998</v>
      </c>
      <c r="E1377" s="9" t="s">
        <v>1928</v>
      </c>
      <c r="F1377" s="75">
        <v>0</v>
      </c>
      <c r="G1377" s="138">
        <v>0</v>
      </c>
      <c r="H1377" s="129">
        <f t="shared" si="189"/>
        <v>0</v>
      </c>
      <c r="I1377" s="128">
        <f>IF(H1379&gt;0, H1377/H1379, 0)</f>
        <v>0</v>
      </c>
      <c r="J1377" s="76"/>
      <c r="K1377" s="12" t="e">
        <f>ROUND(J1379*I1377,0)</f>
        <v>#REF!</v>
      </c>
      <c r="L1377" s="75">
        <v>0</v>
      </c>
      <c r="M1377" s="12" t="e">
        <f>K1377-L1377</f>
        <v>#REF!</v>
      </c>
      <c r="N1377" s="50" t="e">
        <f t="shared" si="197"/>
        <v>#REF!</v>
      </c>
      <c r="O1377" s="12">
        <v>0</v>
      </c>
      <c r="P1377" s="9">
        <f t="shared" si="190"/>
        <v>0</v>
      </c>
      <c r="Q1377" s="130">
        <f t="shared" si="191"/>
        <v>274</v>
      </c>
      <c r="R1377" s="130">
        <f t="shared" si="192"/>
        <v>998</v>
      </c>
      <c r="S1377" s="130">
        <f t="shared" si="193"/>
        <v>1368</v>
      </c>
      <c r="T1377" s="130">
        <f t="shared" si="194"/>
        <v>0</v>
      </c>
      <c r="U1377" s="130">
        <f t="shared" si="195"/>
        <v>0</v>
      </c>
      <c r="V1377" s="185">
        <f t="shared" si="196"/>
        <v>1368</v>
      </c>
      <c r="W1377" s="12">
        <v>274</v>
      </c>
      <c r="X1377" s="9">
        <v>998</v>
      </c>
      <c r="Y1377" s="9">
        <v>1368</v>
      </c>
      <c r="Z1377" s="12">
        <v>0</v>
      </c>
      <c r="AA1377" s="12">
        <v>0</v>
      </c>
      <c r="AB1377" s="132"/>
      <c r="AC1377" s="131"/>
      <c r="AD1377" s="132"/>
      <c r="AE1377" s="132"/>
      <c r="AF1377" s="131"/>
      <c r="AG1377" s="131"/>
      <c r="AI1377" s="12"/>
      <c r="AL1377" s="12"/>
      <c r="AM1377" s="12"/>
      <c r="AO1377" s="12"/>
      <c r="AR1377" s="12"/>
      <c r="AS1377" s="12"/>
      <c r="AU1377" s="12"/>
      <c r="AX1377" s="12"/>
      <c r="AY1377" s="12"/>
      <c r="BA1377" s="12"/>
      <c r="BD1377" s="12"/>
      <c r="BE1377" s="12"/>
      <c r="BG1377" s="12"/>
      <c r="BJ1377" s="12"/>
      <c r="BK1377" s="12"/>
      <c r="BM1377" s="131"/>
      <c r="BN1377" s="132"/>
      <c r="BO1377" s="132"/>
      <c r="BP1377" s="12"/>
      <c r="BQ1377" s="12"/>
      <c r="BS1377" s="12"/>
      <c r="BV1377" s="12"/>
      <c r="BW1377" s="12"/>
      <c r="BY1377" s="12"/>
      <c r="CB1377" s="12"/>
      <c r="CC1377" s="12"/>
      <c r="CE1377" s="12"/>
      <c r="CH1377" s="12"/>
      <c r="CI1377" s="12"/>
    </row>
    <row r="1378" spans="1:87">
      <c r="A1378" s="9">
        <v>1369</v>
      </c>
      <c r="B1378" s="9">
        <v>274</v>
      </c>
      <c r="C1378" s="9" t="s">
        <v>1928</v>
      </c>
      <c r="D1378" s="9">
        <v>998</v>
      </c>
      <c r="E1378" s="9" t="s">
        <v>1928</v>
      </c>
      <c r="F1378" s="75">
        <v>0</v>
      </c>
      <c r="G1378" s="138">
        <v>0</v>
      </c>
      <c r="H1378" s="129">
        <f t="shared" si="189"/>
        <v>0</v>
      </c>
      <c r="I1378" s="128">
        <f>IF(H1379&gt;0, H1378/H1379, 0)</f>
        <v>0</v>
      </c>
      <c r="J1378" s="76"/>
      <c r="K1378" s="12" t="e">
        <f>ROUND(J1379*I1378,0)</f>
        <v>#REF!</v>
      </c>
      <c r="L1378" s="75">
        <v>0</v>
      </c>
      <c r="M1378" s="12" t="e">
        <f>K1378-L1378</f>
        <v>#REF!</v>
      </c>
      <c r="N1378" s="50" t="e">
        <f t="shared" si="197"/>
        <v>#REF!</v>
      </c>
      <c r="O1378" s="12">
        <v>0</v>
      </c>
      <c r="P1378" s="9">
        <f t="shared" si="190"/>
        <v>0</v>
      </c>
      <c r="Q1378" s="130">
        <f t="shared" si="191"/>
        <v>274</v>
      </c>
      <c r="R1378" s="130">
        <f t="shared" si="192"/>
        <v>998</v>
      </c>
      <c r="S1378" s="130">
        <f t="shared" si="193"/>
        <v>1369</v>
      </c>
      <c r="T1378" s="130">
        <f t="shared" si="194"/>
        <v>0</v>
      </c>
      <c r="U1378" s="130">
        <f t="shared" si="195"/>
        <v>0</v>
      </c>
      <c r="V1378" s="185">
        <f t="shared" si="196"/>
        <v>1369</v>
      </c>
      <c r="W1378" s="12">
        <v>274</v>
      </c>
      <c r="X1378" s="9">
        <v>998</v>
      </c>
      <c r="Y1378" s="9">
        <v>1369</v>
      </c>
      <c r="Z1378" s="12">
        <v>0</v>
      </c>
      <c r="AA1378" s="12">
        <v>0</v>
      </c>
      <c r="AB1378" s="132"/>
      <c r="AC1378" s="131"/>
      <c r="AD1378" s="132"/>
      <c r="AE1378" s="132"/>
      <c r="AF1378" s="131"/>
      <c r="AG1378" s="131"/>
      <c r="AI1378" s="12"/>
      <c r="AL1378" s="12"/>
      <c r="AM1378" s="12"/>
      <c r="AO1378" s="12"/>
      <c r="AR1378" s="12"/>
      <c r="AS1378" s="12"/>
      <c r="AU1378" s="12"/>
      <c r="AX1378" s="12"/>
      <c r="AY1378" s="12"/>
      <c r="BA1378" s="12"/>
      <c r="BD1378" s="12"/>
      <c r="BE1378" s="12"/>
      <c r="BG1378" s="12"/>
      <c r="BJ1378" s="12"/>
      <c r="BK1378" s="12"/>
      <c r="BM1378" s="131"/>
      <c r="BN1378" s="132"/>
      <c r="BO1378" s="132"/>
      <c r="BP1378" s="12"/>
      <c r="BQ1378" s="12"/>
      <c r="BS1378" s="12"/>
      <c r="BV1378" s="12"/>
      <c r="BW1378" s="12"/>
      <c r="BY1378" s="12"/>
      <c r="CB1378" s="12"/>
      <c r="CC1378" s="12"/>
      <c r="CE1378" s="12"/>
      <c r="CH1378" s="12"/>
      <c r="CI1378" s="12"/>
    </row>
    <row r="1379" spans="1:87">
      <c r="A1379" s="9">
        <v>1370</v>
      </c>
      <c r="B1379" s="13">
        <v>274</v>
      </c>
      <c r="C1379" s="13" t="s">
        <v>1773</v>
      </c>
      <c r="D1379" s="13">
        <v>999</v>
      </c>
      <c r="E1379" s="13" t="s">
        <v>946</v>
      </c>
      <c r="F1379" s="141">
        <v>64208758.285060003</v>
      </c>
      <c r="G1379" s="142">
        <v>1</v>
      </c>
      <c r="H1379" s="134">
        <f>SUM(H1375:H1378)</f>
        <v>62011654.562320009</v>
      </c>
      <c r="I1379" s="133">
        <f>SUM(I1375:I1378)</f>
        <v>1</v>
      </c>
      <c r="J1379" s="111" t="e">
        <f>VLOOKUP(B1379,town351,22)</f>
        <v>#REF!</v>
      </c>
      <c r="K1379" s="111" t="e">
        <f>SUM(K1375:K1378)</f>
        <v>#REF!</v>
      </c>
      <c r="L1379" s="135">
        <v>54026428</v>
      </c>
      <c r="M1379" s="111" t="e">
        <f>SUM(M1375:M1378)</f>
        <v>#REF!</v>
      </c>
      <c r="N1379" s="49" t="e">
        <f t="shared" si="197"/>
        <v>#REF!</v>
      </c>
      <c r="O1379" s="111">
        <v>5396</v>
      </c>
      <c r="P1379" s="9">
        <f t="shared" si="190"/>
        <v>0</v>
      </c>
      <c r="Q1379" s="130">
        <f t="shared" si="191"/>
        <v>274</v>
      </c>
      <c r="R1379" s="130">
        <f t="shared" si="192"/>
        <v>999</v>
      </c>
      <c r="S1379" s="130">
        <f t="shared" si="193"/>
        <v>1370</v>
      </c>
      <c r="T1379" s="130">
        <f t="shared" si="194"/>
        <v>5322</v>
      </c>
      <c r="U1379" s="130">
        <f t="shared" si="195"/>
        <v>62011654.562320009</v>
      </c>
      <c r="V1379" s="185">
        <f t="shared" si="196"/>
        <v>1370</v>
      </c>
      <c r="W1379" s="12">
        <v>274</v>
      </c>
      <c r="X1379" s="9">
        <v>999</v>
      </c>
      <c r="Y1379" s="9">
        <v>1370</v>
      </c>
      <c r="Z1379" s="12">
        <v>5322</v>
      </c>
      <c r="AA1379" s="12">
        <v>62011654.562320009</v>
      </c>
      <c r="AB1379" s="132"/>
      <c r="AC1379" s="131"/>
      <c r="AD1379" s="132"/>
      <c r="AE1379" s="132"/>
      <c r="AF1379" s="131"/>
      <c r="AG1379" s="131"/>
      <c r="AI1379" s="12"/>
      <c r="AL1379" s="12"/>
      <c r="AM1379" s="12"/>
      <c r="AO1379" s="12"/>
      <c r="AR1379" s="12"/>
      <c r="AS1379" s="12"/>
      <c r="AU1379" s="12"/>
      <c r="AX1379" s="12"/>
      <c r="AY1379" s="12"/>
      <c r="BA1379" s="12"/>
      <c r="BD1379" s="12"/>
      <c r="BE1379" s="12"/>
      <c r="BG1379" s="12"/>
      <c r="BJ1379" s="12"/>
      <c r="BK1379" s="12"/>
      <c r="BM1379" s="131"/>
      <c r="BN1379" s="132"/>
      <c r="BO1379" s="132"/>
      <c r="BP1379" s="12"/>
      <c r="BQ1379" s="12"/>
      <c r="BS1379" s="12"/>
      <c r="BV1379" s="12"/>
      <c r="BW1379" s="12"/>
      <c r="BY1379" s="12"/>
      <c r="CB1379" s="12"/>
      <c r="CC1379" s="12"/>
      <c r="CE1379" s="12"/>
      <c r="CH1379" s="12"/>
      <c r="CI1379" s="12"/>
    </row>
    <row r="1380" spans="1:87">
      <c r="A1380" s="9">
        <v>1371</v>
      </c>
      <c r="B1380" s="9">
        <v>275</v>
      </c>
      <c r="C1380" s="9" t="s">
        <v>1774</v>
      </c>
      <c r="D1380" s="9">
        <v>275</v>
      </c>
      <c r="E1380" s="9" t="s">
        <v>1335</v>
      </c>
      <c r="F1380" s="75">
        <v>4683286.6400000006</v>
      </c>
      <c r="G1380" s="138">
        <v>0.52474148892490569</v>
      </c>
      <c r="H1380" s="129">
        <f t="shared" ref="H1380:H1443" si="198">U1380</f>
        <v>4702769.24</v>
      </c>
      <c r="I1380" s="128">
        <f>IF(H1384&gt;0, H1380/H1384, 0)</f>
        <v>0.53348011415251373</v>
      </c>
      <c r="J1380" s="76"/>
      <c r="K1380" s="12" t="e">
        <f>ROUND(J1384*I1380,0)</f>
        <v>#REF!</v>
      </c>
      <c r="L1380" s="75">
        <v>2974492</v>
      </c>
      <c r="M1380" s="12" t="e">
        <f>K1380-L1380</f>
        <v>#REF!</v>
      </c>
      <c r="N1380" s="50" t="e">
        <f t="shared" si="197"/>
        <v>#REF!</v>
      </c>
      <c r="O1380" s="12">
        <v>490</v>
      </c>
      <c r="P1380" s="9">
        <f t="shared" si="190"/>
        <v>0</v>
      </c>
      <c r="Q1380" s="130">
        <f t="shared" si="191"/>
        <v>275</v>
      </c>
      <c r="R1380" s="130">
        <f t="shared" si="192"/>
        <v>275</v>
      </c>
      <c r="S1380" s="130">
        <f t="shared" si="193"/>
        <v>1371</v>
      </c>
      <c r="T1380" s="130">
        <f t="shared" si="194"/>
        <v>492</v>
      </c>
      <c r="U1380" s="130">
        <f t="shared" si="195"/>
        <v>4702769.24</v>
      </c>
      <c r="V1380" s="185">
        <f t="shared" si="196"/>
        <v>1371</v>
      </c>
      <c r="W1380" s="12">
        <v>275</v>
      </c>
      <c r="X1380" s="9">
        <v>275</v>
      </c>
      <c r="Y1380" s="9">
        <v>1371</v>
      </c>
      <c r="Z1380" s="12">
        <v>492</v>
      </c>
      <c r="AA1380" s="12">
        <v>4702769.24</v>
      </c>
      <c r="AB1380" s="132"/>
      <c r="AC1380" s="131"/>
      <c r="AD1380" s="132"/>
      <c r="AE1380" s="132"/>
      <c r="AF1380" s="131"/>
      <c r="AG1380" s="131"/>
      <c r="AI1380" s="12"/>
      <c r="AL1380" s="12"/>
      <c r="AM1380" s="12"/>
      <c r="AO1380" s="12"/>
      <c r="AR1380" s="12"/>
      <c r="AS1380" s="12"/>
      <c r="AU1380" s="12"/>
      <c r="AX1380" s="12"/>
      <c r="AY1380" s="12"/>
      <c r="BA1380" s="12"/>
      <c r="BD1380" s="12"/>
      <c r="BE1380" s="12"/>
      <c r="BG1380" s="12"/>
      <c r="BJ1380" s="12"/>
      <c r="BK1380" s="12"/>
      <c r="BM1380" s="131"/>
      <c r="BN1380" s="132"/>
      <c r="BO1380" s="132"/>
      <c r="BP1380" s="12"/>
      <c r="BQ1380" s="12"/>
      <c r="BS1380" s="12"/>
      <c r="BV1380" s="12"/>
      <c r="BW1380" s="12"/>
      <c r="BY1380" s="12"/>
      <c r="CB1380" s="12"/>
      <c r="CC1380" s="12"/>
      <c r="CE1380" s="12"/>
      <c r="CH1380" s="12"/>
      <c r="CI1380" s="12"/>
    </row>
    <row r="1381" spans="1:87">
      <c r="A1381" s="9">
        <v>1372</v>
      </c>
      <c r="B1381" s="9">
        <v>275</v>
      </c>
      <c r="C1381" s="9" t="s">
        <v>1774</v>
      </c>
      <c r="D1381" s="9">
        <v>683</v>
      </c>
      <c r="E1381" s="9" t="s">
        <v>1441</v>
      </c>
      <c r="F1381" s="75">
        <v>4241654</v>
      </c>
      <c r="G1381" s="138">
        <v>0.47525851107509437</v>
      </c>
      <c r="H1381" s="129">
        <f t="shared" si="198"/>
        <v>4112497</v>
      </c>
      <c r="I1381" s="128">
        <f>IF(H1384&gt;0, H1381/H1384, 0)</f>
        <v>0.46651988584748633</v>
      </c>
      <c r="J1381" s="76"/>
      <c r="K1381" s="12" t="e">
        <f>ROUND(J1384*I1381,0)</f>
        <v>#REF!</v>
      </c>
      <c r="L1381" s="75">
        <v>2693999</v>
      </c>
      <c r="M1381" s="12" t="e">
        <f>K1381-L1381</f>
        <v>#REF!</v>
      </c>
      <c r="N1381" s="50" t="e">
        <f t="shared" si="197"/>
        <v>#REF!</v>
      </c>
      <c r="O1381" s="12">
        <v>431</v>
      </c>
      <c r="P1381" s="9">
        <f t="shared" si="190"/>
        <v>0</v>
      </c>
      <c r="Q1381" s="130">
        <f t="shared" si="191"/>
        <v>275</v>
      </c>
      <c r="R1381" s="130">
        <f t="shared" si="192"/>
        <v>683</v>
      </c>
      <c r="S1381" s="130">
        <f t="shared" si="193"/>
        <v>1372</v>
      </c>
      <c r="T1381" s="130">
        <f t="shared" si="194"/>
        <v>412</v>
      </c>
      <c r="U1381" s="130">
        <f t="shared" si="195"/>
        <v>4112497</v>
      </c>
      <c r="V1381" s="185">
        <f t="shared" si="196"/>
        <v>1372</v>
      </c>
      <c r="W1381" s="12">
        <v>275</v>
      </c>
      <c r="X1381" s="9">
        <v>683</v>
      </c>
      <c r="Y1381" s="9">
        <v>1372</v>
      </c>
      <c r="Z1381" s="12">
        <v>412</v>
      </c>
      <c r="AA1381" s="12">
        <v>4112497</v>
      </c>
      <c r="AB1381" s="132"/>
      <c r="AC1381" s="131"/>
      <c r="AD1381" s="132"/>
      <c r="AE1381" s="132"/>
      <c r="AF1381" s="131"/>
      <c r="AG1381" s="131"/>
      <c r="AI1381" s="12"/>
      <c r="AL1381" s="12"/>
      <c r="AM1381" s="12"/>
      <c r="AO1381" s="12"/>
      <c r="AR1381" s="12"/>
      <c r="AS1381" s="12"/>
      <c r="AU1381" s="12"/>
      <c r="AX1381" s="12"/>
      <c r="AY1381" s="12"/>
      <c r="BA1381" s="12"/>
      <c r="BD1381" s="12"/>
      <c r="BE1381" s="12"/>
      <c r="BG1381" s="12"/>
      <c r="BJ1381" s="12"/>
      <c r="BK1381" s="12"/>
      <c r="BM1381" s="131"/>
      <c r="BN1381" s="132"/>
      <c r="BO1381" s="132"/>
      <c r="BP1381" s="12"/>
      <c r="BQ1381" s="12"/>
      <c r="BS1381" s="12"/>
      <c r="BV1381" s="12"/>
      <c r="BW1381" s="12"/>
      <c r="BY1381" s="12"/>
      <c r="CB1381" s="12"/>
      <c r="CC1381" s="12"/>
      <c r="CE1381" s="12"/>
      <c r="CH1381" s="12"/>
      <c r="CI1381" s="12"/>
    </row>
    <row r="1382" spans="1:87">
      <c r="A1382" s="9">
        <v>1373</v>
      </c>
      <c r="B1382" s="9">
        <v>275</v>
      </c>
      <c r="C1382" s="9" t="s">
        <v>1928</v>
      </c>
      <c r="D1382" s="9">
        <v>998</v>
      </c>
      <c r="E1382" s="9" t="s">
        <v>1928</v>
      </c>
      <c r="F1382" s="75">
        <v>0</v>
      </c>
      <c r="G1382" s="138">
        <v>0</v>
      </c>
      <c r="H1382" s="129">
        <f t="shared" si="198"/>
        <v>0</v>
      </c>
      <c r="I1382" s="128">
        <f>IF(H1384&gt;0, H1382/H1384, 0)</f>
        <v>0</v>
      </c>
      <c r="J1382" s="76"/>
      <c r="K1382" s="12" t="e">
        <f>ROUND(J1384*I1382,0)</f>
        <v>#REF!</v>
      </c>
      <c r="L1382" s="75">
        <v>0</v>
      </c>
      <c r="M1382" s="12" t="e">
        <f>K1382-L1382</f>
        <v>#REF!</v>
      </c>
      <c r="N1382" s="50" t="e">
        <f t="shared" si="197"/>
        <v>#REF!</v>
      </c>
      <c r="O1382" s="12">
        <v>0</v>
      </c>
      <c r="P1382" s="9">
        <f t="shared" si="190"/>
        <v>0</v>
      </c>
      <c r="Q1382" s="130">
        <f t="shared" si="191"/>
        <v>275</v>
      </c>
      <c r="R1382" s="130">
        <f t="shared" si="192"/>
        <v>998</v>
      </c>
      <c r="S1382" s="130">
        <f t="shared" si="193"/>
        <v>1373</v>
      </c>
      <c r="T1382" s="130">
        <f t="shared" si="194"/>
        <v>0</v>
      </c>
      <c r="U1382" s="130">
        <f t="shared" si="195"/>
        <v>0</v>
      </c>
      <c r="V1382" s="185">
        <f t="shared" si="196"/>
        <v>1373</v>
      </c>
      <c r="W1382" s="12">
        <v>275</v>
      </c>
      <c r="X1382" s="9">
        <v>998</v>
      </c>
      <c r="Y1382" s="9">
        <v>1373</v>
      </c>
      <c r="Z1382" s="12">
        <v>0</v>
      </c>
      <c r="AA1382" s="12">
        <v>0</v>
      </c>
      <c r="AB1382" s="132"/>
      <c r="AC1382" s="131"/>
      <c r="AD1382" s="132"/>
      <c r="AE1382" s="132"/>
      <c r="AF1382" s="131"/>
      <c r="AG1382" s="131"/>
      <c r="AI1382" s="12"/>
      <c r="AL1382" s="12"/>
      <c r="AM1382" s="12"/>
      <c r="AO1382" s="12"/>
      <c r="AR1382" s="12"/>
      <c r="AS1382" s="12"/>
      <c r="AU1382" s="12"/>
      <c r="AX1382" s="12"/>
      <c r="AY1382" s="12"/>
      <c r="BA1382" s="12"/>
      <c r="BD1382" s="12"/>
      <c r="BE1382" s="12"/>
      <c r="BG1382" s="12"/>
      <c r="BJ1382" s="12"/>
      <c r="BK1382" s="12"/>
      <c r="BM1382" s="131"/>
      <c r="BN1382" s="132"/>
      <c r="BO1382" s="132"/>
      <c r="BP1382" s="12"/>
      <c r="BQ1382" s="12"/>
      <c r="BS1382" s="12"/>
      <c r="BV1382" s="12"/>
      <c r="BW1382" s="12"/>
      <c r="BY1382" s="12"/>
      <c r="CB1382" s="12"/>
      <c r="CC1382" s="12"/>
      <c r="CE1382" s="12"/>
      <c r="CH1382" s="12"/>
      <c r="CI1382" s="12"/>
    </row>
    <row r="1383" spans="1:87">
      <c r="A1383" s="9">
        <v>1374</v>
      </c>
      <c r="B1383" s="9">
        <v>275</v>
      </c>
      <c r="C1383" s="9" t="s">
        <v>1928</v>
      </c>
      <c r="D1383" s="9">
        <v>998</v>
      </c>
      <c r="E1383" s="9" t="s">
        <v>1928</v>
      </c>
      <c r="F1383" s="75">
        <v>0</v>
      </c>
      <c r="G1383" s="138">
        <v>0</v>
      </c>
      <c r="H1383" s="129">
        <f t="shared" si="198"/>
        <v>0</v>
      </c>
      <c r="I1383" s="128">
        <f>IF(H1384&gt;0, H1383/H1384, 0)</f>
        <v>0</v>
      </c>
      <c r="J1383" s="76"/>
      <c r="K1383" s="12" t="e">
        <f>ROUND(J1384*I1383,0)</f>
        <v>#REF!</v>
      </c>
      <c r="L1383" s="75">
        <v>0</v>
      </c>
      <c r="M1383" s="12" t="e">
        <f>K1383-L1383</f>
        <v>#REF!</v>
      </c>
      <c r="N1383" s="50" t="e">
        <f t="shared" si="197"/>
        <v>#REF!</v>
      </c>
      <c r="O1383" s="12">
        <v>0</v>
      </c>
      <c r="P1383" s="9">
        <f t="shared" si="190"/>
        <v>0</v>
      </c>
      <c r="Q1383" s="130">
        <f t="shared" si="191"/>
        <v>275</v>
      </c>
      <c r="R1383" s="130">
        <f t="shared" si="192"/>
        <v>998</v>
      </c>
      <c r="S1383" s="130">
        <f t="shared" si="193"/>
        <v>1374</v>
      </c>
      <c r="T1383" s="130">
        <f t="shared" si="194"/>
        <v>0</v>
      </c>
      <c r="U1383" s="130">
        <f t="shared" si="195"/>
        <v>0</v>
      </c>
      <c r="V1383" s="185">
        <f t="shared" si="196"/>
        <v>1374</v>
      </c>
      <c r="W1383" s="12">
        <v>275</v>
      </c>
      <c r="X1383" s="9">
        <v>998</v>
      </c>
      <c r="Y1383" s="9">
        <v>1374</v>
      </c>
      <c r="Z1383" s="12">
        <v>0</v>
      </c>
      <c r="AA1383" s="12">
        <v>0</v>
      </c>
      <c r="AB1383" s="132"/>
      <c r="AC1383" s="131"/>
      <c r="AD1383" s="132"/>
      <c r="AE1383" s="132"/>
      <c r="AF1383" s="131"/>
      <c r="AG1383" s="131"/>
      <c r="AI1383" s="12"/>
      <c r="AL1383" s="12"/>
      <c r="AM1383" s="12"/>
      <c r="AO1383" s="12"/>
      <c r="AR1383" s="12"/>
      <c r="AS1383" s="12"/>
      <c r="AU1383" s="12"/>
      <c r="AX1383" s="12"/>
      <c r="AY1383" s="12"/>
      <c r="BA1383" s="12"/>
      <c r="BD1383" s="12"/>
      <c r="BE1383" s="12"/>
      <c r="BG1383" s="12"/>
      <c r="BJ1383" s="12"/>
      <c r="BK1383" s="12"/>
      <c r="BM1383" s="131"/>
      <c r="BN1383" s="132"/>
      <c r="BO1383" s="132"/>
      <c r="BP1383" s="12"/>
      <c r="BQ1383" s="12"/>
      <c r="BS1383" s="12"/>
      <c r="BV1383" s="12"/>
      <c r="BW1383" s="12"/>
      <c r="BY1383" s="12"/>
      <c r="CB1383" s="12"/>
      <c r="CC1383" s="12"/>
      <c r="CE1383" s="12"/>
      <c r="CH1383" s="12"/>
      <c r="CI1383" s="12"/>
    </row>
    <row r="1384" spans="1:87">
      <c r="A1384" s="9">
        <v>1375</v>
      </c>
      <c r="B1384" s="13">
        <v>275</v>
      </c>
      <c r="C1384" s="13" t="s">
        <v>1774</v>
      </c>
      <c r="D1384" s="13">
        <v>999</v>
      </c>
      <c r="E1384" s="13" t="s">
        <v>946</v>
      </c>
      <c r="F1384" s="135">
        <v>8924940.6400000006</v>
      </c>
      <c r="G1384" s="142">
        <v>1</v>
      </c>
      <c r="H1384" s="134">
        <f>SUM(H1380:H1383)</f>
        <v>8815266.2400000002</v>
      </c>
      <c r="I1384" s="133">
        <f>SUM(I1380:I1383)</f>
        <v>1</v>
      </c>
      <c r="J1384" s="111" t="e">
        <f>VLOOKUP(B1384,town351,22)</f>
        <v>#REF!</v>
      </c>
      <c r="K1384" s="111" t="e">
        <f>SUM(K1380:K1383)</f>
        <v>#REF!</v>
      </c>
      <c r="L1384" s="135">
        <v>5668491</v>
      </c>
      <c r="M1384" s="111" t="e">
        <f>SUM(M1380:M1383)</f>
        <v>#REF!</v>
      </c>
      <c r="N1384" s="49" t="e">
        <f t="shared" si="197"/>
        <v>#REF!</v>
      </c>
      <c r="O1384" s="111">
        <v>921</v>
      </c>
      <c r="P1384" s="9">
        <f t="shared" si="190"/>
        <v>0</v>
      </c>
      <c r="Q1384" s="130">
        <f t="shared" si="191"/>
        <v>275</v>
      </c>
      <c r="R1384" s="130">
        <f t="shared" si="192"/>
        <v>999</v>
      </c>
      <c r="S1384" s="130">
        <f t="shared" si="193"/>
        <v>1375</v>
      </c>
      <c r="T1384" s="130">
        <f t="shared" si="194"/>
        <v>904</v>
      </c>
      <c r="U1384" s="130">
        <f t="shared" si="195"/>
        <v>8815266.2400000002</v>
      </c>
      <c r="V1384" s="185">
        <f t="shared" si="196"/>
        <v>1375</v>
      </c>
      <c r="W1384" s="12">
        <v>275</v>
      </c>
      <c r="X1384" s="9">
        <v>999</v>
      </c>
      <c r="Y1384" s="9">
        <v>1375</v>
      </c>
      <c r="Z1384" s="12">
        <v>904</v>
      </c>
      <c r="AA1384" s="12">
        <v>8815266.2400000002</v>
      </c>
      <c r="AB1384" s="132"/>
      <c r="AC1384" s="131"/>
      <c r="AD1384" s="132"/>
      <c r="AE1384" s="132"/>
      <c r="AF1384" s="131"/>
      <c r="AG1384" s="131"/>
      <c r="AI1384" s="12"/>
      <c r="AL1384" s="12"/>
      <c r="AM1384" s="12"/>
      <c r="AO1384" s="12"/>
      <c r="AR1384" s="12"/>
      <c r="AS1384" s="12"/>
      <c r="AU1384" s="12"/>
      <c r="AX1384" s="12"/>
      <c r="AY1384" s="12"/>
      <c r="BA1384" s="12"/>
      <c r="BD1384" s="12"/>
      <c r="BE1384" s="12"/>
      <c r="BG1384" s="12"/>
      <c r="BJ1384" s="12"/>
      <c r="BK1384" s="12"/>
      <c r="BM1384" s="131"/>
      <c r="BN1384" s="132"/>
      <c r="BO1384" s="132"/>
      <c r="BP1384" s="12"/>
      <c r="BQ1384" s="12"/>
      <c r="BS1384" s="12"/>
      <c r="BV1384" s="12"/>
      <c r="BW1384" s="12"/>
      <c r="BY1384" s="12"/>
      <c r="CB1384" s="12"/>
      <c r="CC1384" s="12"/>
      <c r="CE1384" s="12"/>
      <c r="CH1384" s="12"/>
      <c r="CI1384" s="12"/>
    </row>
    <row r="1385" spans="1:87">
      <c r="A1385" s="9">
        <v>1376</v>
      </c>
      <c r="B1385" s="9">
        <v>276</v>
      </c>
      <c r="C1385" s="9" t="s">
        <v>1775</v>
      </c>
      <c r="D1385" s="9">
        <v>276</v>
      </c>
      <c r="E1385" s="9" t="s">
        <v>1336</v>
      </c>
      <c r="F1385" s="75">
        <v>11574099.806239998</v>
      </c>
      <c r="G1385" s="138">
        <v>0.63797339473569681</v>
      </c>
      <c r="H1385" s="129">
        <f>U1385</f>
        <v>11260409.134279998</v>
      </c>
      <c r="I1385" s="128">
        <f>IF(H1389&gt;0, H1385/H1389, 0)</f>
        <v>0.63225041919495406</v>
      </c>
      <c r="J1385" s="76"/>
      <c r="K1385" s="12" t="e">
        <f>ROUND(J1389*I1385,0)</f>
        <v>#REF!</v>
      </c>
      <c r="L1385" s="75">
        <v>10152043</v>
      </c>
      <c r="M1385" s="12" t="e">
        <f>K1385-L1385</f>
        <v>#REF!</v>
      </c>
      <c r="N1385" s="50" t="e">
        <f t="shared" si="197"/>
        <v>#REF!</v>
      </c>
      <c r="O1385" s="12">
        <v>1274</v>
      </c>
      <c r="P1385" s="9">
        <f t="shared" si="190"/>
        <v>0</v>
      </c>
      <c r="Q1385" s="130">
        <f t="shared" si="191"/>
        <v>276</v>
      </c>
      <c r="R1385" s="130">
        <f t="shared" si="192"/>
        <v>276</v>
      </c>
      <c r="S1385" s="130">
        <f t="shared" si="193"/>
        <v>1376</v>
      </c>
      <c r="T1385" s="130">
        <f t="shared" si="194"/>
        <v>1234</v>
      </c>
      <c r="U1385" s="130">
        <f t="shared" si="195"/>
        <v>11260409.134279998</v>
      </c>
      <c r="V1385" s="185">
        <f t="shared" si="196"/>
        <v>1376</v>
      </c>
      <c r="W1385" s="12">
        <v>276</v>
      </c>
      <c r="X1385" s="9">
        <v>276</v>
      </c>
      <c r="Y1385" s="9">
        <v>1376</v>
      </c>
      <c r="Z1385" s="12">
        <v>1234</v>
      </c>
      <c r="AA1385" s="12">
        <v>11260409.134279998</v>
      </c>
      <c r="AB1385" s="132"/>
      <c r="AC1385" s="131"/>
      <c r="AD1385" s="132"/>
      <c r="AE1385" s="132"/>
      <c r="AF1385" s="131"/>
      <c r="AG1385" s="131"/>
      <c r="AI1385" s="12"/>
      <c r="AL1385" s="12"/>
      <c r="AM1385" s="12"/>
      <c r="AO1385" s="12"/>
      <c r="AR1385" s="12"/>
      <c r="AS1385" s="12"/>
      <c r="AU1385" s="12"/>
      <c r="AX1385" s="12"/>
      <c r="AY1385" s="12"/>
      <c r="BA1385" s="12"/>
      <c r="BD1385" s="12"/>
      <c r="BE1385" s="12"/>
      <c r="BG1385" s="12"/>
      <c r="BJ1385" s="12"/>
      <c r="BK1385" s="12"/>
      <c r="BM1385" s="131"/>
      <c r="BN1385" s="132"/>
      <c r="BO1385" s="132"/>
      <c r="BP1385" s="12"/>
      <c r="BQ1385" s="12"/>
      <c r="BS1385" s="12"/>
      <c r="BV1385" s="12"/>
      <c r="BW1385" s="12"/>
      <c r="BY1385" s="12"/>
      <c r="CB1385" s="12"/>
      <c r="CC1385" s="12"/>
      <c r="CE1385" s="12"/>
      <c r="CH1385" s="12"/>
      <c r="CI1385" s="12"/>
    </row>
    <row r="1386" spans="1:87">
      <c r="A1386" s="9">
        <v>1377</v>
      </c>
      <c r="B1386" s="9">
        <v>276</v>
      </c>
      <c r="C1386" s="9" t="s">
        <v>1775</v>
      </c>
      <c r="D1386" s="9">
        <v>730</v>
      </c>
      <c r="E1386" s="9" t="s">
        <v>1455</v>
      </c>
      <c r="F1386" s="75">
        <v>6349640</v>
      </c>
      <c r="G1386" s="138">
        <v>0.34999710162906916</v>
      </c>
      <c r="H1386" s="129">
        <f t="shared" si="198"/>
        <v>6246019</v>
      </c>
      <c r="I1386" s="128">
        <f>IF(H1389&gt;0, H1386/H1389, 0)</f>
        <v>0.35070201126418959</v>
      </c>
      <c r="J1386" s="76"/>
      <c r="K1386" s="12" t="e">
        <f>ROUND(J1389*I1386,0)</f>
        <v>#REF!</v>
      </c>
      <c r="L1386" s="75">
        <v>5569488</v>
      </c>
      <c r="M1386" s="12" t="e">
        <f>K1386-L1386</f>
        <v>#REF!</v>
      </c>
      <c r="N1386" s="50" t="e">
        <f t="shared" si="197"/>
        <v>#REF!</v>
      </c>
      <c r="O1386" s="12">
        <v>630</v>
      </c>
      <c r="P1386" s="9">
        <f t="shared" si="190"/>
        <v>0</v>
      </c>
      <c r="Q1386" s="130">
        <f t="shared" si="191"/>
        <v>276</v>
      </c>
      <c r="R1386" s="130">
        <f t="shared" si="192"/>
        <v>730</v>
      </c>
      <c r="S1386" s="130">
        <f t="shared" si="193"/>
        <v>1377</v>
      </c>
      <c r="T1386" s="130">
        <f t="shared" si="194"/>
        <v>615</v>
      </c>
      <c r="U1386" s="130">
        <f t="shared" si="195"/>
        <v>6246019</v>
      </c>
      <c r="V1386" s="185">
        <f t="shared" si="196"/>
        <v>1377</v>
      </c>
      <c r="W1386" s="12">
        <v>276</v>
      </c>
      <c r="X1386" s="9">
        <v>730</v>
      </c>
      <c r="Y1386" s="9">
        <v>1377</v>
      </c>
      <c r="Z1386" s="12">
        <v>615</v>
      </c>
      <c r="AA1386" s="12">
        <v>6246019</v>
      </c>
      <c r="AB1386" s="132"/>
      <c r="AC1386" s="131"/>
      <c r="AD1386" s="132"/>
      <c r="AE1386" s="132"/>
      <c r="AF1386" s="131"/>
      <c r="AG1386" s="131"/>
      <c r="AI1386" s="12"/>
      <c r="AL1386" s="12"/>
      <c r="AM1386" s="12"/>
      <c r="AO1386" s="12"/>
      <c r="AR1386" s="12"/>
      <c r="AS1386" s="12"/>
      <c r="AU1386" s="12"/>
      <c r="AX1386" s="12"/>
      <c r="AY1386" s="12"/>
      <c r="BA1386" s="12"/>
      <c r="BD1386" s="12"/>
      <c r="BE1386" s="12"/>
      <c r="BG1386" s="12"/>
      <c r="BJ1386" s="12"/>
      <c r="BK1386" s="12"/>
      <c r="BM1386" s="131"/>
      <c r="BN1386" s="132"/>
      <c r="BO1386" s="132"/>
      <c r="BP1386" s="12"/>
      <c r="BQ1386" s="12"/>
      <c r="BS1386" s="12"/>
      <c r="BV1386" s="12"/>
      <c r="BW1386" s="12"/>
      <c r="BY1386" s="12"/>
      <c r="CB1386" s="12"/>
      <c r="CC1386" s="12"/>
      <c r="CE1386" s="12"/>
      <c r="CH1386" s="12"/>
      <c r="CI1386" s="12"/>
    </row>
    <row r="1387" spans="1:87">
      <c r="A1387" s="9">
        <v>1378</v>
      </c>
      <c r="B1387" s="9">
        <v>276</v>
      </c>
      <c r="C1387" s="9" t="s">
        <v>1775</v>
      </c>
      <c r="D1387" s="9">
        <v>801</v>
      </c>
      <c r="E1387" s="9" t="s">
        <v>1473</v>
      </c>
      <c r="F1387" s="75">
        <v>218239</v>
      </c>
      <c r="G1387" s="138">
        <v>1.2029503635233875E-2</v>
      </c>
      <c r="H1387" s="129">
        <f t="shared" si="198"/>
        <v>303618</v>
      </c>
      <c r="I1387" s="128">
        <f>IF(H1389&gt;0, H1387/H1389, 0)</f>
        <v>1.7047569540856459E-2</v>
      </c>
      <c r="J1387" s="76"/>
      <c r="K1387" s="12" t="e">
        <f>ROUND(J1389*I1387,0)</f>
        <v>#REF!</v>
      </c>
      <c r="L1387" s="75">
        <v>191425</v>
      </c>
      <c r="M1387" s="12" t="e">
        <f>K1387-L1387</f>
        <v>#REF!</v>
      </c>
      <c r="N1387" s="50" t="e">
        <f t="shared" si="197"/>
        <v>#REF!</v>
      </c>
      <c r="O1387" s="12">
        <v>13</v>
      </c>
      <c r="P1387" s="9">
        <f t="shared" si="190"/>
        <v>0</v>
      </c>
      <c r="Q1387" s="130">
        <f t="shared" si="191"/>
        <v>276</v>
      </c>
      <c r="R1387" s="130">
        <f t="shared" si="192"/>
        <v>801</v>
      </c>
      <c r="S1387" s="130">
        <f t="shared" si="193"/>
        <v>1378</v>
      </c>
      <c r="T1387" s="130">
        <f t="shared" si="194"/>
        <v>18</v>
      </c>
      <c r="U1387" s="130">
        <f t="shared" si="195"/>
        <v>303618</v>
      </c>
      <c r="V1387" s="185">
        <f t="shared" si="196"/>
        <v>1378</v>
      </c>
      <c r="W1387" s="12">
        <v>276</v>
      </c>
      <c r="X1387" s="9">
        <v>801</v>
      </c>
      <c r="Y1387" s="9">
        <v>1378</v>
      </c>
      <c r="Z1387" s="12">
        <v>18</v>
      </c>
      <c r="AA1387" s="12">
        <v>303618</v>
      </c>
      <c r="AB1387" s="132"/>
      <c r="AC1387" s="131"/>
      <c r="AD1387" s="132"/>
      <c r="AE1387" s="132"/>
      <c r="AF1387" s="131"/>
      <c r="AG1387" s="131"/>
      <c r="AI1387" s="12"/>
      <c r="AL1387" s="12"/>
      <c r="AM1387" s="12"/>
      <c r="AO1387" s="12"/>
      <c r="AR1387" s="12"/>
      <c r="AS1387" s="12"/>
      <c r="AU1387" s="12"/>
      <c r="AX1387" s="12"/>
      <c r="AY1387" s="12"/>
      <c r="BA1387" s="12"/>
      <c r="BD1387" s="12"/>
      <c r="BE1387" s="12"/>
      <c r="BG1387" s="12"/>
      <c r="BJ1387" s="12"/>
      <c r="BK1387" s="12"/>
      <c r="BM1387" s="131"/>
      <c r="BN1387" s="132"/>
      <c r="BO1387" s="132"/>
      <c r="BP1387" s="12"/>
      <c r="BQ1387" s="12"/>
      <c r="BS1387" s="12"/>
      <c r="BV1387" s="12"/>
      <c r="BW1387" s="12"/>
      <c r="BY1387" s="12"/>
      <c r="CB1387" s="12"/>
      <c r="CC1387" s="12"/>
      <c r="CE1387" s="12"/>
      <c r="CH1387" s="12"/>
      <c r="CI1387" s="12"/>
    </row>
    <row r="1388" spans="1:87">
      <c r="A1388" s="9">
        <v>1379</v>
      </c>
      <c r="B1388" s="9">
        <v>276</v>
      </c>
      <c r="C1388" s="9" t="s">
        <v>1928</v>
      </c>
      <c r="D1388" s="9">
        <v>998</v>
      </c>
      <c r="E1388" s="9" t="s">
        <v>1928</v>
      </c>
      <c r="F1388" s="75">
        <v>0</v>
      </c>
      <c r="G1388" s="138">
        <v>0</v>
      </c>
      <c r="H1388" s="129">
        <f t="shared" si="198"/>
        <v>0</v>
      </c>
      <c r="I1388" s="128">
        <f>IF(H1389&gt;0, H1388/H1389, 0)</f>
        <v>0</v>
      </c>
      <c r="J1388" s="76"/>
      <c r="K1388" s="12" t="e">
        <f>ROUND(J1389*I1388,0)</f>
        <v>#REF!</v>
      </c>
      <c r="L1388" s="75">
        <v>0</v>
      </c>
      <c r="M1388" s="12" t="e">
        <f>K1388-L1388</f>
        <v>#REF!</v>
      </c>
      <c r="N1388" s="50" t="e">
        <f t="shared" si="197"/>
        <v>#REF!</v>
      </c>
      <c r="O1388" s="12">
        <v>0</v>
      </c>
      <c r="P1388" s="9">
        <f t="shared" si="190"/>
        <v>0</v>
      </c>
      <c r="Q1388" s="130">
        <f t="shared" si="191"/>
        <v>276</v>
      </c>
      <c r="R1388" s="130">
        <f t="shared" si="192"/>
        <v>998</v>
      </c>
      <c r="S1388" s="130">
        <f t="shared" si="193"/>
        <v>1379</v>
      </c>
      <c r="T1388" s="130">
        <f t="shared" si="194"/>
        <v>0</v>
      </c>
      <c r="U1388" s="130">
        <f t="shared" si="195"/>
        <v>0</v>
      </c>
      <c r="V1388" s="185">
        <f t="shared" si="196"/>
        <v>1379</v>
      </c>
      <c r="W1388" s="12">
        <v>276</v>
      </c>
      <c r="X1388" s="9">
        <v>998</v>
      </c>
      <c r="Y1388" s="9">
        <v>1379</v>
      </c>
      <c r="Z1388" s="12">
        <v>0</v>
      </c>
      <c r="AA1388" s="12">
        <v>0</v>
      </c>
      <c r="AB1388" s="132"/>
      <c r="AC1388" s="131"/>
      <c r="AD1388" s="132"/>
      <c r="AE1388" s="132"/>
      <c r="AF1388" s="131"/>
      <c r="AG1388" s="131"/>
      <c r="AI1388" s="12"/>
      <c r="AL1388" s="12"/>
      <c r="AM1388" s="12"/>
      <c r="AO1388" s="12"/>
      <c r="AR1388" s="12"/>
      <c r="AS1388" s="12"/>
      <c r="AU1388" s="12"/>
      <c r="AX1388" s="12"/>
      <c r="AY1388" s="12"/>
      <c r="BA1388" s="12"/>
      <c r="BD1388" s="12"/>
      <c r="BE1388" s="12"/>
      <c r="BG1388" s="12"/>
      <c r="BJ1388" s="12"/>
      <c r="BK1388" s="12"/>
      <c r="BM1388" s="131"/>
      <c r="BN1388" s="132"/>
      <c r="BO1388" s="132"/>
      <c r="BP1388" s="12"/>
      <c r="BQ1388" s="12"/>
      <c r="BS1388" s="12"/>
      <c r="BV1388" s="12"/>
      <c r="BW1388" s="12"/>
      <c r="BY1388" s="12"/>
      <c r="CB1388" s="12"/>
      <c r="CC1388" s="12"/>
      <c r="CE1388" s="12"/>
      <c r="CH1388" s="12"/>
      <c r="CI1388" s="12"/>
    </row>
    <row r="1389" spans="1:87">
      <c r="A1389" s="9">
        <v>1380</v>
      </c>
      <c r="B1389" s="13">
        <v>276</v>
      </c>
      <c r="C1389" s="13" t="s">
        <v>1775</v>
      </c>
      <c r="D1389" s="13">
        <v>999</v>
      </c>
      <c r="E1389" s="13" t="s">
        <v>946</v>
      </c>
      <c r="F1389" s="141">
        <v>18141978.80624</v>
      </c>
      <c r="G1389" s="142">
        <v>0.99999999999999989</v>
      </c>
      <c r="H1389" s="134">
        <f>SUM(H1385:H1388)</f>
        <v>17810046.134279996</v>
      </c>
      <c r="I1389" s="133">
        <f>SUM(I1385:I1388)</f>
        <v>1.0000000000000002</v>
      </c>
      <c r="J1389" s="111" t="e">
        <f>VLOOKUP(B1389,town351,22)</f>
        <v>#REF!</v>
      </c>
      <c r="K1389" s="111" t="e">
        <f>SUM(K1385:K1388)</f>
        <v>#REF!</v>
      </c>
      <c r="L1389" s="135">
        <v>15912956</v>
      </c>
      <c r="M1389" s="111" t="e">
        <f>SUM(M1385:M1388)</f>
        <v>#REF!</v>
      </c>
      <c r="N1389" s="49" t="e">
        <f t="shared" si="197"/>
        <v>#REF!</v>
      </c>
      <c r="O1389" s="111">
        <v>1917</v>
      </c>
      <c r="P1389" s="9">
        <f t="shared" si="190"/>
        <v>0</v>
      </c>
      <c r="Q1389" s="130">
        <f t="shared" si="191"/>
        <v>276</v>
      </c>
      <c r="R1389" s="130">
        <f t="shared" si="192"/>
        <v>999</v>
      </c>
      <c r="S1389" s="130">
        <f t="shared" si="193"/>
        <v>1380</v>
      </c>
      <c r="T1389" s="130">
        <f t="shared" si="194"/>
        <v>1867</v>
      </c>
      <c r="U1389" s="130">
        <f t="shared" si="195"/>
        <v>17810046.134279996</v>
      </c>
      <c r="V1389" s="185">
        <f t="shared" si="196"/>
        <v>1380</v>
      </c>
      <c r="W1389" s="12">
        <v>276</v>
      </c>
      <c r="X1389" s="9">
        <v>999</v>
      </c>
      <c r="Y1389" s="9">
        <v>1380</v>
      </c>
      <c r="Z1389" s="12">
        <v>1867</v>
      </c>
      <c r="AA1389" s="12">
        <v>17810046.134279996</v>
      </c>
      <c r="AB1389" s="132"/>
      <c r="AC1389" s="131"/>
      <c r="AD1389" s="132"/>
      <c r="AE1389" s="132"/>
      <c r="AF1389" s="131"/>
      <c r="AG1389" s="131"/>
      <c r="AI1389" s="12"/>
      <c r="AL1389" s="12"/>
      <c r="AM1389" s="12"/>
      <c r="AO1389" s="12"/>
      <c r="AR1389" s="12"/>
      <c r="AS1389" s="12"/>
      <c r="AU1389" s="12"/>
      <c r="AX1389" s="12"/>
      <c r="AY1389" s="12"/>
      <c r="BA1389" s="12"/>
      <c r="BD1389" s="12"/>
      <c r="BE1389" s="12"/>
      <c r="BG1389" s="12"/>
      <c r="BJ1389" s="12"/>
      <c r="BK1389" s="12"/>
      <c r="BM1389" s="131"/>
      <c r="BN1389" s="132"/>
      <c r="BO1389" s="132"/>
      <c r="BP1389" s="12"/>
      <c r="BQ1389" s="12"/>
      <c r="BS1389" s="12"/>
      <c r="BV1389" s="12"/>
      <c r="BW1389" s="12"/>
      <c r="BY1389" s="12"/>
      <c r="CB1389" s="12"/>
      <c r="CC1389" s="12"/>
      <c r="CE1389" s="12"/>
      <c r="CH1389" s="12"/>
      <c r="CI1389" s="12"/>
    </row>
    <row r="1390" spans="1:87">
      <c r="A1390" s="9">
        <v>1381</v>
      </c>
      <c r="B1390" s="9">
        <v>277</v>
      </c>
      <c r="C1390" s="9" t="s">
        <v>1776</v>
      </c>
      <c r="D1390" s="9">
        <v>277</v>
      </c>
      <c r="E1390" s="9" t="s">
        <v>1337</v>
      </c>
      <c r="F1390" s="75">
        <v>27590853.959999993</v>
      </c>
      <c r="G1390" s="138">
        <v>0.91025968474154362</v>
      </c>
      <c r="H1390" s="129">
        <f>U1390</f>
        <v>27951569.609999992</v>
      </c>
      <c r="I1390" s="128">
        <f>IF(H1394&gt;0, H1390/H1394, 0)</f>
        <v>0.9101390853721526</v>
      </c>
      <c r="J1390" s="76"/>
      <c r="K1390" s="12" t="e">
        <f>ROUND(J1394*I1390,0)</f>
        <v>#REF!</v>
      </c>
      <c r="L1390" s="75">
        <v>7902804</v>
      </c>
      <c r="M1390" s="12" t="e">
        <f>K1390-L1390</f>
        <v>#REF!</v>
      </c>
      <c r="N1390" s="50" t="e">
        <f t="shared" si="197"/>
        <v>#REF!</v>
      </c>
      <c r="O1390" s="12">
        <v>2437</v>
      </c>
      <c r="P1390" s="9">
        <f t="shared" si="190"/>
        <v>0</v>
      </c>
      <c r="Q1390" s="130">
        <f t="shared" si="191"/>
        <v>277</v>
      </c>
      <c r="R1390" s="130">
        <f t="shared" si="192"/>
        <v>277</v>
      </c>
      <c r="S1390" s="130">
        <f t="shared" si="193"/>
        <v>1381</v>
      </c>
      <c r="T1390" s="130">
        <f t="shared" si="194"/>
        <v>2411</v>
      </c>
      <c r="U1390" s="130">
        <f t="shared" si="195"/>
        <v>27951569.609999992</v>
      </c>
      <c r="V1390" s="185">
        <f t="shared" si="196"/>
        <v>1381</v>
      </c>
      <c r="W1390" s="12">
        <v>277</v>
      </c>
      <c r="X1390" s="9">
        <v>277</v>
      </c>
      <c r="Y1390" s="9">
        <v>1381</v>
      </c>
      <c r="Z1390" s="12">
        <v>2411</v>
      </c>
      <c r="AA1390" s="12">
        <v>27951569.609999992</v>
      </c>
      <c r="AB1390" s="132"/>
      <c r="AC1390" s="131"/>
      <c r="AD1390" s="132"/>
      <c r="AE1390" s="132"/>
      <c r="AF1390" s="131"/>
      <c r="AG1390" s="131"/>
      <c r="AI1390" s="12"/>
      <c r="AL1390" s="12"/>
      <c r="AM1390" s="12"/>
      <c r="AO1390" s="12"/>
      <c r="AR1390" s="12"/>
      <c r="AS1390" s="12"/>
      <c r="AU1390" s="12"/>
      <c r="AX1390" s="12"/>
      <c r="AY1390" s="12"/>
      <c r="BA1390" s="12"/>
      <c r="BD1390" s="12"/>
      <c r="BE1390" s="12"/>
      <c r="BG1390" s="12"/>
      <c r="BJ1390" s="12"/>
      <c r="BK1390" s="12"/>
      <c r="BM1390" s="131"/>
      <c r="BN1390" s="132"/>
      <c r="BO1390" s="132"/>
      <c r="BP1390" s="12"/>
      <c r="BQ1390" s="12"/>
      <c r="BS1390" s="12"/>
      <c r="BV1390" s="12"/>
      <c r="BW1390" s="12"/>
      <c r="BY1390" s="12"/>
      <c r="CB1390" s="12"/>
      <c r="CC1390" s="12"/>
      <c r="CE1390" s="12"/>
      <c r="CH1390" s="12"/>
      <c r="CI1390" s="12"/>
    </row>
    <row r="1391" spans="1:87">
      <c r="A1391" s="9">
        <v>1382</v>
      </c>
      <c r="B1391" s="9">
        <v>277</v>
      </c>
      <c r="C1391" s="9" t="s">
        <v>1776</v>
      </c>
      <c r="D1391" s="9">
        <v>876</v>
      </c>
      <c r="E1391" s="9" t="s">
        <v>1495</v>
      </c>
      <c r="F1391" s="75">
        <v>2720116</v>
      </c>
      <c r="G1391" s="138">
        <v>8.9740315258456368E-2</v>
      </c>
      <c r="H1391" s="129">
        <f t="shared" si="198"/>
        <v>2759747</v>
      </c>
      <c r="I1391" s="128">
        <f>IF(H1394&gt;0, H1391/H1394, 0)</f>
        <v>8.9860914627847358E-2</v>
      </c>
      <c r="J1391" s="76"/>
      <c r="K1391" s="12" t="e">
        <f>ROUND(J1394*I1391,0)</f>
        <v>#REF!</v>
      </c>
      <c r="L1391" s="75">
        <v>779118</v>
      </c>
      <c r="M1391" s="12" t="e">
        <f>K1391-L1391</f>
        <v>#REF!</v>
      </c>
      <c r="N1391" s="50" t="e">
        <f t="shared" si="197"/>
        <v>#REF!</v>
      </c>
      <c r="O1391" s="12">
        <v>177</v>
      </c>
      <c r="P1391" s="9">
        <f t="shared" si="190"/>
        <v>0</v>
      </c>
      <c r="Q1391" s="130">
        <f t="shared" si="191"/>
        <v>277</v>
      </c>
      <c r="R1391" s="130">
        <f t="shared" si="192"/>
        <v>876</v>
      </c>
      <c r="S1391" s="130">
        <f t="shared" si="193"/>
        <v>1382</v>
      </c>
      <c r="T1391" s="130">
        <f t="shared" si="194"/>
        <v>177</v>
      </c>
      <c r="U1391" s="130">
        <f t="shared" si="195"/>
        <v>2759747</v>
      </c>
      <c r="V1391" s="185">
        <f t="shared" si="196"/>
        <v>1382</v>
      </c>
      <c r="W1391" s="12">
        <v>277</v>
      </c>
      <c r="X1391" s="9">
        <v>876</v>
      </c>
      <c r="Y1391" s="9">
        <v>1382</v>
      </c>
      <c r="Z1391" s="12">
        <v>177</v>
      </c>
      <c r="AA1391" s="12">
        <v>2759747</v>
      </c>
      <c r="AB1391" s="132"/>
      <c r="AC1391" s="131"/>
      <c r="AD1391" s="132"/>
      <c r="AE1391" s="132"/>
      <c r="AF1391" s="131"/>
      <c r="AG1391" s="131"/>
      <c r="AI1391" s="12"/>
      <c r="AL1391" s="12"/>
      <c r="AM1391" s="12"/>
      <c r="AO1391" s="12"/>
      <c r="AR1391" s="12"/>
      <c r="AS1391" s="12"/>
      <c r="AU1391" s="12"/>
      <c r="AX1391" s="12"/>
      <c r="AY1391" s="12"/>
      <c r="BA1391" s="12"/>
      <c r="BD1391" s="12"/>
      <c r="BE1391" s="12"/>
      <c r="BG1391" s="12"/>
      <c r="BJ1391" s="12"/>
      <c r="BK1391" s="12"/>
      <c r="BM1391" s="131"/>
      <c r="BN1391" s="132"/>
      <c r="BO1391" s="132"/>
      <c r="BP1391" s="12"/>
      <c r="BQ1391" s="12"/>
      <c r="BS1391" s="12"/>
      <c r="BV1391" s="12"/>
      <c r="BW1391" s="12"/>
      <c r="BY1391" s="12"/>
      <c r="CB1391" s="12"/>
      <c r="CC1391" s="12"/>
      <c r="CE1391" s="12"/>
      <c r="CH1391" s="12"/>
      <c r="CI1391" s="12"/>
    </row>
    <row r="1392" spans="1:87">
      <c r="A1392" s="9">
        <v>1383</v>
      </c>
      <c r="B1392" s="9">
        <v>277</v>
      </c>
      <c r="C1392" s="9" t="s">
        <v>1928</v>
      </c>
      <c r="D1392" s="9">
        <v>998</v>
      </c>
      <c r="E1392" s="9" t="s">
        <v>1928</v>
      </c>
      <c r="F1392" s="75">
        <v>0</v>
      </c>
      <c r="G1392" s="138">
        <v>0</v>
      </c>
      <c r="H1392" s="129">
        <f t="shared" si="198"/>
        <v>0</v>
      </c>
      <c r="I1392" s="128">
        <f>IF(H1394&gt;0, H1392/H1394, 0)</f>
        <v>0</v>
      </c>
      <c r="J1392" s="76"/>
      <c r="K1392" s="12" t="e">
        <f>ROUND(J1394*I1392,0)</f>
        <v>#REF!</v>
      </c>
      <c r="L1392" s="75">
        <v>0</v>
      </c>
      <c r="M1392" s="12" t="e">
        <f>K1392-L1392</f>
        <v>#REF!</v>
      </c>
      <c r="N1392" s="50" t="e">
        <f t="shared" si="197"/>
        <v>#REF!</v>
      </c>
      <c r="O1392" s="12">
        <v>0</v>
      </c>
      <c r="P1392" s="9">
        <f t="shared" si="190"/>
        <v>0</v>
      </c>
      <c r="Q1392" s="130">
        <f t="shared" si="191"/>
        <v>277</v>
      </c>
      <c r="R1392" s="130">
        <f t="shared" si="192"/>
        <v>998</v>
      </c>
      <c r="S1392" s="130">
        <f t="shared" si="193"/>
        <v>1383</v>
      </c>
      <c r="T1392" s="130">
        <f t="shared" si="194"/>
        <v>0</v>
      </c>
      <c r="U1392" s="130">
        <f t="shared" si="195"/>
        <v>0</v>
      </c>
      <c r="V1392" s="185">
        <f t="shared" si="196"/>
        <v>1383</v>
      </c>
      <c r="W1392" s="12">
        <v>277</v>
      </c>
      <c r="X1392" s="9">
        <v>998</v>
      </c>
      <c r="Y1392" s="9">
        <v>1383</v>
      </c>
      <c r="Z1392" s="12">
        <v>0</v>
      </c>
      <c r="AA1392" s="12">
        <v>0</v>
      </c>
      <c r="AB1392" s="132"/>
      <c r="AC1392" s="131"/>
      <c r="AD1392" s="132"/>
      <c r="AE1392" s="132"/>
      <c r="AF1392" s="131"/>
      <c r="AG1392" s="131"/>
      <c r="AI1392" s="12"/>
      <c r="AL1392" s="12"/>
      <c r="AM1392" s="12"/>
      <c r="AO1392" s="12"/>
      <c r="AR1392" s="12"/>
      <c r="AS1392" s="12"/>
      <c r="AU1392" s="12"/>
      <c r="AX1392" s="12"/>
      <c r="AY1392" s="12"/>
      <c r="BA1392" s="12"/>
      <c r="BD1392" s="12"/>
      <c r="BE1392" s="12"/>
      <c r="BG1392" s="12"/>
      <c r="BJ1392" s="12"/>
      <c r="BK1392" s="12"/>
      <c r="BM1392" s="131"/>
      <c r="BN1392" s="132"/>
      <c r="BO1392" s="132"/>
      <c r="BP1392" s="12"/>
      <c r="BQ1392" s="12"/>
      <c r="BS1392" s="12"/>
      <c r="BV1392" s="12"/>
      <c r="BW1392" s="12"/>
      <c r="BY1392" s="12"/>
      <c r="CB1392" s="12"/>
      <c r="CC1392" s="12"/>
      <c r="CE1392" s="12"/>
      <c r="CH1392" s="12"/>
      <c r="CI1392" s="12"/>
    </row>
    <row r="1393" spans="1:87">
      <c r="A1393" s="9">
        <v>1384</v>
      </c>
      <c r="B1393" s="9">
        <v>277</v>
      </c>
      <c r="C1393" s="9" t="s">
        <v>1928</v>
      </c>
      <c r="D1393" s="9">
        <v>998</v>
      </c>
      <c r="E1393" s="9" t="s">
        <v>1928</v>
      </c>
      <c r="F1393" s="75">
        <v>0</v>
      </c>
      <c r="G1393" s="138">
        <v>0</v>
      </c>
      <c r="H1393" s="129">
        <f t="shared" si="198"/>
        <v>0</v>
      </c>
      <c r="I1393" s="128">
        <f>IF(H1394&gt;0, H1393/H1394, 0)</f>
        <v>0</v>
      </c>
      <c r="J1393" s="76"/>
      <c r="K1393" s="12" t="e">
        <f>ROUND(J1394*I1393,0)</f>
        <v>#REF!</v>
      </c>
      <c r="L1393" s="75">
        <v>0</v>
      </c>
      <c r="M1393" s="12" t="e">
        <f>K1393-L1393</f>
        <v>#REF!</v>
      </c>
      <c r="N1393" s="50" t="e">
        <f t="shared" si="197"/>
        <v>#REF!</v>
      </c>
      <c r="O1393" s="12">
        <v>0</v>
      </c>
      <c r="P1393" s="9">
        <f t="shared" si="190"/>
        <v>0</v>
      </c>
      <c r="Q1393" s="130">
        <f t="shared" si="191"/>
        <v>277</v>
      </c>
      <c r="R1393" s="130">
        <f t="shared" si="192"/>
        <v>998</v>
      </c>
      <c r="S1393" s="130">
        <f t="shared" si="193"/>
        <v>1384</v>
      </c>
      <c r="T1393" s="130">
        <f t="shared" si="194"/>
        <v>0</v>
      </c>
      <c r="U1393" s="130">
        <f t="shared" si="195"/>
        <v>0</v>
      </c>
      <c r="V1393" s="185">
        <f t="shared" si="196"/>
        <v>1384</v>
      </c>
      <c r="W1393" s="12">
        <v>277</v>
      </c>
      <c r="X1393" s="9">
        <v>998</v>
      </c>
      <c r="Y1393" s="9">
        <v>1384</v>
      </c>
      <c r="Z1393" s="12">
        <v>0</v>
      </c>
      <c r="AA1393" s="12">
        <v>0</v>
      </c>
      <c r="AB1393" s="132"/>
      <c r="AC1393" s="131"/>
      <c r="AD1393" s="132"/>
      <c r="AE1393" s="132"/>
      <c r="AF1393" s="131"/>
      <c r="AG1393" s="131"/>
      <c r="AI1393" s="12"/>
      <c r="AL1393" s="12"/>
      <c r="AM1393" s="12"/>
      <c r="AO1393" s="12"/>
      <c r="AR1393" s="12"/>
      <c r="AS1393" s="12"/>
      <c r="AU1393" s="12"/>
      <c r="AX1393" s="12"/>
      <c r="AY1393" s="12"/>
      <c r="BA1393" s="12"/>
      <c r="BD1393" s="12"/>
      <c r="BE1393" s="12"/>
      <c r="BG1393" s="12"/>
      <c r="BJ1393" s="12"/>
      <c r="BK1393" s="12"/>
      <c r="BM1393" s="131"/>
      <c r="BN1393" s="132"/>
      <c r="BO1393" s="132"/>
      <c r="BP1393" s="12"/>
      <c r="BQ1393" s="12"/>
      <c r="BS1393" s="12"/>
      <c r="BV1393" s="12"/>
      <c r="BW1393" s="12"/>
      <c r="BY1393" s="12"/>
      <c r="CB1393" s="12"/>
      <c r="CC1393" s="12"/>
      <c r="CE1393" s="12"/>
      <c r="CH1393" s="12"/>
      <c r="CI1393" s="12"/>
    </row>
    <row r="1394" spans="1:87">
      <c r="A1394" s="9">
        <v>1385</v>
      </c>
      <c r="B1394" s="13">
        <v>277</v>
      </c>
      <c r="C1394" s="13" t="s">
        <v>1776</v>
      </c>
      <c r="D1394" s="13">
        <v>999</v>
      </c>
      <c r="E1394" s="13" t="s">
        <v>946</v>
      </c>
      <c r="F1394" s="141">
        <v>30310969.959999993</v>
      </c>
      <c r="G1394" s="142">
        <v>1</v>
      </c>
      <c r="H1394" s="134">
        <f>SUM(H1390:H1393)</f>
        <v>30711316.609999992</v>
      </c>
      <c r="I1394" s="133">
        <f>SUM(I1390:I1393)</f>
        <v>1</v>
      </c>
      <c r="J1394" s="111" t="e">
        <f>VLOOKUP(B1394,town351,22)</f>
        <v>#REF!</v>
      </c>
      <c r="K1394" s="111" t="e">
        <f>SUM(K1390:K1393)</f>
        <v>#REF!</v>
      </c>
      <c r="L1394" s="135">
        <v>8681922</v>
      </c>
      <c r="M1394" s="111" t="e">
        <f>SUM(M1390:M1393)</f>
        <v>#REF!</v>
      </c>
      <c r="N1394" s="49" t="e">
        <f t="shared" si="197"/>
        <v>#REF!</v>
      </c>
      <c r="O1394" s="111">
        <v>2614</v>
      </c>
      <c r="P1394" s="9">
        <f t="shared" si="190"/>
        <v>0</v>
      </c>
      <c r="Q1394" s="130">
        <f t="shared" si="191"/>
        <v>277</v>
      </c>
      <c r="R1394" s="130">
        <f t="shared" si="192"/>
        <v>999</v>
      </c>
      <c r="S1394" s="130">
        <f t="shared" si="193"/>
        <v>1385</v>
      </c>
      <c r="T1394" s="130">
        <f t="shared" si="194"/>
        <v>2588</v>
      </c>
      <c r="U1394" s="130">
        <f t="shared" si="195"/>
        <v>30711316.609999992</v>
      </c>
      <c r="V1394" s="185">
        <f t="shared" si="196"/>
        <v>1385</v>
      </c>
      <c r="W1394" s="12">
        <v>277</v>
      </c>
      <c r="X1394" s="9">
        <v>999</v>
      </c>
      <c r="Y1394" s="9">
        <v>1385</v>
      </c>
      <c r="Z1394" s="12">
        <v>2588</v>
      </c>
      <c r="AA1394" s="12">
        <v>30711316.609999992</v>
      </c>
      <c r="AB1394" s="132"/>
      <c r="AC1394" s="131"/>
      <c r="AD1394" s="132"/>
      <c r="AE1394" s="132"/>
      <c r="AF1394" s="131"/>
      <c r="AG1394" s="131"/>
      <c r="AI1394" s="12"/>
      <c r="AL1394" s="12"/>
      <c r="AM1394" s="12"/>
      <c r="AO1394" s="12"/>
      <c r="AR1394" s="12"/>
      <c r="AS1394" s="12"/>
      <c r="AU1394" s="12"/>
      <c r="AX1394" s="12"/>
      <c r="AY1394" s="12"/>
      <c r="BA1394" s="12"/>
      <c r="BD1394" s="12"/>
      <c r="BE1394" s="12"/>
      <c r="BG1394" s="12"/>
      <c r="BJ1394" s="12"/>
      <c r="BK1394" s="12"/>
      <c r="BM1394" s="131"/>
      <c r="BN1394" s="132"/>
      <c r="BO1394" s="132"/>
      <c r="BP1394" s="12"/>
      <c r="BQ1394" s="12"/>
      <c r="BS1394" s="12"/>
      <c r="BV1394" s="12"/>
      <c r="BW1394" s="12"/>
      <c r="BY1394" s="12"/>
      <c r="CB1394" s="12"/>
      <c r="CC1394" s="12"/>
      <c r="CE1394" s="12"/>
      <c r="CH1394" s="12"/>
      <c r="CI1394" s="12"/>
    </row>
    <row r="1395" spans="1:87">
      <c r="A1395" s="9">
        <v>1386</v>
      </c>
      <c r="B1395" s="9">
        <v>278</v>
      </c>
      <c r="C1395" s="9" t="s">
        <v>1777</v>
      </c>
      <c r="D1395" s="9">
        <v>278</v>
      </c>
      <c r="E1395" s="9" t="s">
        <v>1338</v>
      </c>
      <c r="F1395" s="75">
        <v>19296183.16</v>
      </c>
      <c r="G1395" s="138">
        <v>1</v>
      </c>
      <c r="H1395" s="129">
        <f>U1395</f>
        <v>19049378.099999998</v>
      </c>
      <c r="I1395" s="128">
        <f>IF(H1399&gt;0, H1395/H1399, 0)</f>
        <v>1</v>
      </c>
      <c r="J1395" s="76"/>
      <c r="K1395" s="12" t="e">
        <f>ROUND(J1399*I1395,0)</f>
        <v>#REF!</v>
      </c>
      <c r="L1395" s="75">
        <v>12948752</v>
      </c>
      <c r="M1395" s="12" t="e">
        <f>K1395-L1395</f>
        <v>#REF!</v>
      </c>
      <c r="N1395" s="50" t="e">
        <f t="shared" si="197"/>
        <v>#REF!</v>
      </c>
      <c r="O1395" s="12">
        <v>1921</v>
      </c>
      <c r="P1395" s="9">
        <f t="shared" si="190"/>
        <v>0</v>
      </c>
      <c r="Q1395" s="130">
        <f t="shared" si="191"/>
        <v>278</v>
      </c>
      <c r="R1395" s="130">
        <f t="shared" si="192"/>
        <v>278</v>
      </c>
      <c r="S1395" s="130">
        <f t="shared" si="193"/>
        <v>1386</v>
      </c>
      <c r="T1395" s="130">
        <f t="shared" si="194"/>
        <v>1891</v>
      </c>
      <c r="U1395" s="130">
        <f t="shared" si="195"/>
        <v>19049378.099999998</v>
      </c>
      <c r="V1395" s="185">
        <f t="shared" si="196"/>
        <v>1386</v>
      </c>
      <c r="W1395" s="12">
        <v>278</v>
      </c>
      <c r="X1395" s="9">
        <v>278</v>
      </c>
      <c r="Y1395" s="9">
        <v>1386</v>
      </c>
      <c r="Z1395" s="12">
        <v>1891</v>
      </c>
      <c r="AA1395" s="12">
        <v>19049378.099999998</v>
      </c>
      <c r="AB1395" s="132"/>
      <c r="AC1395" s="131"/>
      <c r="AD1395" s="132"/>
      <c r="AE1395" s="132"/>
      <c r="AF1395" s="131"/>
      <c r="AG1395" s="131"/>
      <c r="AI1395" s="12"/>
      <c r="AL1395" s="12"/>
      <c r="AM1395" s="12"/>
      <c r="AO1395" s="12"/>
      <c r="AR1395" s="12"/>
      <c r="AS1395" s="12"/>
      <c r="AU1395" s="12"/>
      <c r="AX1395" s="12"/>
      <c r="AY1395" s="12"/>
      <c r="BA1395" s="12"/>
      <c r="BD1395" s="12"/>
      <c r="BE1395" s="12"/>
      <c r="BG1395" s="12"/>
      <c r="BJ1395" s="12"/>
      <c r="BK1395" s="12"/>
      <c r="BM1395" s="131"/>
      <c r="BN1395" s="132"/>
      <c r="BO1395" s="132"/>
      <c r="BP1395" s="12"/>
      <c r="BQ1395" s="12"/>
      <c r="BS1395" s="12"/>
      <c r="BV1395" s="12"/>
      <c r="BW1395" s="12"/>
      <c r="BY1395" s="12"/>
      <c r="CB1395" s="12"/>
      <c r="CC1395" s="12"/>
      <c r="CE1395" s="12"/>
      <c r="CH1395" s="12"/>
      <c r="CI1395" s="12"/>
    </row>
    <row r="1396" spans="1:87">
      <c r="A1396" s="9">
        <v>1387</v>
      </c>
      <c r="B1396" s="9">
        <v>278</v>
      </c>
      <c r="C1396" s="9" t="s">
        <v>1928</v>
      </c>
      <c r="D1396" s="9">
        <v>998</v>
      </c>
      <c r="E1396" s="9" t="s">
        <v>1928</v>
      </c>
      <c r="F1396" s="75">
        <v>0</v>
      </c>
      <c r="G1396" s="138">
        <v>0</v>
      </c>
      <c r="H1396" s="129">
        <f t="shared" si="198"/>
        <v>0</v>
      </c>
      <c r="I1396" s="128">
        <f>IF(H1399&gt;0, H1396/H1399, 0)</f>
        <v>0</v>
      </c>
      <c r="J1396" s="76"/>
      <c r="K1396" s="12" t="e">
        <f>ROUND(J1399*I1396,0)</f>
        <v>#REF!</v>
      </c>
      <c r="L1396" s="75">
        <v>0</v>
      </c>
      <c r="M1396" s="12" t="e">
        <f>K1396-L1396</f>
        <v>#REF!</v>
      </c>
      <c r="N1396" s="50" t="e">
        <f t="shared" si="197"/>
        <v>#REF!</v>
      </c>
      <c r="O1396" s="12">
        <v>0</v>
      </c>
      <c r="P1396" s="9">
        <f t="shared" si="190"/>
        <v>0</v>
      </c>
      <c r="Q1396" s="130">
        <f t="shared" si="191"/>
        <v>278</v>
      </c>
      <c r="R1396" s="130">
        <f t="shared" si="192"/>
        <v>998</v>
      </c>
      <c r="S1396" s="130">
        <f t="shared" si="193"/>
        <v>1387</v>
      </c>
      <c r="T1396" s="130">
        <f t="shared" si="194"/>
        <v>0</v>
      </c>
      <c r="U1396" s="130">
        <f t="shared" si="195"/>
        <v>0</v>
      </c>
      <c r="V1396" s="185">
        <f t="shared" si="196"/>
        <v>1387</v>
      </c>
      <c r="W1396" s="12">
        <v>278</v>
      </c>
      <c r="X1396" s="9">
        <v>998</v>
      </c>
      <c r="Y1396" s="9">
        <v>1387</v>
      </c>
      <c r="Z1396" s="12">
        <v>0</v>
      </c>
      <c r="AA1396" s="12">
        <v>0</v>
      </c>
      <c r="AB1396" s="132"/>
      <c r="AC1396" s="131"/>
      <c r="AD1396" s="132"/>
      <c r="AE1396" s="132"/>
      <c r="AF1396" s="131"/>
      <c r="AG1396" s="131"/>
      <c r="AI1396" s="12"/>
      <c r="AL1396" s="12"/>
      <c r="AM1396" s="12"/>
      <c r="AO1396" s="12"/>
      <c r="AR1396" s="12"/>
      <c r="AS1396" s="12"/>
      <c r="AU1396" s="12"/>
      <c r="AX1396" s="12"/>
      <c r="AY1396" s="12"/>
      <c r="BA1396" s="12"/>
      <c r="BD1396" s="12"/>
      <c r="BE1396" s="12"/>
      <c r="BG1396" s="12"/>
      <c r="BJ1396" s="12"/>
      <c r="BK1396" s="12"/>
      <c r="BM1396" s="131"/>
      <c r="BN1396" s="132"/>
      <c r="BO1396" s="132"/>
      <c r="BP1396" s="12"/>
      <c r="BQ1396" s="12"/>
      <c r="BS1396" s="12"/>
      <c r="BV1396" s="12"/>
      <c r="BW1396" s="12"/>
      <c r="BY1396" s="12"/>
      <c r="CB1396" s="12"/>
      <c r="CC1396" s="12"/>
      <c r="CE1396" s="12"/>
      <c r="CH1396" s="12"/>
      <c r="CI1396" s="12"/>
    </row>
    <row r="1397" spans="1:87">
      <c r="A1397" s="9">
        <v>1388</v>
      </c>
      <c r="B1397" s="9">
        <v>278</v>
      </c>
      <c r="C1397" s="9" t="s">
        <v>1928</v>
      </c>
      <c r="D1397" s="9">
        <v>998</v>
      </c>
      <c r="E1397" s="9" t="s">
        <v>1928</v>
      </c>
      <c r="F1397" s="75">
        <v>0</v>
      </c>
      <c r="G1397" s="138">
        <v>0</v>
      </c>
      <c r="H1397" s="129">
        <f t="shared" si="198"/>
        <v>0</v>
      </c>
      <c r="I1397" s="128">
        <f>IF(H1399&gt;0, H1397/H1399, 0)</f>
        <v>0</v>
      </c>
      <c r="J1397" s="76"/>
      <c r="K1397" s="12" t="e">
        <f>ROUND(J1399*I1397,0)</f>
        <v>#REF!</v>
      </c>
      <c r="L1397" s="75">
        <v>0</v>
      </c>
      <c r="M1397" s="12" t="e">
        <f>K1397-L1397</f>
        <v>#REF!</v>
      </c>
      <c r="N1397" s="50" t="e">
        <f t="shared" si="197"/>
        <v>#REF!</v>
      </c>
      <c r="O1397" s="12">
        <v>0</v>
      </c>
      <c r="P1397" s="9">
        <f t="shared" si="190"/>
        <v>0</v>
      </c>
      <c r="Q1397" s="130">
        <f t="shared" si="191"/>
        <v>278</v>
      </c>
      <c r="R1397" s="130">
        <f t="shared" si="192"/>
        <v>998</v>
      </c>
      <c r="S1397" s="130">
        <f t="shared" si="193"/>
        <v>1388</v>
      </c>
      <c r="T1397" s="130">
        <f t="shared" si="194"/>
        <v>0</v>
      </c>
      <c r="U1397" s="130">
        <f t="shared" si="195"/>
        <v>0</v>
      </c>
      <c r="V1397" s="185">
        <f t="shared" si="196"/>
        <v>1388</v>
      </c>
      <c r="W1397" s="12">
        <v>278</v>
      </c>
      <c r="X1397" s="9">
        <v>998</v>
      </c>
      <c r="Y1397" s="9">
        <v>1388</v>
      </c>
      <c r="Z1397" s="12">
        <v>0</v>
      </c>
      <c r="AA1397" s="12">
        <v>0</v>
      </c>
      <c r="AB1397" s="132"/>
      <c r="AC1397" s="131"/>
      <c r="AD1397" s="132"/>
      <c r="AE1397" s="132"/>
      <c r="AF1397" s="131"/>
      <c r="AG1397" s="131"/>
      <c r="AI1397" s="12"/>
      <c r="AL1397" s="12"/>
      <c r="AM1397" s="12"/>
      <c r="AO1397" s="12"/>
      <c r="AR1397" s="12"/>
      <c r="AS1397" s="12"/>
      <c r="AU1397" s="12"/>
      <c r="AX1397" s="12"/>
      <c r="AY1397" s="12"/>
      <c r="BA1397" s="12"/>
      <c r="BD1397" s="12"/>
      <c r="BE1397" s="12"/>
      <c r="BG1397" s="12"/>
      <c r="BJ1397" s="12"/>
      <c r="BK1397" s="12"/>
      <c r="BM1397" s="131"/>
      <c r="BN1397" s="132"/>
      <c r="BO1397" s="132"/>
      <c r="BP1397" s="12"/>
      <c r="BQ1397" s="12"/>
      <c r="BS1397" s="12"/>
      <c r="BV1397" s="12"/>
      <c r="BW1397" s="12"/>
      <c r="BY1397" s="12"/>
      <c r="CB1397" s="12"/>
      <c r="CC1397" s="12"/>
      <c r="CE1397" s="12"/>
      <c r="CH1397" s="12"/>
      <c r="CI1397" s="12"/>
    </row>
    <row r="1398" spans="1:87">
      <c r="A1398" s="9">
        <v>1389</v>
      </c>
      <c r="B1398" s="9">
        <v>278</v>
      </c>
      <c r="C1398" s="9" t="s">
        <v>1928</v>
      </c>
      <c r="D1398" s="9">
        <v>998</v>
      </c>
      <c r="E1398" s="9" t="s">
        <v>1928</v>
      </c>
      <c r="F1398" s="75">
        <v>0</v>
      </c>
      <c r="G1398" s="138">
        <v>0</v>
      </c>
      <c r="H1398" s="129">
        <f t="shared" si="198"/>
        <v>0</v>
      </c>
      <c r="I1398" s="128">
        <f>IF(H1399&gt;0, H1398/H1399, 0)</f>
        <v>0</v>
      </c>
      <c r="J1398" s="76"/>
      <c r="K1398" s="12" t="e">
        <f>ROUND(J1399*I1398,0)</f>
        <v>#REF!</v>
      </c>
      <c r="L1398" s="75">
        <v>0</v>
      </c>
      <c r="M1398" s="12" t="e">
        <f>K1398-L1398</f>
        <v>#REF!</v>
      </c>
      <c r="N1398" s="50" t="e">
        <f t="shared" si="197"/>
        <v>#REF!</v>
      </c>
      <c r="O1398" s="12">
        <v>0</v>
      </c>
      <c r="P1398" s="9">
        <f t="shared" si="190"/>
        <v>0</v>
      </c>
      <c r="Q1398" s="130">
        <f t="shared" si="191"/>
        <v>278</v>
      </c>
      <c r="R1398" s="130">
        <f t="shared" si="192"/>
        <v>998</v>
      </c>
      <c r="S1398" s="130">
        <f t="shared" si="193"/>
        <v>1389</v>
      </c>
      <c r="T1398" s="130">
        <f t="shared" si="194"/>
        <v>0</v>
      </c>
      <c r="U1398" s="130">
        <f t="shared" si="195"/>
        <v>0</v>
      </c>
      <c r="V1398" s="185">
        <f t="shared" si="196"/>
        <v>1389</v>
      </c>
      <c r="W1398" s="12">
        <v>278</v>
      </c>
      <c r="X1398" s="9">
        <v>998</v>
      </c>
      <c r="Y1398" s="9">
        <v>1389</v>
      </c>
      <c r="Z1398" s="12">
        <v>0</v>
      </c>
      <c r="AA1398" s="12">
        <v>0</v>
      </c>
      <c r="AB1398" s="132"/>
      <c r="AC1398" s="131"/>
      <c r="AD1398" s="132"/>
      <c r="AE1398" s="132"/>
      <c r="AF1398" s="131"/>
      <c r="AG1398" s="131"/>
      <c r="AI1398" s="12"/>
      <c r="AL1398" s="12"/>
      <c r="AM1398" s="12"/>
      <c r="AO1398" s="12"/>
      <c r="AR1398" s="12"/>
      <c r="AS1398" s="12"/>
      <c r="AU1398" s="12"/>
      <c r="AX1398" s="12"/>
      <c r="AY1398" s="12"/>
      <c r="BA1398" s="12"/>
      <c r="BD1398" s="12"/>
      <c r="BE1398" s="12"/>
      <c r="BG1398" s="12"/>
      <c r="BJ1398" s="12"/>
      <c r="BK1398" s="12"/>
      <c r="BM1398" s="131"/>
      <c r="BN1398" s="132"/>
      <c r="BO1398" s="132"/>
      <c r="BP1398" s="12"/>
      <c r="BQ1398" s="12"/>
      <c r="BS1398" s="12"/>
      <c r="BV1398" s="12"/>
      <c r="BW1398" s="12"/>
      <c r="BY1398" s="12"/>
      <c r="CB1398" s="12"/>
      <c r="CC1398" s="12"/>
      <c r="CE1398" s="12"/>
      <c r="CH1398" s="12"/>
      <c r="CI1398" s="12"/>
    </row>
    <row r="1399" spans="1:87">
      <c r="A1399" s="9">
        <v>1390</v>
      </c>
      <c r="B1399" s="13">
        <v>278</v>
      </c>
      <c r="C1399" s="13" t="s">
        <v>1777</v>
      </c>
      <c r="D1399" s="13">
        <v>999</v>
      </c>
      <c r="E1399" s="13" t="s">
        <v>946</v>
      </c>
      <c r="F1399" s="141">
        <v>19296183.16</v>
      </c>
      <c r="G1399" s="142">
        <v>1</v>
      </c>
      <c r="H1399" s="134">
        <f>SUM(H1395:H1398)</f>
        <v>19049378.099999998</v>
      </c>
      <c r="I1399" s="133">
        <f>SUM(I1395:I1398)</f>
        <v>1</v>
      </c>
      <c r="J1399" s="111" t="e">
        <f>VLOOKUP(B1399,town351,22)</f>
        <v>#REF!</v>
      </c>
      <c r="K1399" s="111" t="e">
        <f>SUM(K1395:K1398)</f>
        <v>#REF!</v>
      </c>
      <c r="L1399" s="135">
        <v>12948752</v>
      </c>
      <c r="M1399" s="111" t="e">
        <f>SUM(M1395:M1398)</f>
        <v>#REF!</v>
      </c>
      <c r="N1399" s="49" t="e">
        <f t="shared" si="197"/>
        <v>#REF!</v>
      </c>
      <c r="O1399" s="111">
        <v>1921</v>
      </c>
      <c r="P1399" s="9">
        <f t="shared" si="190"/>
        <v>0</v>
      </c>
      <c r="Q1399" s="130">
        <f t="shared" si="191"/>
        <v>278</v>
      </c>
      <c r="R1399" s="130">
        <f t="shared" si="192"/>
        <v>999</v>
      </c>
      <c r="S1399" s="130">
        <f t="shared" si="193"/>
        <v>1390</v>
      </c>
      <c r="T1399" s="130">
        <f t="shared" si="194"/>
        <v>1891</v>
      </c>
      <c r="U1399" s="130">
        <f t="shared" si="195"/>
        <v>19049378.099999998</v>
      </c>
      <c r="V1399" s="185">
        <f t="shared" si="196"/>
        <v>1390</v>
      </c>
      <c r="W1399" s="12">
        <v>278</v>
      </c>
      <c r="X1399" s="9">
        <v>999</v>
      </c>
      <c r="Y1399" s="9">
        <v>1390</v>
      </c>
      <c r="Z1399" s="12">
        <v>1891</v>
      </c>
      <c r="AA1399" s="12">
        <v>19049378.099999998</v>
      </c>
      <c r="AB1399" s="132"/>
      <c r="AC1399" s="131"/>
      <c r="AD1399" s="132"/>
      <c r="AE1399" s="132"/>
      <c r="AF1399" s="131"/>
      <c r="AG1399" s="131"/>
      <c r="AI1399" s="12"/>
      <c r="AL1399" s="12"/>
      <c r="AM1399" s="12"/>
      <c r="AO1399" s="12"/>
      <c r="AR1399" s="12"/>
      <c r="AS1399" s="12"/>
      <c r="AU1399" s="12"/>
      <c r="AX1399" s="12"/>
      <c r="AY1399" s="12"/>
      <c r="BA1399" s="12"/>
      <c r="BD1399" s="12"/>
      <c r="BE1399" s="12"/>
      <c r="BG1399" s="12"/>
      <c r="BJ1399" s="12"/>
      <c r="BK1399" s="12"/>
      <c r="BM1399" s="131"/>
      <c r="BN1399" s="132"/>
      <c r="BO1399" s="132"/>
      <c r="BP1399" s="12"/>
      <c r="BQ1399" s="12"/>
      <c r="BS1399" s="12"/>
      <c r="BV1399" s="12"/>
      <c r="BW1399" s="12"/>
      <c r="BY1399" s="12"/>
      <c r="CB1399" s="12"/>
      <c r="CC1399" s="12"/>
      <c r="CE1399" s="12"/>
      <c r="CH1399" s="12"/>
      <c r="CI1399" s="12"/>
    </row>
    <row r="1400" spans="1:87">
      <c r="A1400" s="9">
        <v>1391</v>
      </c>
      <c r="B1400" s="9">
        <v>279</v>
      </c>
      <c r="C1400" s="9" t="s">
        <v>1778</v>
      </c>
      <c r="D1400" s="9">
        <v>279</v>
      </c>
      <c r="E1400" s="9" t="s">
        <v>1339</v>
      </c>
      <c r="F1400" s="75">
        <v>0</v>
      </c>
      <c r="G1400" s="138">
        <v>0</v>
      </c>
      <c r="H1400" s="129">
        <f>U1400</f>
        <v>0</v>
      </c>
      <c r="I1400" s="128">
        <f>IF(H1404&gt;0, H1400/H1404, 0)</f>
        <v>0</v>
      </c>
      <c r="J1400" s="76"/>
      <c r="K1400" s="12" t="e">
        <f>ROUND(J1404*I1400,0)</f>
        <v>#REF!</v>
      </c>
      <c r="L1400" s="75">
        <v>0</v>
      </c>
      <c r="M1400" s="12" t="e">
        <f>K1400-L1400</f>
        <v>#REF!</v>
      </c>
      <c r="N1400" s="50" t="e">
        <f t="shared" si="197"/>
        <v>#REF!</v>
      </c>
      <c r="O1400" s="12">
        <v>0</v>
      </c>
      <c r="P1400" s="9">
        <f t="shared" si="190"/>
        <v>0</v>
      </c>
      <c r="Q1400" s="130">
        <f t="shared" si="191"/>
        <v>279</v>
      </c>
      <c r="R1400" s="130">
        <f t="shared" si="192"/>
        <v>279</v>
      </c>
      <c r="S1400" s="130">
        <f t="shared" si="193"/>
        <v>1391</v>
      </c>
      <c r="T1400" s="130">
        <f t="shared" si="194"/>
        <v>0</v>
      </c>
      <c r="U1400" s="130">
        <f t="shared" si="195"/>
        <v>0</v>
      </c>
      <c r="V1400" s="185">
        <f t="shared" si="196"/>
        <v>1391</v>
      </c>
      <c r="W1400" s="12">
        <v>279</v>
      </c>
      <c r="X1400" s="9">
        <v>279</v>
      </c>
      <c r="Y1400" s="9">
        <v>1391</v>
      </c>
      <c r="Z1400" s="12">
        <v>0</v>
      </c>
      <c r="AA1400" s="12">
        <v>0</v>
      </c>
      <c r="AB1400" s="132"/>
      <c r="AC1400" s="131"/>
      <c r="AD1400" s="132"/>
      <c r="AE1400" s="132"/>
      <c r="AF1400" s="131"/>
      <c r="AG1400" s="131"/>
      <c r="AI1400" s="12"/>
      <c r="AL1400" s="12"/>
      <c r="AM1400" s="12"/>
      <c r="AO1400" s="12"/>
      <c r="AR1400" s="12"/>
      <c r="AS1400" s="12"/>
      <c r="AU1400" s="12"/>
      <c r="AX1400" s="12"/>
      <c r="AY1400" s="12"/>
      <c r="BA1400" s="12"/>
      <c r="BD1400" s="12"/>
      <c r="BE1400" s="12"/>
      <c r="BG1400" s="12"/>
      <c r="BJ1400" s="12"/>
      <c r="BK1400" s="12"/>
      <c r="BM1400" s="131"/>
      <c r="BN1400" s="132"/>
      <c r="BO1400" s="132"/>
      <c r="BP1400" s="12"/>
      <c r="BQ1400" s="12"/>
      <c r="BS1400" s="12"/>
      <c r="BV1400" s="12"/>
      <c r="BW1400" s="12"/>
      <c r="BY1400" s="12"/>
      <c r="CB1400" s="12"/>
      <c r="CC1400" s="12"/>
      <c r="CE1400" s="12"/>
      <c r="CH1400" s="12"/>
      <c r="CI1400" s="12"/>
    </row>
    <row r="1401" spans="1:87">
      <c r="A1401" s="9">
        <v>1392</v>
      </c>
      <c r="B1401" s="9">
        <v>279</v>
      </c>
      <c r="C1401" s="9" t="s">
        <v>1778</v>
      </c>
      <c r="D1401" s="9">
        <v>766</v>
      </c>
      <c r="E1401" s="9" t="s">
        <v>1929</v>
      </c>
      <c r="F1401" s="75">
        <v>13547480</v>
      </c>
      <c r="G1401" s="138">
        <v>1</v>
      </c>
      <c r="H1401" s="129">
        <f t="shared" si="198"/>
        <v>13415994</v>
      </c>
      <c r="I1401" s="128">
        <f>IF(H1404&gt;0, H1401/H1404, 0)</f>
        <v>1</v>
      </c>
      <c r="J1401" s="76"/>
      <c r="K1401" s="12" t="e">
        <f>ROUND(J1404*I1401,0)</f>
        <v>#REF!</v>
      </c>
      <c r="L1401" s="75">
        <v>8344603</v>
      </c>
      <c r="M1401" s="12" t="e">
        <f>K1401-L1401</f>
        <v>#REF!</v>
      </c>
      <c r="N1401" s="50" t="e">
        <f t="shared" si="197"/>
        <v>#REF!</v>
      </c>
      <c r="O1401" s="12">
        <v>1341</v>
      </c>
      <c r="P1401" s="9">
        <f t="shared" si="190"/>
        <v>0</v>
      </c>
      <c r="Q1401" s="130">
        <f t="shared" si="191"/>
        <v>279</v>
      </c>
      <c r="R1401" s="130">
        <f t="shared" si="192"/>
        <v>766</v>
      </c>
      <c r="S1401" s="130">
        <f t="shared" si="193"/>
        <v>1392</v>
      </c>
      <c r="T1401" s="130">
        <f t="shared" si="194"/>
        <v>1309</v>
      </c>
      <c r="U1401" s="130">
        <f t="shared" si="195"/>
        <v>13415994</v>
      </c>
      <c r="V1401" s="185">
        <f t="shared" si="196"/>
        <v>1392</v>
      </c>
      <c r="W1401" s="12">
        <v>279</v>
      </c>
      <c r="X1401" s="9">
        <v>766</v>
      </c>
      <c r="Y1401" s="9">
        <v>1392</v>
      </c>
      <c r="Z1401" s="12">
        <v>1309</v>
      </c>
      <c r="AA1401" s="12">
        <v>13415994</v>
      </c>
      <c r="AB1401" s="132"/>
      <c r="AC1401" s="131"/>
      <c r="AD1401" s="132"/>
      <c r="AE1401" s="132"/>
      <c r="AF1401" s="131"/>
      <c r="AG1401" s="131"/>
      <c r="AI1401" s="12"/>
      <c r="AL1401" s="12"/>
      <c r="AM1401" s="12"/>
      <c r="AO1401" s="12"/>
      <c r="AR1401" s="12"/>
      <c r="AS1401" s="12"/>
      <c r="AU1401" s="12"/>
      <c r="AX1401" s="12"/>
      <c r="AY1401" s="12"/>
      <c r="BA1401" s="12"/>
      <c r="BD1401" s="12"/>
      <c r="BE1401" s="12"/>
      <c r="BG1401" s="12"/>
      <c r="BJ1401" s="12"/>
      <c r="BK1401" s="12"/>
      <c r="BM1401" s="131"/>
      <c r="BN1401" s="132"/>
      <c r="BO1401" s="132"/>
      <c r="BP1401" s="12"/>
      <c r="BQ1401" s="12"/>
      <c r="BS1401" s="12"/>
      <c r="BV1401" s="12"/>
      <c r="BW1401" s="12"/>
      <c r="BY1401" s="12"/>
      <c r="CB1401" s="12"/>
      <c r="CC1401" s="12"/>
      <c r="CE1401" s="12"/>
      <c r="CH1401" s="12"/>
      <c r="CI1401" s="12"/>
    </row>
    <row r="1402" spans="1:87">
      <c r="A1402" s="9">
        <v>1393</v>
      </c>
      <c r="B1402" s="9">
        <v>279</v>
      </c>
      <c r="C1402" s="9" t="s">
        <v>1928</v>
      </c>
      <c r="D1402" s="9">
        <v>998</v>
      </c>
      <c r="E1402" s="9" t="s">
        <v>1928</v>
      </c>
      <c r="F1402" s="75">
        <v>0</v>
      </c>
      <c r="G1402" s="138">
        <v>0</v>
      </c>
      <c r="H1402" s="129">
        <f t="shared" si="198"/>
        <v>0</v>
      </c>
      <c r="I1402" s="128">
        <f>IF(H1404&gt;0, H1402/H1404, 0)</f>
        <v>0</v>
      </c>
      <c r="J1402" s="76"/>
      <c r="K1402" s="12" t="e">
        <f>ROUND(J1404*I1402,0)</f>
        <v>#REF!</v>
      </c>
      <c r="L1402" s="75">
        <v>0</v>
      </c>
      <c r="M1402" s="12" t="e">
        <f>K1402-L1402</f>
        <v>#REF!</v>
      </c>
      <c r="N1402" s="50" t="e">
        <f t="shared" si="197"/>
        <v>#REF!</v>
      </c>
      <c r="O1402" s="12">
        <v>0</v>
      </c>
      <c r="P1402" s="9">
        <f t="shared" si="190"/>
        <v>0</v>
      </c>
      <c r="Q1402" s="130">
        <f t="shared" si="191"/>
        <v>279</v>
      </c>
      <c r="R1402" s="130">
        <f t="shared" si="192"/>
        <v>998</v>
      </c>
      <c r="S1402" s="130">
        <f t="shared" si="193"/>
        <v>1393</v>
      </c>
      <c r="T1402" s="130">
        <f t="shared" si="194"/>
        <v>0</v>
      </c>
      <c r="U1402" s="130">
        <f t="shared" si="195"/>
        <v>0</v>
      </c>
      <c r="V1402" s="185">
        <f t="shared" si="196"/>
        <v>1393</v>
      </c>
      <c r="W1402" s="12">
        <v>279</v>
      </c>
      <c r="X1402" s="9">
        <v>998</v>
      </c>
      <c r="Y1402" s="9">
        <v>1393</v>
      </c>
      <c r="Z1402" s="12">
        <v>0</v>
      </c>
      <c r="AA1402" s="12">
        <v>0</v>
      </c>
      <c r="AB1402" s="132"/>
      <c r="AC1402" s="131"/>
      <c r="AD1402" s="132"/>
      <c r="AE1402" s="132"/>
      <c r="AF1402" s="131"/>
      <c r="AG1402" s="131"/>
      <c r="AI1402" s="12"/>
      <c r="AL1402" s="12"/>
      <c r="AM1402" s="12"/>
      <c r="AO1402" s="12"/>
      <c r="AR1402" s="12"/>
      <c r="AS1402" s="12"/>
      <c r="AU1402" s="12"/>
      <c r="AX1402" s="12"/>
      <c r="AY1402" s="12"/>
      <c r="BA1402" s="12"/>
      <c r="BD1402" s="12"/>
      <c r="BE1402" s="12"/>
      <c r="BG1402" s="12"/>
      <c r="BJ1402" s="12"/>
      <c r="BK1402" s="12"/>
      <c r="BM1402" s="131"/>
      <c r="BN1402" s="132"/>
      <c r="BO1402" s="132"/>
      <c r="BP1402" s="12"/>
      <c r="BQ1402" s="12"/>
      <c r="BS1402" s="12"/>
      <c r="BV1402" s="12"/>
      <c r="BW1402" s="12"/>
      <c r="BY1402" s="12"/>
      <c r="CB1402" s="12"/>
      <c r="CC1402" s="12"/>
      <c r="CE1402" s="12"/>
      <c r="CH1402" s="12"/>
      <c r="CI1402" s="12"/>
    </row>
    <row r="1403" spans="1:87">
      <c r="A1403" s="9">
        <v>1394</v>
      </c>
      <c r="B1403" s="9">
        <v>279</v>
      </c>
      <c r="C1403" s="9" t="s">
        <v>1928</v>
      </c>
      <c r="D1403" s="9">
        <v>998</v>
      </c>
      <c r="E1403" s="9" t="s">
        <v>1928</v>
      </c>
      <c r="F1403" s="75">
        <v>0</v>
      </c>
      <c r="G1403" s="138">
        <v>0</v>
      </c>
      <c r="H1403" s="129">
        <f t="shared" si="198"/>
        <v>0</v>
      </c>
      <c r="I1403" s="128">
        <f>IF(H1404&gt;0, H1403/H1404, 0)</f>
        <v>0</v>
      </c>
      <c r="J1403" s="76"/>
      <c r="K1403" s="12" t="e">
        <f>ROUND(J1404*I1403,0)</f>
        <v>#REF!</v>
      </c>
      <c r="L1403" s="75">
        <v>0</v>
      </c>
      <c r="M1403" s="12" t="e">
        <f>K1403-L1403</f>
        <v>#REF!</v>
      </c>
      <c r="N1403" s="50" t="e">
        <f t="shared" si="197"/>
        <v>#REF!</v>
      </c>
      <c r="O1403" s="12">
        <v>0</v>
      </c>
      <c r="P1403" s="9">
        <f t="shared" si="190"/>
        <v>0</v>
      </c>
      <c r="Q1403" s="130">
        <f t="shared" si="191"/>
        <v>279</v>
      </c>
      <c r="R1403" s="130">
        <f t="shared" si="192"/>
        <v>998</v>
      </c>
      <c r="S1403" s="130">
        <f t="shared" si="193"/>
        <v>1394</v>
      </c>
      <c r="T1403" s="130">
        <f t="shared" si="194"/>
        <v>0</v>
      </c>
      <c r="U1403" s="130">
        <f t="shared" si="195"/>
        <v>0</v>
      </c>
      <c r="V1403" s="185">
        <f t="shared" si="196"/>
        <v>1394</v>
      </c>
      <c r="W1403" s="12">
        <v>279</v>
      </c>
      <c r="X1403" s="9">
        <v>998</v>
      </c>
      <c r="Y1403" s="9">
        <v>1394</v>
      </c>
      <c r="Z1403" s="12">
        <v>0</v>
      </c>
      <c r="AA1403" s="12">
        <v>0</v>
      </c>
      <c r="AB1403" s="132"/>
      <c r="AC1403" s="131"/>
      <c r="AD1403" s="132"/>
      <c r="AE1403" s="132"/>
      <c r="AF1403" s="131"/>
      <c r="AG1403" s="131"/>
      <c r="AI1403" s="12"/>
      <c r="AL1403" s="12"/>
      <c r="AM1403" s="12"/>
      <c r="AO1403" s="12"/>
      <c r="AR1403" s="12"/>
      <c r="AS1403" s="12"/>
      <c r="AU1403" s="12"/>
      <c r="AX1403" s="12"/>
      <c r="AY1403" s="12"/>
      <c r="BA1403" s="12"/>
      <c r="BD1403" s="12"/>
      <c r="BE1403" s="12"/>
      <c r="BG1403" s="12"/>
      <c r="BJ1403" s="12"/>
      <c r="BK1403" s="12"/>
      <c r="BM1403" s="131"/>
      <c r="BN1403" s="132"/>
      <c r="BO1403" s="132"/>
      <c r="BP1403" s="12"/>
      <c r="BQ1403" s="12"/>
      <c r="BS1403" s="12"/>
      <c r="BV1403" s="12"/>
      <c r="BW1403" s="12"/>
      <c r="BY1403" s="12"/>
      <c r="CB1403" s="12"/>
      <c r="CC1403" s="12"/>
      <c r="CE1403" s="12"/>
      <c r="CH1403" s="12"/>
      <c r="CI1403" s="12"/>
    </row>
    <row r="1404" spans="1:87">
      <c r="A1404" s="9">
        <v>1395</v>
      </c>
      <c r="B1404" s="13">
        <v>279</v>
      </c>
      <c r="C1404" s="13" t="s">
        <v>1778</v>
      </c>
      <c r="D1404" s="13">
        <v>999</v>
      </c>
      <c r="E1404" s="13" t="s">
        <v>946</v>
      </c>
      <c r="F1404" s="141">
        <v>13547480</v>
      </c>
      <c r="G1404" s="142">
        <v>1</v>
      </c>
      <c r="H1404" s="134">
        <f>SUM(H1400:H1403)</f>
        <v>13415994</v>
      </c>
      <c r="I1404" s="133">
        <f>SUM(I1400:I1403)</f>
        <v>1</v>
      </c>
      <c r="J1404" s="111" t="e">
        <f>VLOOKUP(B1404,town351,22)</f>
        <v>#REF!</v>
      </c>
      <c r="K1404" s="111" t="e">
        <f>SUM(K1400:K1403)</f>
        <v>#REF!</v>
      </c>
      <c r="L1404" s="135">
        <v>8344603</v>
      </c>
      <c r="M1404" s="111" t="e">
        <f>SUM(M1400:M1403)</f>
        <v>#REF!</v>
      </c>
      <c r="N1404" s="49" t="e">
        <f t="shared" si="197"/>
        <v>#REF!</v>
      </c>
      <c r="O1404" s="111">
        <v>1341</v>
      </c>
      <c r="P1404" s="9">
        <f t="shared" si="190"/>
        <v>0</v>
      </c>
      <c r="Q1404" s="130">
        <f t="shared" si="191"/>
        <v>279</v>
      </c>
      <c r="R1404" s="130">
        <f t="shared" si="192"/>
        <v>999</v>
      </c>
      <c r="S1404" s="130">
        <f t="shared" si="193"/>
        <v>1395</v>
      </c>
      <c r="T1404" s="130">
        <f t="shared" si="194"/>
        <v>1309</v>
      </c>
      <c r="U1404" s="130">
        <f t="shared" si="195"/>
        <v>13415994</v>
      </c>
      <c r="V1404" s="185">
        <f t="shared" si="196"/>
        <v>1395</v>
      </c>
      <c r="W1404" s="12">
        <v>279</v>
      </c>
      <c r="X1404" s="9">
        <v>999</v>
      </c>
      <c r="Y1404" s="9">
        <v>1395</v>
      </c>
      <c r="Z1404" s="12">
        <v>1309</v>
      </c>
      <c r="AA1404" s="12">
        <v>13415994</v>
      </c>
      <c r="AB1404" s="132"/>
      <c r="AC1404" s="131"/>
      <c r="AD1404" s="132"/>
      <c r="AE1404" s="132"/>
      <c r="AF1404" s="131"/>
      <c r="AG1404" s="131"/>
      <c r="AI1404" s="12"/>
      <c r="AL1404" s="12"/>
      <c r="AM1404" s="12"/>
      <c r="AO1404" s="12"/>
      <c r="AR1404" s="12"/>
      <c r="AS1404" s="12"/>
      <c r="AU1404" s="12"/>
      <c r="AX1404" s="12"/>
      <c r="AY1404" s="12"/>
      <c r="BA1404" s="12"/>
      <c r="BD1404" s="12"/>
      <c r="BE1404" s="12"/>
      <c r="BG1404" s="12"/>
      <c r="BJ1404" s="12"/>
      <c r="BK1404" s="12"/>
      <c r="BM1404" s="131"/>
      <c r="BN1404" s="132"/>
      <c r="BO1404" s="132"/>
      <c r="BP1404" s="12"/>
      <c r="BQ1404" s="12"/>
      <c r="BS1404" s="12"/>
      <c r="BV1404" s="12"/>
      <c r="BW1404" s="12"/>
      <c r="BY1404" s="12"/>
      <c r="CB1404" s="12"/>
      <c r="CC1404" s="12"/>
      <c r="CE1404" s="12"/>
      <c r="CH1404" s="12"/>
      <c r="CI1404" s="12"/>
    </row>
    <row r="1405" spans="1:87">
      <c r="A1405" s="9">
        <v>1396</v>
      </c>
      <c r="B1405" s="9">
        <v>280</v>
      </c>
      <c r="C1405" s="9" t="s">
        <v>1779</v>
      </c>
      <c r="D1405" s="9">
        <v>280</v>
      </c>
      <c r="E1405" s="9" t="s">
        <v>1340</v>
      </c>
      <c r="F1405" s="75">
        <v>79199.760000000009</v>
      </c>
      <c r="G1405" s="138">
        <v>4.3460636640464704E-3</v>
      </c>
      <c r="H1405" s="129">
        <f>U1405</f>
        <v>65854.600000000006</v>
      </c>
      <c r="I1405" s="128">
        <f>IF(H1409&gt;0, H1405/H1409, 0)</f>
        <v>3.7975414363850771E-3</v>
      </c>
      <c r="J1405" s="76"/>
      <c r="K1405" s="12" t="e">
        <f>ROUND(J1409*I1405,0)</f>
        <v>#REF!</v>
      </c>
      <c r="L1405" s="75">
        <v>29599</v>
      </c>
      <c r="M1405" s="12" t="e">
        <f>K1405-L1405</f>
        <v>#REF!</v>
      </c>
      <c r="N1405" s="50" t="e">
        <f t="shared" si="197"/>
        <v>#REF!</v>
      </c>
      <c r="O1405" s="12">
        <v>6</v>
      </c>
      <c r="P1405" s="9">
        <f t="shared" si="190"/>
        <v>0</v>
      </c>
      <c r="Q1405" s="130">
        <f t="shared" si="191"/>
        <v>280</v>
      </c>
      <c r="R1405" s="130">
        <f t="shared" si="192"/>
        <v>280</v>
      </c>
      <c r="S1405" s="130">
        <f t="shared" si="193"/>
        <v>1396</v>
      </c>
      <c r="T1405" s="130">
        <f t="shared" si="194"/>
        <v>5</v>
      </c>
      <c r="U1405" s="130">
        <f t="shared" si="195"/>
        <v>65854.600000000006</v>
      </c>
      <c r="V1405" s="185">
        <f t="shared" si="196"/>
        <v>1396</v>
      </c>
      <c r="W1405" s="12">
        <v>280</v>
      </c>
      <c r="X1405" s="9">
        <v>280</v>
      </c>
      <c r="Y1405" s="9">
        <v>1396</v>
      </c>
      <c r="Z1405" s="12">
        <v>5</v>
      </c>
      <c r="AA1405" s="12">
        <v>65854.600000000006</v>
      </c>
      <c r="AB1405" s="132"/>
      <c r="AC1405" s="131"/>
      <c r="AD1405" s="132"/>
      <c r="AE1405" s="132"/>
      <c r="AF1405" s="131"/>
      <c r="AG1405" s="131"/>
      <c r="AI1405" s="12"/>
      <c r="AL1405" s="12"/>
      <c r="AM1405" s="12"/>
      <c r="AO1405" s="12"/>
      <c r="AR1405" s="12"/>
      <c r="AS1405" s="12"/>
      <c r="AU1405" s="12"/>
      <c r="AX1405" s="12"/>
      <c r="AY1405" s="12"/>
      <c r="BA1405" s="12"/>
      <c r="BD1405" s="12"/>
      <c r="BE1405" s="12"/>
      <c r="BG1405" s="12"/>
      <c r="BJ1405" s="12"/>
      <c r="BK1405" s="12"/>
      <c r="BM1405" s="131"/>
      <c r="BN1405" s="132"/>
      <c r="BO1405" s="132"/>
      <c r="BP1405" s="12"/>
      <c r="BQ1405" s="12"/>
      <c r="BS1405" s="12"/>
      <c r="BV1405" s="12"/>
      <c r="BW1405" s="12"/>
      <c r="BY1405" s="12"/>
      <c r="CB1405" s="12"/>
      <c r="CC1405" s="12"/>
      <c r="CE1405" s="12"/>
      <c r="CH1405" s="12"/>
      <c r="CI1405" s="12"/>
    </row>
    <row r="1406" spans="1:87">
      <c r="A1406" s="9">
        <v>1397</v>
      </c>
      <c r="B1406" s="9">
        <v>280</v>
      </c>
      <c r="C1406" s="9" t="s">
        <v>1779</v>
      </c>
      <c r="D1406" s="9">
        <v>767</v>
      </c>
      <c r="E1406" s="9" t="s">
        <v>1466</v>
      </c>
      <c r="F1406" s="75">
        <v>15808214</v>
      </c>
      <c r="G1406" s="138">
        <v>0.86747111934266852</v>
      </c>
      <c r="H1406" s="129">
        <f t="shared" si="198"/>
        <v>14874387</v>
      </c>
      <c r="I1406" s="128">
        <f>IF(H1409&gt;0, H1406/H1409, 0)</f>
        <v>0.85773964116899215</v>
      </c>
      <c r="J1406" s="76"/>
      <c r="K1406" s="12" t="e">
        <f>ROUND(J1409*I1406,0)</f>
        <v>#REF!</v>
      </c>
      <c r="L1406" s="75">
        <v>5907839</v>
      </c>
      <c r="M1406" s="12" t="e">
        <f>K1406-L1406</f>
        <v>#REF!</v>
      </c>
      <c r="N1406" s="50" t="e">
        <f t="shared" si="197"/>
        <v>#REF!</v>
      </c>
      <c r="O1406" s="12">
        <v>1497</v>
      </c>
      <c r="P1406" s="9">
        <f t="shared" si="190"/>
        <v>0</v>
      </c>
      <c r="Q1406" s="130">
        <f t="shared" si="191"/>
        <v>280</v>
      </c>
      <c r="R1406" s="130">
        <f t="shared" si="192"/>
        <v>767</v>
      </c>
      <c r="S1406" s="130">
        <f t="shared" si="193"/>
        <v>1397</v>
      </c>
      <c r="T1406" s="130">
        <f t="shared" si="194"/>
        <v>1422</v>
      </c>
      <c r="U1406" s="130">
        <f t="shared" si="195"/>
        <v>14874387</v>
      </c>
      <c r="V1406" s="185">
        <f t="shared" si="196"/>
        <v>1397</v>
      </c>
      <c r="W1406" s="12">
        <v>280</v>
      </c>
      <c r="X1406" s="9">
        <v>767</v>
      </c>
      <c r="Y1406" s="9">
        <v>1397</v>
      </c>
      <c r="Z1406" s="12">
        <v>1422</v>
      </c>
      <c r="AA1406" s="12">
        <v>14874387</v>
      </c>
      <c r="AB1406" s="132"/>
      <c r="AC1406" s="131"/>
      <c r="AD1406" s="132"/>
      <c r="AE1406" s="132"/>
      <c r="AF1406" s="131"/>
      <c r="AG1406" s="131"/>
      <c r="AI1406" s="12"/>
      <c r="AL1406" s="12"/>
      <c r="AM1406" s="12"/>
      <c r="AO1406" s="12"/>
      <c r="AR1406" s="12"/>
      <c r="AS1406" s="12"/>
      <c r="AU1406" s="12"/>
      <c r="AX1406" s="12"/>
      <c r="AY1406" s="12"/>
      <c r="BA1406" s="12"/>
      <c r="BD1406" s="12"/>
      <c r="BE1406" s="12"/>
      <c r="BG1406" s="12"/>
      <c r="BJ1406" s="12"/>
      <c r="BK1406" s="12"/>
      <c r="BM1406" s="131"/>
      <c r="BN1406" s="132"/>
      <c r="BO1406" s="132"/>
      <c r="BP1406" s="12"/>
      <c r="BQ1406" s="12"/>
      <c r="BS1406" s="12"/>
      <c r="BV1406" s="12"/>
      <c r="BW1406" s="12"/>
      <c r="BY1406" s="12"/>
      <c r="CB1406" s="12"/>
      <c r="CC1406" s="12"/>
      <c r="CE1406" s="12"/>
      <c r="CH1406" s="12"/>
      <c r="CI1406" s="12"/>
    </row>
    <row r="1407" spans="1:87">
      <c r="A1407" s="9">
        <v>1398</v>
      </c>
      <c r="B1407" s="9">
        <v>280</v>
      </c>
      <c r="C1407" s="9" t="s">
        <v>1779</v>
      </c>
      <c r="D1407" s="9">
        <v>876</v>
      </c>
      <c r="E1407" s="9" t="s">
        <v>1495</v>
      </c>
      <c r="F1407" s="75">
        <v>2335918</v>
      </c>
      <c r="G1407" s="138">
        <v>0.1281828169932851</v>
      </c>
      <c r="H1407" s="129">
        <f t="shared" si="198"/>
        <v>2401136</v>
      </c>
      <c r="I1407" s="128">
        <f>IF(H1409&gt;0, H1407/H1409, 0)</f>
        <v>0.13846281739462266</v>
      </c>
      <c r="J1407" s="76"/>
      <c r="K1407" s="12" t="e">
        <f>ROUND(J1409*I1407,0)</f>
        <v>#REF!</v>
      </c>
      <c r="L1407" s="75">
        <v>872978</v>
      </c>
      <c r="M1407" s="12" t="e">
        <f>K1407-L1407</f>
        <v>#REF!</v>
      </c>
      <c r="N1407" s="50" t="e">
        <f t="shared" si="197"/>
        <v>#REF!</v>
      </c>
      <c r="O1407" s="12">
        <v>152</v>
      </c>
      <c r="P1407" s="9">
        <f t="shared" si="190"/>
        <v>0</v>
      </c>
      <c r="Q1407" s="130">
        <f t="shared" si="191"/>
        <v>280</v>
      </c>
      <c r="R1407" s="130">
        <f t="shared" si="192"/>
        <v>876</v>
      </c>
      <c r="S1407" s="130">
        <f t="shared" si="193"/>
        <v>1398</v>
      </c>
      <c r="T1407" s="130">
        <f t="shared" si="194"/>
        <v>154</v>
      </c>
      <c r="U1407" s="130">
        <f t="shared" si="195"/>
        <v>2401136</v>
      </c>
      <c r="V1407" s="185">
        <f t="shared" si="196"/>
        <v>1398</v>
      </c>
      <c r="W1407" s="12">
        <v>280</v>
      </c>
      <c r="X1407" s="9">
        <v>876</v>
      </c>
      <c r="Y1407" s="9">
        <v>1398</v>
      </c>
      <c r="Z1407" s="12">
        <v>154</v>
      </c>
      <c r="AA1407" s="12">
        <v>2401136</v>
      </c>
      <c r="AB1407" s="132"/>
      <c r="AC1407" s="131"/>
      <c r="AD1407" s="132"/>
      <c r="AE1407" s="132"/>
      <c r="AF1407" s="131"/>
      <c r="AG1407" s="131"/>
      <c r="AI1407" s="12"/>
      <c r="AL1407" s="12"/>
      <c r="AM1407" s="12"/>
      <c r="AO1407" s="12"/>
      <c r="AR1407" s="12"/>
      <c r="AS1407" s="12"/>
      <c r="AU1407" s="12"/>
      <c r="AX1407" s="12"/>
      <c r="AY1407" s="12"/>
      <c r="BA1407" s="12"/>
      <c r="BD1407" s="12"/>
      <c r="BE1407" s="12"/>
      <c r="BG1407" s="12"/>
      <c r="BJ1407" s="12"/>
      <c r="BK1407" s="12"/>
      <c r="BM1407" s="131"/>
      <c r="BN1407" s="132"/>
      <c r="BO1407" s="132"/>
      <c r="BP1407" s="12"/>
      <c r="BQ1407" s="12"/>
      <c r="BS1407" s="12"/>
      <c r="BV1407" s="12"/>
      <c r="BW1407" s="12"/>
      <c r="BY1407" s="12"/>
      <c r="CB1407" s="12"/>
      <c r="CC1407" s="12"/>
      <c r="CE1407" s="12"/>
      <c r="CH1407" s="12"/>
      <c r="CI1407" s="12"/>
    </row>
    <row r="1408" spans="1:87">
      <c r="A1408" s="9">
        <v>1399</v>
      </c>
      <c r="B1408" s="9">
        <v>280</v>
      </c>
      <c r="C1408" s="9" t="s">
        <v>1928</v>
      </c>
      <c r="D1408" s="9">
        <v>998</v>
      </c>
      <c r="E1408" s="9" t="s">
        <v>1928</v>
      </c>
      <c r="F1408" s="75">
        <v>0</v>
      </c>
      <c r="G1408" s="138">
        <v>0</v>
      </c>
      <c r="H1408" s="129">
        <f t="shared" si="198"/>
        <v>0</v>
      </c>
      <c r="I1408" s="128">
        <f>IF(H1409&gt;0, H1408/H1409, 0)</f>
        <v>0</v>
      </c>
      <c r="J1408" s="76"/>
      <c r="K1408" s="12" t="e">
        <f>ROUND(J1409*I1408,0)</f>
        <v>#REF!</v>
      </c>
      <c r="L1408" s="75">
        <v>0</v>
      </c>
      <c r="M1408" s="12" t="e">
        <f>K1408-L1408</f>
        <v>#REF!</v>
      </c>
      <c r="N1408" s="50" t="e">
        <f t="shared" si="197"/>
        <v>#REF!</v>
      </c>
      <c r="O1408" s="12">
        <v>0</v>
      </c>
      <c r="P1408" s="9">
        <f t="shared" si="190"/>
        <v>0</v>
      </c>
      <c r="Q1408" s="130">
        <f t="shared" si="191"/>
        <v>280</v>
      </c>
      <c r="R1408" s="130">
        <f t="shared" si="192"/>
        <v>998</v>
      </c>
      <c r="S1408" s="130">
        <f t="shared" si="193"/>
        <v>1399</v>
      </c>
      <c r="T1408" s="130">
        <f t="shared" si="194"/>
        <v>0</v>
      </c>
      <c r="U1408" s="130">
        <f t="shared" si="195"/>
        <v>0</v>
      </c>
      <c r="V1408" s="185">
        <f t="shared" si="196"/>
        <v>1399</v>
      </c>
      <c r="W1408" s="12">
        <v>280</v>
      </c>
      <c r="X1408" s="9">
        <v>998</v>
      </c>
      <c r="Y1408" s="9">
        <v>1399</v>
      </c>
      <c r="Z1408" s="12">
        <v>0</v>
      </c>
      <c r="AA1408" s="12">
        <v>0</v>
      </c>
      <c r="AB1408" s="132"/>
      <c r="AC1408" s="131"/>
      <c r="AD1408" s="132"/>
      <c r="AE1408" s="132"/>
      <c r="AF1408" s="131"/>
      <c r="AG1408" s="131"/>
      <c r="AI1408" s="12"/>
      <c r="AL1408" s="12"/>
      <c r="AM1408" s="12"/>
      <c r="AO1408" s="12"/>
      <c r="AR1408" s="12"/>
      <c r="AS1408" s="12"/>
      <c r="AU1408" s="12"/>
      <c r="AX1408" s="12"/>
      <c r="AY1408" s="12"/>
      <c r="BA1408" s="12"/>
      <c r="BD1408" s="12"/>
      <c r="BE1408" s="12"/>
      <c r="BG1408" s="12"/>
      <c r="BJ1408" s="12"/>
      <c r="BK1408" s="12"/>
      <c r="BM1408" s="131"/>
      <c r="BN1408" s="132"/>
      <c r="BO1408" s="132"/>
      <c r="BP1408" s="12"/>
      <c r="BQ1408" s="12"/>
      <c r="BS1408" s="12"/>
      <c r="BV1408" s="12"/>
      <c r="BW1408" s="12"/>
      <c r="BY1408" s="12"/>
      <c r="CB1408" s="12"/>
      <c r="CC1408" s="12"/>
      <c r="CE1408" s="12"/>
      <c r="CH1408" s="12"/>
      <c r="CI1408" s="12"/>
    </row>
    <row r="1409" spans="1:87">
      <c r="A1409" s="9">
        <v>1400</v>
      </c>
      <c r="B1409" s="13">
        <v>280</v>
      </c>
      <c r="C1409" s="13" t="s">
        <v>1779</v>
      </c>
      <c r="D1409" s="13">
        <v>999</v>
      </c>
      <c r="E1409" s="13" t="s">
        <v>946</v>
      </c>
      <c r="F1409" s="141">
        <v>18223331.759999998</v>
      </c>
      <c r="G1409" s="142">
        <v>1</v>
      </c>
      <c r="H1409" s="134">
        <f>SUM(H1405:H1408)</f>
        <v>17341377.600000001</v>
      </c>
      <c r="I1409" s="133">
        <f>SUM(I1405:I1408)</f>
        <v>0.99999999999999989</v>
      </c>
      <c r="J1409" s="111" t="e">
        <f>VLOOKUP(B1409,town351,22)</f>
        <v>#REF!</v>
      </c>
      <c r="K1409" s="111" t="e">
        <f>SUM(K1405:K1408)</f>
        <v>#REF!</v>
      </c>
      <c r="L1409" s="135">
        <v>6810416</v>
      </c>
      <c r="M1409" s="111" t="e">
        <f>SUM(M1405:M1408)</f>
        <v>#REF!</v>
      </c>
      <c r="N1409" s="49" t="e">
        <f t="shared" si="197"/>
        <v>#REF!</v>
      </c>
      <c r="O1409" s="111">
        <v>1655</v>
      </c>
      <c r="P1409" s="9">
        <f t="shared" si="190"/>
        <v>0</v>
      </c>
      <c r="Q1409" s="130">
        <f t="shared" si="191"/>
        <v>280</v>
      </c>
      <c r="R1409" s="130">
        <f t="shared" si="192"/>
        <v>999</v>
      </c>
      <c r="S1409" s="130">
        <f t="shared" si="193"/>
        <v>1400</v>
      </c>
      <c r="T1409" s="130">
        <f t="shared" si="194"/>
        <v>1581</v>
      </c>
      <c r="U1409" s="130">
        <f t="shared" si="195"/>
        <v>17341377.600000001</v>
      </c>
      <c r="V1409" s="185">
        <f t="shared" si="196"/>
        <v>1400</v>
      </c>
      <c r="W1409" s="12">
        <v>280</v>
      </c>
      <c r="X1409" s="9">
        <v>999</v>
      </c>
      <c r="Y1409" s="9">
        <v>1400</v>
      </c>
      <c r="Z1409" s="12">
        <v>1581</v>
      </c>
      <c r="AA1409" s="12">
        <v>17341377.600000001</v>
      </c>
      <c r="AB1409" s="132"/>
      <c r="AC1409" s="131"/>
      <c r="AD1409" s="132"/>
      <c r="AE1409" s="132"/>
      <c r="AF1409" s="131"/>
      <c r="AG1409" s="131"/>
      <c r="AI1409" s="12"/>
      <c r="AL1409" s="12"/>
      <c r="AM1409" s="12"/>
      <c r="AO1409" s="12"/>
      <c r="AR1409" s="12"/>
      <c r="AS1409" s="12"/>
      <c r="AU1409" s="12"/>
      <c r="AX1409" s="12"/>
      <c r="AY1409" s="12"/>
      <c r="BA1409" s="12"/>
      <c r="BD1409" s="12"/>
      <c r="BE1409" s="12"/>
      <c r="BG1409" s="12"/>
      <c r="BJ1409" s="12"/>
      <c r="BK1409" s="12"/>
      <c r="BM1409" s="131"/>
      <c r="BN1409" s="132"/>
      <c r="BO1409" s="132"/>
      <c r="BP1409" s="12"/>
      <c r="BQ1409" s="12"/>
      <c r="BS1409" s="12"/>
      <c r="BV1409" s="12"/>
      <c r="BW1409" s="12"/>
      <c r="BY1409" s="12"/>
      <c r="CB1409" s="12"/>
      <c r="CC1409" s="12"/>
      <c r="CE1409" s="12"/>
      <c r="CH1409" s="12"/>
      <c r="CI1409" s="12"/>
    </row>
    <row r="1410" spans="1:87">
      <c r="A1410" s="9">
        <v>1401</v>
      </c>
      <c r="B1410" s="9">
        <v>281</v>
      </c>
      <c r="C1410" s="9" t="s">
        <v>1780</v>
      </c>
      <c r="D1410" s="9">
        <v>281</v>
      </c>
      <c r="E1410" s="9" t="s">
        <v>1341</v>
      </c>
      <c r="F1410" s="75">
        <v>345592031.43000001</v>
      </c>
      <c r="G1410" s="138">
        <v>1</v>
      </c>
      <c r="H1410" s="129">
        <f>U1410</f>
        <v>356553651.79000002</v>
      </c>
      <c r="I1410" s="128">
        <f>IF(H1414&gt;0, H1410/H1414, 0)</f>
        <v>1</v>
      </c>
      <c r="J1410" s="76"/>
      <c r="K1410" s="12" t="e">
        <f>ROUND(J1414*I1410,0)</f>
        <v>#REF!</v>
      </c>
      <c r="L1410" s="75">
        <v>36405937</v>
      </c>
      <c r="M1410" s="12" t="e">
        <f>K1410-L1410</f>
        <v>#REF!</v>
      </c>
      <c r="N1410" s="50" t="e">
        <f t="shared" si="197"/>
        <v>#REF!</v>
      </c>
      <c r="O1410" s="12">
        <v>28970</v>
      </c>
      <c r="P1410" s="9">
        <f t="shared" si="190"/>
        <v>0</v>
      </c>
      <c r="Q1410" s="130">
        <f t="shared" si="191"/>
        <v>281</v>
      </c>
      <c r="R1410" s="130">
        <f t="shared" si="192"/>
        <v>281</v>
      </c>
      <c r="S1410" s="130">
        <f t="shared" si="193"/>
        <v>1401</v>
      </c>
      <c r="T1410" s="130">
        <f t="shared" si="194"/>
        <v>29109</v>
      </c>
      <c r="U1410" s="130">
        <f t="shared" si="195"/>
        <v>356553651.79000002</v>
      </c>
      <c r="V1410" s="185">
        <f t="shared" si="196"/>
        <v>1401</v>
      </c>
      <c r="W1410" s="12">
        <v>281</v>
      </c>
      <c r="X1410" s="9">
        <v>281</v>
      </c>
      <c r="Y1410" s="9">
        <v>1401</v>
      </c>
      <c r="Z1410" s="12">
        <v>29109</v>
      </c>
      <c r="AA1410" s="12">
        <v>356553651.79000002</v>
      </c>
      <c r="AB1410" s="132"/>
      <c r="AC1410" s="131"/>
      <c r="AD1410" s="132"/>
      <c r="AE1410" s="132"/>
      <c r="AF1410" s="131"/>
      <c r="AG1410" s="131"/>
      <c r="AI1410" s="12"/>
      <c r="AL1410" s="12"/>
      <c r="AM1410" s="12"/>
      <c r="AO1410" s="12"/>
      <c r="AR1410" s="12"/>
      <c r="AS1410" s="12"/>
      <c r="AU1410" s="12"/>
      <c r="AX1410" s="12"/>
      <c r="AY1410" s="12"/>
      <c r="BA1410" s="12"/>
      <c r="BD1410" s="12"/>
      <c r="BE1410" s="12"/>
      <c r="BG1410" s="12"/>
      <c r="BJ1410" s="12"/>
      <c r="BK1410" s="12"/>
      <c r="BM1410" s="131"/>
      <c r="BN1410" s="132"/>
      <c r="BO1410" s="132"/>
      <c r="BP1410" s="12"/>
      <c r="BQ1410" s="12"/>
      <c r="BS1410" s="12"/>
      <c r="BV1410" s="12"/>
      <c r="BW1410" s="12"/>
      <c r="BY1410" s="12"/>
      <c r="CB1410" s="12"/>
      <c r="CC1410" s="12"/>
      <c r="CE1410" s="12"/>
      <c r="CH1410" s="12"/>
      <c r="CI1410" s="12"/>
    </row>
    <row r="1411" spans="1:87">
      <c r="A1411" s="9">
        <v>1402</v>
      </c>
      <c r="B1411" s="9">
        <v>281</v>
      </c>
      <c r="C1411" s="9" t="s">
        <v>1928</v>
      </c>
      <c r="D1411" s="9">
        <v>998</v>
      </c>
      <c r="E1411" s="9" t="s">
        <v>1928</v>
      </c>
      <c r="F1411" s="75">
        <v>0</v>
      </c>
      <c r="G1411" s="138">
        <v>0</v>
      </c>
      <c r="H1411" s="129">
        <f t="shared" si="198"/>
        <v>0</v>
      </c>
      <c r="I1411" s="128">
        <f>IF(H1414&gt;0, H1411/H1414, 0)</f>
        <v>0</v>
      </c>
      <c r="J1411" s="76"/>
      <c r="K1411" s="12" t="e">
        <f>ROUND(J1414*I1411,0)</f>
        <v>#REF!</v>
      </c>
      <c r="L1411" s="75">
        <v>0</v>
      </c>
      <c r="M1411" s="12" t="e">
        <f>K1411-L1411</f>
        <v>#REF!</v>
      </c>
      <c r="N1411" s="50" t="e">
        <f t="shared" si="197"/>
        <v>#REF!</v>
      </c>
      <c r="O1411" s="12">
        <v>0</v>
      </c>
      <c r="P1411" s="9">
        <f t="shared" si="190"/>
        <v>0</v>
      </c>
      <c r="Q1411" s="130">
        <f t="shared" si="191"/>
        <v>281</v>
      </c>
      <c r="R1411" s="130">
        <f t="shared" si="192"/>
        <v>998</v>
      </c>
      <c r="S1411" s="130">
        <f t="shared" si="193"/>
        <v>1402</v>
      </c>
      <c r="T1411" s="130">
        <f t="shared" si="194"/>
        <v>0</v>
      </c>
      <c r="U1411" s="130">
        <f t="shared" si="195"/>
        <v>0</v>
      </c>
      <c r="V1411" s="185">
        <f t="shared" si="196"/>
        <v>1402</v>
      </c>
      <c r="W1411" s="12">
        <v>281</v>
      </c>
      <c r="X1411" s="9">
        <v>998</v>
      </c>
      <c r="Y1411" s="9">
        <v>1402</v>
      </c>
      <c r="Z1411" s="12">
        <v>0</v>
      </c>
      <c r="AA1411" s="12">
        <v>0</v>
      </c>
      <c r="AB1411" s="132"/>
      <c r="AC1411" s="131"/>
      <c r="AD1411" s="132"/>
      <c r="AE1411" s="132"/>
      <c r="AF1411" s="131"/>
      <c r="AG1411" s="131"/>
      <c r="AI1411" s="12"/>
      <c r="AL1411" s="12"/>
      <c r="AM1411" s="12"/>
      <c r="AO1411" s="12"/>
      <c r="AR1411" s="12"/>
      <c r="AS1411" s="12"/>
      <c r="AU1411" s="12"/>
      <c r="AX1411" s="12"/>
      <c r="AY1411" s="12"/>
      <c r="BA1411" s="12"/>
      <c r="BD1411" s="12"/>
      <c r="BE1411" s="12"/>
      <c r="BG1411" s="12"/>
      <c r="BJ1411" s="12"/>
      <c r="BK1411" s="12"/>
      <c r="BM1411" s="131"/>
      <c r="BN1411" s="132"/>
      <c r="BO1411" s="132"/>
      <c r="BP1411" s="12"/>
      <c r="BQ1411" s="12"/>
      <c r="BS1411" s="12"/>
      <c r="BV1411" s="12"/>
      <c r="BW1411" s="12"/>
      <c r="BY1411" s="12"/>
      <c r="CB1411" s="12"/>
      <c r="CC1411" s="12"/>
      <c r="CE1411" s="12"/>
      <c r="CH1411" s="12"/>
      <c r="CI1411" s="12"/>
    </row>
    <row r="1412" spans="1:87">
      <c r="A1412" s="9">
        <v>1403</v>
      </c>
      <c r="B1412" s="9">
        <v>281</v>
      </c>
      <c r="C1412" s="9" t="s">
        <v>1928</v>
      </c>
      <c r="D1412" s="9">
        <v>998</v>
      </c>
      <c r="E1412" s="9" t="s">
        <v>1928</v>
      </c>
      <c r="F1412" s="75">
        <v>0</v>
      </c>
      <c r="G1412" s="138">
        <v>0</v>
      </c>
      <c r="H1412" s="129">
        <f t="shared" si="198"/>
        <v>0</v>
      </c>
      <c r="I1412" s="128">
        <f>IF(H1414&gt;0, H1412/H1414, 0)</f>
        <v>0</v>
      </c>
      <c r="J1412" s="76"/>
      <c r="K1412" s="12" t="e">
        <f>ROUND(J1414*I1412,0)</f>
        <v>#REF!</v>
      </c>
      <c r="L1412" s="75">
        <v>0</v>
      </c>
      <c r="M1412" s="12" t="e">
        <f>K1412-L1412</f>
        <v>#REF!</v>
      </c>
      <c r="N1412" s="50" t="e">
        <f t="shared" si="197"/>
        <v>#REF!</v>
      </c>
      <c r="O1412" s="12">
        <v>0</v>
      </c>
      <c r="P1412" s="9">
        <f t="shared" si="190"/>
        <v>0</v>
      </c>
      <c r="Q1412" s="130">
        <f t="shared" si="191"/>
        <v>281</v>
      </c>
      <c r="R1412" s="130">
        <f t="shared" si="192"/>
        <v>998</v>
      </c>
      <c r="S1412" s="130">
        <f t="shared" si="193"/>
        <v>1403</v>
      </c>
      <c r="T1412" s="130">
        <f t="shared" si="194"/>
        <v>0</v>
      </c>
      <c r="U1412" s="130">
        <f t="shared" si="195"/>
        <v>0</v>
      </c>
      <c r="V1412" s="185">
        <f t="shared" si="196"/>
        <v>1403</v>
      </c>
      <c r="W1412" s="12">
        <v>281</v>
      </c>
      <c r="X1412" s="9">
        <v>998</v>
      </c>
      <c r="Y1412" s="9">
        <v>1403</v>
      </c>
      <c r="Z1412" s="12">
        <v>0</v>
      </c>
      <c r="AA1412" s="12">
        <v>0</v>
      </c>
      <c r="AB1412" s="132"/>
      <c r="AC1412" s="131"/>
      <c r="AD1412" s="132"/>
      <c r="AE1412" s="132"/>
      <c r="AF1412" s="131"/>
      <c r="AG1412" s="131"/>
      <c r="AI1412" s="12"/>
      <c r="AL1412" s="12"/>
      <c r="AM1412" s="12"/>
      <c r="AO1412" s="12"/>
      <c r="AR1412" s="12"/>
      <c r="AS1412" s="12"/>
      <c r="AU1412" s="12"/>
      <c r="AX1412" s="12"/>
      <c r="AY1412" s="12"/>
      <c r="BA1412" s="12"/>
      <c r="BD1412" s="12"/>
      <c r="BE1412" s="12"/>
      <c r="BG1412" s="12"/>
      <c r="BJ1412" s="12"/>
      <c r="BK1412" s="12"/>
      <c r="BM1412" s="131"/>
      <c r="BN1412" s="132"/>
      <c r="BO1412" s="132"/>
      <c r="BP1412" s="12"/>
      <c r="BQ1412" s="12"/>
      <c r="BS1412" s="12"/>
      <c r="BV1412" s="12"/>
      <c r="BW1412" s="12"/>
      <c r="BY1412" s="12"/>
      <c r="CB1412" s="12"/>
      <c r="CC1412" s="12"/>
      <c r="CE1412" s="12"/>
      <c r="CH1412" s="12"/>
      <c r="CI1412" s="12"/>
    </row>
    <row r="1413" spans="1:87">
      <c r="A1413" s="9">
        <v>1404</v>
      </c>
      <c r="B1413" s="9">
        <v>281</v>
      </c>
      <c r="C1413" s="9" t="s">
        <v>1928</v>
      </c>
      <c r="D1413" s="9">
        <v>998</v>
      </c>
      <c r="E1413" s="9" t="s">
        <v>1928</v>
      </c>
      <c r="F1413" s="75">
        <v>0</v>
      </c>
      <c r="G1413" s="138">
        <v>0</v>
      </c>
      <c r="H1413" s="129">
        <f t="shared" si="198"/>
        <v>0</v>
      </c>
      <c r="I1413" s="128">
        <f>IF(H1414&gt;0, H1413/H1414, 0)</f>
        <v>0</v>
      </c>
      <c r="J1413" s="76"/>
      <c r="K1413" s="12" t="e">
        <f>ROUND(J1414*I1413,0)</f>
        <v>#REF!</v>
      </c>
      <c r="L1413" s="75">
        <v>0</v>
      </c>
      <c r="M1413" s="12" t="e">
        <f>K1413-L1413</f>
        <v>#REF!</v>
      </c>
      <c r="N1413" s="50" t="e">
        <f t="shared" si="197"/>
        <v>#REF!</v>
      </c>
      <c r="O1413" s="12">
        <v>0</v>
      </c>
      <c r="P1413" s="9">
        <f t="shared" si="190"/>
        <v>0</v>
      </c>
      <c r="Q1413" s="130">
        <f t="shared" si="191"/>
        <v>281</v>
      </c>
      <c r="R1413" s="130">
        <f t="shared" si="192"/>
        <v>998</v>
      </c>
      <c r="S1413" s="130">
        <f t="shared" si="193"/>
        <v>1404</v>
      </c>
      <c r="T1413" s="130">
        <f t="shared" si="194"/>
        <v>0</v>
      </c>
      <c r="U1413" s="130">
        <f t="shared" si="195"/>
        <v>0</v>
      </c>
      <c r="V1413" s="185">
        <f t="shared" si="196"/>
        <v>1404</v>
      </c>
      <c r="W1413" s="12">
        <v>281</v>
      </c>
      <c r="X1413" s="9">
        <v>998</v>
      </c>
      <c r="Y1413" s="9">
        <v>1404</v>
      </c>
      <c r="Z1413" s="12">
        <v>0</v>
      </c>
      <c r="AA1413" s="12">
        <v>0</v>
      </c>
      <c r="AB1413" s="132"/>
      <c r="AC1413" s="131"/>
      <c r="AD1413" s="132"/>
      <c r="AE1413" s="132"/>
      <c r="AF1413" s="131"/>
      <c r="AG1413" s="131"/>
      <c r="AI1413" s="12"/>
      <c r="AL1413" s="12"/>
      <c r="AM1413" s="12"/>
      <c r="AO1413" s="12"/>
      <c r="AR1413" s="12"/>
      <c r="AS1413" s="12"/>
      <c r="AU1413" s="12"/>
      <c r="AX1413" s="12"/>
      <c r="AY1413" s="12"/>
      <c r="BA1413" s="12"/>
      <c r="BD1413" s="12"/>
      <c r="BE1413" s="12"/>
      <c r="BG1413" s="12"/>
      <c r="BJ1413" s="12"/>
      <c r="BK1413" s="12"/>
      <c r="BM1413" s="131"/>
      <c r="BN1413" s="132"/>
      <c r="BO1413" s="132"/>
      <c r="BP1413" s="12"/>
      <c r="BQ1413" s="12"/>
      <c r="BS1413" s="12"/>
      <c r="BV1413" s="12"/>
      <c r="BW1413" s="12"/>
      <c r="BY1413" s="12"/>
      <c r="CB1413" s="12"/>
      <c r="CC1413" s="12"/>
      <c r="CE1413" s="12"/>
      <c r="CH1413" s="12"/>
      <c r="CI1413" s="12"/>
    </row>
    <row r="1414" spans="1:87">
      <c r="A1414" s="9">
        <v>1405</v>
      </c>
      <c r="B1414" s="13">
        <v>281</v>
      </c>
      <c r="C1414" s="13" t="s">
        <v>1780</v>
      </c>
      <c r="D1414" s="13">
        <v>999</v>
      </c>
      <c r="E1414" s="13" t="s">
        <v>946</v>
      </c>
      <c r="F1414" s="141">
        <v>345592031.43000001</v>
      </c>
      <c r="G1414" s="142">
        <v>1</v>
      </c>
      <c r="H1414" s="134">
        <f>SUM(H1410:H1413)</f>
        <v>356553651.79000002</v>
      </c>
      <c r="I1414" s="133">
        <f>SUM(I1410:I1413)</f>
        <v>1</v>
      </c>
      <c r="J1414" s="111" t="e">
        <f>VLOOKUP(B1414,town351,22)</f>
        <v>#REF!</v>
      </c>
      <c r="K1414" s="111" t="e">
        <f>SUM(K1410:K1413)</f>
        <v>#REF!</v>
      </c>
      <c r="L1414" s="135">
        <v>36405937</v>
      </c>
      <c r="M1414" s="111" t="e">
        <f>SUM(M1410:M1413)</f>
        <v>#REF!</v>
      </c>
      <c r="N1414" s="49" t="e">
        <f t="shared" si="197"/>
        <v>#REF!</v>
      </c>
      <c r="O1414" s="111">
        <v>28970</v>
      </c>
      <c r="P1414" s="9">
        <f t="shared" si="190"/>
        <v>0</v>
      </c>
      <c r="Q1414" s="130">
        <f t="shared" si="191"/>
        <v>281</v>
      </c>
      <c r="R1414" s="130">
        <f t="shared" si="192"/>
        <v>999</v>
      </c>
      <c r="S1414" s="130">
        <f t="shared" si="193"/>
        <v>1405</v>
      </c>
      <c r="T1414" s="130">
        <f t="shared" si="194"/>
        <v>29109</v>
      </c>
      <c r="U1414" s="130">
        <f t="shared" si="195"/>
        <v>356553651.79000002</v>
      </c>
      <c r="V1414" s="185">
        <f t="shared" si="196"/>
        <v>1405</v>
      </c>
      <c r="W1414" s="12">
        <v>281</v>
      </c>
      <c r="X1414" s="9">
        <v>999</v>
      </c>
      <c r="Y1414" s="9">
        <v>1405</v>
      </c>
      <c r="Z1414" s="12">
        <v>29109</v>
      </c>
      <c r="AA1414" s="12">
        <v>356553651.79000002</v>
      </c>
      <c r="AB1414" s="132"/>
      <c r="AC1414" s="131"/>
      <c r="AD1414" s="132"/>
      <c r="AE1414" s="132"/>
      <c r="AF1414" s="131"/>
      <c r="AG1414" s="131"/>
      <c r="AI1414" s="12"/>
      <c r="AL1414" s="12"/>
      <c r="AM1414" s="12"/>
      <c r="AO1414" s="12"/>
      <c r="AR1414" s="12"/>
      <c r="AS1414" s="12"/>
      <c r="AU1414" s="12"/>
      <c r="AX1414" s="12"/>
      <c r="AY1414" s="12"/>
      <c r="BA1414" s="12"/>
      <c r="BD1414" s="12"/>
      <c r="BE1414" s="12"/>
      <c r="BG1414" s="12"/>
      <c r="BJ1414" s="12"/>
      <c r="BK1414" s="12"/>
      <c r="BM1414" s="131"/>
      <c r="BN1414" s="132"/>
      <c r="BO1414" s="132"/>
      <c r="BP1414" s="12"/>
      <c r="BQ1414" s="12"/>
      <c r="BS1414" s="12"/>
      <c r="BV1414" s="12"/>
      <c r="BW1414" s="12"/>
      <c r="BY1414" s="12"/>
      <c r="CB1414" s="12"/>
      <c r="CC1414" s="12"/>
      <c r="CE1414" s="12"/>
      <c r="CH1414" s="12"/>
      <c r="CI1414" s="12"/>
    </row>
    <row r="1415" spans="1:87">
      <c r="A1415" s="9">
        <v>1406</v>
      </c>
      <c r="B1415" s="9">
        <v>282</v>
      </c>
      <c r="C1415" s="9" t="s">
        <v>1781</v>
      </c>
      <c r="D1415" s="9">
        <v>282</v>
      </c>
      <c r="E1415" s="9" t="s">
        <v>1342</v>
      </c>
      <c r="F1415" s="75">
        <v>0</v>
      </c>
      <c r="G1415" s="138">
        <v>0</v>
      </c>
      <c r="H1415" s="129">
        <f>U1415</f>
        <v>0</v>
      </c>
      <c r="I1415" s="128">
        <f>IF(H1419&gt;0, H1415/H1419, 0)</f>
        <v>0</v>
      </c>
      <c r="J1415" s="76"/>
      <c r="K1415" s="12" t="e">
        <f>ROUND(J1419*I1415,0)</f>
        <v>#REF!</v>
      </c>
      <c r="L1415" s="75">
        <v>0</v>
      </c>
      <c r="M1415" s="12" t="e">
        <f>K1415-L1415</f>
        <v>#REF!</v>
      </c>
      <c r="N1415" s="50" t="e">
        <f t="shared" si="197"/>
        <v>#REF!</v>
      </c>
      <c r="O1415" s="12">
        <v>0</v>
      </c>
      <c r="P1415" s="9">
        <f t="shared" si="190"/>
        <v>0</v>
      </c>
      <c r="Q1415" s="130">
        <f t="shared" si="191"/>
        <v>282</v>
      </c>
      <c r="R1415" s="130">
        <f t="shared" si="192"/>
        <v>282</v>
      </c>
      <c r="S1415" s="130">
        <f t="shared" si="193"/>
        <v>1406</v>
      </c>
      <c r="T1415" s="130">
        <f t="shared" si="194"/>
        <v>0</v>
      </c>
      <c r="U1415" s="130">
        <f t="shared" si="195"/>
        <v>0</v>
      </c>
      <c r="V1415" s="185">
        <f t="shared" si="196"/>
        <v>1406</v>
      </c>
      <c r="W1415" s="12">
        <v>282</v>
      </c>
      <c r="X1415" s="9">
        <v>282</v>
      </c>
      <c r="Y1415" s="9">
        <v>1406</v>
      </c>
      <c r="Z1415" s="12">
        <v>0</v>
      </c>
      <c r="AA1415" s="12">
        <v>0</v>
      </c>
      <c r="AB1415" s="132"/>
      <c r="AC1415" s="131"/>
      <c r="AD1415" s="132"/>
      <c r="AE1415" s="132"/>
      <c r="AF1415" s="131"/>
      <c r="AG1415" s="131"/>
      <c r="AI1415" s="12"/>
      <c r="AL1415" s="12"/>
      <c r="AM1415" s="12"/>
      <c r="AO1415" s="12"/>
      <c r="AR1415" s="12"/>
      <c r="AS1415" s="12"/>
      <c r="AU1415" s="12"/>
      <c r="AX1415" s="12"/>
      <c r="AY1415" s="12"/>
      <c r="BA1415" s="12"/>
      <c r="BD1415" s="12"/>
      <c r="BE1415" s="12"/>
      <c r="BG1415" s="12"/>
      <c r="BJ1415" s="12"/>
      <c r="BK1415" s="12"/>
      <c r="BM1415" s="131"/>
      <c r="BN1415" s="132"/>
      <c r="BO1415" s="132"/>
      <c r="BP1415" s="12"/>
      <c r="BQ1415" s="12"/>
      <c r="BS1415" s="12"/>
      <c r="BV1415" s="12"/>
      <c r="BW1415" s="12"/>
      <c r="BY1415" s="12"/>
      <c r="CB1415" s="12"/>
      <c r="CC1415" s="12"/>
      <c r="CE1415" s="12"/>
      <c r="CH1415" s="12"/>
      <c r="CI1415" s="12"/>
    </row>
    <row r="1416" spans="1:87">
      <c r="A1416" s="9">
        <v>1407</v>
      </c>
      <c r="B1416" s="9">
        <v>282</v>
      </c>
      <c r="C1416" s="9" t="s">
        <v>1781</v>
      </c>
      <c r="D1416" s="9">
        <v>775</v>
      </c>
      <c r="E1416" s="9" t="s">
        <v>1470</v>
      </c>
      <c r="F1416" s="75">
        <v>11021089</v>
      </c>
      <c r="G1416" s="138">
        <v>0.91850062505208763</v>
      </c>
      <c r="H1416" s="129">
        <f t="shared" si="198"/>
        <v>10788448</v>
      </c>
      <c r="I1416" s="128">
        <f>IF(H1419&gt;0, H1416/H1419, 0)</f>
        <v>0.91548602329487627</v>
      </c>
      <c r="J1416" s="76"/>
      <c r="K1416" s="12" t="e">
        <f>ROUND(J1419*I1416,0)</f>
        <v>#REF!</v>
      </c>
      <c r="L1416" s="75">
        <v>8081045</v>
      </c>
      <c r="M1416" s="12" t="e">
        <f>K1416-L1416</f>
        <v>#REF!</v>
      </c>
      <c r="N1416" s="50" t="e">
        <f t="shared" si="197"/>
        <v>#REF!</v>
      </c>
      <c r="O1416" s="12">
        <v>1184</v>
      </c>
      <c r="P1416" s="9">
        <f t="shared" si="190"/>
        <v>0</v>
      </c>
      <c r="Q1416" s="130">
        <f t="shared" si="191"/>
        <v>282</v>
      </c>
      <c r="R1416" s="130">
        <f t="shared" si="192"/>
        <v>775</v>
      </c>
      <c r="S1416" s="130">
        <f t="shared" si="193"/>
        <v>1407</v>
      </c>
      <c r="T1416" s="130">
        <f t="shared" si="194"/>
        <v>1161</v>
      </c>
      <c r="U1416" s="130">
        <f t="shared" si="195"/>
        <v>10788448</v>
      </c>
      <c r="V1416" s="185">
        <f t="shared" si="196"/>
        <v>1407</v>
      </c>
      <c r="W1416" s="12">
        <v>282</v>
      </c>
      <c r="X1416" s="9">
        <v>775</v>
      </c>
      <c r="Y1416" s="9">
        <v>1407</v>
      </c>
      <c r="Z1416" s="12">
        <v>1161</v>
      </c>
      <c r="AA1416" s="12">
        <v>10788448</v>
      </c>
      <c r="AB1416" s="132"/>
      <c r="AC1416" s="131"/>
      <c r="AD1416" s="132"/>
      <c r="AE1416" s="132"/>
      <c r="AF1416" s="131"/>
      <c r="AG1416" s="131"/>
      <c r="AI1416" s="12"/>
      <c r="AL1416" s="12"/>
      <c r="AM1416" s="12"/>
      <c r="AO1416" s="12"/>
      <c r="AR1416" s="12"/>
      <c r="AS1416" s="12"/>
      <c r="AU1416" s="12"/>
      <c r="AX1416" s="12"/>
      <c r="AY1416" s="12"/>
      <c r="BA1416" s="12"/>
      <c r="BD1416" s="12"/>
      <c r="BE1416" s="12"/>
      <c r="BG1416" s="12"/>
      <c r="BJ1416" s="12"/>
      <c r="BK1416" s="12"/>
      <c r="BM1416" s="131"/>
      <c r="BN1416" s="132"/>
      <c r="BO1416" s="132"/>
      <c r="BP1416" s="12"/>
      <c r="BQ1416" s="12"/>
      <c r="BS1416" s="12"/>
      <c r="BV1416" s="12"/>
      <c r="BW1416" s="12"/>
      <c r="BY1416" s="12"/>
      <c r="CB1416" s="12"/>
      <c r="CC1416" s="12"/>
      <c r="CE1416" s="12"/>
      <c r="CH1416" s="12"/>
      <c r="CI1416" s="12"/>
    </row>
    <row r="1417" spans="1:87">
      <c r="A1417" s="9">
        <v>1408</v>
      </c>
      <c r="B1417" s="9">
        <v>282</v>
      </c>
      <c r="C1417" s="9" t="s">
        <v>1781</v>
      </c>
      <c r="D1417" s="9">
        <v>832</v>
      </c>
      <c r="E1417" s="9" t="s">
        <v>1486</v>
      </c>
      <c r="F1417" s="75">
        <v>977911</v>
      </c>
      <c r="G1417" s="138">
        <v>8.1499374947912331E-2</v>
      </c>
      <c r="H1417" s="129">
        <f t="shared" si="198"/>
        <v>995946</v>
      </c>
      <c r="I1417" s="128">
        <f>IF(H1419&gt;0, H1417/H1419, 0)</f>
        <v>8.4513976705123742E-2</v>
      </c>
      <c r="J1417" s="76"/>
      <c r="K1417" s="12" t="e">
        <f>ROUND(J1419*I1417,0)</f>
        <v>#REF!</v>
      </c>
      <c r="L1417" s="75">
        <v>717038</v>
      </c>
      <c r="M1417" s="12" t="e">
        <f>K1417-L1417</f>
        <v>#REF!</v>
      </c>
      <c r="N1417" s="50" t="e">
        <f t="shared" si="197"/>
        <v>#REF!</v>
      </c>
      <c r="O1417" s="12">
        <v>64</v>
      </c>
      <c r="P1417" s="9">
        <f t="shared" si="190"/>
        <v>0</v>
      </c>
      <c r="Q1417" s="130">
        <f t="shared" si="191"/>
        <v>282</v>
      </c>
      <c r="R1417" s="130">
        <f t="shared" si="192"/>
        <v>832</v>
      </c>
      <c r="S1417" s="130">
        <f t="shared" si="193"/>
        <v>1408</v>
      </c>
      <c r="T1417" s="130">
        <f t="shared" si="194"/>
        <v>65</v>
      </c>
      <c r="U1417" s="130">
        <f t="shared" si="195"/>
        <v>995946</v>
      </c>
      <c r="V1417" s="185">
        <f t="shared" si="196"/>
        <v>1408</v>
      </c>
      <c r="W1417" s="12">
        <v>282</v>
      </c>
      <c r="X1417" s="9">
        <v>832</v>
      </c>
      <c r="Y1417" s="9">
        <v>1408</v>
      </c>
      <c r="Z1417" s="12">
        <v>65</v>
      </c>
      <c r="AA1417" s="12">
        <v>995946</v>
      </c>
      <c r="AB1417" s="132"/>
      <c r="AC1417" s="131"/>
      <c r="AD1417" s="132"/>
      <c r="AE1417" s="132"/>
      <c r="AF1417" s="131"/>
      <c r="AG1417" s="131"/>
      <c r="AI1417" s="12"/>
      <c r="AL1417" s="12"/>
      <c r="AM1417" s="12"/>
      <c r="AO1417" s="12"/>
      <c r="AR1417" s="12"/>
      <c r="AS1417" s="12"/>
      <c r="AU1417" s="12"/>
      <c r="AX1417" s="12"/>
      <c r="AY1417" s="12"/>
      <c r="BA1417" s="12"/>
      <c r="BD1417" s="12"/>
      <c r="BE1417" s="12"/>
      <c r="BG1417" s="12"/>
      <c r="BJ1417" s="12"/>
      <c r="BK1417" s="12"/>
      <c r="BM1417" s="131"/>
      <c r="BN1417" s="132"/>
      <c r="BO1417" s="132"/>
      <c r="BP1417" s="12"/>
      <c r="BQ1417" s="12"/>
      <c r="BS1417" s="12"/>
      <c r="BV1417" s="12"/>
      <c r="BW1417" s="12"/>
      <c r="BY1417" s="12"/>
      <c r="CB1417" s="12"/>
      <c r="CC1417" s="12"/>
      <c r="CE1417" s="12"/>
      <c r="CH1417" s="12"/>
      <c r="CI1417" s="12"/>
    </row>
    <row r="1418" spans="1:87">
      <c r="A1418" s="9">
        <v>1409</v>
      </c>
      <c r="B1418" s="9">
        <v>282</v>
      </c>
      <c r="C1418" s="9" t="s">
        <v>1928</v>
      </c>
      <c r="D1418" s="9">
        <v>998</v>
      </c>
      <c r="E1418" s="9" t="s">
        <v>1928</v>
      </c>
      <c r="F1418" s="75">
        <v>0</v>
      </c>
      <c r="G1418" s="138">
        <v>0</v>
      </c>
      <c r="H1418" s="129">
        <f t="shared" si="198"/>
        <v>0</v>
      </c>
      <c r="I1418" s="128">
        <f>IF(H1419&gt;0, H1418/H1419, 0)</f>
        <v>0</v>
      </c>
      <c r="J1418" s="76"/>
      <c r="K1418" s="12" t="e">
        <f>ROUND(J1419*I1418,0)</f>
        <v>#REF!</v>
      </c>
      <c r="L1418" s="75">
        <v>0</v>
      </c>
      <c r="M1418" s="12" t="e">
        <f>K1418-L1418</f>
        <v>#REF!</v>
      </c>
      <c r="N1418" s="50" t="e">
        <f t="shared" si="197"/>
        <v>#REF!</v>
      </c>
      <c r="O1418" s="12">
        <v>0</v>
      </c>
      <c r="P1418" s="9">
        <f t="shared" ref="P1418:P1481" si="199">ABS(Q1418-B1418)+ABS(R1418-D1418)</f>
        <v>0</v>
      </c>
      <c r="Q1418" s="130">
        <f t="shared" ref="Q1418:Q1481" si="200">VLOOKUP($A1418, foundoptions, VLOOKUP($Q$6, foundoptcell, 2, FALSE), FALSE)</f>
        <v>282</v>
      </c>
      <c r="R1418" s="130">
        <f t="shared" ref="R1418:R1481" si="201">VLOOKUP($A1418, foundoptions, VLOOKUP($Q$6, foundoptcell, 2, FALSE)+1, FALSE)</f>
        <v>998</v>
      </c>
      <c r="S1418" s="130">
        <f t="shared" ref="S1418:S1481" si="202">VLOOKUP($A1418, foundoptions, VLOOKUP($Q$6, foundoptcell, 2, FALSE)+2, FALSE)</f>
        <v>1409</v>
      </c>
      <c r="T1418" s="130">
        <f t="shared" ref="T1418:T1481" si="203">VLOOKUP($A1418, foundoptions, VLOOKUP($Q$6, foundoptcell, 2, FALSE)+3, FALSE)</f>
        <v>0</v>
      </c>
      <c r="U1418" s="130">
        <f t="shared" ref="U1418:U1481" si="204">VLOOKUP($A1418, foundoptions, VLOOKUP($Q$6, foundoptcell, 2, FALSE)+4, FALSE)</f>
        <v>0</v>
      </c>
      <c r="V1418" s="185">
        <f t="shared" si="196"/>
        <v>1409</v>
      </c>
      <c r="W1418" s="12">
        <v>282</v>
      </c>
      <c r="X1418" s="9">
        <v>998</v>
      </c>
      <c r="Y1418" s="9">
        <v>1409</v>
      </c>
      <c r="Z1418" s="12">
        <v>0</v>
      </c>
      <c r="AA1418" s="12">
        <v>0</v>
      </c>
      <c r="AB1418" s="132"/>
      <c r="AC1418" s="131"/>
      <c r="AD1418" s="132"/>
      <c r="AE1418" s="132"/>
      <c r="AF1418" s="131"/>
      <c r="AG1418" s="131"/>
      <c r="AI1418" s="12"/>
      <c r="AL1418" s="12"/>
      <c r="AM1418" s="12"/>
      <c r="AO1418" s="12"/>
      <c r="AR1418" s="12"/>
      <c r="AS1418" s="12"/>
      <c r="AU1418" s="12"/>
      <c r="AX1418" s="12"/>
      <c r="AY1418" s="12"/>
      <c r="BA1418" s="12"/>
      <c r="BD1418" s="12"/>
      <c r="BE1418" s="12"/>
      <c r="BG1418" s="12"/>
      <c r="BJ1418" s="12"/>
      <c r="BK1418" s="12"/>
      <c r="BM1418" s="131"/>
      <c r="BN1418" s="132"/>
      <c r="BO1418" s="132"/>
      <c r="BP1418" s="12"/>
      <c r="BQ1418" s="12"/>
      <c r="BS1418" s="12"/>
      <c r="BV1418" s="12"/>
      <c r="BW1418" s="12"/>
      <c r="BY1418" s="12"/>
      <c r="CB1418" s="12"/>
      <c r="CC1418" s="12"/>
      <c r="CE1418" s="12"/>
      <c r="CH1418" s="12"/>
      <c r="CI1418" s="12"/>
    </row>
    <row r="1419" spans="1:87">
      <c r="A1419" s="9">
        <v>1410</v>
      </c>
      <c r="B1419" s="13">
        <v>282</v>
      </c>
      <c r="C1419" s="13" t="s">
        <v>1781</v>
      </c>
      <c r="D1419" s="13">
        <v>999</v>
      </c>
      <c r="E1419" s="13" t="s">
        <v>946</v>
      </c>
      <c r="F1419" s="141">
        <v>11999000</v>
      </c>
      <c r="G1419" s="142">
        <v>1</v>
      </c>
      <c r="H1419" s="134">
        <f>SUM(H1415:H1418)</f>
        <v>11784394</v>
      </c>
      <c r="I1419" s="133">
        <f>SUM(I1415:I1418)</f>
        <v>1</v>
      </c>
      <c r="J1419" s="111" t="e">
        <f>VLOOKUP(B1419,town351,22)</f>
        <v>#REF!</v>
      </c>
      <c r="K1419" s="111" t="e">
        <f>SUM(K1415:K1418)</f>
        <v>#REF!</v>
      </c>
      <c r="L1419" s="135">
        <v>8798083</v>
      </c>
      <c r="M1419" s="111" t="e">
        <f>SUM(M1415:M1418)</f>
        <v>#REF!</v>
      </c>
      <c r="N1419" s="49" t="e">
        <f t="shared" si="197"/>
        <v>#REF!</v>
      </c>
      <c r="O1419" s="111">
        <v>1248</v>
      </c>
      <c r="P1419" s="9">
        <f t="shared" si="199"/>
        <v>0</v>
      </c>
      <c r="Q1419" s="130">
        <f t="shared" si="200"/>
        <v>282</v>
      </c>
      <c r="R1419" s="130">
        <f t="shared" si="201"/>
        <v>999</v>
      </c>
      <c r="S1419" s="130">
        <f t="shared" si="202"/>
        <v>1410</v>
      </c>
      <c r="T1419" s="130">
        <f t="shared" si="203"/>
        <v>1226</v>
      </c>
      <c r="U1419" s="130">
        <f t="shared" si="204"/>
        <v>11784394</v>
      </c>
      <c r="V1419" s="185">
        <f t="shared" ref="V1419:V1482" si="205">A1419</f>
        <v>1410</v>
      </c>
      <c r="W1419" s="12">
        <v>282</v>
      </c>
      <c r="X1419" s="9">
        <v>999</v>
      </c>
      <c r="Y1419" s="9">
        <v>1410</v>
      </c>
      <c r="Z1419" s="12">
        <v>1226</v>
      </c>
      <c r="AA1419" s="12">
        <v>11784394</v>
      </c>
      <c r="AB1419" s="132"/>
      <c r="AC1419" s="131"/>
      <c r="AD1419" s="132"/>
      <c r="AE1419" s="132"/>
      <c r="AF1419" s="131"/>
      <c r="AG1419" s="131"/>
      <c r="AI1419" s="12"/>
      <c r="AL1419" s="12"/>
      <c r="AM1419" s="12"/>
      <c r="AO1419" s="12"/>
      <c r="AR1419" s="12"/>
      <c r="AS1419" s="12"/>
      <c r="AU1419" s="12"/>
      <c r="AX1419" s="12"/>
      <c r="AY1419" s="12"/>
      <c r="BA1419" s="12"/>
      <c r="BD1419" s="12"/>
      <c r="BE1419" s="12"/>
      <c r="BG1419" s="12"/>
      <c r="BJ1419" s="12"/>
      <c r="BK1419" s="12"/>
      <c r="BM1419" s="131"/>
      <c r="BN1419" s="132"/>
      <c r="BO1419" s="132"/>
      <c r="BP1419" s="12"/>
      <c r="BQ1419" s="12"/>
      <c r="BS1419" s="12"/>
      <c r="BV1419" s="12"/>
      <c r="BW1419" s="12"/>
      <c r="BY1419" s="12"/>
      <c r="CB1419" s="12"/>
      <c r="CC1419" s="12"/>
      <c r="CE1419" s="12"/>
      <c r="CH1419" s="12"/>
      <c r="CI1419" s="12"/>
    </row>
    <row r="1420" spans="1:87">
      <c r="A1420" s="9">
        <v>1411</v>
      </c>
      <c r="B1420" s="9">
        <v>283</v>
      </c>
      <c r="C1420" s="9" t="s">
        <v>1782</v>
      </c>
      <c r="D1420" s="9">
        <v>283</v>
      </c>
      <c r="E1420" s="9" t="s">
        <v>1343</v>
      </c>
      <c r="F1420" s="75">
        <v>0</v>
      </c>
      <c r="G1420" s="138">
        <v>0</v>
      </c>
      <c r="H1420" s="129">
        <f>U1420</f>
        <v>0</v>
      </c>
      <c r="I1420" s="128">
        <f>IF(H1424&gt;0, H1420/H1424, 0)</f>
        <v>0</v>
      </c>
      <c r="J1420" s="76"/>
      <c r="K1420" s="12" t="e">
        <f>ROUND(J1424*I1420,0)</f>
        <v>#REF!</v>
      </c>
      <c r="L1420" s="75">
        <v>0</v>
      </c>
      <c r="M1420" s="12" t="e">
        <f>K1420-L1420</f>
        <v>#REF!</v>
      </c>
      <c r="N1420" s="50" t="e">
        <f t="shared" si="197"/>
        <v>#REF!</v>
      </c>
      <c r="O1420" s="12">
        <v>0</v>
      </c>
      <c r="P1420" s="9">
        <f t="shared" si="199"/>
        <v>0</v>
      </c>
      <c r="Q1420" s="130">
        <f t="shared" si="200"/>
        <v>283</v>
      </c>
      <c r="R1420" s="130">
        <f t="shared" si="201"/>
        <v>283</v>
      </c>
      <c r="S1420" s="130">
        <f t="shared" si="202"/>
        <v>1411</v>
      </c>
      <c r="T1420" s="130">
        <f t="shared" si="203"/>
        <v>0</v>
      </c>
      <c r="U1420" s="130">
        <f t="shared" si="204"/>
        <v>0</v>
      </c>
      <c r="V1420" s="185">
        <f t="shared" si="205"/>
        <v>1411</v>
      </c>
      <c r="W1420" s="12">
        <v>283</v>
      </c>
      <c r="X1420" s="9">
        <v>283</v>
      </c>
      <c r="Y1420" s="9">
        <v>1411</v>
      </c>
      <c r="Z1420" s="12">
        <v>0</v>
      </c>
      <c r="AA1420" s="12">
        <v>0</v>
      </c>
      <c r="AB1420" s="132"/>
      <c r="AC1420" s="131"/>
      <c r="AD1420" s="132"/>
      <c r="AE1420" s="132"/>
      <c r="AF1420" s="131"/>
      <c r="AG1420" s="131"/>
      <c r="AI1420" s="12"/>
      <c r="AL1420" s="12"/>
      <c r="AM1420" s="12"/>
      <c r="AO1420" s="12"/>
      <c r="AR1420" s="12"/>
      <c r="AS1420" s="12"/>
      <c r="AU1420" s="12"/>
      <c r="AX1420" s="12"/>
      <c r="AY1420" s="12"/>
      <c r="BA1420" s="12"/>
      <c r="BD1420" s="12"/>
      <c r="BE1420" s="12"/>
      <c r="BG1420" s="12"/>
      <c r="BJ1420" s="12"/>
      <c r="BK1420" s="12"/>
      <c r="BM1420" s="131"/>
      <c r="BN1420" s="132"/>
      <c r="BO1420" s="132"/>
      <c r="BP1420" s="12"/>
      <c r="BQ1420" s="12"/>
      <c r="BS1420" s="12"/>
      <c r="BV1420" s="12"/>
      <c r="BW1420" s="12"/>
      <c r="BY1420" s="12"/>
      <c r="CB1420" s="12"/>
      <c r="CC1420" s="12"/>
      <c r="CE1420" s="12"/>
      <c r="CH1420" s="12"/>
      <c r="CI1420" s="12"/>
    </row>
    <row r="1421" spans="1:87">
      <c r="A1421" s="9">
        <v>1412</v>
      </c>
      <c r="B1421" s="9">
        <v>283</v>
      </c>
      <c r="C1421" s="9" t="s">
        <v>1782</v>
      </c>
      <c r="D1421" s="9">
        <v>618</v>
      </c>
      <c r="E1421" s="9" t="s">
        <v>1421</v>
      </c>
      <c r="F1421" s="75">
        <v>1521419</v>
      </c>
      <c r="G1421" s="138">
        <v>1</v>
      </c>
      <c r="H1421" s="129">
        <f t="shared" si="198"/>
        <v>1601697</v>
      </c>
      <c r="I1421" s="128">
        <f>IF(H1424&gt;0, H1421/H1424, 0)</f>
        <v>1</v>
      </c>
      <c r="J1421" s="76"/>
      <c r="K1421" s="12" t="e">
        <f>ROUND(J1424*I1421,0)</f>
        <v>#REF!</v>
      </c>
      <c r="L1421" s="75">
        <v>1332400</v>
      </c>
      <c r="M1421" s="12" t="e">
        <f>K1421-L1421</f>
        <v>#REF!</v>
      </c>
      <c r="N1421" s="50" t="e">
        <f t="shared" si="197"/>
        <v>#REF!</v>
      </c>
      <c r="O1421" s="12">
        <v>152</v>
      </c>
      <c r="P1421" s="9">
        <f t="shared" si="199"/>
        <v>0</v>
      </c>
      <c r="Q1421" s="130">
        <f t="shared" si="200"/>
        <v>283</v>
      </c>
      <c r="R1421" s="130">
        <f t="shared" si="201"/>
        <v>618</v>
      </c>
      <c r="S1421" s="130">
        <f t="shared" si="202"/>
        <v>1412</v>
      </c>
      <c r="T1421" s="130">
        <f t="shared" si="203"/>
        <v>149</v>
      </c>
      <c r="U1421" s="130">
        <f t="shared" si="204"/>
        <v>1601697</v>
      </c>
      <c r="V1421" s="185">
        <f t="shared" si="205"/>
        <v>1412</v>
      </c>
      <c r="W1421" s="12">
        <v>283</v>
      </c>
      <c r="X1421" s="9">
        <v>618</v>
      </c>
      <c r="Y1421" s="9">
        <v>1412</v>
      </c>
      <c r="Z1421" s="12">
        <v>149</v>
      </c>
      <c r="AA1421" s="12">
        <v>1601697</v>
      </c>
      <c r="AB1421" s="132"/>
      <c r="AC1421" s="131"/>
      <c r="AD1421" s="132"/>
      <c r="AE1421" s="132"/>
      <c r="AF1421" s="131"/>
      <c r="AG1421" s="131"/>
      <c r="AI1421" s="12"/>
      <c r="AL1421" s="12"/>
      <c r="AM1421" s="12"/>
      <c r="AO1421" s="12"/>
      <c r="AR1421" s="12"/>
      <c r="AS1421" s="12"/>
      <c r="AU1421" s="12"/>
      <c r="AX1421" s="12"/>
      <c r="AY1421" s="12"/>
      <c r="BA1421" s="12"/>
      <c r="BD1421" s="12"/>
      <c r="BE1421" s="12"/>
      <c r="BG1421" s="12"/>
      <c r="BJ1421" s="12"/>
      <c r="BK1421" s="12"/>
      <c r="BM1421" s="131"/>
      <c r="BN1421" s="132"/>
      <c r="BO1421" s="132"/>
      <c r="BP1421" s="12"/>
      <c r="BQ1421" s="12"/>
      <c r="BS1421" s="12"/>
      <c r="BV1421" s="12"/>
      <c r="BW1421" s="12"/>
      <c r="BY1421" s="12"/>
      <c r="CB1421" s="12"/>
      <c r="CC1421" s="12"/>
      <c r="CE1421" s="12"/>
      <c r="CH1421" s="12"/>
      <c r="CI1421" s="12"/>
    </row>
    <row r="1422" spans="1:87">
      <c r="A1422" s="9">
        <v>1413</v>
      </c>
      <c r="B1422" s="9">
        <v>283</v>
      </c>
      <c r="C1422" s="9" t="s">
        <v>1928</v>
      </c>
      <c r="D1422" s="9">
        <v>998</v>
      </c>
      <c r="E1422" s="9" t="s">
        <v>1928</v>
      </c>
      <c r="F1422" s="75">
        <v>0</v>
      </c>
      <c r="G1422" s="138">
        <v>0</v>
      </c>
      <c r="H1422" s="129">
        <f t="shared" si="198"/>
        <v>0</v>
      </c>
      <c r="I1422" s="128">
        <f>IF(H1424&gt;0, H1422/H1424, 0)</f>
        <v>0</v>
      </c>
      <c r="J1422" s="76"/>
      <c r="K1422" s="12" t="e">
        <f>ROUND(J1424*I1422,0)</f>
        <v>#REF!</v>
      </c>
      <c r="L1422" s="75">
        <v>0</v>
      </c>
      <c r="M1422" s="12" t="e">
        <f>K1422-L1422</f>
        <v>#REF!</v>
      </c>
      <c r="N1422" s="50" t="e">
        <f t="shared" si="197"/>
        <v>#REF!</v>
      </c>
      <c r="O1422" s="12">
        <v>0</v>
      </c>
      <c r="P1422" s="9">
        <f t="shared" si="199"/>
        <v>0</v>
      </c>
      <c r="Q1422" s="130">
        <f t="shared" si="200"/>
        <v>283</v>
      </c>
      <c r="R1422" s="130">
        <f t="shared" si="201"/>
        <v>998</v>
      </c>
      <c r="S1422" s="130">
        <f t="shared" si="202"/>
        <v>1413</v>
      </c>
      <c r="T1422" s="130">
        <f t="shared" si="203"/>
        <v>0</v>
      </c>
      <c r="U1422" s="130">
        <f t="shared" si="204"/>
        <v>0</v>
      </c>
      <c r="V1422" s="185">
        <f t="shared" si="205"/>
        <v>1413</v>
      </c>
      <c r="W1422" s="12">
        <v>283</v>
      </c>
      <c r="X1422" s="9">
        <v>998</v>
      </c>
      <c r="Y1422" s="9">
        <v>1413</v>
      </c>
      <c r="Z1422" s="12">
        <v>0</v>
      </c>
      <c r="AA1422" s="12">
        <v>0</v>
      </c>
      <c r="AB1422" s="132"/>
      <c r="AC1422" s="131"/>
      <c r="AD1422" s="132"/>
      <c r="AE1422" s="132"/>
      <c r="AF1422" s="131"/>
      <c r="AG1422" s="131"/>
      <c r="AI1422" s="12"/>
      <c r="AL1422" s="12"/>
      <c r="AM1422" s="12"/>
      <c r="AO1422" s="12"/>
      <c r="AR1422" s="12"/>
      <c r="AS1422" s="12"/>
      <c r="AU1422" s="12"/>
      <c r="AX1422" s="12"/>
      <c r="AY1422" s="12"/>
      <c r="BA1422" s="12"/>
      <c r="BD1422" s="12"/>
      <c r="BE1422" s="12"/>
      <c r="BG1422" s="12"/>
      <c r="BJ1422" s="12"/>
      <c r="BK1422" s="12"/>
      <c r="BM1422" s="131"/>
      <c r="BN1422" s="132"/>
      <c r="BO1422" s="132"/>
      <c r="BP1422" s="12"/>
      <c r="BQ1422" s="12"/>
      <c r="BS1422" s="12"/>
      <c r="BV1422" s="12"/>
      <c r="BW1422" s="12"/>
      <c r="BY1422" s="12"/>
      <c r="CB1422" s="12"/>
      <c r="CC1422" s="12"/>
      <c r="CE1422" s="12"/>
      <c r="CH1422" s="12"/>
      <c r="CI1422" s="12"/>
    </row>
    <row r="1423" spans="1:87">
      <c r="A1423" s="9">
        <v>1414</v>
      </c>
      <c r="B1423" s="9">
        <v>283</v>
      </c>
      <c r="C1423" s="9" t="s">
        <v>1928</v>
      </c>
      <c r="D1423" s="9">
        <v>998</v>
      </c>
      <c r="E1423" s="9" t="s">
        <v>1928</v>
      </c>
      <c r="F1423" s="75">
        <v>0</v>
      </c>
      <c r="G1423" s="138">
        <v>0</v>
      </c>
      <c r="H1423" s="129">
        <f t="shared" si="198"/>
        <v>0</v>
      </c>
      <c r="I1423" s="128">
        <f>IF(H1424&gt;0, H1423/H1424, 0)</f>
        <v>0</v>
      </c>
      <c r="J1423" s="76"/>
      <c r="K1423" s="12" t="e">
        <f>ROUND(J1424*I1423,0)</f>
        <v>#REF!</v>
      </c>
      <c r="L1423" s="75">
        <v>0</v>
      </c>
      <c r="M1423" s="12" t="e">
        <f>K1423-L1423</f>
        <v>#REF!</v>
      </c>
      <c r="N1423" s="50" t="e">
        <f t="shared" si="197"/>
        <v>#REF!</v>
      </c>
      <c r="O1423" s="12">
        <v>0</v>
      </c>
      <c r="P1423" s="9">
        <f t="shared" si="199"/>
        <v>0</v>
      </c>
      <c r="Q1423" s="130">
        <f t="shared" si="200"/>
        <v>283</v>
      </c>
      <c r="R1423" s="130">
        <f t="shared" si="201"/>
        <v>998</v>
      </c>
      <c r="S1423" s="130">
        <f t="shared" si="202"/>
        <v>1414</v>
      </c>
      <c r="T1423" s="130">
        <f t="shared" si="203"/>
        <v>0</v>
      </c>
      <c r="U1423" s="130">
        <f t="shared" si="204"/>
        <v>0</v>
      </c>
      <c r="V1423" s="185">
        <f t="shared" si="205"/>
        <v>1414</v>
      </c>
      <c r="W1423" s="12">
        <v>283</v>
      </c>
      <c r="X1423" s="9">
        <v>998</v>
      </c>
      <c r="Y1423" s="9">
        <v>1414</v>
      </c>
      <c r="Z1423" s="12">
        <v>0</v>
      </c>
      <c r="AA1423" s="12">
        <v>0</v>
      </c>
      <c r="AB1423" s="132"/>
      <c r="AC1423" s="131"/>
      <c r="AD1423" s="132"/>
      <c r="AE1423" s="132"/>
      <c r="AF1423" s="131"/>
      <c r="AG1423" s="131"/>
      <c r="AI1423" s="12"/>
      <c r="AL1423" s="12"/>
      <c r="AM1423" s="12"/>
      <c r="AO1423" s="12"/>
      <c r="AR1423" s="12"/>
      <c r="AS1423" s="12"/>
      <c r="AU1423" s="12"/>
      <c r="AX1423" s="12"/>
      <c r="AY1423" s="12"/>
      <c r="BA1423" s="12"/>
      <c r="BD1423" s="12"/>
      <c r="BE1423" s="12"/>
      <c r="BG1423" s="12"/>
      <c r="BJ1423" s="12"/>
      <c r="BK1423" s="12"/>
      <c r="BM1423" s="131"/>
      <c r="BN1423" s="132"/>
      <c r="BO1423" s="132"/>
      <c r="BP1423" s="12"/>
      <c r="BQ1423" s="12"/>
      <c r="BS1423" s="12"/>
      <c r="BV1423" s="12"/>
      <c r="BW1423" s="12"/>
      <c r="BY1423" s="12"/>
      <c r="CB1423" s="12"/>
      <c r="CC1423" s="12"/>
      <c r="CE1423" s="12"/>
      <c r="CH1423" s="12"/>
      <c r="CI1423" s="12"/>
    </row>
    <row r="1424" spans="1:87">
      <c r="A1424" s="9">
        <v>1415</v>
      </c>
      <c r="B1424" s="13">
        <v>283</v>
      </c>
      <c r="C1424" s="13" t="s">
        <v>1782</v>
      </c>
      <c r="D1424" s="13">
        <v>999</v>
      </c>
      <c r="E1424" s="13" t="s">
        <v>946</v>
      </c>
      <c r="F1424" s="141">
        <v>1521419</v>
      </c>
      <c r="G1424" s="142">
        <v>1</v>
      </c>
      <c r="H1424" s="134">
        <f>SUM(H1420:H1423)</f>
        <v>1601697</v>
      </c>
      <c r="I1424" s="133">
        <f>SUM(I1420:I1423)</f>
        <v>1</v>
      </c>
      <c r="J1424" s="111" t="e">
        <f>VLOOKUP(B1424,town351,22)</f>
        <v>#REF!</v>
      </c>
      <c r="K1424" s="111" t="e">
        <f>SUM(K1420:K1423)</f>
        <v>#REF!</v>
      </c>
      <c r="L1424" s="135">
        <v>1332400</v>
      </c>
      <c r="M1424" s="111" t="e">
        <f>SUM(M1420:M1423)</f>
        <v>#REF!</v>
      </c>
      <c r="N1424" s="49" t="e">
        <f t="shared" ref="N1424:N1487" si="206">IF(L1424&gt;0,M1424*100/L1424,IF(M1424&gt;0,100,0))</f>
        <v>#REF!</v>
      </c>
      <c r="O1424" s="111">
        <v>152</v>
      </c>
      <c r="P1424" s="9">
        <f t="shared" si="199"/>
        <v>0</v>
      </c>
      <c r="Q1424" s="130">
        <f t="shared" si="200"/>
        <v>283</v>
      </c>
      <c r="R1424" s="130">
        <f t="shared" si="201"/>
        <v>999</v>
      </c>
      <c r="S1424" s="130">
        <f t="shared" si="202"/>
        <v>1415</v>
      </c>
      <c r="T1424" s="130">
        <f t="shared" si="203"/>
        <v>149</v>
      </c>
      <c r="U1424" s="130">
        <f t="shared" si="204"/>
        <v>1601697</v>
      </c>
      <c r="V1424" s="185">
        <f t="shared" si="205"/>
        <v>1415</v>
      </c>
      <c r="W1424" s="12">
        <v>283</v>
      </c>
      <c r="X1424" s="9">
        <v>999</v>
      </c>
      <c r="Y1424" s="9">
        <v>1415</v>
      </c>
      <c r="Z1424" s="12">
        <v>149</v>
      </c>
      <c r="AA1424" s="12">
        <v>1601697</v>
      </c>
      <c r="AB1424" s="132"/>
      <c r="AC1424" s="131"/>
      <c r="AD1424" s="132"/>
      <c r="AE1424" s="132"/>
      <c r="AF1424" s="131"/>
      <c r="AG1424" s="131"/>
      <c r="AI1424" s="12"/>
      <c r="AL1424" s="12"/>
      <c r="AM1424" s="12"/>
      <c r="AO1424" s="12"/>
      <c r="AR1424" s="12"/>
      <c r="AS1424" s="12"/>
      <c r="AU1424" s="12"/>
      <c r="AX1424" s="12"/>
      <c r="AY1424" s="12"/>
      <c r="BA1424" s="12"/>
      <c r="BD1424" s="12"/>
      <c r="BE1424" s="12"/>
      <c r="BG1424" s="12"/>
      <c r="BJ1424" s="12"/>
      <c r="BK1424" s="12"/>
      <c r="BM1424" s="131"/>
      <c r="BN1424" s="132"/>
      <c r="BO1424" s="132"/>
      <c r="BP1424" s="12"/>
      <c r="BQ1424" s="12"/>
      <c r="BS1424" s="12"/>
      <c r="BV1424" s="12"/>
      <c r="BW1424" s="12"/>
      <c r="BY1424" s="12"/>
      <c r="CB1424" s="12"/>
      <c r="CC1424" s="12"/>
      <c r="CE1424" s="12"/>
      <c r="CH1424" s="12"/>
      <c r="CI1424" s="12"/>
    </row>
    <row r="1425" spans="1:87">
      <c r="A1425" s="9">
        <v>1416</v>
      </c>
      <c r="B1425" s="9">
        <v>284</v>
      </c>
      <c r="C1425" s="9" t="s">
        <v>1783</v>
      </c>
      <c r="D1425" s="9">
        <v>284</v>
      </c>
      <c r="E1425" s="9" t="s">
        <v>1344</v>
      </c>
      <c r="F1425" s="75">
        <v>23623782.041999996</v>
      </c>
      <c r="G1425" s="138">
        <v>0.95265924603923591</v>
      </c>
      <c r="H1425" s="129">
        <f>U1425</f>
        <v>23858093.313949995</v>
      </c>
      <c r="I1425" s="128">
        <f>IF(H1429&gt;0, H1425/H1429, 0)</f>
        <v>0.95859853316264643</v>
      </c>
      <c r="J1425" s="76"/>
      <c r="K1425" s="12" t="e">
        <f>ROUND(J1429*I1425,0)</f>
        <v>#REF!</v>
      </c>
      <c r="L1425" s="75">
        <v>19986407</v>
      </c>
      <c r="M1425" s="12" t="e">
        <f>K1425-L1425</f>
        <v>#REF!</v>
      </c>
      <c r="N1425" s="50" t="e">
        <f t="shared" si="206"/>
        <v>#REF!</v>
      </c>
      <c r="O1425" s="12">
        <v>2378</v>
      </c>
      <c r="P1425" s="9">
        <f t="shared" si="199"/>
        <v>0</v>
      </c>
      <c r="Q1425" s="130">
        <f t="shared" si="200"/>
        <v>284</v>
      </c>
      <c r="R1425" s="130">
        <f t="shared" si="201"/>
        <v>284</v>
      </c>
      <c r="S1425" s="130">
        <f t="shared" si="202"/>
        <v>1416</v>
      </c>
      <c r="T1425" s="130">
        <f t="shared" si="203"/>
        <v>2415</v>
      </c>
      <c r="U1425" s="130">
        <f t="shared" si="204"/>
        <v>23858093.313949995</v>
      </c>
      <c r="V1425" s="185">
        <f t="shared" si="205"/>
        <v>1416</v>
      </c>
      <c r="W1425" s="12">
        <v>284</v>
      </c>
      <c r="X1425" s="9">
        <v>284</v>
      </c>
      <c r="Y1425" s="9">
        <v>1416</v>
      </c>
      <c r="Z1425" s="12">
        <v>2415</v>
      </c>
      <c r="AA1425" s="12">
        <v>23858093.313949995</v>
      </c>
      <c r="AB1425" s="132"/>
      <c r="AC1425" s="131"/>
      <c r="AD1425" s="132"/>
      <c r="AE1425" s="132"/>
      <c r="AF1425" s="131"/>
      <c r="AG1425" s="131"/>
      <c r="AI1425" s="12"/>
      <c r="AL1425" s="12"/>
      <c r="AM1425" s="12"/>
      <c r="AO1425" s="12"/>
      <c r="AR1425" s="12"/>
      <c r="AS1425" s="12"/>
      <c r="AU1425" s="12"/>
      <c r="AX1425" s="12"/>
      <c r="AY1425" s="12"/>
      <c r="BA1425" s="12"/>
      <c r="BD1425" s="12"/>
      <c r="BE1425" s="12"/>
      <c r="BG1425" s="12"/>
      <c r="BJ1425" s="12"/>
      <c r="BK1425" s="12"/>
      <c r="BM1425" s="131"/>
      <c r="BN1425" s="132"/>
      <c r="BO1425" s="132"/>
      <c r="BP1425" s="12"/>
      <c r="BQ1425" s="12"/>
      <c r="BS1425" s="12"/>
      <c r="BV1425" s="12"/>
      <c r="BW1425" s="12"/>
      <c r="BY1425" s="12"/>
      <c r="CB1425" s="12"/>
      <c r="CC1425" s="12"/>
      <c r="CE1425" s="12"/>
      <c r="CH1425" s="12"/>
      <c r="CI1425" s="12"/>
    </row>
    <row r="1426" spans="1:87">
      <c r="A1426" s="9">
        <v>1417</v>
      </c>
      <c r="B1426" s="9">
        <v>284</v>
      </c>
      <c r="C1426" s="9" t="s">
        <v>1783</v>
      </c>
      <c r="D1426" s="9">
        <v>853</v>
      </c>
      <c r="E1426" s="9" t="s">
        <v>1489</v>
      </c>
      <c r="F1426" s="75">
        <v>1173943</v>
      </c>
      <c r="G1426" s="138">
        <v>4.7340753960764086E-2</v>
      </c>
      <c r="H1426" s="129">
        <f t="shared" si="198"/>
        <v>1030421</v>
      </c>
      <c r="I1426" s="128">
        <f>IF(H1429&gt;0, H1426/H1429, 0)</f>
        <v>4.1401466837353559E-2</v>
      </c>
      <c r="J1426" s="76"/>
      <c r="K1426" s="12" t="e">
        <f>ROUND(J1429*I1426,0)</f>
        <v>#REF!</v>
      </c>
      <c r="L1426" s="75">
        <v>993190</v>
      </c>
      <c r="M1426" s="12" t="e">
        <f>K1426-L1426</f>
        <v>#REF!</v>
      </c>
      <c r="N1426" s="50" t="e">
        <f t="shared" si="206"/>
        <v>#REF!</v>
      </c>
      <c r="O1426" s="12">
        <v>71</v>
      </c>
      <c r="P1426" s="9">
        <f t="shared" si="199"/>
        <v>0</v>
      </c>
      <c r="Q1426" s="130">
        <f t="shared" si="200"/>
        <v>284</v>
      </c>
      <c r="R1426" s="130">
        <f t="shared" si="201"/>
        <v>853</v>
      </c>
      <c r="S1426" s="130">
        <f t="shared" si="202"/>
        <v>1417</v>
      </c>
      <c r="T1426" s="130">
        <f t="shared" si="203"/>
        <v>62</v>
      </c>
      <c r="U1426" s="130">
        <f t="shared" si="204"/>
        <v>1030421</v>
      </c>
      <c r="V1426" s="185">
        <f t="shared" si="205"/>
        <v>1417</v>
      </c>
      <c r="W1426" s="12">
        <v>284</v>
      </c>
      <c r="X1426" s="9">
        <v>853</v>
      </c>
      <c r="Y1426" s="9">
        <v>1417</v>
      </c>
      <c r="Z1426" s="12">
        <v>62</v>
      </c>
      <c r="AA1426" s="12">
        <v>1030421</v>
      </c>
      <c r="AB1426" s="132"/>
      <c r="AC1426" s="131"/>
      <c r="AD1426" s="132"/>
      <c r="AE1426" s="132"/>
      <c r="AF1426" s="131"/>
      <c r="AG1426" s="131"/>
      <c r="AI1426" s="12"/>
      <c r="AL1426" s="12"/>
      <c r="AM1426" s="12"/>
      <c r="AO1426" s="12"/>
      <c r="AR1426" s="12"/>
      <c r="AS1426" s="12"/>
      <c r="AU1426" s="12"/>
      <c r="AX1426" s="12"/>
      <c r="AY1426" s="12"/>
      <c r="BA1426" s="12"/>
      <c r="BD1426" s="12"/>
      <c r="BE1426" s="12"/>
      <c r="BG1426" s="12"/>
      <c r="BJ1426" s="12"/>
      <c r="BK1426" s="12"/>
      <c r="BM1426" s="131"/>
      <c r="BN1426" s="132"/>
      <c r="BO1426" s="132"/>
      <c r="BP1426" s="12"/>
      <c r="BQ1426" s="12"/>
      <c r="BS1426" s="12"/>
      <c r="BV1426" s="12"/>
      <c r="BW1426" s="12"/>
      <c r="BY1426" s="12"/>
      <c r="CB1426" s="12"/>
      <c r="CC1426" s="12"/>
      <c r="CE1426" s="12"/>
      <c r="CH1426" s="12"/>
      <c r="CI1426" s="12"/>
    </row>
    <row r="1427" spans="1:87">
      <c r="A1427" s="9">
        <v>1418</v>
      </c>
      <c r="B1427" s="9">
        <v>284</v>
      </c>
      <c r="C1427" s="9" t="s">
        <v>1928</v>
      </c>
      <c r="D1427" s="9">
        <v>998</v>
      </c>
      <c r="F1427" s="136">
        <v>0</v>
      </c>
      <c r="G1427" s="137">
        <v>0</v>
      </c>
      <c r="H1427" s="129">
        <f t="shared" si="198"/>
        <v>0</v>
      </c>
      <c r="I1427" s="128">
        <f>IF(H1429&gt;0, H1427/H1429, 0)</f>
        <v>0</v>
      </c>
      <c r="J1427" s="76"/>
      <c r="K1427" s="12" t="e">
        <f>ROUND(J1429*I1427,0)</f>
        <v>#REF!</v>
      </c>
      <c r="L1427" s="75">
        <v>0</v>
      </c>
      <c r="M1427" s="12" t="e">
        <f>K1427-L1427</f>
        <v>#REF!</v>
      </c>
      <c r="N1427" s="50" t="e">
        <f t="shared" si="206"/>
        <v>#REF!</v>
      </c>
      <c r="O1427" s="12">
        <v>0</v>
      </c>
      <c r="P1427" s="9">
        <f t="shared" si="199"/>
        <v>0</v>
      </c>
      <c r="Q1427" s="130">
        <f t="shared" si="200"/>
        <v>284</v>
      </c>
      <c r="R1427" s="130">
        <f t="shared" si="201"/>
        <v>998</v>
      </c>
      <c r="S1427" s="130">
        <f t="shared" si="202"/>
        <v>1418</v>
      </c>
      <c r="T1427" s="130">
        <f t="shared" si="203"/>
        <v>0</v>
      </c>
      <c r="U1427" s="130">
        <f t="shared" si="204"/>
        <v>0</v>
      </c>
      <c r="V1427" s="185">
        <f t="shared" si="205"/>
        <v>1418</v>
      </c>
      <c r="W1427" s="12">
        <v>284</v>
      </c>
      <c r="X1427" s="9">
        <v>998</v>
      </c>
      <c r="Y1427" s="9">
        <v>1418</v>
      </c>
      <c r="Z1427" s="12">
        <v>0</v>
      </c>
      <c r="AA1427" s="12">
        <v>0</v>
      </c>
      <c r="AB1427" s="132"/>
      <c r="AC1427" s="131"/>
      <c r="AD1427" s="132"/>
      <c r="AE1427" s="132"/>
      <c r="AF1427" s="131"/>
      <c r="AG1427" s="131"/>
      <c r="AI1427" s="12"/>
      <c r="AL1427" s="12"/>
      <c r="AM1427" s="12"/>
      <c r="AO1427" s="12"/>
      <c r="AR1427" s="12"/>
      <c r="AS1427" s="12"/>
      <c r="AU1427" s="12"/>
      <c r="AX1427" s="12"/>
      <c r="AY1427" s="12"/>
      <c r="BA1427" s="12"/>
      <c r="BD1427" s="12"/>
      <c r="BE1427" s="12"/>
      <c r="BG1427" s="12"/>
      <c r="BJ1427" s="12"/>
      <c r="BK1427" s="12"/>
      <c r="BM1427" s="131"/>
      <c r="BN1427" s="132"/>
      <c r="BO1427" s="132"/>
      <c r="BP1427" s="12"/>
      <c r="BQ1427" s="12"/>
      <c r="BS1427" s="12"/>
      <c r="BV1427" s="12"/>
      <c r="BW1427" s="12"/>
      <c r="BY1427" s="12"/>
      <c r="CB1427" s="12"/>
      <c r="CC1427" s="12"/>
      <c r="CE1427" s="12"/>
      <c r="CH1427" s="12"/>
      <c r="CI1427" s="12"/>
    </row>
    <row r="1428" spans="1:87">
      <c r="A1428" s="9">
        <v>1419</v>
      </c>
      <c r="B1428" s="9">
        <v>284</v>
      </c>
      <c r="C1428" s="9" t="s">
        <v>1928</v>
      </c>
      <c r="D1428" s="9">
        <v>998</v>
      </c>
      <c r="E1428" s="9" t="s">
        <v>1928</v>
      </c>
      <c r="F1428" s="75">
        <v>0</v>
      </c>
      <c r="G1428" s="138">
        <v>0</v>
      </c>
      <c r="H1428" s="129">
        <f t="shared" si="198"/>
        <v>0</v>
      </c>
      <c r="I1428" s="128">
        <f>IF(H1429&gt;0, H1428/H1429, 0)</f>
        <v>0</v>
      </c>
      <c r="J1428" s="76"/>
      <c r="K1428" s="12" t="e">
        <f>ROUND(J1429*I1428,0)</f>
        <v>#REF!</v>
      </c>
      <c r="L1428" s="75">
        <v>0</v>
      </c>
      <c r="M1428" s="12" t="e">
        <f>K1428-L1428</f>
        <v>#REF!</v>
      </c>
      <c r="N1428" s="50" t="e">
        <f t="shared" si="206"/>
        <v>#REF!</v>
      </c>
      <c r="O1428" s="12">
        <v>0</v>
      </c>
      <c r="P1428" s="9">
        <f t="shared" si="199"/>
        <v>0</v>
      </c>
      <c r="Q1428" s="130">
        <f t="shared" si="200"/>
        <v>284</v>
      </c>
      <c r="R1428" s="130">
        <f t="shared" si="201"/>
        <v>998</v>
      </c>
      <c r="S1428" s="130">
        <f t="shared" si="202"/>
        <v>1419</v>
      </c>
      <c r="T1428" s="130">
        <f t="shared" si="203"/>
        <v>0</v>
      </c>
      <c r="U1428" s="130">
        <f t="shared" si="204"/>
        <v>0</v>
      </c>
      <c r="V1428" s="185">
        <f t="shared" si="205"/>
        <v>1419</v>
      </c>
      <c r="W1428" s="12">
        <v>284</v>
      </c>
      <c r="X1428" s="9">
        <v>998</v>
      </c>
      <c r="Y1428" s="9">
        <v>1419</v>
      </c>
      <c r="Z1428" s="12">
        <v>0</v>
      </c>
      <c r="AA1428" s="12">
        <v>0</v>
      </c>
      <c r="AB1428" s="132"/>
      <c r="AC1428" s="131"/>
      <c r="AD1428" s="132"/>
      <c r="AE1428" s="132"/>
      <c r="AF1428" s="131"/>
      <c r="AG1428" s="131"/>
      <c r="AI1428" s="12"/>
      <c r="AL1428" s="12"/>
      <c r="AM1428" s="12"/>
      <c r="AO1428" s="12"/>
      <c r="AR1428" s="12"/>
      <c r="AS1428" s="12"/>
      <c r="AU1428" s="12"/>
      <c r="AX1428" s="12"/>
      <c r="AY1428" s="12"/>
      <c r="BA1428" s="12"/>
      <c r="BD1428" s="12"/>
      <c r="BE1428" s="12"/>
      <c r="BG1428" s="12"/>
      <c r="BJ1428" s="12"/>
      <c r="BK1428" s="12"/>
      <c r="BM1428" s="131"/>
      <c r="BN1428" s="132"/>
      <c r="BO1428" s="132"/>
      <c r="BP1428" s="12"/>
      <c r="BQ1428" s="12"/>
      <c r="BS1428" s="12"/>
      <c r="BV1428" s="12"/>
      <c r="BW1428" s="12"/>
      <c r="BY1428" s="12"/>
      <c r="CB1428" s="12"/>
      <c r="CC1428" s="12"/>
      <c r="CE1428" s="12"/>
      <c r="CH1428" s="12"/>
      <c r="CI1428" s="12"/>
    </row>
    <row r="1429" spans="1:87">
      <c r="A1429" s="9">
        <v>1420</v>
      </c>
      <c r="B1429" s="13">
        <v>284</v>
      </c>
      <c r="C1429" s="13" t="s">
        <v>1783</v>
      </c>
      <c r="D1429" s="13">
        <v>999</v>
      </c>
      <c r="E1429" s="13" t="s">
        <v>946</v>
      </c>
      <c r="F1429" s="141">
        <v>24797725.041999996</v>
      </c>
      <c r="G1429" s="142">
        <v>1</v>
      </c>
      <c r="H1429" s="134">
        <f>SUM(H1425:H1428)</f>
        <v>24888514.313949995</v>
      </c>
      <c r="I1429" s="133">
        <f>SUM(I1425:I1428)</f>
        <v>1</v>
      </c>
      <c r="J1429" s="111" t="e">
        <f>VLOOKUP(B1429,town351,22)</f>
        <v>#REF!</v>
      </c>
      <c r="K1429" s="111" t="e">
        <f>SUM(K1425:K1428)</f>
        <v>#REF!</v>
      </c>
      <c r="L1429" s="135">
        <v>20979597</v>
      </c>
      <c r="M1429" s="111" t="e">
        <f>SUM(M1425:M1428)</f>
        <v>#REF!</v>
      </c>
      <c r="N1429" s="49" t="e">
        <f t="shared" si="206"/>
        <v>#REF!</v>
      </c>
      <c r="O1429" s="111">
        <v>2449</v>
      </c>
      <c r="P1429" s="9">
        <f t="shared" si="199"/>
        <v>0</v>
      </c>
      <c r="Q1429" s="130">
        <f t="shared" si="200"/>
        <v>284</v>
      </c>
      <c r="R1429" s="130">
        <f t="shared" si="201"/>
        <v>999</v>
      </c>
      <c r="S1429" s="130">
        <f t="shared" si="202"/>
        <v>1420</v>
      </c>
      <c r="T1429" s="130">
        <f t="shared" si="203"/>
        <v>2477</v>
      </c>
      <c r="U1429" s="130">
        <f t="shared" si="204"/>
        <v>24888514.313949995</v>
      </c>
      <c r="V1429" s="185">
        <f t="shared" si="205"/>
        <v>1420</v>
      </c>
      <c r="W1429" s="12">
        <v>284</v>
      </c>
      <c r="X1429" s="9">
        <v>999</v>
      </c>
      <c r="Y1429" s="9">
        <v>1420</v>
      </c>
      <c r="Z1429" s="12">
        <v>2477</v>
      </c>
      <c r="AA1429" s="12">
        <v>24888514.313949995</v>
      </c>
      <c r="AB1429" s="132"/>
      <c r="AC1429" s="131"/>
      <c r="AD1429" s="132"/>
      <c r="AE1429" s="132"/>
      <c r="AF1429" s="131"/>
      <c r="AG1429" s="131"/>
      <c r="AI1429" s="12"/>
      <c r="AL1429" s="12"/>
      <c r="AM1429" s="12"/>
      <c r="AO1429" s="12"/>
      <c r="AR1429" s="12"/>
      <c r="AS1429" s="12"/>
      <c r="AU1429" s="12"/>
      <c r="AX1429" s="12"/>
      <c r="AY1429" s="12"/>
      <c r="BA1429" s="12"/>
      <c r="BD1429" s="12"/>
      <c r="BE1429" s="12"/>
      <c r="BG1429" s="12"/>
      <c r="BJ1429" s="12"/>
      <c r="BK1429" s="12"/>
      <c r="BM1429" s="131"/>
      <c r="BN1429" s="132"/>
      <c r="BO1429" s="132"/>
      <c r="BP1429" s="12"/>
      <c r="BQ1429" s="12"/>
      <c r="BS1429" s="12"/>
      <c r="BV1429" s="12"/>
      <c r="BW1429" s="12"/>
      <c r="BY1429" s="12"/>
      <c r="CB1429" s="12"/>
      <c r="CC1429" s="12"/>
      <c r="CE1429" s="12"/>
      <c r="CH1429" s="12"/>
      <c r="CI1429" s="12"/>
    </row>
    <row r="1430" spans="1:87">
      <c r="A1430" s="9">
        <v>1421</v>
      </c>
      <c r="B1430" s="9">
        <v>285</v>
      </c>
      <c r="C1430" s="9" t="s">
        <v>1784</v>
      </c>
      <c r="D1430" s="9">
        <v>285</v>
      </c>
      <c r="E1430" s="9" t="s">
        <v>1345</v>
      </c>
      <c r="F1430" s="75">
        <v>38474628.719349995</v>
      </c>
      <c r="G1430" s="138">
        <v>0.94051076921015364</v>
      </c>
      <c r="H1430" s="129">
        <f>U1430</f>
        <v>38325837.797450006</v>
      </c>
      <c r="I1430" s="128">
        <f>IF(H1434&gt;0, H1430/H1434, 0)</f>
        <v>0.93613258139525124</v>
      </c>
      <c r="J1430" s="76"/>
      <c r="K1430" s="12" t="e">
        <f>ROUND(J1434*I1430,0)</f>
        <v>#REF!</v>
      </c>
      <c r="L1430" s="75">
        <v>23660828</v>
      </c>
      <c r="M1430" s="12" t="e">
        <f>K1430-L1430</f>
        <v>#REF!</v>
      </c>
      <c r="N1430" s="50" t="e">
        <f t="shared" si="206"/>
        <v>#REF!</v>
      </c>
      <c r="O1430" s="12">
        <v>3724</v>
      </c>
      <c r="P1430" s="9">
        <f t="shared" si="199"/>
        <v>0</v>
      </c>
      <c r="Q1430" s="130">
        <f t="shared" si="200"/>
        <v>285</v>
      </c>
      <c r="R1430" s="130">
        <f t="shared" si="201"/>
        <v>285</v>
      </c>
      <c r="S1430" s="130">
        <f t="shared" si="202"/>
        <v>1421</v>
      </c>
      <c r="T1430" s="130">
        <f t="shared" si="203"/>
        <v>3684</v>
      </c>
      <c r="U1430" s="130">
        <f t="shared" si="204"/>
        <v>38325837.797450006</v>
      </c>
      <c r="V1430" s="185">
        <f t="shared" si="205"/>
        <v>1421</v>
      </c>
      <c r="W1430" s="12">
        <v>285</v>
      </c>
      <c r="X1430" s="9">
        <v>285</v>
      </c>
      <c r="Y1430" s="9">
        <v>1421</v>
      </c>
      <c r="Z1430" s="12">
        <v>3684</v>
      </c>
      <c r="AA1430" s="12">
        <v>38325837.797450006</v>
      </c>
      <c r="AB1430" s="132"/>
      <c r="AC1430" s="131"/>
      <c r="AD1430" s="132"/>
      <c r="AE1430" s="132"/>
      <c r="AF1430" s="131"/>
      <c r="AG1430" s="131"/>
      <c r="AI1430" s="12"/>
      <c r="AL1430" s="12"/>
      <c r="AM1430" s="12"/>
      <c r="AO1430" s="12"/>
      <c r="AR1430" s="12"/>
      <c r="AS1430" s="12"/>
      <c r="AU1430" s="12"/>
      <c r="AX1430" s="12"/>
      <c r="AY1430" s="12"/>
      <c r="BA1430" s="12"/>
      <c r="BD1430" s="12"/>
      <c r="BE1430" s="12"/>
      <c r="BG1430" s="12"/>
      <c r="BJ1430" s="12"/>
      <c r="BK1430" s="12"/>
      <c r="BM1430" s="131"/>
      <c r="BN1430" s="132"/>
      <c r="BO1430" s="132"/>
      <c r="BP1430" s="12"/>
      <c r="BQ1430" s="12"/>
      <c r="BS1430" s="12"/>
      <c r="BV1430" s="12"/>
      <c r="BW1430" s="12"/>
      <c r="BY1430" s="12"/>
      <c r="CB1430" s="12"/>
      <c r="CC1430" s="12"/>
      <c r="CE1430" s="12"/>
      <c r="CH1430" s="12"/>
      <c r="CI1430" s="12"/>
    </row>
    <row r="1431" spans="1:87">
      <c r="A1431" s="9">
        <v>1422</v>
      </c>
      <c r="B1431" s="9">
        <v>285</v>
      </c>
      <c r="C1431" s="9" t="s">
        <v>1784</v>
      </c>
      <c r="D1431" s="9">
        <v>872</v>
      </c>
      <c r="E1431" s="9" t="s">
        <v>1493</v>
      </c>
      <c r="F1431" s="75">
        <v>2183230</v>
      </c>
      <c r="G1431" s="138">
        <v>5.3368970540058638E-2</v>
      </c>
      <c r="H1431" s="129">
        <f t="shared" si="198"/>
        <v>2340437</v>
      </c>
      <c r="I1431" s="128">
        <f>IF(H1434&gt;0, H1431/H1434, 0)</f>
        <v>5.7166638912945884E-2</v>
      </c>
      <c r="J1431" s="76"/>
      <c r="K1431" s="12" t="e">
        <f>ROUND(J1434*I1431,0)</f>
        <v>#REF!</v>
      </c>
      <c r="L1431" s="75">
        <v>1342626</v>
      </c>
      <c r="M1431" s="12" t="e">
        <f>K1431-L1431</f>
        <v>#REF!</v>
      </c>
      <c r="N1431" s="50" t="e">
        <f t="shared" si="206"/>
        <v>#REF!</v>
      </c>
      <c r="O1431" s="12">
        <v>137</v>
      </c>
      <c r="P1431" s="9">
        <f t="shared" si="199"/>
        <v>0</v>
      </c>
      <c r="Q1431" s="130">
        <f t="shared" si="200"/>
        <v>285</v>
      </c>
      <c r="R1431" s="130">
        <f t="shared" si="201"/>
        <v>872</v>
      </c>
      <c r="S1431" s="130">
        <f t="shared" si="202"/>
        <v>1422</v>
      </c>
      <c r="T1431" s="130">
        <f t="shared" si="203"/>
        <v>146</v>
      </c>
      <c r="U1431" s="130">
        <f t="shared" si="204"/>
        <v>2340437</v>
      </c>
      <c r="V1431" s="185">
        <f t="shared" si="205"/>
        <v>1422</v>
      </c>
      <c r="W1431" s="12">
        <v>285</v>
      </c>
      <c r="X1431" s="9">
        <v>872</v>
      </c>
      <c r="Y1431" s="9">
        <v>1422</v>
      </c>
      <c r="Z1431" s="12">
        <v>146</v>
      </c>
      <c r="AA1431" s="12">
        <v>2340437</v>
      </c>
      <c r="AB1431" s="132"/>
      <c r="AC1431" s="131"/>
      <c r="AD1431" s="132"/>
      <c r="AE1431" s="132"/>
      <c r="AF1431" s="131"/>
      <c r="AG1431" s="131"/>
      <c r="AI1431" s="12"/>
      <c r="AL1431" s="12"/>
      <c r="AM1431" s="12"/>
      <c r="AO1431" s="12"/>
      <c r="AR1431" s="12"/>
      <c r="AS1431" s="12"/>
      <c r="AU1431" s="12"/>
      <c r="AX1431" s="12"/>
      <c r="AY1431" s="12"/>
      <c r="BA1431" s="12"/>
      <c r="BD1431" s="12"/>
      <c r="BE1431" s="12"/>
      <c r="BG1431" s="12"/>
      <c r="BJ1431" s="12"/>
      <c r="BK1431" s="12"/>
      <c r="BM1431" s="131"/>
      <c r="BN1431" s="132"/>
      <c r="BO1431" s="132"/>
      <c r="BP1431" s="12"/>
      <c r="BQ1431" s="12"/>
      <c r="BS1431" s="12"/>
      <c r="BV1431" s="12"/>
      <c r="BW1431" s="12"/>
      <c r="BY1431" s="12"/>
      <c r="CB1431" s="12"/>
      <c r="CC1431" s="12"/>
      <c r="CE1431" s="12"/>
      <c r="CH1431" s="12"/>
      <c r="CI1431" s="12"/>
    </row>
    <row r="1432" spans="1:87">
      <c r="A1432" s="9">
        <v>1423</v>
      </c>
      <c r="B1432" s="9">
        <v>285</v>
      </c>
      <c r="C1432" s="9" t="s">
        <v>1784</v>
      </c>
      <c r="D1432" s="9">
        <v>915</v>
      </c>
      <c r="E1432" s="9" t="s">
        <v>1500</v>
      </c>
      <c r="F1432" s="75">
        <v>250369</v>
      </c>
      <c r="G1432" s="138">
        <v>6.1202602497876729E-3</v>
      </c>
      <c r="H1432" s="129">
        <f t="shared" si="198"/>
        <v>274334</v>
      </c>
      <c r="I1432" s="128">
        <f>IF(H1434&gt;0, H1432/H1434, 0)</f>
        <v>6.7007796918028967E-3</v>
      </c>
      <c r="J1432" s="76"/>
      <c r="K1432" s="12" t="e">
        <f>ROUND(J1434*I1432,0)</f>
        <v>#REF!</v>
      </c>
      <c r="L1432" s="75">
        <v>153970</v>
      </c>
      <c r="M1432" s="12" t="e">
        <f>K1432-L1432</f>
        <v>#REF!</v>
      </c>
      <c r="N1432" s="50" t="e">
        <f t="shared" si="206"/>
        <v>#REF!</v>
      </c>
      <c r="O1432" s="12">
        <v>16</v>
      </c>
      <c r="P1432" s="9">
        <f t="shared" si="199"/>
        <v>0</v>
      </c>
      <c r="Q1432" s="130">
        <f t="shared" si="200"/>
        <v>285</v>
      </c>
      <c r="R1432" s="130">
        <f t="shared" si="201"/>
        <v>915</v>
      </c>
      <c r="S1432" s="130">
        <f t="shared" si="202"/>
        <v>1423</v>
      </c>
      <c r="T1432" s="130">
        <f t="shared" si="203"/>
        <v>17</v>
      </c>
      <c r="U1432" s="130">
        <f t="shared" si="204"/>
        <v>274334</v>
      </c>
      <c r="V1432" s="185">
        <f t="shared" si="205"/>
        <v>1423</v>
      </c>
      <c r="W1432" s="12">
        <v>285</v>
      </c>
      <c r="X1432" s="9">
        <v>915</v>
      </c>
      <c r="Y1432" s="9">
        <v>1423</v>
      </c>
      <c r="Z1432" s="12">
        <v>17</v>
      </c>
      <c r="AA1432" s="12">
        <v>274334</v>
      </c>
      <c r="AB1432" s="132"/>
      <c r="AC1432" s="131"/>
      <c r="AD1432" s="132"/>
      <c r="AE1432" s="132"/>
      <c r="AF1432" s="131"/>
      <c r="AG1432" s="131"/>
      <c r="AI1432" s="12"/>
      <c r="AL1432" s="12"/>
      <c r="AM1432" s="12"/>
      <c r="AO1432" s="12"/>
      <c r="AR1432" s="12"/>
      <c r="AS1432" s="12"/>
      <c r="AU1432" s="12"/>
      <c r="AX1432" s="12"/>
      <c r="AY1432" s="12"/>
      <c r="BA1432" s="12"/>
      <c r="BD1432" s="12"/>
      <c r="BE1432" s="12"/>
      <c r="BG1432" s="12"/>
      <c r="BJ1432" s="12"/>
      <c r="BK1432" s="12"/>
      <c r="BM1432" s="131"/>
      <c r="BN1432" s="132"/>
      <c r="BO1432" s="132"/>
      <c r="BP1432" s="12"/>
      <c r="BQ1432" s="12"/>
      <c r="BS1432" s="12"/>
      <c r="BV1432" s="12"/>
      <c r="BW1432" s="12"/>
      <c r="BY1432" s="12"/>
      <c r="CB1432" s="12"/>
      <c r="CC1432" s="12"/>
      <c r="CE1432" s="12"/>
      <c r="CH1432" s="12"/>
      <c r="CI1432" s="12"/>
    </row>
    <row r="1433" spans="1:87">
      <c r="A1433" s="9">
        <v>1424</v>
      </c>
      <c r="B1433" s="9">
        <v>285</v>
      </c>
      <c r="C1433" s="9" t="s">
        <v>1928</v>
      </c>
      <c r="D1433" s="9">
        <v>998</v>
      </c>
      <c r="E1433" s="9" t="s">
        <v>1928</v>
      </c>
      <c r="F1433" s="75">
        <v>0</v>
      </c>
      <c r="G1433" s="138">
        <v>0</v>
      </c>
      <c r="H1433" s="129">
        <f t="shared" si="198"/>
        <v>0</v>
      </c>
      <c r="I1433" s="128">
        <f>IF(H1434&gt;0, H1433/H1434, 0)</f>
        <v>0</v>
      </c>
      <c r="J1433" s="76"/>
      <c r="K1433" s="12" t="e">
        <f>ROUND(J1434*I1433,0)</f>
        <v>#REF!</v>
      </c>
      <c r="L1433" s="75">
        <v>0</v>
      </c>
      <c r="M1433" s="12" t="e">
        <f>K1433-L1433</f>
        <v>#REF!</v>
      </c>
      <c r="N1433" s="50" t="e">
        <f t="shared" si="206"/>
        <v>#REF!</v>
      </c>
      <c r="O1433" s="12">
        <v>0</v>
      </c>
      <c r="P1433" s="9">
        <f t="shared" si="199"/>
        <v>0</v>
      </c>
      <c r="Q1433" s="130">
        <f t="shared" si="200"/>
        <v>285</v>
      </c>
      <c r="R1433" s="130">
        <f t="shared" si="201"/>
        <v>998</v>
      </c>
      <c r="S1433" s="130">
        <f t="shared" si="202"/>
        <v>1424</v>
      </c>
      <c r="T1433" s="130">
        <f t="shared" si="203"/>
        <v>0</v>
      </c>
      <c r="U1433" s="130">
        <f t="shared" si="204"/>
        <v>0</v>
      </c>
      <c r="V1433" s="185">
        <f t="shared" si="205"/>
        <v>1424</v>
      </c>
      <c r="W1433" s="12">
        <v>285</v>
      </c>
      <c r="X1433" s="9">
        <v>998</v>
      </c>
      <c r="Y1433" s="9">
        <v>1424</v>
      </c>
      <c r="Z1433" s="12">
        <v>0</v>
      </c>
      <c r="AA1433" s="12">
        <v>0</v>
      </c>
      <c r="AB1433" s="132"/>
      <c r="AC1433" s="131"/>
      <c r="AD1433" s="132"/>
      <c r="AE1433" s="132"/>
      <c r="AF1433" s="131"/>
      <c r="AG1433" s="131"/>
      <c r="AI1433" s="12"/>
      <c r="AL1433" s="12"/>
      <c r="AM1433" s="12"/>
      <c r="AO1433" s="12"/>
      <c r="AR1433" s="12"/>
      <c r="AS1433" s="12"/>
      <c r="AU1433" s="12"/>
      <c r="AX1433" s="12"/>
      <c r="AY1433" s="12"/>
      <c r="BA1433" s="12"/>
      <c r="BD1433" s="12"/>
      <c r="BE1433" s="12"/>
      <c r="BG1433" s="12"/>
      <c r="BJ1433" s="12"/>
      <c r="BK1433" s="12"/>
      <c r="BM1433" s="131"/>
      <c r="BN1433" s="132"/>
      <c r="BO1433" s="132"/>
      <c r="BP1433" s="12"/>
      <c r="BQ1433" s="12"/>
      <c r="BS1433" s="12"/>
      <c r="BV1433" s="12"/>
      <c r="BW1433" s="12"/>
      <c r="BY1433" s="12"/>
      <c r="CB1433" s="12"/>
      <c r="CC1433" s="12"/>
      <c r="CE1433" s="12"/>
      <c r="CH1433" s="12"/>
      <c r="CI1433" s="12"/>
    </row>
    <row r="1434" spans="1:87">
      <c r="A1434" s="9">
        <v>1425</v>
      </c>
      <c r="B1434" s="13">
        <v>285</v>
      </c>
      <c r="C1434" s="13" t="s">
        <v>1784</v>
      </c>
      <c r="D1434" s="13">
        <v>999</v>
      </c>
      <c r="E1434" s="13" t="s">
        <v>946</v>
      </c>
      <c r="F1434" s="141">
        <v>40908227.719349995</v>
      </c>
      <c r="G1434" s="142">
        <v>0.99999999999999989</v>
      </c>
      <c r="H1434" s="134">
        <f>SUM(H1430:H1433)</f>
        <v>40940608.797450006</v>
      </c>
      <c r="I1434" s="133">
        <f>SUM(I1430:I1433)</f>
        <v>1</v>
      </c>
      <c r="J1434" s="111" t="e">
        <f>VLOOKUP(B1434,town351,22)</f>
        <v>#REF!</v>
      </c>
      <c r="K1434" s="111" t="e">
        <f>SUM(K1430:K1433)</f>
        <v>#REF!</v>
      </c>
      <c r="L1434" s="135">
        <v>25157424</v>
      </c>
      <c r="M1434" s="111" t="e">
        <f>SUM(M1430:M1433)</f>
        <v>#REF!</v>
      </c>
      <c r="N1434" s="49" t="e">
        <f t="shared" si="206"/>
        <v>#REF!</v>
      </c>
      <c r="O1434" s="111">
        <v>3877</v>
      </c>
      <c r="P1434" s="9">
        <f t="shared" si="199"/>
        <v>0</v>
      </c>
      <c r="Q1434" s="130">
        <f t="shared" si="200"/>
        <v>285</v>
      </c>
      <c r="R1434" s="130">
        <f t="shared" si="201"/>
        <v>999</v>
      </c>
      <c r="S1434" s="130">
        <f t="shared" si="202"/>
        <v>1425</v>
      </c>
      <c r="T1434" s="130">
        <f t="shared" si="203"/>
        <v>3847</v>
      </c>
      <c r="U1434" s="130">
        <f t="shared" si="204"/>
        <v>40940608.797450006</v>
      </c>
      <c r="V1434" s="185">
        <f t="shared" si="205"/>
        <v>1425</v>
      </c>
      <c r="W1434" s="12">
        <v>285</v>
      </c>
      <c r="X1434" s="9">
        <v>999</v>
      </c>
      <c r="Y1434" s="9">
        <v>1425</v>
      </c>
      <c r="Z1434" s="12">
        <v>3847</v>
      </c>
      <c r="AA1434" s="12">
        <v>40940608.797450006</v>
      </c>
      <c r="AB1434" s="132"/>
      <c r="AC1434" s="131"/>
      <c r="AD1434" s="132"/>
      <c r="AE1434" s="132"/>
      <c r="AF1434" s="131"/>
      <c r="AG1434" s="131"/>
      <c r="AI1434" s="12"/>
      <c r="AL1434" s="12"/>
      <c r="AM1434" s="12"/>
      <c r="AO1434" s="12"/>
      <c r="AR1434" s="12"/>
      <c r="AS1434" s="12"/>
      <c r="AU1434" s="12"/>
      <c r="AX1434" s="12"/>
      <c r="AY1434" s="12"/>
      <c r="BA1434" s="12"/>
      <c r="BD1434" s="12"/>
      <c r="BE1434" s="12"/>
      <c r="BG1434" s="12"/>
      <c r="BJ1434" s="12"/>
      <c r="BK1434" s="12"/>
      <c r="BM1434" s="131"/>
      <c r="BN1434" s="132"/>
      <c r="BO1434" s="132"/>
      <c r="BP1434" s="12"/>
      <c r="BQ1434" s="12"/>
      <c r="BS1434" s="12"/>
      <c r="BV1434" s="12"/>
      <c r="BW1434" s="12"/>
      <c r="BY1434" s="12"/>
      <c r="CB1434" s="12"/>
      <c r="CC1434" s="12"/>
      <c r="CE1434" s="12"/>
      <c r="CH1434" s="12"/>
      <c r="CI1434" s="12"/>
    </row>
    <row r="1435" spans="1:87">
      <c r="A1435" s="9">
        <v>1426</v>
      </c>
      <c r="B1435" s="9">
        <v>286</v>
      </c>
      <c r="C1435" s="9" t="s">
        <v>1785</v>
      </c>
      <c r="D1435" s="9">
        <v>286</v>
      </c>
      <c r="E1435" s="9" t="s">
        <v>1346</v>
      </c>
      <c r="F1435" s="75">
        <v>13655.815820000002</v>
      </c>
      <c r="G1435" s="138">
        <v>1.0939326392033631E-3</v>
      </c>
      <c r="H1435" s="129">
        <f>U1435</f>
        <v>13669.092180000001</v>
      </c>
      <c r="I1435" s="128">
        <f>IF(H1439&gt;0, H1435/H1439, 0)</f>
        <v>1.1143083249971822E-3</v>
      </c>
      <c r="J1435" s="76"/>
      <c r="K1435" s="12" t="e">
        <f>ROUND(J1439*I1435,0)</f>
        <v>#REF!</v>
      </c>
      <c r="L1435" s="75">
        <v>11465</v>
      </c>
      <c r="M1435" s="12" t="e">
        <f>K1435-L1435</f>
        <v>#REF!</v>
      </c>
      <c r="N1435" s="50" t="e">
        <f t="shared" si="206"/>
        <v>#REF!</v>
      </c>
      <c r="O1435" s="12">
        <v>1</v>
      </c>
      <c r="P1435" s="9">
        <f t="shared" si="199"/>
        <v>0</v>
      </c>
      <c r="Q1435" s="130">
        <f t="shared" si="200"/>
        <v>286</v>
      </c>
      <c r="R1435" s="130">
        <f t="shared" si="201"/>
        <v>286</v>
      </c>
      <c r="S1435" s="130">
        <f t="shared" si="202"/>
        <v>1426</v>
      </c>
      <c r="T1435" s="130">
        <f t="shared" si="203"/>
        <v>1</v>
      </c>
      <c r="U1435" s="130">
        <f t="shared" si="204"/>
        <v>13669.092180000001</v>
      </c>
      <c r="V1435" s="185">
        <f t="shared" si="205"/>
        <v>1426</v>
      </c>
      <c r="W1435" s="12">
        <v>286</v>
      </c>
      <c r="X1435" s="9">
        <v>286</v>
      </c>
      <c r="Y1435" s="9">
        <v>1426</v>
      </c>
      <c r="Z1435" s="12">
        <v>1</v>
      </c>
      <c r="AA1435" s="12">
        <v>13669.092180000001</v>
      </c>
      <c r="AB1435" s="132"/>
      <c r="AC1435" s="131"/>
      <c r="AD1435" s="132"/>
      <c r="AE1435" s="132"/>
      <c r="AF1435" s="131"/>
      <c r="AG1435" s="131"/>
      <c r="AI1435" s="12"/>
      <c r="AL1435" s="12"/>
      <c r="AM1435" s="12"/>
      <c r="AO1435" s="12"/>
      <c r="AR1435" s="12"/>
      <c r="AS1435" s="12"/>
      <c r="AU1435" s="12"/>
      <c r="AX1435" s="12"/>
      <c r="AY1435" s="12"/>
      <c r="BA1435" s="12"/>
      <c r="BD1435" s="12"/>
      <c r="BE1435" s="12"/>
      <c r="BG1435" s="12"/>
      <c r="BJ1435" s="12"/>
      <c r="BK1435" s="12"/>
      <c r="BM1435" s="131"/>
      <c r="BN1435" s="132"/>
      <c r="BO1435" s="132"/>
      <c r="BP1435" s="12"/>
      <c r="BQ1435" s="12"/>
      <c r="BS1435" s="12"/>
      <c r="BV1435" s="12"/>
      <c r="BW1435" s="12"/>
      <c r="BY1435" s="12"/>
      <c r="CB1435" s="12"/>
      <c r="CC1435" s="12"/>
      <c r="CE1435" s="12"/>
      <c r="CH1435" s="12"/>
      <c r="CI1435" s="12"/>
    </row>
    <row r="1436" spans="1:87">
      <c r="A1436" s="9">
        <v>1427</v>
      </c>
      <c r="B1436" s="9">
        <v>286</v>
      </c>
      <c r="C1436" s="9" t="s">
        <v>1785</v>
      </c>
      <c r="D1436" s="9">
        <v>725</v>
      </c>
      <c r="E1436" s="9" t="s">
        <v>1453</v>
      </c>
      <c r="F1436" s="75">
        <v>12164701</v>
      </c>
      <c r="G1436" s="138">
        <v>0.97448322718003588</v>
      </c>
      <c r="H1436" s="129">
        <f t="shared" si="198"/>
        <v>12026054</v>
      </c>
      <c r="I1436" s="128">
        <f>IF(H1439&gt;0, H1436/H1439, 0)</f>
        <v>0.98036738011563118</v>
      </c>
      <c r="J1436" s="76"/>
      <c r="K1436" s="12" t="e">
        <f>ROUND(J1439*I1436,0)</f>
        <v>#REF!</v>
      </c>
      <c r="L1436" s="75">
        <v>10213304</v>
      </c>
      <c r="M1436" s="12" t="e">
        <f>K1436-L1436</f>
        <v>#REF!</v>
      </c>
      <c r="N1436" s="50" t="e">
        <f t="shared" si="206"/>
        <v>#REF!</v>
      </c>
      <c r="O1436" s="12">
        <v>1289</v>
      </c>
      <c r="P1436" s="9">
        <f t="shared" si="199"/>
        <v>0</v>
      </c>
      <c r="Q1436" s="130">
        <f t="shared" si="200"/>
        <v>286</v>
      </c>
      <c r="R1436" s="130">
        <f t="shared" si="201"/>
        <v>725</v>
      </c>
      <c r="S1436" s="130">
        <f t="shared" si="202"/>
        <v>1427</v>
      </c>
      <c r="T1436" s="130">
        <f t="shared" si="203"/>
        <v>1272</v>
      </c>
      <c r="U1436" s="130">
        <f t="shared" si="204"/>
        <v>12026054</v>
      </c>
      <c r="V1436" s="185">
        <f t="shared" si="205"/>
        <v>1427</v>
      </c>
      <c r="W1436" s="12">
        <v>286</v>
      </c>
      <c r="X1436" s="9">
        <v>725</v>
      </c>
      <c r="Y1436" s="9">
        <v>1427</v>
      </c>
      <c r="Z1436" s="12">
        <v>1272</v>
      </c>
      <c r="AA1436" s="12">
        <v>12026054</v>
      </c>
      <c r="AB1436" s="132"/>
      <c r="AC1436" s="131"/>
      <c r="AD1436" s="132"/>
      <c r="AE1436" s="132"/>
      <c r="AF1436" s="131"/>
      <c r="AG1436" s="131"/>
      <c r="AI1436" s="12"/>
      <c r="AL1436" s="12"/>
      <c r="AM1436" s="12"/>
      <c r="AO1436" s="12"/>
      <c r="AR1436" s="12"/>
      <c r="AS1436" s="12"/>
      <c r="AU1436" s="12"/>
      <c r="AX1436" s="12"/>
      <c r="AY1436" s="12"/>
      <c r="BA1436" s="12"/>
      <c r="BD1436" s="12"/>
      <c r="BE1436" s="12"/>
      <c r="BG1436" s="12"/>
      <c r="BJ1436" s="12"/>
      <c r="BK1436" s="12"/>
      <c r="BM1436" s="131"/>
      <c r="BN1436" s="132"/>
      <c r="BO1436" s="132"/>
      <c r="BP1436" s="12"/>
      <c r="BQ1436" s="12"/>
      <c r="BS1436" s="12"/>
      <c r="BV1436" s="12"/>
      <c r="BW1436" s="12"/>
      <c r="BY1436" s="12"/>
      <c r="CB1436" s="12"/>
      <c r="CC1436" s="12"/>
      <c r="CE1436" s="12"/>
      <c r="CH1436" s="12"/>
      <c r="CI1436" s="12"/>
    </row>
    <row r="1437" spans="1:87">
      <c r="A1437" s="9">
        <v>1428</v>
      </c>
      <c r="B1437" s="9">
        <v>286</v>
      </c>
      <c r="C1437" s="9" t="s">
        <v>1785</v>
      </c>
      <c r="D1437" s="9">
        <v>830</v>
      </c>
      <c r="E1437" s="9" t="s">
        <v>1485</v>
      </c>
      <c r="F1437" s="75">
        <v>304876</v>
      </c>
      <c r="G1437" s="138">
        <v>2.4422840180760762E-2</v>
      </c>
      <c r="H1437" s="129">
        <f t="shared" si="198"/>
        <v>227162</v>
      </c>
      <c r="I1437" s="128">
        <f>IF(H1439&gt;0, H1437/H1439, 0)</f>
        <v>1.8518311559371597E-2</v>
      </c>
      <c r="J1437" s="76"/>
      <c r="K1437" s="12" t="e">
        <f>ROUND(J1439*I1437,0)</f>
        <v>#REF!</v>
      </c>
      <c r="L1437" s="75">
        <v>255969</v>
      </c>
      <c r="M1437" s="12" t="e">
        <f>K1437-L1437</f>
        <v>#REF!</v>
      </c>
      <c r="N1437" s="50" t="e">
        <f t="shared" si="206"/>
        <v>#REF!</v>
      </c>
      <c r="O1437" s="12">
        <v>18</v>
      </c>
      <c r="P1437" s="9">
        <f t="shared" si="199"/>
        <v>0</v>
      </c>
      <c r="Q1437" s="130">
        <f t="shared" si="200"/>
        <v>286</v>
      </c>
      <c r="R1437" s="130">
        <f t="shared" si="201"/>
        <v>830</v>
      </c>
      <c r="S1437" s="130">
        <f t="shared" si="202"/>
        <v>1428</v>
      </c>
      <c r="T1437" s="130">
        <f t="shared" si="203"/>
        <v>13</v>
      </c>
      <c r="U1437" s="130">
        <f t="shared" si="204"/>
        <v>227162</v>
      </c>
      <c r="V1437" s="185">
        <f t="shared" si="205"/>
        <v>1428</v>
      </c>
      <c r="W1437" s="12">
        <v>286</v>
      </c>
      <c r="X1437" s="9">
        <v>830</v>
      </c>
      <c r="Y1437" s="9">
        <v>1428</v>
      </c>
      <c r="Z1437" s="12">
        <v>13</v>
      </c>
      <c r="AA1437" s="12">
        <v>227162</v>
      </c>
      <c r="AB1437" s="132"/>
      <c r="AC1437" s="131"/>
      <c r="AD1437" s="132"/>
      <c r="AE1437" s="132"/>
      <c r="AF1437" s="131"/>
      <c r="AG1437" s="131"/>
      <c r="AI1437" s="12"/>
      <c r="AL1437" s="12"/>
      <c r="AM1437" s="12"/>
      <c r="AO1437" s="12"/>
      <c r="AR1437" s="12"/>
      <c r="AS1437" s="12"/>
      <c r="AU1437" s="12"/>
      <c r="AX1437" s="12"/>
      <c r="AY1437" s="12"/>
      <c r="BA1437" s="12"/>
      <c r="BD1437" s="12"/>
      <c r="BE1437" s="12"/>
      <c r="BG1437" s="12"/>
      <c r="BJ1437" s="12"/>
      <c r="BK1437" s="12"/>
      <c r="BM1437" s="131"/>
      <c r="BN1437" s="132"/>
      <c r="BO1437" s="132"/>
      <c r="BP1437" s="12"/>
      <c r="BQ1437" s="12"/>
      <c r="BS1437" s="12"/>
      <c r="BV1437" s="12"/>
      <c r="BW1437" s="12"/>
      <c r="BY1437" s="12"/>
      <c r="CB1437" s="12"/>
      <c r="CC1437" s="12"/>
      <c r="CE1437" s="12"/>
      <c r="CH1437" s="12"/>
      <c r="CI1437" s="12"/>
    </row>
    <row r="1438" spans="1:87">
      <c r="A1438" s="9">
        <v>1429</v>
      </c>
      <c r="B1438" s="9">
        <v>286</v>
      </c>
      <c r="C1438" s="9" t="s">
        <v>1928</v>
      </c>
      <c r="D1438" s="9">
        <v>998</v>
      </c>
      <c r="E1438" s="9" t="s">
        <v>1928</v>
      </c>
      <c r="F1438" s="75">
        <v>0</v>
      </c>
      <c r="G1438" s="138">
        <v>0</v>
      </c>
      <c r="H1438" s="129">
        <f t="shared" si="198"/>
        <v>0</v>
      </c>
      <c r="I1438" s="128">
        <f>IF(H1439&gt;0, H1438/H1439, 0)</f>
        <v>0</v>
      </c>
      <c r="J1438" s="76"/>
      <c r="K1438" s="12" t="e">
        <f>ROUND(J1439*I1438,0)</f>
        <v>#REF!</v>
      </c>
      <c r="L1438" s="75">
        <v>0</v>
      </c>
      <c r="M1438" s="12" t="e">
        <f>K1438-L1438</f>
        <v>#REF!</v>
      </c>
      <c r="N1438" s="50" t="e">
        <f t="shared" si="206"/>
        <v>#REF!</v>
      </c>
      <c r="O1438" s="12">
        <v>0</v>
      </c>
      <c r="P1438" s="9">
        <f t="shared" si="199"/>
        <v>0</v>
      </c>
      <c r="Q1438" s="130">
        <f t="shared" si="200"/>
        <v>286</v>
      </c>
      <c r="R1438" s="130">
        <f t="shared" si="201"/>
        <v>998</v>
      </c>
      <c r="S1438" s="130">
        <f t="shared" si="202"/>
        <v>1429</v>
      </c>
      <c r="T1438" s="130">
        <f t="shared" si="203"/>
        <v>0</v>
      </c>
      <c r="U1438" s="130">
        <f t="shared" si="204"/>
        <v>0</v>
      </c>
      <c r="V1438" s="185">
        <f t="shared" si="205"/>
        <v>1429</v>
      </c>
      <c r="W1438" s="12">
        <v>286</v>
      </c>
      <c r="X1438" s="9">
        <v>998</v>
      </c>
      <c r="Y1438" s="9">
        <v>1429</v>
      </c>
      <c r="Z1438" s="12">
        <v>0</v>
      </c>
      <c r="AA1438" s="12">
        <v>0</v>
      </c>
      <c r="AB1438" s="132"/>
      <c r="AC1438" s="131"/>
      <c r="AD1438" s="132"/>
      <c r="AE1438" s="132"/>
      <c r="AF1438" s="131"/>
      <c r="AG1438" s="131"/>
      <c r="AI1438" s="12"/>
      <c r="AL1438" s="12"/>
      <c r="AM1438" s="12"/>
      <c r="AO1438" s="12"/>
      <c r="AR1438" s="12"/>
      <c r="AS1438" s="12"/>
      <c r="AU1438" s="12"/>
      <c r="AX1438" s="12"/>
      <c r="AY1438" s="12"/>
      <c r="BA1438" s="12"/>
      <c r="BD1438" s="12"/>
      <c r="BE1438" s="12"/>
      <c r="BG1438" s="12"/>
      <c r="BJ1438" s="12"/>
      <c r="BK1438" s="12"/>
      <c r="BM1438" s="131"/>
      <c r="BN1438" s="132"/>
      <c r="BO1438" s="132"/>
      <c r="BP1438" s="12"/>
      <c r="BQ1438" s="12"/>
      <c r="BS1438" s="12"/>
      <c r="BV1438" s="12"/>
      <c r="BW1438" s="12"/>
      <c r="BY1438" s="12"/>
      <c r="CB1438" s="12"/>
      <c r="CC1438" s="12"/>
      <c r="CE1438" s="12"/>
      <c r="CH1438" s="12"/>
      <c r="CI1438" s="12"/>
    </row>
    <row r="1439" spans="1:87">
      <c r="A1439" s="9">
        <v>1430</v>
      </c>
      <c r="B1439" s="13">
        <v>286</v>
      </c>
      <c r="C1439" s="13" t="s">
        <v>1785</v>
      </c>
      <c r="D1439" s="13">
        <v>999</v>
      </c>
      <c r="E1439" s="13" t="s">
        <v>946</v>
      </c>
      <c r="F1439" s="141">
        <v>12483232.815819999</v>
      </c>
      <c r="G1439" s="142">
        <v>1</v>
      </c>
      <c r="H1439" s="134">
        <f>SUM(H1435:H1438)</f>
        <v>12266885.092180001</v>
      </c>
      <c r="I1439" s="133">
        <f>SUM(I1435:I1438)</f>
        <v>0.99999999999999989</v>
      </c>
      <c r="J1439" s="111" t="e">
        <f>VLOOKUP(B1439,town351,22)</f>
        <v>#REF!</v>
      </c>
      <c r="K1439" s="111" t="e">
        <f>SUM(K1435:K1438)</f>
        <v>#REF!</v>
      </c>
      <c r="L1439" s="135">
        <v>10480738</v>
      </c>
      <c r="M1439" s="111" t="e">
        <f>SUM(M1435:M1438)</f>
        <v>#REF!</v>
      </c>
      <c r="N1439" s="49" t="e">
        <f t="shared" si="206"/>
        <v>#REF!</v>
      </c>
      <c r="O1439" s="111">
        <v>1308</v>
      </c>
      <c r="P1439" s="9">
        <f t="shared" si="199"/>
        <v>0</v>
      </c>
      <c r="Q1439" s="130">
        <f t="shared" si="200"/>
        <v>286</v>
      </c>
      <c r="R1439" s="130">
        <f t="shared" si="201"/>
        <v>999</v>
      </c>
      <c r="S1439" s="130">
        <f t="shared" si="202"/>
        <v>1430</v>
      </c>
      <c r="T1439" s="130">
        <f t="shared" si="203"/>
        <v>1286</v>
      </c>
      <c r="U1439" s="130">
        <f t="shared" si="204"/>
        <v>12266885.092180001</v>
      </c>
      <c r="V1439" s="185">
        <f t="shared" si="205"/>
        <v>1430</v>
      </c>
      <c r="W1439" s="12">
        <v>286</v>
      </c>
      <c r="X1439" s="9">
        <v>999</v>
      </c>
      <c r="Y1439" s="9">
        <v>1430</v>
      </c>
      <c r="Z1439" s="12">
        <v>1286</v>
      </c>
      <c r="AA1439" s="12">
        <v>12266885.092180001</v>
      </c>
      <c r="AB1439" s="132"/>
      <c r="AC1439" s="131"/>
      <c r="AD1439" s="132"/>
      <c r="AE1439" s="132"/>
      <c r="AF1439" s="131"/>
      <c r="AG1439" s="131"/>
      <c r="AI1439" s="12"/>
      <c r="AL1439" s="12"/>
      <c r="AM1439" s="12"/>
      <c r="AO1439" s="12"/>
      <c r="AR1439" s="12"/>
      <c r="AS1439" s="12"/>
      <c r="AU1439" s="12"/>
      <c r="AX1439" s="12"/>
      <c r="AY1439" s="12"/>
      <c r="BA1439" s="12"/>
      <c r="BD1439" s="12"/>
      <c r="BE1439" s="12"/>
      <c r="BG1439" s="12"/>
      <c r="BJ1439" s="12"/>
      <c r="BK1439" s="12"/>
      <c r="BM1439" s="131"/>
      <c r="BN1439" s="132"/>
      <c r="BO1439" s="132"/>
      <c r="BP1439" s="12"/>
      <c r="BQ1439" s="12"/>
      <c r="BS1439" s="12"/>
      <c r="BV1439" s="12"/>
      <c r="BW1439" s="12"/>
      <c r="BY1439" s="12"/>
      <c r="CB1439" s="12"/>
      <c r="CC1439" s="12"/>
      <c r="CE1439" s="12"/>
      <c r="CH1439" s="12"/>
      <c r="CI1439" s="12"/>
    </row>
    <row r="1440" spans="1:87">
      <c r="A1440" s="9">
        <v>1431</v>
      </c>
      <c r="B1440" s="9">
        <v>287</v>
      </c>
      <c r="C1440" s="9" t="s">
        <v>1786</v>
      </c>
      <c r="D1440" s="9">
        <v>287</v>
      </c>
      <c r="E1440" s="9" t="s">
        <v>1347</v>
      </c>
      <c r="F1440" s="75">
        <v>8483866.0799999982</v>
      </c>
      <c r="G1440" s="138">
        <v>0.49316949123894976</v>
      </c>
      <c r="H1440" s="129">
        <f>U1440</f>
        <v>8568351.209999999</v>
      </c>
      <c r="I1440" s="128">
        <f>IF(H1444&gt;0, H1440/H1444, 0)</f>
        <v>0.48967163268502822</v>
      </c>
      <c r="J1440" s="76"/>
      <c r="K1440" s="12" t="e">
        <f>ROUND(J1444*I1440,0)</f>
        <v>#REF!</v>
      </c>
      <c r="L1440" s="75">
        <v>4983525</v>
      </c>
      <c r="M1440" s="12" t="e">
        <f>K1440-L1440</f>
        <v>#REF!</v>
      </c>
      <c r="N1440" s="50" t="e">
        <f t="shared" si="206"/>
        <v>#REF!</v>
      </c>
      <c r="O1440" s="12">
        <v>934</v>
      </c>
      <c r="P1440" s="9">
        <f t="shared" si="199"/>
        <v>0</v>
      </c>
      <c r="Q1440" s="130">
        <f t="shared" si="200"/>
        <v>287</v>
      </c>
      <c r="R1440" s="130">
        <f t="shared" si="201"/>
        <v>287</v>
      </c>
      <c r="S1440" s="130">
        <f t="shared" si="202"/>
        <v>1431</v>
      </c>
      <c r="T1440" s="130">
        <f t="shared" si="203"/>
        <v>933</v>
      </c>
      <c r="U1440" s="130">
        <f t="shared" si="204"/>
        <v>8568351.209999999</v>
      </c>
      <c r="V1440" s="185">
        <f t="shared" si="205"/>
        <v>1431</v>
      </c>
      <c r="W1440" s="12">
        <v>287</v>
      </c>
      <c r="X1440" s="9">
        <v>287</v>
      </c>
      <c r="Y1440" s="9">
        <v>1431</v>
      </c>
      <c r="Z1440" s="12">
        <v>933</v>
      </c>
      <c r="AA1440" s="12">
        <v>8568351.209999999</v>
      </c>
      <c r="AB1440" s="132"/>
      <c r="AC1440" s="131"/>
      <c r="AD1440" s="132"/>
      <c r="AE1440" s="132"/>
      <c r="AF1440" s="131"/>
      <c r="AG1440" s="131"/>
      <c r="AI1440" s="12"/>
      <c r="AL1440" s="12"/>
      <c r="AM1440" s="12"/>
      <c r="AO1440" s="12"/>
      <c r="AR1440" s="12"/>
      <c r="AS1440" s="12"/>
      <c r="AU1440" s="12"/>
      <c r="AX1440" s="12"/>
      <c r="AY1440" s="12"/>
      <c r="BA1440" s="12"/>
      <c r="BD1440" s="12"/>
      <c r="BE1440" s="12"/>
      <c r="BG1440" s="12"/>
      <c r="BJ1440" s="12"/>
      <c r="BK1440" s="12"/>
      <c r="BM1440" s="131"/>
      <c r="BN1440" s="132"/>
      <c r="BO1440" s="132"/>
      <c r="BP1440" s="12"/>
      <c r="BQ1440" s="12"/>
      <c r="BS1440" s="12"/>
      <c r="BV1440" s="12"/>
      <c r="BW1440" s="12"/>
      <c r="BY1440" s="12"/>
      <c r="CB1440" s="12"/>
      <c r="CC1440" s="12"/>
      <c r="CE1440" s="12"/>
      <c r="CH1440" s="12"/>
      <c r="CI1440" s="12"/>
    </row>
    <row r="1441" spans="1:87">
      <c r="A1441" s="9">
        <v>1432</v>
      </c>
      <c r="B1441" s="9">
        <v>287</v>
      </c>
      <c r="C1441" s="9" t="s">
        <v>1786</v>
      </c>
      <c r="D1441" s="9">
        <v>770</v>
      </c>
      <c r="E1441" s="9" t="s">
        <v>1467</v>
      </c>
      <c r="F1441" s="75">
        <v>8718873</v>
      </c>
      <c r="G1441" s="138">
        <v>0.50683050876105018</v>
      </c>
      <c r="H1441" s="129">
        <f t="shared" si="198"/>
        <v>8929806</v>
      </c>
      <c r="I1441" s="128">
        <f>IF(H1444&gt;0, H1441/H1444, 0)</f>
        <v>0.51032836731497166</v>
      </c>
      <c r="J1441" s="76"/>
      <c r="K1441" s="12" t="e">
        <f>ROUND(J1444*I1441,0)</f>
        <v>#REF!</v>
      </c>
      <c r="L1441" s="75">
        <v>5121571</v>
      </c>
      <c r="M1441" s="12" t="e">
        <f>K1441-L1441</f>
        <v>#REF!</v>
      </c>
      <c r="N1441" s="50" t="e">
        <f t="shared" si="206"/>
        <v>#REF!</v>
      </c>
      <c r="O1441" s="12">
        <v>772</v>
      </c>
      <c r="P1441" s="9">
        <f t="shared" si="199"/>
        <v>0</v>
      </c>
      <c r="Q1441" s="130">
        <f t="shared" si="200"/>
        <v>287</v>
      </c>
      <c r="R1441" s="130">
        <f t="shared" si="201"/>
        <v>770</v>
      </c>
      <c r="S1441" s="130">
        <f t="shared" si="202"/>
        <v>1432</v>
      </c>
      <c r="T1441" s="130">
        <f t="shared" si="203"/>
        <v>783</v>
      </c>
      <c r="U1441" s="130">
        <f t="shared" si="204"/>
        <v>8929806</v>
      </c>
      <c r="V1441" s="185">
        <f t="shared" si="205"/>
        <v>1432</v>
      </c>
      <c r="W1441" s="12">
        <v>287</v>
      </c>
      <c r="X1441" s="9">
        <v>770</v>
      </c>
      <c r="Y1441" s="9">
        <v>1432</v>
      </c>
      <c r="Z1441" s="12">
        <v>783</v>
      </c>
      <c r="AA1441" s="12">
        <v>8929806</v>
      </c>
      <c r="AB1441" s="132"/>
      <c r="AC1441" s="131"/>
      <c r="AD1441" s="132"/>
      <c r="AE1441" s="132"/>
      <c r="AF1441" s="131"/>
      <c r="AG1441" s="131"/>
      <c r="AI1441" s="12"/>
      <c r="AL1441" s="12"/>
      <c r="AM1441" s="12"/>
      <c r="AO1441" s="12"/>
      <c r="AR1441" s="12"/>
      <c r="AS1441" s="12"/>
      <c r="AU1441" s="12"/>
      <c r="AX1441" s="12"/>
      <c r="AY1441" s="12"/>
      <c r="BA1441" s="12"/>
      <c r="BD1441" s="12"/>
      <c r="BE1441" s="12"/>
      <c r="BG1441" s="12"/>
      <c r="BJ1441" s="12"/>
      <c r="BK1441" s="12"/>
      <c r="BM1441" s="131"/>
      <c r="BN1441" s="132"/>
      <c r="BO1441" s="132"/>
      <c r="BP1441" s="12"/>
      <c r="BQ1441" s="12"/>
      <c r="BS1441" s="12"/>
      <c r="BV1441" s="12"/>
      <c r="BW1441" s="12"/>
      <c r="BY1441" s="12"/>
      <c r="CB1441" s="12"/>
      <c r="CC1441" s="12"/>
      <c r="CE1441" s="12"/>
      <c r="CH1441" s="12"/>
      <c r="CI1441" s="12"/>
    </row>
    <row r="1442" spans="1:87">
      <c r="A1442" s="9">
        <v>1433</v>
      </c>
      <c r="B1442" s="9">
        <v>287</v>
      </c>
      <c r="C1442" s="9" t="s">
        <v>1928</v>
      </c>
      <c r="D1442" s="9">
        <v>998</v>
      </c>
      <c r="E1442" s="9" t="s">
        <v>1928</v>
      </c>
      <c r="F1442" s="75">
        <v>0</v>
      </c>
      <c r="G1442" s="138">
        <v>0</v>
      </c>
      <c r="H1442" s="129">
        <f t="shared" si="198"/>
        <v>0</v>
      </c>
      <c r="I1442" s="128">
        <f>IF(H1444&gt;0, H1442/H1444, 0)</f>
        <v>0</v>
      </c>
      <c r="J1442" s="76"/>
      <c r="K1442" s="12" t="e">
        <f>ROUND(J1444*I1442,0)</f>
        <v>#REF!</v>
      </c>
      <c r="L1442" s="75">
        <v>0</v>
      </c>
      <c r="M1442" s="12" t="e">
        <f>K1442-L1442</f>
        <v>#REF!</v>
      </c>
      <c r="N1442" s="50" t="e">
        <f t="shared" si="206"/>
        <v>#REF!</v>
      </c>
      <c r="O1442" s="12">
        <v>0</v>
      </c>
      <c r="P1442" s="9">
        <f t="shared" si="199"/>
        <v>0</v>
      </c>
      <c r="Q1442" s="130">
        <f t="shared" si="200"/>
        <v>287</v>
      </c>
      <c r="R1442" s="130">
        <f t="shared" si="201"/>
        <v>998</v>
      </c>
      <c r="S1442" s="130">
        <f t="shared" si="202"/>
        <v>1433</v>
      </c>
      <c r="T1442" s="130">
        <f t="shared" si="203"/>
        <v>0</v>
      </c>
      <c r="U1442" s="130">
        <f t="shared" si="204"/>
        <v>0</v>
      </c>
      <c r="V1442" s="185">
        <f t="shared" si="205"/>
        <v>1433</v>
      </c>
      <c r="W1442" s="12">
        <v>287</v>
      </c>
      <c r="X1442" s="9">
        <v>998</v>
      </c>
      <c r="Y1442" s="9">
        <v>1433</v>
      </c>
      <c r="Z1442" s="12">
        <v>0</v>
      </c>
      <c r="AA1442" s="12">
        <v>0</v>
      </c>
      <c r="AB1442" s="132"/>
      <c r="AC1442" s="131"/>
      <c r="AD1442" s="132"/>
      <c r="AE1442" s="132"/>
      <c r="AF1442" s="131"/>
      <c r="AG1442" s="131"/>
      <c r="AI1442" s="12"/>
      <c r="AL1442" s="12"/>
      <c r="AM1442" s="12"/>
      <c r="AO1442" s="12"/>
      <c r="AR1442" s="12"/>
      <c r="AS1442" s="12"/>
      <c r="AU1442" s="12"/>
      <c r="AX1442" s="12"/>
      <c r="AY1442" s="12"/>
      <c r="BA1442" s="12"/>
      <c r="BD1442" s="12"/>
      <c r="BE1442" s="12"/>
      <c r="BG1442" s="12"/>
      <c r="BJ1442" s="12"/>
      <c r="BK1442" s="12"/>
      <c r="BM1442" s="131"/>
      <c r="BN1442" s="132"/>
      <c r="BO1442" s="132"/>
      <c r="BP1442" s="12"/>
      <c r="BQ1442" s="12"/>
      <c r="BS1442" s="12"/>
      <c r="BV1442" s="12"/>
      <c r="BW1442" s="12"/>
      <c r="BY1442" s="12"/>
      <c r="CB1442" s="12"/>
      <c r="CC1442" s="12"/>
      <c r="CE1442" s="12"/>
      <c r="CH1442" s="12"/>
      <c r="CI1442" s="12"/>
    </row>
    <row r="1443" spans="1:87">
      <c r="A1443" s="9">
        <v>1434</v>
      </c>
      <c r="B1443" s="9">
        <v>287</v>
      </c>
      <c r="C1443" s="9" t="s">
        <v>1928</v>
      </c>
      <c r="D1443" s="9">
        <v>998</v>
      </c>
      <c r="E1443" s="9" t="s">
        <v>1928</v>
      </c>
      <c r="F1443" s="75">
        <v>0</v>
      </c>
      <c r="G1443" s="138">
        <v>0</v>
      </c>
      <c r="H1443" s="129">
        <f t="shared" si="198"/>
        <v>0</v>
      </c>
      <c r="I1443" s="128">
        <f>IF(H1444&gt;0, H1443/H1444, 0)</f>
        <v>0</v>
      </c>
      <c r="J1443" s="76"/>
      <c r="K1443" s="12" t="e">
        <f>ROUND(J1444*I1443,0)</f>
        <v>#REF!</v>
      </c>
      <c r="L1443" s="75">
        <v>0</v>
      </c>
      <c r="M1443" s="12" t="e">
        <f>K1443-L1443</f>
        <v>#REF!</v>
      </c>
      <c r="N1443" s="50" t="e">
        <f t="shared" si="206"/>
        <v>#REF!</v>
      </c>
      <c r="O1443" s="12">
        <v>0</v>
      </c>
      <c r="P1443" s="9">
        <f t="shared" si="199"/>
        <v>0</v>
      </c>
      <c r="Q1443" s="130">
        <f t="shared" si="200"/>
        <v>287</v>
      </c>
      <c r="R1443" s="130">
        <f t="shared" si="201"/>
        <v>998</v>
      </c>
      <c r="S1443" s="130">
        <f t="shared" si="202"/>
        <v>1434</v>
      </c>
      <c r="T1443" s="130">
        <f t="shared" si="203"/>
        <v>0</v>
      </c>
      <c r="U1443" s="130">
        <f t="shared" si="204"/>
        <v>0</v>
      </c>
      <c r="V1443" s="185">
        <f t="shared" si="205"/>
        <v>1434</v>
      </c>
      <c r="W1443" s="12">
        <v>287</v>
      </c>
      <c r="X1443" s="9">
        <v>998</v>
      </c>
      <c r="Y1443" s="9">
        <v>1434</v>
      </c>
      <c r="Z1443" s="12">
        <v>0</v>
      </c>
      <c r="AA1443" s="12">
        <v>0</v>
      </c>
      <c r="AB1443" s="132"/>
      <c r="AC1443" s="131"/>
      <c r="AD1443" s="132"/>
      <c r="AE1443" s="132"/>
      <c r="AF1443" s="131"/>
      <c r="AG1443" s="131"/>
      <c r="AI1443" s="12"/>
      <c r="AL1443" s="12"/>
      <c r="AM1443" s="12"/>
      <c r="AO1443" s="12"/>
      <c r="AR1443" s="12"/>
      <c r="AS1443" s="12"/>
      <c r="AU1443" s="12"/>
      <c r="AX1443" s="12"/>
      <c r="AY1443" s="12"/>
      <c r="BA1443" s="12"/>
      <c r="BD1443" s="12"/>
      <c r="BE1443" s="12"/>
      <c r="BG1443" s="12"/>
      <c r="BJ1443" s="12"/>
      <c r="BK1443" s="12"/>
      <c r="BM1443" s="131"/>
      <c r="BN1443" s="132"/>
      <c r="BO1443" s="132"/>
      <c r="BP1443" s="12"/>
      <c r="BQ1443" s="12"/>
      <c r="BS1443" s="12"/>
      <c r="BV1443" s="12"/>
      <c r="BW1443" s="12"/>
      <c r="BY1443" s="12"/>
      <c r="CB1443" s="12"/>
      <c r="CC1443" s="12"/>
      <c r="CE1443" s="12"/>
      <c r="CH1443" s="12"/>
      <c r="CI1443" s="12"/>
    </row>
    <row r="1444" spans="1:87">
      <c r="A1444" s="9">
        <v>1435</v>
      </c>
      <c r="B1444" s="13">
        <v>287</v>
      </c>
      <c r="C1444" s="13" t="s">
        <v>1786</v>
      </c>
      <c r="D1444" s="13">
        <v>999</v>
      </c>
      <c r="E1444" s="13" t="s">
        <v>946</v>
      </c>
      <c r="F1444" s="141">
        <v>17202739.079999998</v>
      </c>
      <c r="G1444" s="142">
        <v>1</v>
      </c>
      <c r="H1444" s="134">
        <f>SUM(H1440:H1443)</f>
        <v>17498157.210000001</v>
      </c>
      <c r="I1444" s="133">
        <f>SUM(I1440:I1443)</f>
        <v>0.99999999999999989</v>
      </c>
      <c r="J1444" s="111" t="e">
        <f>VLOOKUP(B1444,town351,22)</f>
        <v>#REF!</v>
      </c>
      <c r="K1444" s="111" t="e">
        <f>SUM(K1440:K1443)</f>
        <v>#REF!</v>
      </c>
      <c r="L1444" s="135">
        <v>10105096</v>
      </c>
      <c r="M1444" s="111" t="e">
        <f>SUM(M1440:M1443)</f>
        <v>#REF!</v>
      </c>
      <c r="N1444" s="49" t="e">
        <f t="shared" si="206"/>
        <v>#REF!</v>
      </c>
      <c r="O1444" s="111">
        <v>1706</v>
      </c>
      <c r="P1444" s="9">
        <f t="shared" si="199"/>
        <v>0</v>
      </c>
      <c r="Q1444" s="130">
        <f t="shared" si="200"/>
        <v>287</v>
      </c>
      <c r="R1444" s="130">
        <f t="shared" si="201"/>
        <v>999</v>
      </c>
      <c r="S1444" s="130">
        <f t="shared" si="202"/>
        <v>1435</v>
      </c>
      <c r="T1444" s="130">
        <f t="shared" si="203"/>
        <v>1716</v>
      </c>
      <c r="U1444" s="130">
        <f t="shared" si="204"/>
        <v>17498157.210000001</v>
      </c>
      <c r="V1444" s="185">
        <f t="shared" si="205"/>
        <v>1435</v>
      </c>
      <c r="W1444" s="12">
        <v>287</v>
      </c>
      <c r="X1444" s="9">
        <v>999</v>
      </c>
      <c r="Y1444" s="9">
        <v>1435</v>
      </c>
      <c r="Z1444" s="12">
        <v>1716</v>
      </c>
      <c r="AA1444" s="12">
        <v>17498157.210000001</v>
      </c>
      <c r="AB1444" s="132"/>
      <c r="AC1444" s="131"/>
      <c r="AD1444" s="132"/>
      <c r="AE1444" s="132"/>
      <c r="AF1444" s="131"/>
      <c r="AG1444" s="131"/>
      <c r="AI1444" s="12"/>
      <c r="AL1444" s="12"/>
      <c r="AM1444" s="12"/>
      <c r="AO1444" s="12"/>
      <c r="AR1444" s="12"/>
      <c r="AS1444" s="12"/>
      <c r="AU1444" s="12"/>
      <c r="AX1444" s="12"/>
      <c r="AY1444" s="12"/>
      <c r="BA1444" s="12"/>
      <c r="BD1444" s="12"/>
      <c r="BE1444" s="12"/>
      <c r="BG1444" s="12"/>
      <c r="BJ1444" s="12"/>
      <c r="BK1444" s="12"/>
      <c r="BM1444" s="131"/>
      <c r="BN1444" s="132"/>
      <c r="BO1444" s="132"/>
      <c r="BP1444" s="12"/>
      <c r="BQ1444" s="12"/>
      <c r="BS1444" s="12"/>
      <c r="BV1444" s="12"/>
      <c r="BW1444" s="12"/>
      <c r="BY1444" s="12"/>
      <c r="CB1444" s="12"/>
      <c r="CC1444" s="12"/>
      <c r="CE1444" s="12"/>
      <c r="CH1444" s="12"/>
      <c r="CI1444" s="12"/>
    </row>
    <row r="1445" spans="1:87">
      <c r="A1445" s="9">
        <v>1436</v>
      </c>
      <c r="B1445" s="9">
        <v>288</v>
      </c>
      <c r="C1445" s="9" t="s">
        <v>1787</v>
      </c>
      <c r="D1445" s="9">
        <v>288</v>
      </c>
      <c r="E1445" s="9" t="s">
        <v>1348</v>
      </c>
      <c r="F1445" s="75">
        <v>24450575.494369991</v>
      </c>
      <c r="G1445" s="138">
        <v>0.61556643506352149</v>
      </c>
      <c r="H1445" s="129">
        <f t="shared" ref="H1445:H1508" si="207">U1445</f>
        <v>25153175.96328</v>
      </c>
      <c r="I1445" s="128">
        <f>IF(H1449&gt;0, H1445/H1449, 0)</f>
        <v>0.6166378073118749</v>
      </c>
      <c r="J1445" s="76"/>
      <c r="K1445" s="12" t="e">
        <f>ROUND(J1449*I1445,0)</f>
        <v>#REF!</v>
      </c>
      <c r="L1445" s="75">
        <v>21153252</v>
      </c>
      <c r="M1445" s="12" t="e">
        <f>K1445-L1445</f>
        <v>#REF!</v>
      </c>
      <c r="N1445" s="50" t="e">
        <f t="shared" si="206"/>
        <v>#REF!</v>
      </c>
      <c r="O1445" s="12">
        <v>2727</v>
      </c>
      <c r="P1445" s="9">
        <f t="shared" si="199"/>
        <v>0</v>
      </c>
      <c r="Q1445" s="130">
        <f t="shared" si="200"/>
        <v>288</v>
      </c>
      <c r="R1445" s="130">
        <f t="shared" si="201"/>
        <v>288</v>
      </c>
      <c r="S1445" s="130">
        <f t="shared" si="202"/>
        <v>1436</v>
      </c>
      <c r="T1445" s="130">
        <f t="shared" si="203"/>
        <v>2803</v>
      </c>
      <c r="U1445" s="130">
        <f t="shared" si="204"/>
        <v>25153175.96328</v>
      </c>
      <c r="V1445" s="185">
        <f t="shared" si="205"/>
        <v>1436</v>
      </c>
      <c r="W1445" s="12">
        <v>288</v>
      </c>
      <c r="X1445" s="9">
        <v>288</v>
      </c>
      <c r="Y1445" s="9">
        <v>1436</v>
      </c>
      <c r="Z1445" s="12">
        <v>2803</v>
      </c>
      <c r="AA1445" s="12">
        <v>25153175.96328</v>
      </c>
      <c r="AB1445" s="132"/>
      <c r="AC1445" s="131"/>
      <c r="AD1445" s="132"/>
      <c r="AE1445" s="132"/>
      <c r="AF1445" s="131"/>
      <c r="AG1445" s="131"/>
      <c r="AI1445" s="12"/>
      <c r="AL1445" s="12"/>
      <c r="AM1445" s="12"/>
      <c r="AO1445" s="12"/>
      <c r="AR1445" s="12"/>
      <c r="AS1445" s="12"/>
      <c r="AU1445" s="12"/>
      <c r="AX1445" s="12"/>
      <c r="AY1445" s="12"/>
      <c r="BA1445" s="12"/>
      <c r="BD1445" s="12"/>
      <c r="BE1445" s="12"/>
      <c r="BG1445" s="12"/>
      <c r="BJ1445" s="12"/>
      <c r="BK1445" s="12"/>
      <c r="BM1445" s="131"/>
      <c r="BN1445" s="132"/>
      <c r="BO1445" s="132"/>
      <c r="BP1445" s="12"/>
      <c r="BQ1445" s="12"/>
      <c r="BS1445" s="12"/>
      <c r="BV1445" s="12"/>
      <c r="BW1445" s="12"/>
      <c r="BY1445" s="12"/>
      <c r="CB1445" s="12"/>
      <c r="CC1445" s="12"/>
      <c r="CE1445" s="12"/>
      <c r="CH1445" s="12"/>
      <c r="CI1445" s="12"/>
    </row>
    <row r="1446" spans="1:87">
      <c r="A1446" s="9">
        <v>1437</v>
      </c>
      <c r="B1446" s="9">
        <v>288</v>
      </c>
      <c r="C1446" s="9" t="s">
        <v>1787</v>
      </c>
      <c r="D1446" s="9">
        <v>695</v>
      </c>
      <c r="E1446" s="9" t="s">
        <v>1444</v>
      </c>
      <c r="F1446" s="75">
        <v>14812559</v>
      </c>
      <c r="G1446" s="138">
        <v>0.37292022594305091</v>
      </c>
      <c r="H1446" s="129">
        <f t="shared" si="207"/>
        <v>15200817</v>
      </c>
      <c r="I1446" s="128">
        <f>IF(H1449&gt;0, H1446/H1449, 0)</f>
        <v>0.3726526812324964</v>
      </c>
      <c r="J1446" s="76"/>
      <c r="K1446" s="12" t="e">
        <f>ROUND(J1449*I1446,0)</f>
        <v>#REF!</v>
      </c>
      <c r="L1446" s="75">
        <v>12814987</v>
      </c>
      <c r="M1446" s="12" t="e">
        <f>K1446-L1446</f>
        <v>#REF!</v>
      </c>
      <c r="N1446" s="50" t="e">
        <f t="shared" si="206"/>
        <v>#REF!</v>
      </c>
      <c r="O1446" s="12">
        <v>1412</v>
      </c>
      <c r="P1446" s="9">
        <f t="shared" si="199"/>
        <v>0</v>
      </c>
      <c r="Q1446" s="130">
        <f t="shared" si="200"/>
        <v>288</v>
      </c>
      <c r="R1446" s="130">
        <f t="shared" si="201"/>
        <v>695</v>
      </c>
      <c r="S1446" s="130">
        <f t="shared" si="202"/>
        <v>1437</v>
      </c>
      <c r="T1446" s="130">
        <f t="shared" si="203"/>
        <v>1446</v>
      </c>
      <c r="U1446" s="130">
        <f t="shared" si="204"/>
        <v>15200817</v>
      </c>
      <c r="V1446" s="185">
        <f t="shared" si="205"/>
        <v>1437</v>
      </c>
      <c r="W1446" s="12">
        <v>288</v>
      </c>
      <c r="X1446" s="9">
        <v>695</v>
      </c>
      <c r="Y1446" s="9">
        <v>1437</v>
      </c>
      <c r="Z1446" s="12">
        <v>1446</v>
      </c>
      <c r="AA1446" s="12">
        <v>15200817</v>
      </c>
      <c r="AB1446" s="132"/>
      <c r="AC1446" s="131"/>
      <c r="AD1446" s="132"/>
      <c r="AE1446" s="132"/>
      <c r="AF1446" s="131"/>
      <c r="AG1446" s="131"/>
      <c r="AI1446" s="12"/>
      <c r="AL1446" s="12"/>
      <c r="AM1446" s="12"/>
      <c r="AO1446" s="12"/>
      <c r="AR1446" s="12"/>
      <c r="AS1446" s="12"/>
      <c r="AU1446" s="12"/>
      <c r="AX1446" s="12"/>
      <c r="AY1446" s="12"/>
      <c r="BA1446" s="12"/>
      <c r="BD1446" s="12"/>
      <c r="BE1446" s="12"/>
      <c r="BG1446" s="12"/>
      <c r="BJ1446" s="12"/>
      <c r="BK1446" s="12"/>
      <c r="BM1446" s="131"/>
      <c r="BN1446" s="132"/>
      <c r="BO1446" s="132"/>
      <c r="BP1446" s="12"/>
      <c r="BQ1446" s="12"/>
      <c r="BS1446" s="12"/>
      <c r="BV1446" s="12"/>
      <c r="BW1446" s="12"/>
      <c r="BY1446" s="12"/>
      <c r="CB1446" s="12"/>
      <c r="CC1446" s="12"/>
      <c r="CE1446" s="12"/>
      <c r="CH1446" s="12"/>
      <c r="CI1446" s="12"/>
    </row>
    <row r="1447" spans="1:87">
      <c r="A1447" s="9">
        <v>1438</v>
      </c>
      <c r="B1447" s="9">
        <v>288</v>
      </c>
      <c r="C1447" s="9" t="s">
        <v>1787</v>
      </c>
      <c r="D1447" s="9">
        <v>830</v>
      </c>
      <c r="E1447" s="9" t="s">
        <v>1485</v>
      </c>
      <c r="F1447" s="75">
        <v>457315</v>
      </c>
      <c r="G1447" s="138">
        <v>1.1513338993427559E-2</v>
      </c>
      <c r="H1447" s="129">
        <f t="shared" si="207"/>
        <v>436850</v>
      </c>
      <c r="I1447" s="128">
        <f>IF(H1449&gt;0, H1447/H1449, 0)</f>
        <v>1.0709511455628736E-2</v>
      </c>
      <c r="J1447" s="76"/>
      <c r="K1447" s="12" t="e">
        <f>ROUND(J1449*I1447,0)</f>
        <v>#REF!</v>
      </c>
      <c r="L1447" s="75">
        <v>395643</v>
      </c>
      <c r="M1447" s="12" t="e">
        <f>K1447-L1447</f>
        <v>#REF!</v>
      </c>
      <c r="N1447" s="50" t="e">
        <f t="shared" si="206"/>
        <v>#REF!</v>
      </c>
      <c r="O1447" s="12">
        <v>27</v>
      </c>
      <c r="P1447" s="9">
        <f t="shared" si="199"/>
        <v>0</v>
      </c>
      <c r="Q1447" s="130">
        <f t="shared" si="200"/>
        <v>288</v>
      </c>
      <c r="R1447" s="130">
        <f t="shared" si="201"/>
        <v>830</v>
      </c>
      <c r="S1447" s="130">
        <f t="shared" si="202"/>
        <v>1438</v>
      </c>
      <c r="T1447" s="130">
        <f t="shared" si="203"/>
        <v>25</v>
      </c>
      <c r="U1447" s="130">
        <f t="shared" si="204"/>
        <v>436850</v>
      </c>
      <c r="V1447" s="185">
        <f t="shared" si="205"/>
        <v>1438</v>
      </c>
      <c r="W1447" s="12">
        <v>288</v>
      </c>
      <c r="X1447" s="9">
        <v>830</v>
      </c>
      <c r="Y1447" s="9">
        <v>1438</v>
      </c>
      <c r="Z1447" s="12">
        <v>25</v>
      </c>
      <c r="AA1447" s="12">
        <v>436850</v>
      </c>
      <c r="AB1447" s="132"/>
      <c r="AC1447" s="131"/>
      <c r="AD1447" s="132"/>
      <c r="AE1447" s="132"/>
      <c r="AF1447" s="131"/>
      <c r="AG1447" s="131"/>
      <c r="AI1447" s="12"/>
      <c r="AL1447" s="12"/>
      <c r="AM1447" s="12"/>
      <c r="AO1447" s="12"/>
      <c r="AR1447" s="12"/>
      <c r="AS1447" s="12"/>
      <c r="AU1447" s="12"/>
      <c r="AX1447" s="12"/>
      <c r="AY1447" s="12"/>
      <c r="BA1447" s="12"/>
      <c r="BD1447" s="12"/>
      <c r="BE1447" s="12"/>
      <c r="BG1447" s="12"/>
      <c r="BJ1447" s="12"/>
      <c r="BK1447" s="12"/>
      <c r="BM1447" s="131"/>
      <c r="BN1447" s="132"/>
      <c r="BO1447" s="132"/>
      <c r="BP1447" s="12"/>
      <c r="BQ1447" s="12"/>
      <c r="BS1447" s="12"/>
      <c r="BV1447" s="12"/>
      <c r="BW1447" s="12"/>
      <c r="BY1447" s="12"/>
      <c r="CB1447" s="12"/>
      <c r="CC1447" s="12"/>
      <c r="CE1447" s="12"/>
      <c r="CH1447" s="12"/>
      <c r="CI1447" s="12"/>
    </row>
    <row r="1448" spans="1:87">
      <c r="A1448" s="9">
        <v>1439</v>
      </c>
      <c r="B1448" s="9">
        <v>288</v>
      </c>
      <c r="C1448" s="9" t="s">
        <v>1928</v>
      </c>
      <c r="D1448" s="9">
        <v>998</v>
      </c>
      <c r="E1448" s="9" t="s">
        <v>1928</v>
      </c>
      <c r="F1448" s="75">
        <v>0</v>
      </c>
      <c r="G1448" s="138">
        <v>0</v>
      </c>
      <c r="H1448" s="129">
        <f t="shared" si="207"/>
        <v>0</v>
      </c>
      <c r="I1448" s="128">
        <f>IF(H1449&gt;0, H1448/H1449, 0)</f>
        <v>0</v>
      </c>
      <c r="J1448" s="76"/>
      <c r="K1448" s="12" t="e">
        <f>ROUND(J1449*I1448,0)</f>
        <v>#REF!</v>
      </c>
      <c r="L1448" s="75">
        <v>0</v>
      </c>
      <c r="M1448" s="12" t="e">
        <f>K1448-L1448</f>
        <v>#REF!</v>
      </c>
      <c r="N1448" s="50" t="e">
        <f t="shared" si="206"/>
        <v>#REF!</v>
      </c>
      <c r="O1448" s="12">
        <v>0</v>
      </c>
      <c r="P1448" s="9">
        <f t="shared" si="199"/>
        <v>0</v>
      </c>
      <c r="Q1448" s="130">
        <f t="shared" si="200"/>
        <v>288</v>
      </c>
      <c r="R1448" s="130">
        <f t="shared" si="201"/>
        <v>998</v>
      </c>
      <c r="S1448" s="130">
        <f t="shared" si="202"/>
        <v>1439</v>
      </c>
      <c r="T1448" s="130">
        <f t="shared" si="203"/>
        <v>0</v>
      </c>
      <c r="U1448" s="130">
        <f t="shared" si="204"/>
        <v>0</v>
      </c>
      <c r="V1448" s="185">
        <f t="shared" si="205"/>
        <v>1439</v>
      </c>
      <c r="W1448" s="12">
        <v>288</v>
      </c>
      <c r="X1448" s="9">
        <v>998</v>
      </c>
      <c r="Y1448" s="9">
        <v>1439</v>
      </c>
      <c r="Z1448" s="12">
        <v>0</v>
      </c>
      <c r="AA1448" s="12">
        <v>0</v>
      </c>
      <c r="AB1448" s="132"/>
      <c r="AC1448" s="131"/>
      <c r="AD1448" s="132"/>
      <c r="AE1448" s="132"/>
      <c r="AF1448" s="131"/>
      <c r="AG1448" s="131"/>
      <c r="AI1448" s="12"/>
      <c r="AL1448" s="12"/>
      <c r="AM1448" s="12"/>
      <c r="AO1448" s="12"/>
      <c r="AR1448" s="12"/>
      <c r="AS1448" s="12"/>
      <c r="AU1448" s="12"/>
      <c r="AX1448" s="12"/>
      <c r="AY1448" s="12"/>
      <c r="BA1448" s="12"/>
      <c r="BD1448" s="12"/>
      <c r="BE1448" s="12"/>
      <c r="BG1448" s="12"/>
      <c r="BJ1448" s="12"/>
      <c r="BK1448" s="12"/>
      <c r="BM1448" s="131"/>
      <c r="BN1448" s="132"/>
      <c r="BO1448" s="132"/>
      <c r="BP1448" s="12"/>
      <c r="BQ1448" s="12"/>
      <c r="BS1448" s="12"/>
      <c r="BV1448" s="12"/>
      <c r="BW1448" s="12"/>
      <c r="BY1448" s="12"/>
      <c r="CB1448" s="12"/>
      <c r="CC1448" s="12"/>
      <c r="CE1448" s="12"/>
      <c r="CH1448" s="12"/>
      <c r="CI1448" s="12"/>
    </row>
    <row r="1449" spans="1:87">
      <c r="A1449" s="9">
        <v>1440</v>
      </c>
      <c r="B1449" s="13">
        <v>288</v>
      </c>
      <c r="C1449" s="13" t="s">
        <v>1787</v>
      </c>
      <c r="D1449" s="13">
        <v>999</v>
      </c>
      <c r="E1449" s="13" t="s">
        <v>946</v>
      </c>
      <c r="F1449" s="141">
        <v>39720449.494369991</v>
      </c>
      <c r="G1449" s="142">
        <v>0.99999999999999989</v>
      </c>
      <c r="H1449" s="134">
        <f>SUM(H1445:H1448)</f>
        <v>40790842.96328</v>
      </c>
      <c r="I1449" s="133">
        <f>SUM(I1445:I1448)</f>
        <v>1</v>
      </c>
      <c r="J1449" s="111" t="e">
        <f>VLOOKUP(B1449,town351,22)</f>
        <v>#REF!</v>
      </c>
      <c r="K1449" s="111" t="e">
        <f>SUM(K1445:K1448)</f>
        <v>#REF!</v>
      </c>
      <c r="L1449" s="135">
        <v>34363882</v>
      </c>
      <c r="M1449" s="111" t="e">
        <f>SUM(M1445:M1448)</f>
        <v>#REF!</v>
      </c>
      <c r="N1449" s="49" t="e">
        <f t="shared" si="206"/>
        <v>#REF!</v>
      </c>
      <c r="O1449" s="111">
        <v>4166</v>
      </c>
      <c r="P1449" s="9">
        <f t="shared" si="199"/>
        <v>0</v>
      </c>
      <c r="Q1449" s="130">
        <f t="shared" si="200"/>
        <v>288</v>
      </c>
      <c r="R1449" s="130">
        <f t="shared" si="201"/>
        <v>999</v>
      </c>
      <c r="S1449" s="130">
        <f t="shared" si="202"/>
        <v>1440</v>
      </c>
      <c r="T1449" s="130">
        <f t="shared" si="203"/>
        <v>4274</v>
      </c>
      <c r="U1449" s="130">
        <f t="shared" si="204"/>
        <v>40790842.96328</v>
      </c>
      <c r="V1449" s="185">
        <f t="shared" si="205"/>
        <v>1440</v>
      </c>
      <c r="W1449" s="12">
        <v>288</v>
      </c>
      <c r="X1449" s="9">
        <v>999</v>
      </c>
      <c r="Y1449" s="9">
        <v>1440</v>
      </c>
      <c r="Z1449" s="12">
        <v>4274</v>
      </c>
      <c r="AA1449" s="12">
        <v>40790842.96328</v>
      </c>
      <c r="AB1449" s="132"/>
      <c r="AC1449" s="131"/>
      <c r="AD1449" s="132"/>
      <c r="AE1449" s="132"/>
      <c r="AF1449" s="131"/>
      <c r="AG1449" s="131"/>
      <c r="AI1449" s="12"/>
      <c r="AL1449" s="12"/>
      <c r="AM1449" s="12"/>
      <c r="AO1449" s="12"/>
      <c r="AR1449" s="12"/>
      <c r="AS1449" s="12"/>
      <c r="AU1449" s="12"/>
      <c r="AX1449" s="12"/>
      <c r="AY1449" s="12"/>
      <c r="BA1449" s="12"/>
      <c r="BD1449" s="12"/>
      <c r="BE1449" s="12"/>
      <c r="BG1449" s="12"/>
      <c r="BJ1449" s="12"/>
      <c r="BK1449" s="12"/>
      <c r="BM1449" s="131"/>
      <c r="BN1449" s="132"/>
      <c r="BO1449" s="132"/>
      <c r="BP1449" s="12"/>
      <c r="BQ1449" s="12"/>
      <c r="BS1449" s="12"/>
      <c r="BV1449" s="12"/>
      <c r="BW1449" s="12"/>
      <c r="BY1449" s="12"/>
      <c r="CB1449" s="12"/>
      <c r="CC1449" s="12"/>
      <c r="CE1449" s="12"/>
      <c r="CH1449" s="12"/>
      <c r="CI1449" s="12"/>
    </row>
    <row r="1450" spans="1:87">
      <c r="A1450" s="9">
        <v>1441</v>
      </c>
      <c r="B1450" s="9">
        <v>289</v>
      </c>
      <c r="C1450" s="9" t="s">
        <v>1788</v>
      </c>
      <c r="D1450" s="9">
        <v>289</v>
      </c>
      <c r="E1450" s="9" t="s">
        <v>1349</v>
      </c>
      <c r="F1450" s="75">
        <v>1744222.4</v>
      </c>
      <c r="G1450" s="138">
        <v>0.52792890237115186</v>
      </c>
      <c r="H1450" s="129">
        <f>U1450</f>
        <v>1863761.3099999998</v>
      </c>
      <c r="I1450" s="128">
        <f>IF(H1454&gt;0, H1450/H1454, 0)</f>
        <v>0.55432720267972058</v>
      </c>
      <c r="J1450" s="76"/>
      <c r="K1450" s="12" t="e">
        <f>ROUND(J1454*I1450,0)</f>
        <v>#REF!</v>
      </c>
      <c r="L1450" s="75">
        <v>1440699</v>
      </c>
      <c r="M1450" s="12" t="e">
        <f>K1450-L1450</f>
        <v>#REF!</v>
      </c>
      <c r="N1450" s="50" t="e">
        <f t="shared" si="206"/>
        <v>#REF!</v>
      </c>
      <c r="O1450" s="12">
        <v>175</v>
      </c>
      <c r="P1450" s="9">
        <f t="shared" si="199"/>
        <v>0</v>
      </c>
      <c r="Q1450" s="130">
        <f t="shared" si="200"/>
        <v>289</v>
      </c>
      <c r="R1450" s="130">
        <f t="shared" si="201"/>
        <v>289</v>
      </c>
      <c r="S1450" s="130">
        <f t="shared" si="202"/>
        <v>1441</v>
      </c>
      <c r="T1450" s="130">
        <f t="shared" si="203"/>
        <v>181</v>
      </c>
      <c r="U1450" s="130">
        <f t="shared" si="204"/>
        <v>1863761.3099999998</v>
      </c>
      <c r="V1450" s="185">
        <f t="shared" si="205"/>
        <v>1441</v>
      </c>
      <c r="W1450" s="12">
        <v>289</v>
      </c>
      <c r="X1450" s="9">
        <v>289</v>
      </c>
      <c r="Y1450" s="9">
        <v>1441</v>
      </c>
      <c r="Z1450" s="12">
        <v>181</v>
      </c>
      <c r="AA1450" s="12">
        <v>1863761.3099999998</v>
      </c>
      <c r="AB1450" s="132"/>
      <c r="AC1450" s="131"/>
      <c r="AD1450" s="132"/>
      <c r="AE1450" s="132"/>
      <c r="AF1450" s="131"/>
      <c r="AG1450" s="131"/>
      <c r="AI1450" s="12"/>
      <c r="AL1450" s="12"/>
      <c r="AM1450" s="12"/>
      <c r="AO1450" s="12"/>
      <c r="AR1450" s="12"/>
      <c r="AS1450" s="12"/>
      <c r="AU1450" s="12"/>
      <c r="AX1450" s="12"/>
      <c r="AY1450" s="12"/>
      <c r="BA1450" s="12"/>
      <c r="BD1450" s="12"/>
      <c r="BE1450" s="12"/>
      <c r="BG1450" s="12"/>
      <c r="BJ1450" s="12"/>
      <c r="BK1450" s="12"/>
      <c r="BM1450" s="131"/>
      <c r="BN1450" s="132"/>
      <c r="BO1450" s="132"/>
      <c r="BP1450" s="12"/>
      <c r="BQ1450" s="12"/>
      <c r="BS1450" s="12"/>
      <c r="BV1450" s="12"/>
      <c r="BW1450" s="12"/>
      <c r="BY1450" s="12"/>
      <c r="CB1450" s="12"/>
      <c r="CC1450" s="12"/>
      <c r="CE1450" s="12"/>
      <c r="CH1450" s="12"/>
      <c r="CI1450" s="12"/>
    </row>
    <row r="1451" spans="1:87">
      <c r="A1451" s="9">
        <v>1442</v>
      </c>
      <c r="B1451" s="9">
        <v>289</v>
      </c>
      <c r="C1451" s="9" t="s">
        <v>1788</v>
      </c>
      <c r="D1451" s="9">
        <v>670</v>
      </c>
      <c r="E1451" s="9" t="s">
        <v>1435</v>
      </c>
      <c r="F1451" s="75">
        <v>1400735</v>
      </c>
      <c r="G1451" s="138">
        <v>0.42396456499059715</v>
      </c>
      <c r="H1451" s="129">
        <f t="shared" si="207"/>
        <v>1401120</v>
      </c>
      <c r="I1451" s="128">
        <f>IF(H1454&gt;0, H1451/H1454, 0)</f>
        <v>0.41672660874079964</v>
      </c>
      <c r="J1451" s="76"/>
      <c r="K1451" s="12" t="e">
        <f>ROUND(J1454*I1451,0)</f>
        <v>#REF!</v>
      </c>
      <c r="L1451" s="75">
        <v>1156984</v>
      </c>
      <c r="M1451" s="12" t="e">
        <f>K1451-L1451</f>
        <v>#REF!</v>
      </c>
      <c r="N1451" s="50" t="e">
        <f t="shared" si="206"/>
        <v>#REF!</v>
      </c>
      <c r="O1451" s="12">
        <v>140</v>
      </c>
      <c r="P1451" s="9">
        <f t="shared" si="199"/>
        <v>0</v>
      </c>
      <c r="Q1451" s="130">
        <f t="shared" si="200"/>
        <v>289</v>
      </c>
      <c r="R1451" s="130">
        <f t="shared" si="201"/>
        <v>670</v>
      </c>
      <c r="S1451" s="130">
        <f t="shared" si="202"/>
        <v>1442</v>
      </c>
      <c r="T1451" s="130">
        <f t="shared" si="203"/>
        <v>139</v>
      </c>
      <c r="U1451" s="130">
        <f t="shared" si="204"/>
        <v>1401120</v>
      </c>
      <c r="V1451" s="185">
        <f t="shared" si="205"/>
        <v>1442</v>
      </c>
      <c r="W1451" s="12">
        <v>289</v>
      </c>
      <c r="X1451" s="9">
        <v>670</v>
      </c>
      <c r="Y1451" s="9">
        <v>1442</v>
      </c>
      <c r="Z1451" s="12">
        <v>139</v>
      </c>
      <c r="AA1451" s="12">
        <v>1401120</v>
      </c>
      <c r="AB1451" s="132"/>
      <c r="AC1451" s="131"/>
      <c r="AD1451" s="132"/>
      <c r="AE1451" s="132"/>
      <c r="AF1451" s="131"/>
      <c r="AG1451" s="131"/>
      <c r="AI1451" s="12"/>
      <c r="AL1451" s="12"/>
      <c r="AM1451" s="12"/>
      <c r="AO1451" s="12"/>
      <c r="AR1451" s="12"/>
      <c r="AS1451" s="12"/>
      <c r="AU1451" s="12"/>
      <c r="AX1451" s="12"/>
      <c r="AY1451" s="12"/>
      <c r="BA1451" s="12"/>
      <c r="BD1451" s="12"/>
      <c r="BE1451" s="12"/>
      <c r="BG1451" s="12"/>
      <c r="BJ1451" s="12"/>
      <c r="BK1451" s="12"/>
      <c r="BM1451" s="131"/>
      <c r="BN1451" s="132"/>
      <c r="BO1451" s="132"/>
      <c r="BP1451" s="12"/>
      <c r="BQ1451" s="12"/>
      <c r="BS1451" s="12"/>
      <c r="BV1451" s="12"/>
      <c r="BW1451" s="12"/>
      <c r="BY1451" s="12"/>
      <c r="CB1451" s="12"/>
      <c r="CC1451" s="12"/>
      <c r="CE1451" s="12"/>
      <c r="CH1451" s="12"/>
      <c r="CI1451" s="12"/>
    </row>
    <row r="1452" spans="1:87">
      <c r="A1452" s="9">
        <v>1443</v>
      </c>
      <c r="B1452" s="9">
        <v>289</v>
      </c>
      <c r="C1452" s="9" t="s">
        <v>1788</v>
      </c>
      <c r="D1452" s="9">
        <v>818</v>
      </c>
      <c r="E1452" s="9" t="s">
        <v>1479</v>
      </c>
      <c r="F1452" s="75">
        <v>158939</v>
      </c>
      <c r="G1452" s="138">
        <v>4.8106532638251008E-2</v>
      </c>
      <c r="H1452" s="129">
        <f t="shared" si="207"/>
        <v>97323</v>
      </c>
      <c r="I1452" s="128">
        <f>IF(H1454&gt;0, H1452/H1454, 0)</f>
        <v>2.8946188579479875E-2</v>
      </c>
      <c r="J1452" s="76"/>
      <c r="K1452" s="12" t="e">
        <f>ROUND(J1454*I1452,0)</f>
        <v>#REF!</v>
      </c>
      <c r="L1452" s="75">
        <v>131281</v>
      </c>
      <c r="M1452" s="12" t="e">
        <f>K1452-L1452</f>
        <v>#REF!</v>
      </c>
      <c r="N1452" s="50" t="e">
        <f t="shared" si="206"/>
        <v>#REF!</v>
      </c>
      <c r="O1452" s="12">
        <v>10</v>
      </c>
      <c r="P1452" s="9">
        <f t="shared" si="199"/>
        <v>0</v>
      </c>
      <c r="Q1452" s="130">
        <f t="shared" si="200"/>
        <v>289</v>
      </c>
      <c r="R1452" s="130">
        <f t="shared" si="201"/>
        <v>818</v>
      </c>
      <c r="S1452" s="130">
        <f t="shared" si="202"/>
        <v>1443</v>
      </c>
      <c r="T1452" s="130">
        <f t="shared" si="203"/>
        <v>6</v>
      </c>
      <c r="U1452" s="130">
        <f t="shared" si="204"/>
        <v>97323</v>
      </c>
      <c r="V1452" s="185">
        <f t="shared" si="205"/>
        <v>1443</v>
      </c>
      <c r="W1452" s="12">
        <v>289</v>
      </c>
      <c r="X1452" s="9">
        <v>818</v>
      </c>
      <c r="Y1452" s="9">
        <v>1443</v>
      </c>
      <c r="Z1452" s="12">
        <v>6</v>
      </c>
      <c r="AA1452" s="12">
        <v>97323</v>
      </c>
      <c r="AB1452" s="132"/>
      <c r="AC1452" s="131"/>
      <c r="AD1452" s="132"/>
      <c r="AE1452" s="132"/>
      <c r="AF1452" s="131"/>
      <c r="AG1452" s="131"/>
      <c r="AI1452" s="12"/>
      <c r="AL1452" s="12"/>
      <c r="AM1452" s="12"/>
      <c r="AO1452" s="12"/>
      <c r="AR1452" s="12"/>
      <c r="AS1452" s="12"/>
      <c r="AU1452" s="12"/>
      <c r="AX1452" s="12"/>
      <c r="AY1452" s="12"/>
      <c r="BA1452" s="12"/>
      <c r="BD1452" s="12"/>
      <c r="BE1452" s="12"/>
      <c r="BG1452" s="12"/>
      <c r="BJ1452" s="12"/>
      <c r="BK1452" s="12"/>
      <c r="BM1452" s="131"/>
      <c r="BN1452" s="132"/>
      <c r="BO1452" s="132"/>
      <c r="BP1452" s="12"/>
      <c r="BQ1452" s="12"/>
      <c r="BS1452" s="12"/>
      <c r="BV1452" s="12"/>
      <c r="BW1452" s="12"/>
      <c r="BY1452" s="12"/>
      <c r="CB1452" s="12"/>
      <c r="CC1452" s="12"/>
      <c r="CE1452" s="12"/>
      <c r="CH1452" s="12"/>
      <c r="CI1452" s="12"/>
    </row>
    <row r="1453" spans="1:87">
      <c r="A1453" s="9">
        <v>1444</v>
      </c>
      <c r="B1453" s="9">
        <v>289</v>
      </c>
      <c r="C1453" s="9" t="s">
        <v>1928</v>
      </c>
      <c r="D1453" s="9">
        <v>998</v>
      </c>
      <c r="E1453" s="9" t="s">
        <v>1928</v>
      </c>
      <c r="F1453" s="75">
        <v>0</v>
      </c>
      <c r="G1453" s="138">
        <v>0</v>
      </c>
      <c r="H1453" s="129">
        <f t="shared" si="207"/>
        <v>0</v>
      </c>
      <c r="I1453" s="128">
        <f>IF(H1454&gt;0, H1453/H1454, 0)</f>
        <v>0</v>
      </c>
      <c r="J1453" s="76"/>
      <c r="K1453" s="12" t="e">
        <f>ROUND(J1454*I1453,0)</f>
        <v>#REF!</v>
      </c>
      <c r="L1453" s="75">
        <v>0</v>
      </c>
      <c r="M1453" s="12" t="e">
        <f>K1453-L1453</f>
        <v>#REF!</v>
      </c>
      <c r="N1453" s="50" t="e">
        <f t="shared" si="206"/>
        <v>#REF!</v>
      </c>
      <c r="O1453" s="12">
        <v>0</v>
      </c>
      <c r="P1453" s="9">
        <f t="shared" si="199"/>
        <v>0</v>
      </c>
      <c r="Q1453" s="130">
        <f t="shared" si="200"/>
        <v>289</v>
      </c>
      <c r="R1453" s="130">
        <f t="shared" si="201"/>
        <v>998</v>
      </c>
      <c r="S1453" s="130">
        <f t="shared" si="202"/>
        <v>1444</v>
      </c>
      <c r="T1453" s="130">
        <f t="shared" si="203"/>
        <v>0</v>
      </c>
      <c r="U1453" s="130">
        <f t="shared" si="204"/>
        <v>0</v>
      </c>
      <c r="V1453" s="185">
        <f t="shared" si="205"/>
        <v>1444</v>
      </c>
      <c r="W1453" s="12">
        <v>289</v>
      </c>
      <c r="X1453" s="9">
        <v>998</v>
      </c>
      <c r="Y1453" s="9">
        <v>1444</v>
      </c>
      <c r="Z1453" s="12">
        <v>0</v>
      </c>
      <c r="AA1453" s="12">
        <v>0</v>
      </c>
      <c r="AB1453" s="132"/>
      <c r="AC1453" s="131"/>
      <c r="AD1453" s="132"/>
      <c r="AE1453" s="132"/>
      <c r="AF1453" s="131"/>
      <c r="AG1453" s="131"/>
      <c r="AI1453" s="12"/>
      <c r="AL1453" s="12"/>
      <c r="AM1453" s="12"/>
      <c r="AO1453" s="12"/>
      <c r="AR1453" s="12"/>
      <c r="AS1453" s="12"/>
      <c r="AU1453" s="12"/>
      <c r="AX1453" s="12"/>
      <c r="AY1453" s="12"/>
      <c r="BA1453" s="12"/>
      <c r="BD1453" s="12"/>
      <c r="BE1453" s="12"/>
      <c r="BG1453" s="12"/>
      <c r="BJ1453" s="12"/>
      <c r="BK1453" s="12"/>
      <c r="BM1453" s="131"/>
      <c r="BN1453" s="132"/>
      <c r="BO1453" s="132"/>
      <c r="BP1453" s="12"/>
      <c r="BQ1453" s="12"/>
      <c r="BS1453" s="12"/>
      <c r="BV1453" s="12"/>
      <c r="BW1453" s="12"/>
      <c r="BY1453" s="12"/>
      <c r="CB1453" s="12"/>
      <c r="CC1453" s="12"/>
      <c r="CE1453" s="12"/>
      <c r="CH1453" s="12"/>
      <c r="CI1453" s="12"/>
    </row>
    <row r="1454" spans="1:87">
      <c r="A1454" s="9">
        <v>1445</v>
      </c>
      <c r="B1454" s="13">
        <v>289</v>
      </c>
      <c r="C1454" s="13" t="s">
        <v>1788</v>
      </c>
      <c r="D1454" s="13">
        <v>999</v>
      </c>
      <c r="E1454" s="13" t="s">
        <v>946</v>
      </c>
      <c r="F1454" s="141">
        <v>3303896.4</v>
      </c>
      <c r="G1454" s="142">
        <v>1</v>
      </c>
      <c r="H1454" s="134">
        <f>SUM(H1450:H1453)</f>
        <v>3362204.3099999996</v>
      </c>
      <c r="I1454" s="133">
        <f>SUM(I1450:I1453)</f>
        <v>1.0000000000000002</v>
      </c>
      <c r="J1454" s="111" t="e">
        <f>VLOOKUP(B1454,town351,22)</f>
        <v>#REF!</v>
      </c>
      <c r="K1454" s="111" t="e">
        <f>SUM(K1450:K1453)</f>
        <v>#REF!</v>
      </c>
      <c r="L1454" s="135">
        <v>2728964</v>
      </c>
      <c r="M1454" s="111" t="e">
        <f>SUM(M1450:M1453)</f>
        <v>#REF!</v>
      </c>
      <c r="N1454" s="49" t="e">
        <f t="shared" si="206"/>
        <v>#REF!</v>
      </c>
      <c r="O1454" s="111">
        <v>325</v>
      </c>
      <c r="P1454" s="9">
        <f t="shared" si="199"/>
        <v>0</v>
      </c>
      <c r="Q1454" s="130">
        <f t="shared" si="200"/>
        <v>289</v>
      </c>
      <c r="R1454" s="130">
        <f t="shared" si="201"/>
        <v>999</v>
      </c>
      <c r="S1454" s="130">
        <f t="shared" si="202"/>
        <v>1445</v>
      </c>
      <c r="T1454" s="130">
        <f t="shared" si="203"/>
        <v>326</v>
      </c>
      <c r="U1454" s="130">
        <f t="shared" si="204"/>
        <v>3362204.3099999996</v>
      </c>
      <c r="V1454" s="185">
        <f t="shared" si="205"/>
        <v>1445</v>
      </c>
      <c r="W1454" s="12">
        <v>289</v>
      </c>
      <c r="X1454" s="9">
        <v>999</v>
      </c>
      <c r="Y1454" s="9">
        <v>1445</v>
      </c>
      <c r="Z1454" s="12">
        <v>326</v>
      </c>
      <c r="AA1454" s="12">
        <v>3362204.3099999996</v>
      </c>
      <c r="AB1454" s="132"/>
      <c r="AC1454" s="131"/>
      <c r="AD1454" s="132"/>
      <c r="AE1454" s="132"/>
      <c r="AF1454" s="131"/>
      <c r="AG1454" s="131"/>
      <c r="AI1454" s="12"/>
      <c r="AL1454" s="12"/>
      <c r="AM1454" s="12"/>
      <c r="AO1454" s="12"/>
      <c r="AR1454" s="12"/>
      <c r="AS1454" s="12"/>
      <c r="AU1454" s="12"/>
      <c r="AX1454" s="12"/>
      <c r="AY1454" s="12"/>
      <c r="BA1454" s="12"/>
      <c r="BD1454" s="12"/>
      <c r="BE1454" s="12"/>
      <c r="BG1454" s="12"/>
      <c r="BJ1454" s="12"/>
      <c r="BK1454" s="12"/>
      <c r="BM1454" s="131"/>
      <c r="BN1454" s="132"/>
      <c r="BO1454" s="132"/>
      <c r="BP1454" s="12"/>
      <c r="BQ1454" s="12"/>
      <c r="BS1454" s="12"/>
      <c r="BV1454" s="12"/>
      <c r="BW1454" s="12"/>
      <c r="BY1454" s="12"/>
      <c r="CB1454" s="12"/>
      <c r="CC1454" s="12"/>
      <c r="CE1454" s="12"/>
      <c r="CH1454" s="12"/>
      <c r="CI1454" s="12"/>
    </row>
    <row r="1455" spans="1:87">
      <c r="A1455" s="9">
        <v>1446</v>
      </c>
      <c r="B1455" s="9">
        <v>290</v>
      </c>
      <c r="C1455" s="9" t="s">
        <v>1789</v>
      </c>
      <c r="D1455" s="9">
        <v>290</v>
      </c>
      <c r="E1455" s="9" t="s">
        <v>1350</v>
      </c>
      <c r="F1455" s="75">
        <v>13719822.630000001</v>
      </c>
      <c r="G1455" s="138">
        <v>0.90697262484502905</v>
      </c>
      <c r="H1455" s="129">
        <f>U1455</f>
        <v>13322264.810000002</v>
      </c>
      <c r="I1455" s="128">
        <f>IF(H1459&gt;0, H1455/H1459, 0)</f>
        <v>0.89782306704239312</v>
      </c>
      <c r="J1455" s="76"/>
      <c r="K1455" s="12" t="e">
        <f>ROUND(J1459*I1455,0)</f>
        <v>#REF!</v>
      </c>
      <c r="L1455" s="75">
        <v>9853703</v>
      </c>
      <c r="M1455" s="12" t="e">
        <f>K1455-L1455</f>
        <v>#REF!</v>
      </c>
      <c r="N1455" s="50" t="e">
        <f t="shared" si="206"/>
        <v>#REF!</v>
      </c>
      <c r="O1455" s="12">
        <v>1490</v>
      </c>
      <c r="P1455" s="9">
        <f t="shared" si="199"/>
        <v>0</v>
      </c>
      <c r="Q1455" s="130">
        <f t="shared" si="200"/>
        <v>290</v>
      </c>
      <c r="R1455" s="130">
        <f t="shared" si="201"/>
        <v>290</v>
      </c>
      <c r="S1455" s="130">
        <f t="shared" si="202"/>
        <v>1446</v>
      </c>
      <c r="T1455" s="130">
        <f t="shared" si="203"/>
        <v>1441</v>
      </c>
      <c r="U1455" s="130">
        <f t="shared" si="204"/>
        <v>13322264.810000002</v>
      </c>
      <c r="V1455" s="185">
        <f t="shared" si="205"/>
        <v>1446</v>
      </c>
      <c r="W1455" s="12">
        <v>290</v>
      </c>
      <c r="X1455" s="9">
        <v>290</v>
      </c>
      <c r="Y1455" s="9">
        <v>1446</v>
      </c>
      <c r="Z1455" s="12">
        <v>1441</v>
      </c>
      <c r="AA1455" s="12">
        <v>13322264.810000002</v>
      </c>
      <c r="AB1455" s="132"/>
      <c r="AC1455" s="131"/>
      <c r="AD1455" s="132"/>
      <c r="AE1455" s="132"/>
      <c r="AF1455" s="131"/>
      <c r="AG1455" s="131"/>
      <c r="AI1455" s="12"/>
      <c r="AL1455" s="12"/>
      <c r="AM1455" s="12"/>
      <c r="AO1455" s="12"/>
      <c r="AR1455" s="12"/>
      <c r="AS1455" s="12"/>
      <c r="AU1455" s="12"/>
      <c r="AX1455" s="12"/>
      <c r="AY1455" s="12"/>
      <c r="BA1455" s="12"/>
      <c r="BD1455" s="12"/>
      <c r="BE1455" s="12"/>
      <c r="BG1455" s="12"/>
      <c r="BJ1455" s="12"/>
      <c r="BK1455" s="12"/>
      <c r="BM1455" s="131"/>
      <c r="BN1455" s="132"/>
      <c r="BO1455" s="132"/>
      <c r="BP1455" s="12"/>
      <c r="BQ1455" s="12"/>
      <c r="BS1455" s="12"/>
      <c r="BV1455" s="12"/>
      <c r="BW1455" s="12"/>
      <c r="BY1455" s="12"/>
      <c r="CB1455" s="12"/>
      <c r="CC1455" s="12"/>
      <c r="CE1455" s="12"/>
      <c r="CH1455" s="12"/>
      <c r="CI1455" s="12"/>
    </row>
    <row r="1456" spans="1:87">
      <c r="A1456" s="9">
        <v>1447</v>
      </c>
      <c r="B1456" s="9">
        <v>290</v>
      </c>
      <c r="C1456" s="9" t="s">
        <v>1789</v>
      </c>
      <c r="D1456" s="9">
        <v>805</v>
      </c>
      <c r="E1456" s="9" t="s">
        <v>1474</v>
      </c>
      <c r="F1456" s="75">
        <v>1407230</v>
      </c>
      <c r="G1456" s="138">
        <v>9.3027375154970948E-2</v>
      </c>
      <c r="H1456" s="129">
        <f t="shared" si="207"/>
        <v>1516143</v>
      </c>
      <c r="I1456" s="128">
        <f>IF(H1459&gt;0, H1456/H1459, 0)</f>
        <v>0.10217693295760684</v>
      </c>
      <c r="J1456" s="76"/>
      <c r="K1456" s="12" t="e">
        <f>ROUND(J1459*I1456,0)</f>
        <v>#REF!</v>
      </c>
      <c r="L1456" s="75">
        <v>1010685</v>
      </c>
      <c r="M1456" s="12" t="e">
        <f>K1456-L1456</f>
        <v>#REF!</v>
      </c>
      <c r="N1456" s="50" t="e">
        <f t="shared" si="206"/>
        <v>#REF!</v>
      </c>
      <c r="O1456" s="12">
        <v>93</v>
      </c>
      <c r="P1456" s="9">
        <f t="shared" si="199"/>
        <v>0</v>
      </c>
      <c r="Q1456" s="130">
        <f t="shared" si="200"/>
        <v>290</v>
      </c>
      <c r="R1456" s="130">
        <f t="shared" si="201"/>
        <v>805</v>
      </c>
      <c r="S1456" s="130">
        <f t="shared" si="202"/>
        <v>1447</v>
      </c>
      <c r="T1456" s="130">
        <f t="shared" si="203"/>
        <v>102</v>
      </c>
      <c r="U1456" s="130">
        <f t="shared" si="204"/>
        <v>1516143</v>
      </c>
      <c r="V1456" s="185">
        <f t="shared" si="205"/>
        <v>1447</v>
      </c>
      <c r="W1456" s="12">
        <v>290</v>
      </c>
      <c r="X1456" s="9">
        <v>805</v>
      </c>
      <c r="Y1456" s="9">
        <v>1447</v>
      </c>
      <c r="Z1456" s="12">
        <v>102</v>
      </c>
      <c r="AA1456" s="12">
        <v>1516143</v>
      </c>
      <c r="AB1456" s="132"/>
      <c r="AC1456" s="131"/>
      <c r="AD1456" s="132"/>
      <c r="AE1456" s="132"/>
      <c r="AF1456" s="131"/>
      <c r="AG1456" s="131"/>
      <c r="AI1456" s="12"/>
      <c r="AL1456" s="12"/>
      <c r="AM1456" s="12"/>
      <c r="AO1456" s="12"/>
      <c r="AR1456" s="12"/>
      <c r="AS1456" s="12"/>
      <c r="AU1456" s="12"/>
      <c r="AX1456" s="12"/>
      <c r="AY1456" s="12"/>
      <c r="BA1456" s="12"/>
      <c r="BD1456" s="12"/>
      <c r="BE1456" s="12"/>
      <c r="BG1456" s="12"/>
      <c r="BJ1456" s="12"/>
      <c r="BK1456" s="12"/>
      <c r="BM1456" s="131"/>
      <c r="BN1456" s="132"/>
      <c r="BO1456" s="132"/>
      <c r="BP1456" s="12"/>
      <c r="BQ1456" s="12"/>
      <c r="BS1456" s="12"/>
      <c r="BV1456" s="12"/>
      <c r="BW1456" s="12"/>
      <c r="BY1456" s="12"/>
      <c r="CB1456" s="12"/>
      <c r="CC1456" s="12"/>
      <c r="CE1456" s="12"/>
      <c r="CH1456" s="12"/>
      <c r="CI1456" s="12"/>
    </row>
    <row r="1457" spans="1:87">
      <c r="A1457" s="9">
        <v>1448</v>
      </c>
      <c r="B1457" s="9">
        <v>290</v>
      </c>
      <c r="C1457" s="9" t="s">
        <v>1928</v>
      </c>
      <c r="D1457" s="9">
        <v>998</v>
      </c>
      <c r="E1457" s="9" t="s">
        <v>1928</v>
      </c>
      <c r="F1457" s="75">
        <v>0</v>
      </c>
      <c r="G1457" s="138">
        <v>0</v>
      </c>
      <c r="H1457" s="129">
        <f t="shared" si="207"/>
        <v>0</v>
      </c>
      <c r="I1457" s="128">
        <f>IF(H1459&gt;0, H1457/H1459, 0)</f>
        <v>0</v>
      </c>
      <c r="J1457" s="76"/>
      <c r="K1457" s="12" t="e">
        <f>ROUND(J1459*I1457,0)</f>
        <v>#REF!</v>
      </c>
      <c r="L1457" s="75">
        <v>0</v>
      </c>
      <c r="M1457" s="12" t="e">
        <f>K1457-L1457</f>
        <v>#REF!</v>
      </c>
      <c r="N1457" s="50" t="e">
        <f t="shared" si="206"/>
        <v>#REF!</v>
      </c>
      <c r="O1457" s="12">
        <v>0</v>
      </c>
      <c r="P1457" s="9">
        <f t="shared" si="199"/>
        <v>0</v>
      </c>
      <c r="Q1457" s="130">
        <f t="shared" si="200"/>
        <v>290</v>
      </c>
      <c r="R1457" s="130">
        <f t="shared" si="201"/>
        <v>998</v>
      </c>
      <c r="S1457" s="130">
        <f t="shared" si="202"/>
        <v>1448</v>
      </c>
      <c r="T1457" s="130">
        <f t="shared" si="203"/>
        <v>0</v>
      </c>
      <c r="U1457" s="130">
        <f t="shared" si="204"/>
        <v>0</v>
      </c>
      <c r="V1457" s="185">
        <f t="shared" si="205"/>
        <v>1448</v>
      </c>
      <c r="W1457" s="12">
        <v>290</v>
      </c>
      <c r="X1457" s="9">
        <v>998</v>
      </c>
      <c r="Y1457" s="9">
        <v>1448</v>
      </c>
      <c r="Z1457" s="12">
        <v>0</v>
      </c>
      <c r="AA1457" s="12">
        <v>0</v>
      </c>
      <c r="AB1457" s="132"/>
      <c r="AC1457" s="131"/>
      <c r="AD1457" s="132"/>
      <c r="AE1457" s="132"/>
      <c r="AF1457" s="131"/>
      <c r="AG1457" s="131"/>
      <c r="AI1457" s="12"/>
      <c r="AL1457" s="12"/>
      <c r="AM1457" s="12"/>
      <c r="AO1457" s="12"/>
      <c r="AR1457" s="12"/>
      <c r="AS1457" s="12"/>
      <c r="AU1457" s="12"/>
      <c r="AX1457" s="12"/>
      <c r="AY1457" s="12"/>
      <c r="BA1457" s="12"/>
      <c r="BD1457" s="12"/>
      <c r="BE1457" s="12"/>
      <c r="BG1457" s="12"/>
      <c r="BJ1457" s="12"/>
      <c r="BK1457" s="12"/>
      <c r="BM1457" s="131"/>
      <c r="BN1457" s="132"/>
      <c r="BO1457" s="132"/>
      <c r="BP1457" s="12"/>
      <c r="BQ1457" s="12"/>
      <c r="BS1457" s="12"/>
      <c r="BV1457" s="12"/>
      <c r="BW1457" s="12"/>
      <c r="BY1457" s="12"/>
      <c r="CB1457" s="12"/>
      <c r="CC1457" s="12"/>
      <c r="CE1457" s="12"/>
      <c r="CH1457" s="12"/>
      <c r="CI1457" s="12"/>
    </row>
    <row r="1458" spans="1:87">
      <c r="A1458" s="9">
        <v>1449</v>
      </c>
      <c r="B1458" s="9">
        <v>290</v>
      </c>
      <c r="C1458" s="9" t="s">
        <v>1928</v>
      </c>
      <c r="D1458" s="9">
        <v>998</v>
      </c>
      <c r="E1458" s="9" t="s">
        <v>1928</v>
      </c>
      <c r="F1458" s="75">
        <v>0</v>
      </c>
      <c r="G1458" s="138">
        <v>0</v>
      </c>
      <c r="H1458" s="129">
        <f t="shared" si="207"/>
        <v>0</v>
      </c>
      <c r="I1458" s="128">
        <f>IF(H1459&gt;0, H1458/H1459, 0)</f>
        <v>0</v>
      </c>
      <c r="J1458" s="76"/>
      <c r="K1458" s="12" t="e">
        <f>ROUND(J1459*I1458,0)</f>
        <v>#REF!</v>
      </c>
      <c r="L1458" s="75">
        <v>0</v>
      </c>
      <c r="M1458" s="12" t="e">
        <f>K1458-L1458</f>
        <v>#REF!</v>
      </c>
      <c r="N1458" s="50" t="e">
        <f t="shared" si="206"/>
        <v>#REF!</v>
      </c>
      <c r="O1458" s="12">
        <v>0</v>
      </c>
      <c r="P1458" s="9">
        <f t="shared" si="199"/>
        <v>0</v>
      </c>
      <c r="Q1458" s="130">
        <f t="shared" si="200"/>
        <v>290</v>
      </c>
      <c r="R1458" s="130">
        <f t="shared" si="201"/>
        <v>998</v>
      </c>
      <c r="S1458" s="130">
        <f t="shared" si="202"/>
        <v>1449</v>
      </c>
      <c r="T1458" s="130">
        <f t="shared" si="203"/>
        <v>0</v>
      </c>
      <c r="U1458" s="130">
        <f t="shared" si="204"/>
        <v>0</v>
      </c>
      <c r="V1458" s="185">
        <f t="shared" si="205"/>
        <v>1449</v>
      </c>
      <c r="W1458" s="12">
        <v>290</v>
      </c>
      <c r="X1458" s="9">
        <v>998</v>
      </c>
      <c r="Y1458" s="9">
        <v>1449</v>
      </c>
      <c r="Z1458" s="12">
        <v>0</v>
      </c>
      <c r="AA1458" s="12">
        <v>0</v>
      </c>
      <c r="AB1458" s="132"/>
      <c r="AC1458" s="131"/>
      <c r="AD1458" s="132"/>
      <c r="AE1458" s="132"/>
      <c r="AF1458" s="131"/>
      <c r="AG1458" s="131"/>
      <c r="AI1458" s="12"/>
      <c r="AL1458" s="12"/>
      <c r="AM1458" s="12"/>
      <c r="AO1458" s="12"/>
      <c r="AR1458" s="12"/>
      <c r="AS1458" s="12"/>
      <c r="AU1458" s="12"/>
      <c r="AX1458" s="12"/>
      <c r="AY1458" s="12"/>
      <c r="BA1458" s="12"/>
      <c r="BD1458" s="12"/>
      <c r="BE1458" s="12"/>
      <c r="BG1458" s="12"/>
      <c r="BJ1458" s="12"/>
      <c r="BK1458" s="12"/>
      <c r="BM1458" s="131"/>
      <c r="BN1458" s="132"/>
      <c r="BO1458" s="132"/>
      <c r="BP1458" s="12"/>
      <c r="BQ1458" s="12"/>
      <c r="BS1458" s="12"/>
      <c r="BV1458" s="12"/>
      <c r="BW1458" s="12"/>
      <c r="BY1458" s="12"/>
      <c r="CB1458" s="12"/>
      <c r="CC1458" s="12"/>
      <c r="CE1458" s="12"/>
      <c r="CH1458" s="12"/>
      <c r="CI1458" s="12"/>
    </row>
    <row r="1459" spans="1:87">
      <c r="A1459" s="9">
        <v>1450</v>
      </c>
      <c r="B1459" s="13">
        <v>290</v>
      </c>
      <c r="C1459" s="13" t="s">
        <v>1789</v>
      </c>
      <c r="D1459" s="13">
        <v>999</v>
      </c>
      <c r="E1459" s="13" t="s">
        <v>946</v>
      </c>
      <c r="F1459" s="141">
        <v>15127052.630000001</v>
      </c>
      <c r="G1459" s="142">
        <v>1</v>
      </c>
      <c r="H1459" s="134">
        <f>SUM(H1455:H1458)</f>
        <v>14838407.810000002</v>
      </c>
      <c r="I1459" s="133">
        <f>SUM(I1455:I1458)</f>
        <v>1</v>
      </c>
      <c r="J1459" s="111" t="e">
        <f>VLOOKUP(B1459,town351,22)</f>
        <v>#REF!</v>
      </c>
      <c r="K1459" s="111" t="e">
        <f>SUM(K1455:K1458)</f>
        <v>#REF!</v>
      </c>
      <c r="L1459" s="135">
        <v>10864388</v>
      </c>
      <c r="M1459" s="111" t="e">
        <f>SUM(M1455:M1458)</f>
        <v>#REF!</v>
      </c>
      <c r="N1459" s="49" t="e">
        <f t="shared" si="206"/>
        <v>#REF!</v>
      </c>
      <c r="O1459" s="111">
        <v>1583</v>
      </c>
      <c r="P1459" s="9">
        <f t="shared" si="199"/>
        <v>0</v>
      </c>
      <c r="Q1459" s="130">
        <f t="shared" si="200"/>
        <v>290</v>
      </c>
      <c r="R1459" s="130">
        <f t="shared" si="201"/>
        <v>999</v>
      </c>
      <c r="S1459" s="130">
        <f t="shared" si="202"/>
        <v>1450</v>
      </c>
      <c r="T1459" s="130">
        <f t="shared" si="203"/>
        <v>1543</v>
      </c>
      <c r="U1459" s="130">
        <f t="shared" si="204"/>
        <v>14838407.810000002</v>
      </c>
      <c r="V1459" s="185">
        <f t="shared" si="205"/>
        <v>1450</v>
      </c>
      <c r="W1459" s="12">
        <v>290</v>
      </c>
      <c r="X1459" s="9">
        <v>999</v>
      </c>
      <c r="Y1459" s="9">
        <v>1450</v>
      </c>
      <c r="Z1459" s="12">
        <v>1543</v>
      </c>
      <c r="AA1459" s="12">
        <v>14838407.810000002</v>
      </c>
      <c r="AB1459" s="132"/>
      <c r="AC1459" s="131"/>
      <c r="AD1459" s="132"/>
      <c r="AE1459" s="132"/>
      <c r="AF1459" s="131"/>
      <c r="AG1459" s="131"/>
      <c r="AI1459" s="12"/>
      <c r="AL1459" s="12"/>
      <c r="AM1459" s="12"/>
      <c r="AO1459" s="12"/>
      <c r="AR1459" s="12"/>
      <c r="AS1459" s="12"/>
      <c r="AU1459" s="12"/>
      <c r="AX1459" s="12"/>
      <c r="AY1459" s="12"/>
      <c r="BA1459" s="12"/>
      <c r="BD1459" s="12"/>
      <c r="BE1459" s="12"/>
      <c r="BG1459" s="12"/>
      <c r="BJ1459" s="12"/>
      <c r="BK1459" s="12"/>
      <c r="BM1459" s="131"/>
      <c r="BN1459" s="132"/>
      <c r="BO1459" s="132"/>
      <c r="BP1459" s="12"/>
      <c r="BQ1459" s="12"/>
      <c r="BS1459" s="12"/>
      <c r="BV1459" s="12"/>
      <c r="BW1459" s="12"/>
      <c r="BY1459" s="12"/>
      <c r="CB1459" s="12"/>
      <c r="CC1459" s="12"/>
      <c r="CE1459" s="12"/>
      <c r="CH1459" s="12"/>
      <c r="CI1459" s="12"/>
    </row>
    <row r="1460" spans="1:87">
      <c r="A1460" s="9">
        <v>1451</v>
      </c>
      <c r="B1460" s="9">
        <v>291</v>
      </c>
      <c r="C1460" s="9" t="s">
        <v>1790</v>
      </c>
      <c r="D1460" s="9">
        <v>291</v>
      </c>
      <c r="E1460" s="9" t="s">
        <v>1351</v>
      </c>
      <c r="F1460" s="75">
        <v>20062283.009999998</v>
      </c>
      <c r="G1460" s="138">
        <v>0.98026984354881908</v>
      </c>
      <c r="H1460" s="129">
        <f>U1460</f>
        <v>20368467.029999997</v>
      </c>
      <c r="I1460" s="128">
        <f>IF(H1464&gt;0, H1460/H1464, 0)</f>
        <v>0.9810143305611887</v>
      </c>
      <c r="J1460" s="76"/>
      <c r="K1460" s="12" t="e">
        <f>ROUND(J1464*I1460,0)</f>
        <v>#REF!</v>
      </c>
      <c r="L1460" s="75">
        <v>17079677</v>
      </c>
      <c r="M1460" s="12" t="e">
        <f>K1460-L1460</f>
        <v>#REF!</v>
      </c>
      <c r="N1460" s="50" t="e">
        <f t="shared" si="206"/>
        <v>#REF!</v>
      </c>
      <c r="O1460" s="12">
        <v>2120</v>
      </c>
      <c r="P1460" s="9">
        <f t="shared" si="199"/>
        <v>0</v>
      </c>
      <c r="Q1460" s="130">
        <f t="shared" si="200"/>
        <v>291</v>
      </c>
      <c r="R1460" s="130">
        <f t="shared" si="201"/>
        <v>291</v>
      </c>
      <c r="S1460" s="130">
        <f t="shared" si="202"/>
        <v>1451</v>
      </c>
      <c r="T1460" s="130">
        <f t="shared" si="203"/>
        <v>2134</v>
      </c>
      <c r="U1460" s="130">
        <f t="shared" si="204"/>
        <v>20368467.029999997</v>
      </c>
      <c r="V1460" s="185">
        <f t="shared" si="205"/>
        <v>1451</v>
      </c>
      <c r="W1460" s="12">
        <v>291</v>
      </c>
      <c r="X1460" s="9">
        <v>291</v>
      </c>
      <c r="Y1460" s="9">
        <v>1451</v>
      </c>
      <c r="Z1460" s="12">
        <v>2134</v>
      </c>
      <c r="AA1460" s="12">
        <v>20368467.029999997</v>
      </c>
      <c r="AB1460" s="132"/>
      <c r="AC1460" s="131"/>
      <c r="AD1460" s="132"/>
      <c r="AE1460" s="132"/>
      <c r="AF1460" s="131"/>
      <c r="AG1460" s="131"/>
      <c r="AI1460" s="12"/>
      <c r="AL1460" s="12"/>
      <c r="AM1460" s="12"/>
      <c r="AO1460" s="12"/>
      <c r="AR1460" s="12"/>
      <c r="AS1460" s="12"/>
      <c r="AU1460" s="12"/>
      <c r="AX1460" s="12"/>
      <c r="AY1460" s="12"/>
      <c r="BA1460" s="12"/>
      <c r="BD1460" s="12"/>
      <c r="BE1460" s="12"/>
      <c r="BG1460" s="12"/>
      <c r="BJ1460" s="12"/>
      <c r="BK1460" s="12"/>
      <c r="BM1460" s="131"/>
      <c r="BN1460" s="132"/>
      <c r="BO1460" s="132"/>
      <c r="BP1460" s="12"/>
      <c r="BQ1460" s="12"/>
      <c r="BS1460" s="12"/>
      <c r="BV1460" s="12"/>
      <c r="BW1460" s="12"/>
      <c r="BY1460" s="12"/>
      <c r="CB1460" s="12"/>
      <c r="CC1460" s="12"/>
      <c r="CE1460" s="12"/>
      <c r="CH1460" s="12"/>
      <c r="CI1460" s="12"/>
    </row>
    <row r="1461" spans="1:87">
      <c r="A1461" s="9">
        <v>1452</v>
      </c>
      <c r="B1461" s="9">
        <v>291</v>
      </c>
      <c r="C1461" s="9" t="s">
        <v>1790</v>
      </c>
      <c r="D1461" s="9">
        <v>817</v>
      </c>
      <c r="E1461" s="9" t="s">
        <v>1478</v>
      </c>
      <c r="F1461" s="75">
        <v>403799</v>
      </c>
      <c r="G1461" s="138">
        <v>1.9730156451180959E-2</v>
      </c>
      <c r="H1461" s="129">
        <f t="shared" si="207"/>
        <v>394193</v>
      </c>
      <c r="I1461" s="128">
        <f>IF(H1464&gt;0, H1461/H1464, 0)</f>
        <v>1.8985669438811307E-2</v>
      </c>
      <c r="J1461" s="76"/>
      <c r="K1461" s="12" t="e">
        <f>ROUND(J1464*I1461,0)</f>
        <v>#REF!</v>
      </c>
      <c r="L1461" s="75">
        <v>343767</v>
      </c>
      <c r="M1461" s="12" t="e">
        <f>K1461-L1461</f>
        <v>#REF!</v>
      </c>
      <c r="N1461" s="50" t="e">
        <f t="shared" si="206"/>
        <v>#REF!</v>
      </c>
      <c r="O1461" s="12">
        <v>26</v>
      </c>
      <c r="P1461" s="9">
        <f t="shared" si="199"/>
        <v>0</v>
      </c>
      <c r="Q1461" s="130">
        <f t="shared" si="200"/>
        <v>291</v>
      </c>
      <c r="R1461" s="130">
        <f t="shared" si="201"/>
        <v>817</v>
      </c>
      <c r="S1461" s="130">
        <f t="shared" si="202"/>
        <v>1452</v>
      </c>
      <c r="T1461" s="130">
        <f t="shared" si="203"/>
        <v>25</v>
      </c>
      <c r="U1461" s="130">
        <f t="shared" si="204"/>
        <v>394193</v>
      </c>
      <c r="V1461" s="185">
        <f t="shared" si="205"/>
        <v>1452</v>
      </c>
      <c r="W1461" s="12">
        <v>291</v>
      </c>
      <c r="X1461" s="9">
        <v>817</v>
      </c>
      <c r="Y1461" s="9">
        <v>1452</v>
      </c>
      <c r="Z1461" s="12">
        <v>25</v>
      </c>
      <c r="AA1461" s="12">
        <v>394193</v>
      </c>
      <c r="AB1461" s="132"/>
      <c r="AC1461" s="131"/>
      <c r="AD1461" s="132"/>
      <c r="AE1461" s="132"/>
      <c r="AF1461" s="131"/>
      <c r="AG1461" s="131"/>
      <c r="AI1461" s="12"/>
      <c r="AL1461" s="12"/>
      <c r="AM1461" s="12"/>
      <c r="AO1461" s="12"/>
      <c r="AR1461" s="12"/>
      <c r="AS1461" s="12"/>
      <c r="AU1461" s="12"/>
      <c r="AX1461" s="12"/>
      <c r="AY1461" s="12"/>
      <c r="BA1461" s="12"/>
      <c r="BD1461" s="12"/>
      <c r="BE1461" s="12"/>
      <c r="BG1461" s="12"/>
      <c r="BJ1461" s="12"/>
      <c r="BK1461" s="12"/>
      <c r="BM1461" s="131"/>
      <c r="BN1461" s="132"/>
      <c r="BO1461" s="132"/>
      <c r="BP1461" s="12"/>
      <c r="BQ1461" s="12"/>
      <c r="BS1461" s="12"/>
      <c r="BV1461" s="12"/>
      <c r="BW1461" s="12"/>
      <c r="BY1461" s="12"/>
      <c r="CB1461" s="12"/>
      <c r="CC1461" s="12"/>
      <c r="CE1461" s="12"/>
      <c r="CH1461" s="12"/>
      <c r="CI1461" s="12"/>
    </row>
    <row r="1462" spans="1:87">
      <c r="A1462" s="9">
        <v>1453</v>
      </c>
      <c r="B1462" s="9">
        <v>291</v>
      </c>
      <c r="C1462" s="9" t="s">
        <v>1928</v>
      </c>
      <c r="D1462" s="9">
        <v>998</v>
      </c>
      <c r="F1462" s="136">
        <v>0</v>
      </c>
      <c r="G1462" s="137">
        <v>0</v>
      </c>
      <c r="H1462" s="129">
        <f t="shared" si="207"/>
        <v>0</v>
      </c>
      <c r="I1462" s="128">
        <f>IF(H1464&gt;0, H1462/H1464, 0)</f>
        <v>0</v>
      </c>
      <c r="J1462" s="76"/>
      <c r="K1462" s="12" t="e">
        <f>ROUND(J1464*I1462,0)</f>
        <v>#REF!</v>
      </c>
      <c r="L1462" s="75">
        <v>0</v>
      </c>
      <c r="M1462" s="12" t="e">
        <f>K1462-L1462</f>
        <v>#REF!</v>
      </c>
      <c r="N1462" s="50" t="e">
        <f t="shared" si="206"/>
        <v>#REF!</v>
      </c>
      <c r="O1462" s="12">
        <v>0</v>
      </c>
      <c r="P1462" s="9">
        <f t="shared" si="199"/>
        <v>0</v>
      </c>
      <c r="Q1462" s="130">
        <f t="shared" si="200"/>
        <v>291</v>
      </c>
      <c r="R1462" s="130">
        <f t="shared" si="201"/>
        <v>998</v>
      </c>
      <c r="S1462" s="130">
        <f t="shared" si="202"/>
        <v>1453</v>
      </c>
      <c r="T1462" s="130">
        <f t="shared" si="203"/>
        <v>0</v>
      </c>
      <c r="U1462" s="130">
        <f t="shared" si="204"/>
        <v>0</v>
      </c>
      <c r="V1462" s="185">
        <f t="shared" si="205"/>
        <v>1453</v>
      </c>
      <c r="W1462" s="12">
        <v>291</v>
      </c>
      <c r="X1462" s="9">
        <v>998</v>
      </c>
      <c r="Y1462" s="9">
        <v>1453</v>
      </c>
      <c r="Z1462" s="12">
        <v>0</v>
      </c>
      <c r="AA1462" s="12">
        <v>0</v>
      </c>
      <c r="AB1462" s="132"/>
      <c r="AC1462" s="131"/>
      <c r="AD1462" s="132"/>
      <c r="AE1462" s="132"/>
      <c r="AF1462" s="131"/>
      <c r="AG1462" s="131"/>
      <c r="AI1462" s="12"/>
      <c r="AL1462" s="12"/>
      <c r="AM1462" s="12"/>
      <c r="AO1462" s="12"/>
      <c r="AR1462" s="12"/>
      <c r="AS1462" s="12"/>
      <c r="AU1462" s="12"/>
      <c r="AX1462" s="12"/>
      <c r="AY1462" s="12"/>
      <c r="BA1462" s="12"/>
      <c r="BD1462" s="12"/>
      <c r="BE1462" s="12"/>
      <c r="BG1462" s="12"/>
      <c r="BJ1462" s="12"/>
      <c r="BK1462" s="12"/>
      <c r="BM1462" s="131"/>
      <c r="BN1462" s="132"/>
      <c r="BO1462" s="132"/>
      <c r="BP1462" s="12"/>
      <c r="BQ1462" s="12"/>
      <c r="BS1462" s="12"/>
      <c r="BV1462" s="12"/>
      <c r="BW1462" s="12"/>
      <c r="BY1462" s="12"/>
      <c r="CB1462" s="12"/>
      <c r="CC1462" s="12"/>
      <c r="CE1462" s="12"/>
      <c r="CH1462" s="12"/>
      <c r="CI1462" s="12"/>
    </row>
    <row r="1463" spans="1:87">
      <c r="A1463" s="9">
        <v>1454</v>
      </c>
      <c r="B1463" s="9">
        <v>291</v>
      </c>
      <c r="C1463" s="9" t="s">
        <v>1928</v>
      </c>
      <c r="D1463" s="9">
        <v>998</v>
      </c>
      <c r="E1463" s="9" t="s">
        <v>1928</v>
      </c>
      <c r="F1463" s="75">
        <v>0</v>
      </c>
      <c r="G1463" s="138">
        <v>0</v>
      </c>
      <c r="H1463" s="129">
        <f t="shared" si="207"/>
        <v>0</v>
      </c>
      <c r="I1463" s="128">
        <f>IF(H1464&gt;0, H1463/H1464, 0)</f>
        <v>0</v>
      </c>
      <c r="J1463" s="76"/>
      <c r="K1463" s="12" t="e">
        <f>ROUND(J1464*I1463,0)</f>
        <v>#REF!</v>
      </c>
      <c r="L1463" s="75">
        <v>0</v>
      </c>
      <c r="M1463" s="12" t="e">
        <f>K1463-L1463</f>
        <v>#REF!</v>
      </c>
      <c r="N1463" s="50" t="e">
        <f t="shared" si="206"/>
        <v>#REF!</v>
      </c>
      <c r="O1463" s="12">
        <v>0</v>
      </c>
      <c r="P1463" s="9">
        <f t="shared" si="199"/>
        <v>0</v>
      </c>
      <c r="Q1463" s="130">
        <f t="shared" si="200"/>
        <v>291</v>
      </c>
      <c r="R1463" s="130">
        <f t="shared" si="201"/>
        <v>998</v>
      </c>
      <c r="S1463" s="130">
        <f t="shared" si="202"/>
        <v>1454</v>
      </c>
      <c r="T1463" s="130">
        <f t="shared" si="203"/>
        <v>0</v>
      </c>
      <c r="U1463" s="130">
        <f t="shared" si="204"/>
        <v>0</v>
      </c>
      <c r="V1463" s="185">
        <f t="shared" si="205"/>
        <v>1454</v>
      </c>
      <c r="W1463" s="12">
        <v>291</v>
      </c>
      <c r="X1463" s="9">
        <v>998</v>
      </c>
      <c r="Y1463" s="9">
        <v>1454</v>
      </c>
      <c r="Z1463" s="12">
        <v>0</v>
      </c>
      <c r="AA1463" s="12">
        <v>0</v>
      </c>
      <c r="AB1463" s="132"/>
      <c r="AC1463" s="131"/>
      <c r="AD1463" s="132"/>
      <c r="AE1463" s="132"/>
      <c r="AF1463" s="131"/>
      <c r="AG1463" s="131"/>
      <c r="AI1463" s="12"/>
      <c r="AL1463" s="12"/>
      <c r="AM1463" s="12"/>
      <c r="AO1463" s="12"/>
      <c r="AR1463" s="12"/>
      <c r="AS1463" s="12"/>
      <c r="AU1463" s="12"/>
      <c r="AX1463" s="12"/>
      <c r="AY1463" s="12"/>
      <c r="BA1463" s="12"/>
      <c r="BD1463" s="12"/>
      <c r="BE1463" s="12"/>
      <c r="BG1463" s="12"/>
      <c r="BJ1463" s="12"/>
      <c r="BK1463" s="12"/>
      <c r="BM1463" s="131"/>
      <c r="BN1463" s="132"/>
      <c r="BO1463" s="132"/>
      <c r="BP1463" s="12"/>
      <c r="BQ1463" s="12"/>
      <c r="BS1463" s="12"/>
      <c r="BV1463" s="12"/>
      <c r="BW1463" s="12"/>
      <c r="BY1463" s="12"/>
      <c r="CB1463" s="12"/>
      <c r="CC1463" s="12"/>
      <c r="CE1463" s="12"/>
      <c r="CH1463" s="12"/>
      <c r="CI1463" s="12"/>
    </row>
    <row r="1464" spans="1:87">
      <c r="A1464" s="9">
        <v>1455</v>
      </c>
      <c r="B1464" s="13">
        <v>291</v>
      </c>
      <c r="C1464" s="13" t="s">
        <v>1790</v>
      </c>
      <c r="D1464" s="13">
        <v>999</v>
      </c>
      <c r="E1464" s="13" t="s">
        <v>946</v>
      </c>
      <c r="F1464" s="141">
        <v>20466082.009999998</v>
      </c>
      <c r="G1464" s="142">
        <v>1</v>
      </c>
      <c r="H1464" s="134">
        <f>SUM(H1460:H1463)</f>
        <v>20762660.029999997</v>
      </c>
      <c r="I1464" s="133">
        <f>SUM(I1460:I1463)</f>
        <v>1</v>
      </c>
      <c r="J1464" s="111" t="e">
        <f>VLOOKUP(B1464,town351,22)</f>
        <v>#REF!</v>
      </c>
      <c r="K1464" s="111" t="e">
        <f>SUM(K1460:K1463)</f>
        <v>#REF!</v>
      </c>
      <c r="L1464" s="135">
        <v>17423444</v>
      </c>
      <c r="M1464" s="111" t="e">
        <f>SUM(M1460:M1463)</f>
        <v>#REF!</v>
      </c>
      <c r="N1464" s="49" t="e">
        <f t="shared" si="206"/>
        <v>#REF!</v>
      </c>
      <c r="O1464" s="111">
        <v>2146</v>
      </c>
      <c r="P1464" s="9">
        <f t="shared" si="199"/>
        <v>0</v>
      </c>
      <c r="Q1464" s="130">
        <f t="shared" si="200"/>
        <v>291</v>
      </c>
      <c r="R1464" s="130">
        <f t="shared" si="201"/>
        <v>999</v>
      </c>
      <c r="S1464" s="130">
        <f t="shared" si="202"/>
        <v>1455</v>
      </c>
      <c r="T1464" s="130">
        <f t="shared" si="203"/>
        <v>2159</v>
      </c>
      <c r="U1464" s="130">
        <f t="shared" si="204"/>
        <v>20762660.029999997</v>
      </c>
      <c r="V1464" s="185">
        <f t="shared" si="205"/>
        <v>1455</v>
      </c>
      <c r="W1464" s="12">
        <v>291</v>
      </c>
      <c r="X1464" s="9">
        <v>999</v>
      </c>
      <c r="Y1464" s="9">
        <v>1455</v>
      </c>
      <c r="Z1464" s="12">
        <v>2159</v>
      </c>
      <c r="AA1464" s="12">
        <v>20762660.029999997</v>
      </c>
      <c r="AB1464" s="132"/>
      <c r="AC1464" s="131"/>
      <c r="AD1464" s="132"/>
      <c r="AE1464" s="132"/>
      <c r="AF1464" s="131"/>
      <c r="AG1464" s="131"/>
      <c r="AI1464" s="12"/>
      <c r="AL1464" s="12"/>
      <c r="AM1464" s="12"/>
      <c r="AO1464" s="12"/>
      <c r="AR1464" s="12"/>
      <c r="AS1464" s="12"/>
      <c r="AU1464" s="12"/>
      <c r="AX1464" s="12"/>
      <c r="AY1464" s="12"/>
      <c r="BA1464" s="12"/>
      <c r="BD1464" s="12"/>
      <c r="BE1464" s="12"/>
      <c r="BG1464" s="12"/>
      <c r="BJ1464" s="12"/>
      <c r="BK1464" s="12"/>
      <c r="BM1464" s="131"/>
      <c r="BN1464" s="132"/>
      <c r="BO1464" s="132"/>
      <c r="BP1464" s="12"/>
      <c r="BQ1464" s="12"/>
      <c r="BS1464" s="12"/>
      <c r="BV1464" s="12"/>
      <c r="BW1464" s="12"/>
      <c r="BY1464" s="12"/>
      <c r="CB1464" s="12"/>
      <c r="CC1464" s="12"/>
      <c r="CE1464" s="12"/>
      <c r="CH1464" s="12"/>
      <c r="CI1464" s="12"/>
    </row>
    <row r="1465" spans="1:87">
      <c r="A1465" s="9">
        <v>1456</v>
      </c>
      <c r="B1465" s="9">
        <v>292</v>
      </c>
      <c r="C1465" s="9" t="s">
        <v>1791</v>
      </c>
      <c r="D1465" s="9">
        <v>292</v>
      </c>
      <c r="E1465" s="9" t="s">
        <v>1352</v>
      </c>
      <c r="F1465" s="75">
        <v>20558168.07</v>
      </c>
      <c r="G1465" s="138">
        <v>0.9039521533972612</v>
      </c>
      <c r="H1465" s="129">
        <f>U1465</f>
        <v>19920849.289999999</v>
      </c>
      <c r="I1465" s="128">
        <f>IF(H1469&gt;0, H1465/H1469, 0)</f>
        <v>0.89616261842665923</v>
      </c>
      <c r="J1465" s="76"/>
      <c r="K1465" s="12" t="e">
        <f>ROUND(J1469*I1465,0)</f>
        <v>#REF!</v>
      </c>
      <c r="L1465" s="75">
        <v>13514200</v>
      </c>
      <c r="M1465" s="12" t="e">
        <f>K1465-L1465</f>
        <v>#REF!</v>
      </c>
      <c r="N1465" s="50" t="e">
        <f t="shared" si="206"/>
        <v>#REF!</v>
      </c>
      <c r="O1465" s="12">
        <v>2076</v>
      </c>
      <c r="P1465" s="9">
        <f t="shared" si="199"/>
        <v>0</v>
      </c>
      <c r="Q1465" s="130">
        <f t="shared" si="200"/>
        <v>292</v>
      </c>
      <c r="R1465" s="130">
        <f t="shared" si="201"/>
        <v>292</v>
      </c>
      <c r="S1465" s="130">
        <f t="shared" si="202"/>
        <v>1456</v>
      </c>
      <c r="T1465" s="130">
        <f t="shared" si="203"/>
        <v>2035</v>
      </c>
      <c r="U1465" s="130">
        <f t="shared" si="204"/>
        <v>19920849.289999999</v>
      </c>
      <c r="V1465" s="185">
        <f t="shared" si="205"/>
        <v>1456</v>
      </c>
      <c r="W1465" s="12">
        <v>292</v>
      </c>
      <c r="X1465" s="9">
        <v>292</v>
      </c>
      <c r="Y1465" s="9">
        <v>1456</v>
      </c>
      <c r="Z1465" s="12">
        <v>2035</v>
      </c>
      <c r="AA1465" s="12">
        <v>19920849.289999999</v>
      </c>
      <c r="AB1465" s="132"/>
      <c r="AC1465" s="131"/>
      <c r="AD1465" s="132"/>
      <c r="AE1465" s="132"/>
      <c r="AF1465" s="131"/>
      <c r="AG1465" s="131"/>
      <c r="AI1465" s="12"/>
      <c r="AL1465" s="12"/>
      <c r="AM1465" s="12"/>
      <c r="AO1465" s="12"/>
      <c r="AR1465" s="12"/>
      <c r="AS1465" s="12"/>
      <c r="AU1465" s="12"/>
      <c r="AX1465" s="12"/>
      <c r="AY1465" s="12"/>
      <c r="BA1465" s="12"/>
      <c r="BD1465" s="12"/>
      <c r="BE1465" s="12"/>
      <c r="BG1465" s="12"/>
      <c r="BJ1465" s="12"/>
      <c r="BK1465" s="12"/>
      <c r="BM1465" s="131"/>
      <c r="BN1465" s="132"/>
      <c r="BO1465" s="132"/>
      <c r="BP1465" s="12"/>
      <c r="BQ1465" s="12"/>
      <c r="BS1465" s="12"/>
      <c r="BV1465" s="12"/>
      <c r="BW1465" s="12"/>
      <c r="BY1465" s="12"/>
      <c r="CB1465" s="12"/>
      <c r="CC1465" s="12"/>
      <c r="CE1465" s="12"/>
      <c r="CH1465" s="12"/>
      <c r="CI1465" s="12"/>
    </row>
    <row r="1466" spans="1:87">
      <c r="A1466" s="9">
        <v>1457</v>
      </c>
      <c r="B1466" s="9">
        <v>292</v>
      </c>
      <c r="C1466" s="9" t="s">
        <v>1791</v>
      </c>
      <c r="D1466" s="9">
        <v>821</v>
      </c>
      <c r="E1466" s="9" t="s">
        <v>1480</v>
      </c>
      <c r="F1466" s="75">
        <v>1910651</v>
      </c>
      <c r="G1466" s="138">
        <v>8.4012207700597447E-2</v>
      </c>
      <c r="H1466" s="129">
        <f t="shared" si="207"/>
        <v>1986456</v>
      </c>
      <c r="I1466" s="128">
        <f>IF(H1469&gt;0, H1466/H1469, 0)</f>
        <v>8.9363037912393542E-2</v>
      </c>
      <c r="J1466" s="76"/>
      <c r="K1466" s="12" t="e">
        <f>ROUND(J1469*I1466,0)</f>
        <v>#REF!</v>
      </c>
      <c r="L1466" s="75">
        <v>1255993</v>
      </c>
      <c r="M1466" s="12" t="e">
        <f>K1466-L1466</f>
        <v>#REF!</v>
      </c>
      <c r="N1466" s="50" t="e">
        <f t="shared" si="206"/>
        <v>#REF!</v>
      </c>
      <c r="O1466" s="12">
        <v>121</v>
      </c>
      <c r="P1466" s="9">
        <f t="shared" si="199"/>
        <v>0</v>
      </c>
      <c r="Q1466" s="130">
        <f t="shared" si="200"/>
        <v>292</v>
      </c>
      <c r="R1466" s="130">
        <f t="shared" si="201"/>
        <v>821</v>
      </c>
      <c r="S1466" s="130">
        <f t="shared" si="202"/>
        <v>1457</v>
      </c>
      <c r="T1466" s="130">
        <f t="shared" si="203"/>
        <v>126</v>
      </c>
      <c r="U1466" s="130">
        <f t="shared" si="204"/>
        <v>1986456</v>
      </c>
      <c r="V1466" s="185">
        <f t="shared" si="205"/>
        <v>1457</v>
      </c>
      <c r="W1466" s="12">
        <v>292</v>
      </c>
      <c r="X1466" s="9">
        <v>821</v>
      </c>
      <c r="Y1466" s="9">
        <v>1457</v>
      </c>
      <c r="Z1466" s="12">
        <v>126</v>
      </c>
      <c r="AA1466" s="12">
        <v>1986456</v>
      </c>
      <c r="AB1466" s="132"/>
      <c r="AC1466" s="131"/>
      <c r="AD1466" s="132"/>
      <c r="AE1466" s="132"/>
      <c r="AF1466" s="131"/>
      <c r="AG1466" s="131"/>
      <c r="AI1466" s="12"/>
      <c r="AL1466" s="12"/>
      <c r="AM1466" s="12"/>
      <c r="AO1466" s="12"/>
      <c r="AR1466" s="12"/>
      <c r="AS1466" s="12"/>
      <c r="AU1466" s="12"/>
      <c r="AX1466" s="12"/>
      <c r="AY1466" s="12"/>
      <c r="BA1466" s="12"/>
      <c r="BD1466" s="12"/>
      <c r="BE1466" s="12"/>
      <c r="BG1466" s="12"/>
      <c r="BJ1466" s="12"/>
      <c r="BK1466" s="12"/>
      <c r="BM1466" s="131"/>
      <c r="BN1466" s="132"/>
      <c r="BO1466" s="132"/>
      <c r="BP1466" s="12"/>
      <c r="BQ1466" s="12"/>
      <c r="BS1466" s="12"/>
      <c r="BV1466" s="12"/>
      <c r="BW1466" s="12"/>
      <c r="BY1466" s="12"/>
      <c r="CB1466" s="12"/>
      <c r="CC1466" s="12"/>
      <c r="CE1466" s="12"/>
      <c r="CH1466" s="12"/>
      <c r="CI1466" s="12"/>
    </row>
    <row r="1467" spans="1:87">
      <c r="A1467" s="9">
        <v>1458</v>
      </c>
      <c r="B1467" s="9">
        <v>292</v>
      </c>
      <c r="C1467" s="9" t="s">
        <v>1791</v>
      </c>
      <c r="D1467" s="9">
        <v>910</v>
      </c>
      <c r="E1467" s="9" t="s">
        <v>1499</v>
      </c>
      <c r="F1467" s="75">
        <v>273721</v>
      </c>
      <c r="G1467" s="138">
        <v>1.203563890214133E-2</v>
      </c>
      <c r="H1467" s="129">
        <f t="shared" si="207"/>
        <v>321751</v>
      </c>
      <c r="I1467" s="128">
        <f>IF(H1469&gt;0, H1467/H1469, 0)</f>
        <v>1.4474343660947202E-2</v>
      </c>
      <c r="J1467" s="76"/>
      <c r="K1467" s="12" t="e">
        <f>ROUND(J1469*I1467,0)</f>
        <v>#REF!</v>
      </c>
      <c r="L1467" s="75">
        <v>179934</v>
      </c>
      <c r="M1467" s="12" t="e">
        <f>K1467-L1467</f>
        <v>#REF!</v>
      </c>
      <c r="N1467" s="50" t="e">
        <f t="shared" si="206"/>
        <v>#REF!</v>
      </c>
      <c r="O1467" s="12">
        <v>18</v>
      </c>
      <c r="P1467" s="9">
        <f t="shared" si="199"/>
        <v>0</v>
      </c>
      <c r="Q1467" s="130">
        <f t="shared" si="200"/>
        <v>292</v>
      </c>
      <c r="R1467" s="130">
        <f t="shared" si="201"/>
        <v>910</v>
      </c>
      <c r="S1467" s="130">
        <f t="shared" si="202"/>
        <v>1458</v>
      </c>
      <c r="T1467" s="130">
        <f t="shared" si="203"/>
        <v>21</v>
      </c>
      <c r="U1467" s="130">
        <f t="shared" si="204"/>
        <v>321751</v>
      </c>
      <c r="V1467" s="185">
        <f t="shared" si="205"/>
        <v>1458</v>
      </c>
      <c r="W1467" s="12">
        <v>292</v>
      </c>
      <c r="X1467" s="9">
        <v>910</v>
      </c>
      <c r="Y1467" s="9">
        <v>1458</v>
      </c>
      <c r="Z1467" s="12">
        <v>21</v>
      </c>
      <c r="AA1467" s="12">
        <v>321751</v>
      </c>
      <c r="AB1467" s="132"/>
      <c r="AC1467" s="131"/>
      <c r="AD1467" s="132"/>
      <c r="AE1467" s="132"/>
      <c r="AF1467" s="131"/>
      <c r="AG1467" s="131"/>
      <c r="AI1467" s="12"/>
      <c r="AL1467" s="12"/>
      <c r="AM1467" s="12"/>
      <c r="AO1467" s="12"/>
      <c r="AR1467" s="12"/>
      <c r="AS1467" s="12"/>
      <c r="AU1467" s="12"/>
      <c r="AX1467" s="12"/>
      <c r="AY1467" s="12"/>
      <c r="BA1467" s="12"/>
      <c r="BD1467" s="12"/>
      <c r="BE1467" s="12"/>
      <c r="BG1467" s="12"/>
      <c r="BJ1467" s="12"/>
      <c r="BK1467" s="12"/>
      <c r="BM1467" s="131"/>
      <c r="BN1467" s="132"/>
      <c r="BO1467" s="132"/>
      <c r="BP1467" s="12"/>
      <c r="BQ1467" s="12"/>
      <c r="BS1467" s="12"/>
      <c r="BV1467" s="12"/>
      <c r="BW1467" s="12"/>
      <c r="BY1467" s="12"/>
      <c r="CB1467" s="12"/>
      <c r="CC1467" s="12"/>
      <c r="CE1467" s="12"/>
      <c r="CH1467" s="12"/>
      <c r="CI1467" s="12"/>
    </row>
    <row r="1468" spans="1:87">
      <c r="A1468" s="9">
        <v>1459</v>
      </c>
      <c r="B1468" s="9">
        <v>292</v>
      </c>
      <c r="C1468" s="9" t="s">
        <v>1928</v>
      </c>
      <c r="D1468" s="9">
        <v>998</v>
      </c>
      <c r="E1468" s="9" t="s">
        <v>1928</v>
      </c>
      <c r="F1468" s="75">
        <v>0</v>
      </c>
      <c r="G1468" s="138">
        <v>0</v>
      </c>
      <c r="H1468" s="129">
        <f t="shared" si="207"/>
        <v>0</v>
      </c>
      <c r="I1468" s="128">
        <f>IF(H1469&gt;0, H1468/H1469, 0)</f>
        <v>0</v>
      </c>
      <c r="J1468" s="76"/>
      <c r="K1468" s="12" t="e">
        <f>ROUND(J1469*I1468,0)</f>
        <v>#REF!</v>
      </c>
      <c r="L1468" s="75">
        <v>0</v>
      </c>
      <c r="M1468" s="12" t="e">
        <f>K1468-L1468</f>
        <v>#REF!</v>
      </c>
      <c r="N1468" s="50" t="e">
        <f t="shared" si="206"/>
        <v>#REF!</v>
      </c>
      <c r="O1468" s="12">
        <v>0</v>
      </c>
      <c r="P1468" s="9">
        <f t="shared" si="199"/>
        <v>0</v>
      </c>
      <c r="Q1468" s="130">
        <f t="shared" si="200"/>
        <v>292</v>
      </c>
      <c r="R1468" s="130">
        <f t="shared" si="201"/>
        <v>998</v>
      </c>
      <c r="S1468" s="130">
        <f t="shared" si="202"/>
        <v>1459</v>
      </c>
      <c r="T1468" s="130">
        <f t="shared" si="203"/>
        <v>0</v>
      </c>
      <c r="U1468" s="130">
        <f t="shared" si="204"/>
        <v>0</v>
      </c>
      <c r="V1468" s="185">
        <f t="shared" si="205"/>
        <v>1459</v>
      </c>
      <c r="W1468" s="12">
        <v>292</v>
      </c>
      <c r="X1468" s="9">
        <v>998</v>
      </c>
      <c r="Y1468" s="9">
        <v>1459</v>
      </c>
      <c r="Z1468" s="12">
        <v>0</v>
      </c>
      <c r="AA1468" s="12">
        <v>0</v>
      </c>
      <c r="AB1468" s="132"/>
      <c r="AC1468" s="131"/>
      <c r="AD1468" s="132"/>
      <c r="AE1468" s="132"/>
      <c r="AF1468" s="131"/>
      <c r="AG1468" s="131"/>
      <c r="AI1468" s="12"/>
      <c r="AL1468" s="12"/>
      <c r="AM1468" s="12"/>
      <c r="AO1468" s="12"/>
      <c r="AR1468" s="12"/>
      <c r="AS1468" s="12"/>
      <c r="AU1468" s="12"/>
      <c r="AX1468" s="12"/>
      <c r="AY1468" s="12"/>
      <c r="BA1468" s="12"/>
      <c r="BD1468" s="12"/>
      <c r="BE1468" s="12"/>
      <c r="BG1468" s="12"/>
      <c r="BJ1468" s="12"/>
      <c r="BK1468" s="12"/>
      <c r="BM1468" s="131"/>
      <c r="BN1468" s="132"/>
      <c r="BO1468" s="132"/>
      <c r="BP1468" s="12"/>
      <c r="BQ1468" s="12"/>
      <c r="BS1468" s="12"/>
      <c r="BV1468" s="12"/>
      <c r="BW1468" s="12"/>
      <c r="BY1468" s="12"/>
      <c r="CB1468" s="12"/>
      <c r="CC1468" s="12"/>
      <c r="CE1468" s="12"/>
      <c r="CH1468" s="12"/>
      <c r="CI1468" s="12"/>
    </row>
    <row r="1469" spans="1:87">
      <c r="A1469" s="9">
        <v>1460</v>
      </c>
      <c r="B1469" s="13">
        <v>292</v>
      </c>
      <c r="C1469" s="13" t="s">
        <v>1791</v>
      </c>
      <c r="D1469" s="13">
        <v>999</v>
      </c>
      <c r="E1469" s="13" t="s">
        <v>946</v>
      </c>
      <c r="F1469" s="141">
        <v>22742540.07</v>
      </c>
      <c r="G1469" s="142">
        <v>1</v>
      </c>
      <c r="H1469" s="134">
        <f>SUM(H1465:H1468)</f>
        <v>22229056.289999999</v>
      </c>
      <c r="I1469" s="133">
        <f>SUM(I1465:I1468)</f>
        <v>1</v>
      </c>
      <c r="J1469" s="111" t="e">
        <f>VLOOKUP(B1469,town351,22)</f>
        <v>#REF!</v>
      </c>
      <c r="K1469" s="111" t="e">
        <f>SUM(K1465:K1468)</f>
        <v>#REF!</v>
      </c>
      <c r="L1469" s="135">
        <v>14950127</v>
      </c>
      <c r="M1469" s="111" t="e">
        <f>SUM(M1465:M1468)</f>
        <v>#REF!</v>
      </c>
      <c r="N1469" s="49" t="e">
        <f t="shared" si="206"/>
        <v>#REF!</v>
      </c>
      <c r="O1469" s="111">
        <v>2215</v>
      </c>
      <c r="P1469" s="9">
        <f t="shared" si="199"/>
        <v>0</v>
      </c>
      <c r="Q1469" s="130">
        <f t="shared" si="200"/>
        <v>292</v>
      </c>
      <c r="R1469" s="130">
        <f t="shared" si="201"/>
        <v>999</v>
      </c>
      <c r="S1469" s="130">
        <f t="shared" si="202"/>
        <v>1460</v>
      </c>
      <c r="T1469" s="130">
        <f t="shared" si="203"/>
        <v>2182</v>
      </c>
      <c r="U1469" s="130">
        <f t="shared" si="204"/>
        <v>22229056.289999999</v>
      </c>
      <c r="V1469" s="185">
        <f t="shared" si="205"/>
        <v>1460</v>
      </c>
      <c r="W1469" s="12">
        <v>292</v>
      </c>
      <c r="X1469" s="9">
        <v>999</v>
      </c>
      <c r="Y1469" s="9">
        <v>1460</v>
      </c>
      <c r="Z1469" s="12">
        <v>2182</v>
      </c>
      <c r="AA1469" s="12">
        <v>22229056.289999999</v>
      </c>
      <c r="AB1469" s="132"/>
      <c r="AC1469" s="131"/>
      <c r="AD1469" s="132"/>
      <c r="AE1469" s="132"/>
      <c r="AF1469" s="131"/>
      <c r="AG1469" s="131"/>
      <c r="AI1469" s="12"/>
      <c r="AL1469" s="12"/>
      <c r="AM1469" s="12"/>
      <c r="AO1469" s="12"/>
      <c r="AR1469" s="12"/>
      <c r="AS1469" s="12"/>
      <c r="AU1469" s="12"/>
      <c r="AX1469" s="12"/>
      <c r="AY1469" s="12"/>
      <c r="BA1469" s="12"/>
      <c r="BD1469" s="12"/>
      <c r="BE1469" s="12"/>
      <c r="BG1469" s="12"/>
      <c r="BJ1469" s="12"/>
      <c r="BK1469" s="12"/>
      <c r="BM1469" s="131"/>
      <c r="BN1469" s="132"/>
      <c r="BO1469" s="132"/>
      <c r="BP1469" s="12"/>
      <c r="BQ1469" s="12"/>
      <c r="BS1469" s="12"/>
      <c r="BV1469" s="12"/>
      <c r="BW1469" s="12"/>
      <c r="BY1469" s="12"/>
      <c r="CB1469" s="12"/>
      <c r="CC1469" s="12"/>
      <c r="CE1469" s="12"/>
      <c r="CH1469" s="12"/>
      <c r="CI1469" s="12"/>
    </row>
    <row r="1470" spans="1:87">
      <c r="A1470" s="9">
        <v>1461</v>
      </c>
      <c r="B1470" s="9">
        <v>293</v>
      </c>
      <c r="C1470" s="9" t="s">
        <v>1792</v>
      </c>
      <c r="D1470" s="9">
        <v>293</v>
      </c>
      <c r="E1470" s="9" t="s">
        <v>1353</v>
      </c>
      <c r="F1470" s="75">
        <v>86795145.73999998</v>
      </c>
      <c r="G1470" s="138">
        <v>0.89647863817325157</v>
      </c>
      <c r="H1470" s="129">
        <f>U1470</f>
        <v>89152710</v>
      </c>
      <c r="I1470" s="128">
        <f>IF(H1474&gt;0, H1470/H1474, 0)</f>
        <v>0.90668841730636685</v>
      </c>
      <c r="J1470" s="76"/>
      <c r="K1470" s="12" t="e">
        <f>ROUND(J1474*I1470,0)</f>
        <v>#REF!</v>
      </c>
      <c r="L1470" s="75">
        <v>33623458</v>
      </c>
      <c r="M1470" s="12" t="e">
        <f>K1470-L1470</f>
        <v>#REF!</v>
      </c>
      <c r="N1470" s="50" t="e">
        <f t="shared" si="206"/>
        <v>#REF!</v>
      </c>
      <c r="O1470" s="12">
        <v>7916</v>
      </c>
      <c r="P1470" s="9">
        <f t="shared" si="199"/>
        <v>0</v>
      </c>
      <c r="Q1470" s="130">
        <f t="shared" si="200"/>
        <v>293</v>
      </c>
      <c r="R1470" s="130">
        <f t="shared" si="201"/>
        <v>293</v>
      </c>
      <c r="S1470" s="130">
        <f t="shared" si="202"/>
        <v>1461</v>
      </c>
      <c r="T1470" s="130">
        <f t="shared" si="203"/>
        <v>8061</v>
      </c>
      <c r="U1470" s="130">
        <f t="shared" si="204"/>
        <v>89152710</v>
      </c>
      <c r="V1470" s="185">
        <f t="shared" si="205"/>
        <v>1461</v>
      </c>
      <c r="W1470" s="12">
        <v>293</v>
      </c>
      <c r="X1470" s="9">
        <v>293</v>
      </c>
      <c r="Y1470" s="9">
        <v>1461</v>
      </c>
      <c r="Z1470" s="12">
        <v>8061</v>
      </c>
      <c r="AA1470" s="12">
        <v>89152710</v>
      </c>
      <c r="AB1470" s="132"/>
      <c r="AC1470" s="131"/>
      <c r="AD1470" s="132"/>
      <c r="AE1470" s="132"/>
      <c r="AF1470" s="131"/>
      <c r="AG1470" s="131"/>
      <c r="AI1470" s="12"/>
      <c r="AL1470" s="12"/>
      <c r="AM1470" s="12"/>
      <c r="AO1470" s="12"/>
      <c r="AR1470" s="12"/>
      <c r="AS1470" s="12"/>
      <c r="AU1470" s="12"/>
      <c r="AX1470" s="12"/>
      <c r="AY1470" s="12"/>
      <c r="BA1470" s="12"/>
      <c r="BD1470" s="12"/>
      <c r="BE1470" s="12"/>
      <c r="BG1470" s="12"/>
      <c r="BJ1470" s="12"/>
      <c r="BK1470" s="12"/>
      <c r="BM1470" s="131"/>
      <c r="BN1470" s="132"/>
      <c r="BO1470" s="132"/>
      <c r="BP1470" s="12"/>
      <c r="BQ1470" s="12"/>
      <c r="BS1470" s="12"/>
      <c r="BV1470" s="12"/>
      <c r="BW1470" s="12"/>
      <c r="BY1470" s="12"/>
      <c r="CB1470" s="12"/>
      <c r="CC1470" s="12"/>
      <c r="CE1470" s="12"/>
      <c r="CH1470" s="12"/>
      <c r="CI1470" s="12"/>
    </row>
    <row r="1471" spans="1:87">
      <c r="A1471" s="9">
        <v>1462</v>
      </c>
      <c r="B1471" s="9">
        <v>293</v>
      </c>
      <c r="C1471" s="9" t="s">
        <v>1792</v>
      </c>
      <c r="D1471" s="9">
        <v>810</v>
      </c>
      <c r="E1471" s="9" t="s">
        <v>1476</v>
      </c>
      <c r="F1471" s="75">
        <v>9338416</v>
      </c>
      <c r="G1471" s="138">
        <v>9.6453440880820682E-2</v>
      </c>
      <c r="H1471" s="129">
        <f t="shared" si="207"/>
        <v>8516302</v>
      </c>
      <c r="I1471" s="128">
        <f>IF(H1474&gt;0, H1471/H1474, 0)</f>
        <v>8.6611303029184947E-2</v>
      </c>
      <c r="J1471" s="76"/>
      <c r="K1471" s="12" t="e">
        <f>ROUND(J1474*I1471,0)</f>
        <v>#REF!</v>
      </c>
      <c r="L1471" s="75">
        <v>3617597</v>
      </c>
      <c r="M1471" s="12" t="e">
        <f>K1471-L1471</f>
        <v>#REF!</v>
      </c>
      <c r="N1471" s="50" t="e">
        <f t="shared" si="206"/>
        <v>#REF!</v>
      </c>
      <c r="O1471" s="12">
        <v>605</v>
      </c>
      <c r="P1471" s="9">
        <f t="shared" si="199"/>
        <v>0</v>
      </c>
      <c r="Q1471" s="130">
        <f t="shared" si="200"/>
        <v>293</v>
      </c>
      <c r="R1471" s="130">
        <f t="shared" si="201"/>
        <v>810</v>
      </c>
      <c r="S1471" s="130">
        <f t="shared" si="202"/>
        <v>1462</v>
      </c>
      <c r="T1471" s="130">
        <f t="shared" si="203"/>
        <v>551</v>
      </c>
      <c r="U1471" s="130">
        <f t="shared" si="204"/>
        <v>8516302</v>
      </c>
      <c r="V1471" s="185">
        <f t="shared" si="205"/>
        <v>1462</v>
      </c>
      <c r="W1471" s="12">
        <v>293</v>
      </c>
      <c r="X1471" s="9">
        <v>810</v>
      </c>
      <c r="Y1471" s="9">
        <v>1462</v>
      </c>
      <c r="Z1471" s="12">
        <v>551</v>
      </c>
      <c r="AA1471" s="12">
        <v>8516302</v>
      </c>
      <c r="AB1471" s="132"/>
      <c r="AC1471" s="131"/>
      <c r="AD1471" s="132"/>
      <c r="AE1471" s="132"/>
      <c r="AF1471" s="131"/>
      <c r="AG1471" s="131"/>
      <c r="AI1471" s="12"/>
      <c r="AL1471" s="12"/>
      <c r="AM1471" s="12"/>
      <c r="AO1471" s="12"/>
      <c r="AR1471" s="12"/>
      <c r="AS1471" s="12"/>
      <c r="AU1471" s="12"/>
      <c r="AX1471" s="12"/>
      <c r="AY1471" s="12"/>
      <c r="BA1471" s="12"/>
      <c r="BD1471" s="12"/>
      <c r="BE1471" s="12"/>
      <c r="BG1471" s="12"/>
      <c r="BJ1471" s="12"/>
      <c r="BK1471" s="12"/>
      <c r="BM1471" s="131"/>
      <c r="BN1471" s="132"/>
      <c r="BO1471" s="132"/>
      <c r="BP1471" s="12"/>
      <c r="BQ1471" s="12"/>
      <c r="BS1471" s="12"/>
      <c r="BV1471" s="12"/>
      <c r="BW1471" s="12"/>
      <c r="BY1471" s="12"/>
      <c r="CB1471" s="12"/>
      <c r="CC1471" s="12"/>
      <c r="CE1471" s="12"/>
      <c r="CH1471" s="12"/>
      <c r="CI1471" s="12"/>
    </row>
    <row r="1472" spans="1:87">
      <c r="A1472" s="9">
        <v>1463</v>
      </c>
      <c r="B1472" s="9">
        <v>293</v>
      </c>
      <c r="C1472" s="9" t="s">
        <v>1792</v>
      </c>
      <c r="D1472" s="9">
        <v>910</v>
      </c>
      <c r="E1472" s="9" t="s">
        <v>1499</v>
      </c>
      <c r="F1472" s="75">
        <v>684301</v>
      </c>
      <c r="G1472" s="138">
        <v>7.0679209459277113E-3</v>
      </c>
      <c r="H1472" s="129">
        <f t="shared" si="207"/>
        <v>658824</v>
      </c>
      <c r="I1472" s="128">
        <f>IF(H1474&gt;0, H1472/H1474, 0)</f>
        <v>6.7002796644482238E-3</v>
      </c>
      <c r="J1472" s="76"/>
      <c r="K1472" s="12" t="e">
        <f>ROUND(J1474*I1472,0)</f>
        <v>#REF!</v>
      </c>
      <c r="L1472" s="75">
        <v>265090</v>
      </c>
      <c r="M1472" s="12" t="e">
        <f>K1472-L1472</f>
        <v>#REF!</v>
      </c>
      <c r="N1472" s="50" t="e">
        <f t="shared" si="206"/>
        <v>#REF!</v>
      </c>
      <c r="O1472" s="12">
        <v>45</v>
      </c>
      <c r="P1472" s="9">
        <f t="shared" si="199"/>
        <v>0</v>
      </c>
      <c r="Q1472" s="130">
        <f t="shared" si="200"/>
        <v>293</v>
      </c>
      <c r="R1472" s="130">
        <f t="shared" si="201"/>
        <v>910</v>
      </c>
      <c r="S1472" s="130">
        <f t="shared" si="202"/>
        <v>1463</v>
      </c>
      <c r="T1472" s="130">
        <f t="shared" si="203"/>
        <v>43</v>
      </c>
      <c r="U1472" s="130">
        <f t="shared" si="204"/>
        <v>658824</v>
      </c>
      <c r="V1472" s="185">
        <f t="shared" si="205"/>
        <v>1463</v>
      </c>
      <c r="W1472" s="12">
        <v>293</v>
      </c>
      <c r="X1472" s="9">
        <v>910</v>
      </c>
      <c r="Y1472" s="9">
        <v>1463</v>
      </c>
      <c r="Z1472" s="12">
        <v>43</v>
      </c>
      <c r="AA1472" s="12">
        <v>658824</v>
      </c>
      <c r="AB1472" s="132"/>
      <c r="AC1472" s="131"/>
      <c r="AD1472" s="132"/>
      <c r="AE1472" s="132"/>
      <c r="AF1472" s="131"/>
      <c r="AG1472" s="131"/>
      <c r="AI1472" s="12"/>
      <c r="AL1472" s="12"/>
      <c r="AM1472" s="12"/>
      <c r="AO1472" s="12"/>
      <c r="AR1472" s="12"/>
      <c r="AS1472" s="12"/>
      <c r="AU1472" s="12"/>
      <c r="AX1472" s="12"/>
      <c r="AY1472" s="12"/>
      <c r="BA1472" s="12"/>
      <c r="BD1472" s="12"/>
      <c r="BE1472" s="12"/>
      <c r="BG1472" s="12"/>
      <c r="BJ1472" s="12"/>
      <c r="BK1472" s="12"/>
      <c r="BM1472" s="131"/>
      <c r="BN1472" s="132"/>
      <c r="BO1472" s="132"/>
      <c r="BP1472" s="12"/>
      <c r="BQ1472" s="12"/>
      <c r="BS1472" s="12"/>
      <c r="BV1472" s="12"/>
      <c r="BW1472" s="12"/>
      <c r="BY1472" s="12"/>
      <c r="CB1472" s="12"/>
      <c r="CC1472" s="12"/>
      <c r="CE1472" s="12"/>
      <c r="CH1472" s="12"/>
      <c r="CI1472" s="12"/>
    </row>
    <row r="1473" spans="1:87">
      <c r="A1473" s="9">
        <v>1464</v>
      </c>
      <c r="B1473" s="9">
        <v>293</v>
      </c>
      <c r="C1473" s="9" t="s">
        <v>1928</v>
      </c>
      <c r="D1473" s="9">
        <v>998</v>
      </c>
      <c r="E1473" s="9" t="s">
        <v>1928</v>
      </c>
      <c r="F1473" s="75">
        <v>0</v>
      </c>
      <c r="G1473" s="138">
        <v>0</v>
      </c>
      <c r="H1473" s="129">
        <f t="shared" si="207"/>
        <v>0</v>
      </c>
      <c r="I1473" s="128">
        <f>IF(H1474&gt;0, H1473/H1474, 0)</f>
        <v>0</v>
      </c>
      <c r="J1473" s="76"/>
      <c r="K1473" s="12" t="e">
        <f>ROUND(J1474*I1473,0)</f>
        <v>#REF!</v>
      </c>
      <c r="L1473" s="75">
        <v>0</v>
      </c>
      <c r="M1473" s="12" t="e">
        <f>K1473-L1473</f>
        <v>#REF!</v>
      </c>
      <c r="N1473" s="50" t="e">
        <f t="shared" si="206"/>
        <v>#REF!</v>
      </c>
      <c r="O1473" s="12">
        <v>0</v>
      </c>
      <c r="P1473" s="9">
        <f t="shared" si="199"/>
        <v>0</v>
      </c>
      <c r="Q1473" s="130">
        <f t="shared" si="200"/>
        <v>293</v>
      </c>
      <c r="R1473" s="130">
        <f t="shared" si="201"/>
        <v>998</v>
      </c>
      <c r="S1473" s="130">
        <f t="shared" si="202"/>
        <v>1464</v>
      </c>
      <c r="T1473" s="130">
        <f t="shared" si="203"/>
        <v>0</v>
      </c>
      <c r="U1473" s="130">
        <f t="shared" si="204"/>
        <v>0</v>
      </c>
      <c r="V1473" s="185">
        <f t="shared" si="205"/>
        <v>1464</v>
      </c>
      <c r="W1473" s="12">
        <v>293</v>
      </c>
      <c r="X1473" s="9">
        <v>998</v>
      </c>
      <c r="Y1473" s="9">
        <v>1464</v>
      </c>
      <c r="Z1473" s="12">
        <v>0</v>
      </c>
      <c r="AA1473" s="12">
        <v>0</v>
      </c>
      <c r="AB1473" s="132"/>
      <c r="AC1473" s="131"/>
      <c r="AD1473" s="132"/>
      <c r="AE1473" s="132"/>
      <c r="AF1473" s="131"/>
      <c r="AG1473" s="131"/>
      <c r="AI1473" s="12"/>
      <c r="AL1473" s="12"/>
      <c r="AM1473" s="12"/>
      <c r="AO1473" s="12"/>
      <c r="AR1473" s="12"/>
      <c r="AS1473" s="12"/>
      <c r="AU1473" s="12"/>
      <c r="AX1473" s="12"/>
      <c r="AY1473" s="12"/>
      <c r="BA1473" s="12"/>
      <c r="BD1473" s="12"/>
      <c r="BE1473" s="12"/>
      <c r="BG1473" s="12"/>
      <c r="BJ1473" s="12"/>
      <c r="BK1473" s="12"/>
      <c r="BM1473" s="131"/>
      <c r="BN1473" s="132"/>
      <c r="BO1473" s="132"/>
      <c r="BP1473" s="12"/>
      <c r="BQ1473" s="12"/>
      <c r="BS1473" s="12"/>
      <c r="BV1473" s="12"/>
      <c r="BW1473" s="12"/>
      <c r="BY1473" s="12"/>
      <c r="CB1473" s="12"/>
      <c r="CC1473" s="12"/>
      <c r="CE1473" s="12"/>
      <c r="CH1473" s="12"/>
      <c r="CI1473" s="12"/>
    </row>
    <row r="1474" spans="1:87">
      <c r="A1474" s="9">
        <v>1465</v>
      </c>
      <c r="B1474" s="13">
        <v>293</v>
      </c>
      <c r="C1474" s="13" t="s">
        <v>1792</v>
      </c>
      <c r="D1474" s="13">
        <v>999</v>
      </c>
      <c r="E1474" s="13" t="s">
        <v>946</v>
      </c>
      <c r="F1474" s="141">
        <v>96817862.73999998</v>
      </c>
      <c r="G1474" s="142">
        <v>0.99999999999999989</v>
      </c>
      <c r="H1474" s="134">
        <f>SUM(H1470:H1473)</f>
        <v>98327836</v>
      </c>
      <c r="I1474" s="133">
        <f>SUM(I1470:I1473)</f>
        <v>1</v>
      </c>
      <c r="J1474" s="111" t="e">
        <f>VLOOKUP(B1474,town351,22)</f>
        <v>#REF!</v>
      </c>
      <c r="K1474" s="111" t="e">
        <f>SUM(K1470:K1473)</f>
        <v>#REF!</v>
      </c>
      <c r="L1474" s="135">
        <v>37506145</v>
      </c>
      <c r="M1474" s="111" t="e">
        <f>SUM(M1470:M1473)</f>
        <v>#REF!</v>
      </c>
      <c r="N1474" s="49" t="e">
        <f t="shared" si="206"/>
        <v>#REF!</v>
      </c>
      <c r="O1474" s="111">
        <v>8566</v>
      </c>
      <c r="P1474" s="9">
        <f t="shared" si="199"/>
        <v>0</v>
      </c>
      <c r="Q1474" s="130">
        <f t="shared" si="200"/>
        <v>293</v>
      </c>
      <c r="R1474" s="130">
        <f t="shared" si="201"/>
        <v>999</v>
      </c>
      <c r="S1474" s="130">
        <f t="shared" si="202"/>
        <v>1465</v>
      </c>
      <c r="T1474" s="130">
        <f t="shared" si="203"/>
        <v>8655</v>
      </c>
      <c r="U1474" s="130">
        <f t="shared" si="204"/>
        <v>98327836</v>
      </c>
      <c r="V1474" s="185">
        <f t="shared" si="205"/>
        <v>1465</v>
      </c>
      <c r="W1474" s="12">
        <v>293</v>
      </c>
      <c r="X1474" s="9">
        <v>999</v>
      </c>
      <c r="Y1474" s="9">
        <v>1465</v>
      </c>
      <c r="Z1474" s="12">
        <v>8655</v>
      </c>
      <c r="AA1474" s="12">
        <v>98327836</v>
      </c>
      <c r="AB1474" s="132"/>
      <c r="AC1474" s="131"/>
      <c r="AD1474" s="132"/>
      <c r="AE1474" s="132"/>
      <c r="AF1474" s="131"/>
      <c r="AG1474" s="131"/>
      <c r="AI1474" s="12"/>
      <c r="AL1474" s="12"/>
      <c r="AM1474" s="12"/>
      <c r="AO1474" s="12"/>
      <c r="AR1474" s="12"/>
      <c r="AS1474" s="12"/>
      <c r="AU1474" s="12"/>
      <c r="AX1474" s="12"/>
      <c r="AY1474" s="12"/>
      <c r="BA1474" s="12"/>
      <c r="BD1474" s="12"/>
      <c r="BE1474" s="12"/>
      <c r="BG1474" s="12"/>
      <c r="BJ1474" s="12"/>
      <c r="BK1474" s="12"/>
      <c r="BM1474" s="131"/>
      <c r="BN1474" s="132"/>
      <c r="BO1474" s="132"/>
      <c r="BP1474" s="12"/>
      <c r="BQ1474" s="12"/>
      <c r="BS1474" s="12"/>
      <c r="BV1474" s="12"/>
      <c r="BW1474" s="12"/>
      <c r="BY1474" s="12"/>
      <c r="CB1474" s="12"/>
      <c r="CC1474" s="12"/>
      <c r="CE1474" s="12"/>
      <c r="CH1474" s="12"/>
      <c r="CI1474" s="12"/>
    </row>
    <row r="1475" spans="1:87">
      <c r="A1475" s="9">
        <v>1466</v>
      </c>
      <c r="B1475" s="9">
        <v>294</v>
      </c>
      <c r="C1475" s="9" t="s">
        <v>1793</v>
      </c>
      <c r="D1475" s="9">
        <v>294</v>
      </c>
      <c r="E1475" s="9" t="s">
        <v>1354</v>
      </c>
      <c r="F1475" s="75">
        <v>0</v>
      </c>
      <c r="G1475" s="138">
        <v>0</v>
      </c>
      <c r="H1475" s="129">
        <f>U1475</f>
        <v>13170.920000000002</v>
      </c>
      <c r="I1475" s="128">
        <f>IF(H1479&gt;0, H1475/H1479, 0)</f>
        <v>1.0325143317089535E-3</v>
      </c>
      <c r="J1475" s="76"/>
      <c r="K1475" s="12" t="e">
        <f>ROUND(J1479*I1475,0)</f>
        <v>#REF!</v>
      </c>
      <c r="L1475" s="75">
        <v>0</v>
      </c>
      <c r="M1475" s="12" t="e">
        <f>K1475-L1475</f>
        <v>#REF!</v>
      </c>
      <c r="N1475" s="50" t="e">
        <f t="shared" si="206"/>
        <v>#REF!</v>
      </c>
      <c r="O1475" s="12">
        <v>0</v>
      </c>
      <c r="P1475" s="9">
        <f t="shared" si="199"/>
        <v>0</v>
      </c>
      <c r="Q1475" s="130">
        <f t="shared" si="200"/>
        <v>294</v>
      </c>
      <c r="R1475" s="130">
        <f t="shared" si="201"/>
        <v>294</v>
      </c>
      <c r="S1475" s="130">
        <f t="shared" si="202"/>
        <v>1466</v>
      </c>
      <c r="T1475" s="130">
        <f t="shared" si="203"/>
        <v>1</v>
      </c>
      <c r="U1475" s="130">
        <f t="shared" si="204"/>
        <v>13170.920000000002</v>
      </c>
      <c r="V1475" s="185">
        <f t="shared" si="205"/>
        <v>1466</v>
      </c>
      <c r="W1475" s="12">
        <v>294</v>
      </c>
      <c r="X1475" s="9">
        <v>294</v>
      </c>
      <c r="Y1475" s="9">
        <v>1466</v>
      </c>
      <c r="Z1475" s="12">
        <v>1</v>
      </c>
      <c r="AA1475" s="12">
        <v>13170.920000000002</v>
      </c>
      <c r="AB1475" s="132"/>
      <c r="AC1475" s="131"/>
      <c r="AD1475" s="132"/>
      <c r="AE1475" s="132"/>
      <c r="AF1475" s="131"/>
      <c r="AG1475" s="131"/>
      <c r="AI1475" s="12"/>
      <c r="AL1475" s="12"/>
      <c r="AM1475" s="12"/>
      <c r="AO1475" s="12"/>
      <c r="AR1475" s="12"/>
      <c r="AS1475" s="12"/>
      <c r="AU1475" s="12"/>
      <c r="AX1475" s="12"/>
      <c r="AY1475" s="12"/>
      <c r="BA1475" s="12"/>
      <c r="BD1475" s="12"/>
      <c r="BE1475" s="12"/>
      <c r="BG1475" s="12"/>
      <c r="BJ1475" s="12"/>
      <c r="BK1475" s="12"/>
      <c r="BM1475" s="131"/>
      <c r="BN1475" s="132"/>
      <c r="BO1475" s="132"/>
      <c r="BP1475" s="12"/>
      <c r="BQ1475" s="12"/>
      <c r="BS1475" s="12"/>
      <c r="BV1475" s="12"/>
      <c r="BW1475" s="12"/>
      <c r="BY1475" s="12"/>
      <c r="CB1475" s="12"/>
      <c r="CC1475" s="12"/>
      <c r="CE1475" s="12"/>
      <c r="CH1475" s="12"/>
      <c r="CI1475" s="12"/>
    </row>
    <row r="1476" spans="1:87">
      <c r="A1476" s="9">
        <v>1467</v>
      </c>
      <c r="B1476" s="9">
        <v>294</v>
      </c>
      <c r="C1476" s="9" t="s">
        <v>1793</v>
      </c>
      <c r="D1476" s="9">
        <v>720</v>
      </c>
      <c r="E1476" s="9" t="s">
        <v>1452</v>
      </c>
      <c r="F1476" s="75">
        <v>10934072</v>
      </c>
      <c r="G1476" s="138">
        <v>0.87846605764158403</v>
      </c>
      <c r="H1476" s="129">
        <f t="shared" si="207"/>
        <v>11026900</v>
      </c>
      <c r="I1476" s="128">
        <f>IF(H1479&gt;0, H1476/H1479, 0)</f>
        <v>0.86443713000469657</v>
      </c>
      <c r="J1476" s="76"/>
      <c r="K1476" s="12" t="e">
        <f>ROUND(J1479*I1476,0)</f>
        <v>#REF!</v>
      </c>
      <c r="L1476" s="75">
        <v>3947028</v>
      </c>
      <c r="M1476" s="12" t="e">
        <f>K1476-L1476</f>
        <v>#REF!</v>
      </c>
      <c r="N1476" s="50" t="e">
        <f t="shared" si="206"/>
        <v>#REF!</v>
      </c>
      <c r="O1476" s="12">
        <v>1088</v>
      </c>
      <c r="P1476" s="9">
        <f t="shared" si="199"/>
        <v>0</v>
      </c>
      <c r="Q1476" s="130">
        <f t="shared" si="200"/>
        <v>294</v>
      </c>
      <c r="R1476" s="130">
        <f t="shared" si="201"/>
        <v>720</v>
      </c>
      <c r="S1476" s="130">
        <f t="shared" si="202"/>
        <v>1467</v>
      </c>
      <c r="T1476" s="130">
        <f t="shared" si="203"/>
        <v>1070</v>
      </c>
      <c r="U1476" s="130">
        <f t="shared" si="204"/>
        <v>11026900</v>
      </c>
      <c r="V1476" s="185">
        <f t="shared" si="205"/>
        <v>1467</v>
      </c>
      <c r="W1476" s="12">
        <v>294</v>
      </c>
      <c r="X1476" s="9">
        <v>720</v>
      </c>
      <c r="Y1476" s="9">
        <v>1467</v>
      </c>
      <c r="Z1476" s="12">
        <v>1070</v>
      </c>
      <c r="AA1476" s="12">
        <v>11026900</v>
      </c>
      <c r="AB1476" s="132"/>
      <c r="AC1476" s="131"/>
      <c r="AD1476" s="132"/>
      <c r="AE1476" s="132"/>
      <c r="AF1476" s="131"/>
      <c r="AG1476" s="131"/>
      <c r="AI1476" s="12"/>
      <c r="AL1476" s="12"/>
      <c r="AM1476" s="12"/>
      <c r="AO1476" s="12"/>
      <c r="AR1476" s="12"/>
      <c r="AS1476" s="12"/>
      <c r="AU1476" s="12"/>
      <c r="AX1476" s="12"/>
      <c r="AY1476" s="12"/>
      <c r="BA1476" s="12"/>
      <c r="BD1476" s="12"/>
      <c r="BE1476" s="12"/>
      <c r="BG1476" s="12"/>
      <c r="BJ1476" s="12"/>
      <c r="BK1476" s="12"/>
      <c r="BM1476" s="131"/>
      <c r="BN1476" s="132"/>
      <c r="BO1476" s="132"/>
      <c r="BP1476" s="12"/>
      <c r="BQ1476" s="12"/>
      <c r="BS1476" s="12"/>
      <c r="BV1476" s="12"/>
      <c r="BW1476" s="12"/>
      <c r="BY1476" s="12"/>
      <c r="CB1476" s="12"/>
      <c r="CC1476" s="12"/>
      <c r="CE1476" s="12"/>
      <c r="CH1476" s="12"/>
      <c r="CI1476" s="12"/>
    </row>
    <row r="1477" spans="1:87">
      <c r="A1477" s="9">
        <v>1468</v>
      </c>
      <c r="B1477" s="9">
        <v>294</v>
      </c>
      <c r="C1477" s="9" t="s">
        <v>1793</v>
      </c>
      <c r="D1477" s="9">
        <v>832</v>
      </c>
      <c r="E1477" s="9" t="s">
        <v>1486</v>
      </c>
      <c r="F1477" s="75">
        <v>1512706</v>
      </c>
      <c r="G1477" s="138">
        <v>0.12153394235841597</v>
      </c>
      <c r="H1477" s="129">
        <f t="shared" si="207"/>
        <v>1716091</v>
      </c>
      <c r="I1477" s="128">
        <f>IF(H1479&gt;0, H1477/H1479, 0)</f>
        <v>0.13453035566359448</v>
      </c>
      <c r="J1477" s="76"/>
      <c r="K1477" s="12" t="e">
        <f>ROUND(J1479*I1477,0)</f>
        <v>#REF!</v>
      </c>
      <c r="L1477" s="75">
        <v>546063</v>
      </c>
      <c r="M1477" s="12" t="e">
        <f>K1477-L1477</f>
        <v>#REF!</v>
      </c>
      <c r="N1477" s="50" t="e">
        <f t="shared" si="206"/>
        <v>#REF!</v>
      </c>
      <c r="O1477" s="12">
        <v>99</v>
      </c>
      <c r="P1477" s="9">
        <f t="shared" si="199"/>
        <v>0</v>
      </c>
      <c r="Q1477" s="130">
        <f t="shared" si="200"/>
        <v>294</v>
      </c>
      <c r="R1477" s="130">
        <f t="shared" si="201"/>
        <v>832</v>
      </c>
      <c r="S1477" s="130">
        <f t="shared" si="202"/>
        <v>1468</v>
      </c>
      <c r="T1477" s="130">
        <f t="shared" si="203"/>
        <v>112</v>
      </c>
      <c r="U1477" s="130">
        <f t="shared" si="204"/>
        <v>1716091</v>
      </c>
      <c r="V1477" s="185">
        <f t="shared" si="205"/>
        <v>1468</v>
      </c>
      <c r="W1477" s="12">
        <v>294</v>
      </c>
      <c r="X1477" s="9">
        <v>832</v>
      </c>
      <c r="Y1477" s="9">
        <v>1468</v>
      </c>
      <c r="Z1477" s="12">
        <v>112</v>
      </c>
      <c r="AA1477" s="12">
        <v>1716091</v>
      </c>
      <c r="AB1477" s="132"/>
      <c r="AC1477" s="131"/>
      <c r="AD1477" s="132"/>
      <c r="AE1477" s="132"/>
      <c r="AF1477" s="131"/>
      <c r="AG1477" s="131"/>
      <c r="AI1477" s="12"/>
      <c r="AL1477" s="12"/>
      <c r="AM1477" s="12"/>
      <c r="AO1477" s="12"/>
      <c r="AR1477" s="12"/>
      <c r="AS1477" s="12"/>
      <c r="AU1477" s="12"/>
      <c r="AX1477" s="12"/>
      <c r="AY1477" s="12"/>
      <c r="BA1477" s="12"/>
      <c r="BD1477" s="12"/>
      <c r="BE1477" s="12"/>
      <c r="BG1477" s="12"/>
      <c r="BJ1477" s="12"/>
      <c r="BK1477" s="12"/>
      <c r="BM1477" s="131"/>
      <c r="BN1477" s="132"/>
      <c r="BO1477" s="132"/>
      <c r="BP1477" s="12"/>
      <c r="BQ1477" s="12"/>
      <c r="BS1477" s="12"/>
      <c r="BV1477" s="12"/>
      <c r="BW1477" s="12"/>
      <c r="BY1477" s="12"/>
      <c r="CB1477" s="12"/>
      <c r="CC1477" s="12"/>
      <c r="CE1477" s="12"/>
      <c r="CH1477" s="12"/>
      <c r="CI1477" s="12"/>
    </row>
    <row r="1478" spans="1:87">
      <c r="A1478" s="9">
        <v>1469</v>
      </c>
      <c r="B1478" s="9">
        <v>294</v>
      </c>
      <c r="C1478" s="9" t="s">
        <v>1928</v>
      </c>
      <c r="D1478" s="9">
        <v>998</v>
      </c>
      <c r="E1478" s="9" t="s">
        <v>1928</v>
      </c>
      <c r="F1478" s="75">
        <v>0</v>
      </c>
      <c r="G1478" s="138">
        <v>0</v>
      </c>
      <c r="H1478" s="129">
        <f t="shared" si="207"/>
        <v>0</v>
      </c>
      <c r="I1478" s="128">
        <f>IF(H1479&gt;0, H1478/H1479, 0)</f>
        <v>0</v>
      </c>
      <c r="J1478" s="76"/>
      <c r="K1478" s="12" t="e">
        <f>ROUND(J1479*I1478,0)</f>
        <v>#REF!</v>
      </c>
      <c r="L1478" s="75">
        <v>0</v>
      </c>
      <c r="M1478" s="12" t="e">
        <f>K1478-L1478</f>
        <v>#REF!</v>
      </c>
      <c r="N1478" s="50" t="e">
        <f t="shared" si="206"/>
        <v>#REF!</v>
      </c>
      <c r="O1478" s="12">
        <v>0</v>
      </c>
      <c r="P1478" s="9">
        <f t="shared" si="199"/>
        <v>0</v>
      </c>
      <c r="Q1478" s="130">
        <f t="shared" si="200"/>
        <v>294</v>
      </c>
      <c r="R1478" s="130">
        <f t="shared" si="201"/>
        <v>998</v>
      </c>
      <c r="S1478" s="130">
        <f t="shared" si="202"/>
        <v>1469</v>
      </c>
      <c r="T1478" s="130">
        <f t="shared" si="203"/>
        <v>0</v>
      </c>
      <c r="U1478" s="130">
        <f t="shared" si="204"/>
        <v>0</v>
      </c>
      <c r="V1478" s="185">
        <f t="shared" si="205"/>
        <v>1469</v>
      </c>
      <c r="W1478" s="12">
        <v>294</v>
      </c>
      <c r="X1478" s="9">
        <v>998</v>
      </c>
      <c r="Y1478" s="9">
        <v>1469</v>
      </c>
      <c r="Z1478" s="12">
        <v>0</v>
      </c>
      <c r="AA1478" s="12">
        <v>0</v>
      </c>
      <c r="AB1478" s="132"/>
      <c r="AC1478" s="131"/>
      <c r="AD1478" s="132"/>
      <c r="AE1478" s="132"/>
      <c r="AF1478" s="131"/>
      <c r="AG1478" s="131"/>
      <c r="AI1478" s="12"/>
      <c r="AL1478" s="12"/>
      <c r="AM1478" s="12"/>
      <c r="AO1478" s="12"/>
      <c r="AR1478" s="12"/>
      <c r="AS1478" s="12"/>
      <c r="AU1478" s="12"/>
      <c r="AX1478" s="12"/>
      <c r="AY1478" s="12"/>
      <c r="BA1478" s="12"/>
      <c r="BD1478" s="12"/>
      <c r="BE1478" s="12"/>
      <c r="BG1478" s="12"/>
      <c r="BJ1478" s="12"/>
      <c r="BK1478" s="12"/>
      <c r="BM1478" s="131"/>
      <c r="BN1478" s="132"/>
      <c r="BO1478" s="132"/>
      <c r="BP1478" s="12"/>
      <c r="BQ1478" s="12"/>
      <c r="BS1478" s="12"/>
      <c r="BV1478" s="12"/>
      <c r="BW1478" s="12"/>
      <c r="BY1478" s="12"/>
      <c r="CB1478" s="12"/>
      <c r="CC1478" s="12"/>
      <c r="CE1478" s="12"/>
      <c r="CH1478" s="12"/>
      <c r="CI1478" s="12"/>
    </row>
    <row r="1479" spans="1:87">
      <c r="A1479" s="9">
        <v>1470</v>
      </c>
      <c r="B1479" s="13">
        <v>294</v>
      </c>
      <c r="C1479" s="13" t="s">
        <v>1793</v>
      </c>
      <c r="D1479" s="13">
        <v>999</v>
      </c>
      <c r="E1479" s="13" t="s">
        <v>946</v>
      </c>
      <c r="F1479" s="141">
        <v>12446778</v>
      </c>
      <c r="G1479" s="142">
        <v>1</v>
      </c>
      <c r="H1479" s="134">
        <f>SUM(H1475:H1478)</f>
        <v>12756161.92</v>
      </c>
      <c r="I1479" s="133">
        <f>SUM(I1475:I1478)</f>
        <v>1</v>
      </c>
      <c r="J1479" s="111" t="e">
        <f>VLOOKUP(B1479,town351,22)</f>
        <v>#REF!</v>
      </c>
      <c r="K1479" s="111" t="e">
        <f>SUM(K1475:K1478)</f>
        <v>#REF!</v>
      </c>
      <c r="L1479" s="135">
        <v>4493091</v>
      </c>
      <c r="M1479" s="111" t="e">
        <f>SUM(M1475:M1478)</f>
        <v>#REF!</v>
      </c>
      <c r="N1479" s="49" t="e">
        <f t="shared" si="206"/>
        <v>#REF!</v>
      </c>
      <c r="O1479" s="111">
        <v>1187</v>
      </c>
      <c r="P1479" s="9">
        <f t="shared" si="199"/>
        <v>0</v>
      </c>
      <c r="Q1479" s="130">
        <f t="shared" si="200"/>
        <v>294</v>
      </c>
      <c r="R1479" s="130">
        <f t="shared" si="201"/>
        <v>999</v>
      </c>
      <c r="S1479" s="130">
        <f t="shared" si="202"/>
        <v>1470</v>
      </c>
      <c r="T1479" s="130">
        <f t="shared" si="203"/>
        <v>1183</v>
      </c>
      <c r="U1479" s="130">
        <f t="shared" si="204"/>
        <v>12756161.92</v>
      </c>
      <c r="V1479" s="185">
        <f t="shared" si="205"/>
        <v>1470</v>
      </c>
      <c r="W1479" s="12">
        <v>294</v>
      </c>
      <c r="X1479" s="9">
        <v>999</v>
      </c>
      <c r="Y1479" s="9">
        <v>1470</v>
      </c>
      <c r="Z1479" s="12">
        <v>1183</v>
      </c>
      <c r="AA1479" s="12">
        <v>12756161.92</v>
      </c>
      <c r="AB1479" s="132"/>
      <c r="AC1479" s="131"/>
      <c r="AD1479" s="132"/>
      <c r="AE1479" s="132"/>
      <c r="AF1479" s="131"/>
      <c r="AG1479" s="131"/>
      <c r="AI1479" s="12"/>
      <c r="AL1479" s="12"/>
      <c r="AM1479" s="12"/>
      <c r="AO1479" s="12"/>
      <c r="AR1479" s="12"/>
      <c r="AS1479" s="12"/>
      <c r="AU1479" s="12"/>
      <c r="AX1479" s="12"/>
      <c r="AY1479" s="12"/>
      <c r="BA1479" s="12"/>
      <c r="BD1479" s="12"/>
      <c r="BE1479" s="12"/>
      <c r="BG1479" s="12"/>
      <c r="BJ1479" s="12"/>
      <c r="BK1479" s="12"/>
      <c r="BM1479" s="131"/>
      <c r="BN1479" s="132"/>
      <c r="BO1479" s="132"/>
      <c r="BP1479" s="12"/>
      <c r="BQ1479" s="12"/>
      <c r="BS1479" s="12"/>
      <c r="BV1479" s="12"/>
      <c r="BW1479" s="12"/>
      <c r="BY1479" s="12"/>
      <c r="CB1479" s="12"/>
      <c r="CC1479" s="12"/>
      <c r="CE1479" s="12"/>
      <c r="CH1479" s="12"/>
      <c r="CI1479" s="12"/>
    </row>
    <row r="1480" spans="1:87">
      <c r="A1480" s="9">
        <v>1471</v>
      </c>
      <c r="B1480" s="9">
        <v>295</v>
      </c>
      <c r="C1480" s="9" t="s">
        <v>1794</v>
      </c>
      <c r="D1480" s="9">
        <v>295</v>
      </c>
      <c r="E1480" s="9" t="s">
        <v>1355</v>
      </c>
      <c r="F1480" s="75">
        <v>34761232.521389998</v>
      </c>
      <c r="G1480" s="138">
        <v>0.86352972881790779</v>
      </c>
      <c r="H1480" s="129">
        <f>U1480</f>
        <v>33549032.422599997</v>
      </c>
      <c r="I1480" s="128">
        <f>IF(H1484&gt;0, H1480/H1484, 0)</f>
        <v>0.86898665398383301</v>
      </c>
      <c r="J1480" s="76"/>
      <c r="K1480" s="12" t="e">
        <f>ROUND(J1484*I1480,0)</f>
        <v>#REF!</v>
      </c>
      <c r="L1480" s="75">
        <v>26940200</v>
      </c>
      <c r="M1480" s="12" t="e">
        <f>K1480-L1480</f>
        <v>#REF!</v>
      </c>
      <c r="N1480" s="50" t="e">
        <f t="shared" si="206"/>
        <v>#REF!</v>
      </c>
      <c r="O1480" s="12">
        <v>3635</v>
      </c>
      <c r="P1480" s="9">
        <f t="shared" si="199"/>
        <v>0</v>
      </c>
      <c r="Q1480" s="130">
        <f t="shared" si="200"/>
        <v>295</v>
      </c>
      <c r="R1480" s="130">
        <f t="shared" si="201"/>
        <v>295</v>
      </c>
      <c r="S1480" s="130">
        <f t="shared" si="202"/>
        <v>1471</v>
      </c>
      <c r="T1480" s="130">
        <f t="shared" si="203"/>
        <v>3523</v>
      </c>
      <c r="U1480" s="130">
        <f t="shared" si="204"/>
        <v>33549032.422599997</v>
      </c>
      <c r="V1480" s="185">
        <f t="shared" si="205"/>
        <v>1471</v>
      </c>
      <c r="W1480" s="12">
        <v>295</v>
      </c>
      <c r="X1480" s="9">
        <v>295</v>
      </c>
      <c r="Y1480" s="9">
        <v>1471</v>
      </c>
      <c r="Z1480" s="12">
        <v>3523</v>
      </c>
      <c r="AA1480" s="12">
        <v>33549032.422599997</v>
      </c>
      <c r="AB1480" s="132"/>
      <c r="AC1480" s="131"/>
      <c r="AD1480" s="132"/>
      <c r="AE1480" s="132"/>
      <c r="AF1480" s="131"/>
      <c r="AG1480" s="131"/>
      <c r="AI1480" s="12"/>
      <c r="AL1480" s="12"/>
      <c r="AM1480" s="12"/>
      <c r="AO1480" s="12"/>
      <c r="AR1480" s="12"/>
      <c r="AS1480" s="12"/>
      <c r="AU1480" s="12"/>
      <c r="AX1480" s="12"/>
      <c r="AY1480" s="12"/>
      <c r="BA1480" s="12"/>
      <c r="BD1480" s="12"/>
      <c r="BE1480" s="12"/>
      <c r="BG1480" s="12"/>
      <c r="BJ1480" s="12"/>
      <c r="BK1480" s="12"/>
      <c r="BM1480" s="131"/>
      <c r="BN1480" s="132"/>
      <c r="BO1480" s="132"/>
      <c r="BP1480" s="12"/>
      <c r="BQ1480" s="12"/>
      <c r="BS1480" s="12"/>
      <c r="BV1480" s="12"/>
      <c r="BW1480" s="12"/>
      <c r="BY1480" s="12"/>
      <c r="CB1480" s="12"/>
      <c r="CC1480" s="12"/>
      <c r="CE1480" s="12"/>
      <c r="CH1480" s="12"/>
      <c r="CI1480" s="12"/>
    </row>
    <row r="1481" spans="1:87">
      <c r="A1481" s="9">
        <v>1472</v>
      </c>
      <c r="B1481" s="9">
        <v>295</v>
      </c>
      <c r="C1481" s="9" t="s">
        <v>1794</v>
      </c>
      <c r="D1481" s="9">
        <v>871</v>
      </c>
      <c r="E1481" s="9" t="s">
        <v>1492</v>
      </c>
      <c r="F1481" s="75">
        <v>5493586</v>
      </c>
      <c r="G1481" s="138">
        <v>0.13647027118209218</v>
      </c>
      <c r="H1481" s="129">
        <f t="shared" si="207"/>
        <v>5058042</v>
      </c>
      <c r="I1481" s="128">
        <f>IF(H1484&gt;0, H1481/H1484, 0)</f>
        <v>0.13101334601616688</v>
      </c>
      <c r="J1481" s="76"/>
      <c r="K1481" s="12" t="e">
        <f>ROUND(J1484*I1481,0)</f>
        <v>#REF!</v>
      </c>
      <c r="L1481" s="75">
        <v>4257568</v>
      </c>
      <c r="M1481" s="12" t="e">
        <f>K1481-L1481</f>
        <v>#REF!</v>
      </c>
      <c r="N1481" s="50" t="e">
        <f t="shared" si="206"/>
        <v>#REF!</v>
      </c>
      <c r="O1481" s="12">
        <v>365</v>
      </c>
      <c r="P1481" s="9">
        <f t="shared" si="199"/>
        <v>0</v>
      </c>
      <c r="Q1481" s="130">
        <f t="shared" si="200"/>
        <v>295</v>
      </c>
      <c r="R1481" s="130">
        <f t="shared" si="201"/>
        <v>871</v>
      </c>
      <c r="S1481" s="130">
        <f t="shared" si="202"/>
        <v>1472</v>
      </c>
      <c r="T1481" s="130">
        <f t="shared" si="203"/>
        <v>334</v>
      </c>
      <c r="U1481" s="130">
        <f t="shared" si="204"/>
        <v>5058042</v>
      </c>
      <c r="V1481" s="185">
        <f t="shared" si="205"/>
        <v>1472</v>
      </c>
      <c r="W1481" s="12">
        <v>295</v>
      </c>
      <c r="X1481" s="9">
        <v>871</v>
      </c>
      <c r="Y1481" s="9">
        <v>1472</v>
      </c>
      <c r="Z1481" s="12">
        <v>334</v>
      </c>
      <c r="AA1481" s="12">
        <v>5058042</v>
      </c>
      <c r="AB1481" s="132"/>
      <c r="AC1481" s="131"/>
      <c r="AD1481" s="132"/>
      <c r="AE1481" s="132"/>
      <c r="AF1481" s="131"/>
      <c r="AG1481" s="131"/>
      <c r="AI1481" s="12"/>
      <c r="AL1481" s="12"/>
      <c r="AM1481" s="12"/>
      <c r="AO1481" s="12"/>
      <c r="AR1481" s="12"/>
      <c r="AS1481" s="12"/>
      <c r="AU1481" s="12"/>
      <c r="AX1481" s="12"/>
      <c r="AY1481" s="12"/>
      <c r="BA1481" s="12"/>
      <c r="BD1481" s="12"/>
      <c r="BE1481" s="12"/>
      <c r="BG1481" s="12"/>
      <c r="BJ1481" s="12"/>
      <c r="BK1481" s="12"/>
      <c r="BM1481" s="131"/>
      <c r="BN1481" s="132"/>
      <c r="BO1481" s="132"/>
      <c r="BP1481" s="12"/>
      <c r="BQ1481" s="12"/>
      <c r="BS1481" s="12"/>
      <c r="BV1481" s="12"/>
      <c r="BW1481" s="12"/>
      <c r="BY1481" s="12"/>
      <c r="CB1481" s="12"/>
      <c r="CC1481" s="12"/>
      <c r="CE1481" s="12"/>
      <c r="CH1481" s="12"/>
      <c r="CI1481" s="12"/>
    </row>
    <row r="1482" spans="1:87">
      <c r="A1482" s="9">
        <v>1473</v>
      </c>
      <c r="B1482" s="9">
        <v>295</v>
      </c>
      <c r="C1482" s="9" t="s">
        <v>1928</v>
      </c>
      <c r="D1482" s="9">
        <v>998</v>
      </c>
      <c r="F1482" s="136">
        <v>0</v>
      </c>
      <c r="G1482" s="137">
        <v>0</v>
      </c>
      <c r="H1482" s="129">
        <f t="shared" si="207"/>
        <v>0</v>
      </c>
      <c r="I1482" s="128">
        <f>IF(H1484&gt;0, H1482/H1484, 0)</f>
        <v>0</v>
      </c>
      <c r="J1482" s="76"/>
      <c r="K1482" s="12" t="e">
        <f>ROUND(J1484*I1482,0)</f>
        <v>#REF!</v>
      </c>
      <c r="L1482" s="75">
        <v>0</v>
      </c>
      <c r="M1482" s="12" t="e">
        <f>K1482-L1482</f>
        <v>#REF!</v>
      </c>
      <c r="N1482" s="50" t="e">
        <f t="shared" si="206"/>
        <v>#REF!</v>
      </c>
      <c r="O1482" s="12">
        <v>0</v>
      </c>
      <c r="P1482" s="9">
        <f t="shared" ref="P1482:P1545" si="208">ABS(Q1482-B1482)+ABS(R1482-D1482)</f>
        <v>0</v>
      </c>
      <c r="Q1482" s="130">
        <f t="shared" ref="Q1482:Q1545" si="209">VLOOKUP($A1482, foundoptions, VLOOKUP($Q$6, foundoptcell, 2, FALSE), FALSE)</f>
        <v>295</v>
      </c>
      <c r="R1482" s="130">
        <f t="shared" ref="R1482:R1545" si="210">VLOOKUP($A1482, foundoptions, VLOOKUP($Q$6, foundoptcell, 2, FALSE)+1, FALSE)</f>
        <v>998</v>
      </c>
      <c r="S1482" s="130">
        <f t="shared" ref="S1482:S1545" si="211">VLOOKUP($A1482, foundoptions, VLOOKUP($Q$6, foundoptcell, 2, FALSE)+2, FALSE)</f>
        <v>1473</v>
      </c>
      <c r="T1482" s="130">
        <f t="shared" ref="T1482:T1545" si="212">VLOOKUP($A1482, foundoptions, VLOOKUP($Q$6, foundoptcell, 2, FALSE)+3, FALSE)</f>
        <v>0</v>
      </c>
      <c r="U1482" s="130">
        <f t="shared" ref="U1482:U1545" si="213">VLOOKUP($A1482, foundoptions, VLOOKUP($Q$6, foundoptcell, 2, FALSE)+4, FALSE)</f>
        <v>0</v>
      </c>
      <c r="V1482" s="185">
        <f t="shared" si="205"/>
        <v>1473</v>
      </c>
      <c r="W1482" s="12">
        <v>295</v>
      </c>
      <c r="X1482" s="9">
        <v>998</v>
      </c>
      <c r="Y1482" s="9">
        <v>1473</v>
      </c>
      <c r="Z1482" s="12">
        <v>0</v>
      </c>
      <c r="AA1482" s="12">
        <v>0</v>
      </c>
      <c r="AB1482" s="132"/>
      <c r="AC1482" s="131"/>
      <c r="AD1482" s="132"/>
      <c r="AE1482" s="132"/>
      <c r="AF1482" s="131"/>
      <c r="AG1482" s="131"/>
      <c r="AI1482" s="12"/>
      <c r="AL1482" s="12"/>
      <c r="AM1482" s="12"/>
      <c r="AO1482" s="12"/>
      <c r="AR1482" s="12"/>
      <c r="AS1482" s="12"/>
      <c r="AU1482" s="12"/>
      <c r="AX1482" s="12"/>
      <c r="AY1482" s="12"/>
      <c r="BA1482" s="12"/>
      <c r="BD1482" s="12"/>
      <c r="BE1482" s="12"/>
      <c r="BG1482" s="12"/>
      <c r="BJ1482" s="12"/>
      <c r="BK1482" s="12"/>
      <c r="BM1482" s="131"/>
      <c r="BN1482" s="132"/>
      <c r="BO1482" s="132"/>
      <c r="BP1482" s="12"/>
      <c r="BQ1482" s="12"/>
      <c r="BS1482" s="12"/>
      <c r="BV1482" s="12"/>
      <c r="BW1482" s="12"/>
      <c r="BY1482" s="12"/>
      <c r="CB1482" s="12"/>
      <c r="CC1482" s="12"/>
      <c r="CE1482" s="12"/>
      <c r="CH1482" s="12"/>
      <c r="CI1482" s="12"/>
    </row>
    <row r="1483" spans="1:87">
      <c r="A1483" s="9">
        <v>1474</v>
      </c>
      <c r="B1483" s="9">
        <v>295</v>
      </c>
      <c r="C1483" s="9" t="s">
        <v>1928</v>
      </c>
      <c r="D1483" s="9">
        <v>998</v>
      </c>
      <c r="E1483" s="9" t="s">
        <v>1928</v>
      </c>
      <c r="F1483" s="75">
        <v>0</v>
      </c>
      <c r="G1483" s="138">
        <v>0</v>
      </c>
      <c r="H1483" s="129">
        <f t="shared" si="207"/>
        <v>0</v>
      </c>
      <c r="I1483" s="128">
        <f>IF(H1484&gt;0, H1483/H1484, 0)</f>
        <v>0</v>
      </c>
      <c r="J1483" s="76"/>
      <c r="K1483" s="12" t="e">
        <f>ROUND(J1484*I1483,0)</f>
        <v>#REF!</v>
      </c>
      <c r="L1483" s="75">
        <v>0</v>
      </c>
      <c r="M1483" s="12" t="e">
        <f>K1483-L1483</f>
        <v>#REF!</v>
      </c>
      <c r="N1483" s="50" t="e">
        <f t="shared" si="206"/>
        <v>#REF!</v>
      </c>
      <c r="O1483" s="12">
        <v>0</v>
      </c>
      <c r="P1483" s="9">
        <f t="shared" si="208"/>
        <v>0</v>
      </c>
      <c r="Q1483" s="130">
        <f t="shared" si="209"/>
        <v>295</v>
      </c>
      <c r="R1483" s="130">
        <f t="shared" si="210"/>
        <v>998</v>
      </c>
      <c r="S1483" s="130">
        <f t="shared" si="211"/>
        <v>1474</v>
      </c>
      <c r="T1483" s="130">
        <f t="shared" si="212"/>
        <v>0</v>
      </c>
      <c r="U1483" s="130">
        <f t="shared" si="213"/>
        <v>0</v>
      </c>
      <c r="V1483" s="185">
        <f t="shared" ref="V1483:V1546" si="214">A1483</f>
        <v>1474</v>
      </c>
      <c r="W1483" s="12">
        <v>295</v>
      </c>
      <c r="X1483" s="9">
        <v>998</v>
      </c>
      <c r="Y1483" s="9">
        <v>1474</v>
      </c>
      <c r="Z1483" s="12">
        <v>0</v>
      </c>
      <c r="AA1483" s="12">
        <v>0</v>
      </c>
      <c r="AB1483" s="132"/>
      <c r="AC1483" s="131"/>
      <c r="AD1483" s="132"/>
      <c r="AE1483" s="132"/>
      <c r="AF1483" s="131"/>
      <c r="AG1483" s="131"/>
      <c r="AI1483" s="12"/>
      <c r="AL1483" s="12"/>
      <c r="AM1483" s="12"/>
      <c r="AO1483" s="12"/>
      <c r="AR1483" s="12"/>
      <c r="AS1483" s="12"/>
      <c r="AU1483" s="12"/>
      <c r="AX1483" s="12"/>
      <c r="AY1483" s="12"/>
      <c r="BA1483" s="12"/>
      <c r="BD1483" s="12"/>
      <c r="BE1483" s="12"/>
      <c r="BG1483" s="12"/>
      <c r="BJ1483" s="12"/>
      <c r="BK1483" s="12"/>
      <c r="BM1483" s="131"/>
      <c r="BN1483" s="132"/>
      <c r="BO1483" s="132"/>
      <c r="BP1483" s="12"/>
      <c r="BQ1483" s="12"/>
      <c r="BS1483" s="12"/>
      <c r="BV1483" s="12"/>
      <c r="BW1483" s="12"/>
      <c r="BY1483" s="12"/>
      <c r="CB1483" s="12"/>
      <c r="CC1483" s="12"/>
      <c r="CE1483" s="12"/>
      <c r="CH1483" s="12"/>
      <c r="CI1483" s="12"/>
    </row>
    <row r="1484" spans="1:87">
      <c r="A1484" s="9">
        <v>1475</v>
      </c>
      <c r="B1484" s="13">
        <v>295</v>
      </c>
      <c r="C1484" s="13" t="s">
        <v>1794</v>
      </c>
      <c r="D1484" s="13">
        <v>999</v>
      </c>
      <c r="E1484" s="13" t="s">
        <v>946</v>
      </c>
      <c r="F1484" s="141">
        <v>40254818.521389998</v>
      </c>
      <c r="G1484" s="142">
        <v>1</v>
      </c>
      <c r="H1484" s="134">
        <f>SUM(H1480:H1483)</f>
        <v>38607074.422600001</v>
      </c>
      <c r="I1484" s="133">
        <f>SUM(I1480:I1483)</f>
        <v>0.99999999999999989</v>
      </c>
      <c r="J1484" s="111" t="e">
        <f>VLOOKUP(B1484,town351,22)</f>
        <v>#REF!</v>
      </c>
      <c r="K1484" s="111" t="e">
        <f>SUM(K1480:K1483)</f>
        <v>#REF!</v>
      </c>
      <c r="L1484" s="135">
        <v>31197768</v>
      </c>
      <c r="M1484" s="111" t="e">
        <f>SUM(M1480:M1483)</f>
        <v>#REF!</v>
      </c>
      <c r="N1484" s="49" t="e">
        <f t="shared" si="206"/>
        <v>#REF!</v>
      </c>
      <c r="O1484" s="111">
        <v>4000</v>
      </c>
      <c r="P1484" s="9">
        <f t="shared" si="208"/>
        <v>0</v>
      </c>
      <c r="Q1484" s="130">
        <f t="shared" si="209"/>
        <v>295</v>
      </c>
      <c r="R1484" s="130">
        <f t="shared" si="210"/>
        <v>999</v>
      </c>
      <c r="S1484" s="130">
        <f t="shared" si="211"/>
        <v>1475</v>
      </c>
      <c r="T1484" s="130">
        <f t="shared" si="212"/>
        <v>3857</v>
      </c>
      <c r="U1484" s="130">
        <f t="shared" si="213"/>
        <v>38607074.422600001</v>
      </c>
      <c r="V1484" s="185">
        <f t="shared" si="214"/>
        <v>1475</v>
      </c>
      <c r="W1484" s="12">
        <v>295</v>
      </c>
      <c r="X1484" s="9">
        <v>999</v>
      </c>
      <c r="Y1484" s="9">
        <v>1475</v>
      </c>
      <c r="Z1484" s="12">
        <v>3857</v>
      </c>
      <c r="AA1484" s="12">
        <v>38607074.422600001</v>
      </c>
      <c r="AB1484" s="132"/>
      <c r="AC1484" s="131"/>
      <c r="AD1484" s="132"/>
      <c r="AE1484" s="132"/>
      <c r="AF1484" s="131"/>
      <c r="AG1484" s="131"/>
      <c r="AI1484" s="12"/>
      <c r="AL1484" s="12"/>
      <c r="AM1484" s="12"/>
      <c r="AO1484" s="12"/>
      <c r="AR1484" s="12"/>
      <c r="AS1484" s="12"/>
      <c r="AU1484" s="12"/>
      <c r="AX1484" s="12"/>
      <c r="AY1484" s="12"/>
      <c r="BA1484" s="12"/>
      <c r="BD1484" s="12"/>
      <c r="BE1484" s="12"/>
      <c r="BG1484" s="12"/>
      <c r="BJ1484" s="12"/>
      <c r="BK1484" s="12"/>
      <c r="BM1484" s="131"/>
      <c r="BN1484" s="132"/>
      <c r="BO1484" s="132"/>
      <c r="BP1484" s="12"/>
      <c r="BQ1484" s="12"/>
      <c r="BS1484" s="12"/>
      <c r="BV1484" s="12"/>
      <c r="BW1484" s="12"/>
      <c r="BY1484" s="12"/>
      <c r="CB1484" s="12"/>
      <c r="CC1484" s="12"/>
      <c r="CE1484" s="12"/>
      <c r="CH1484" s="12"/>
      <c r="CI1484" s="12"/>
    </row>
    <row r="1485" spans="1:87">
      <c r="A1485" s="9">
        <v>1476</v>
      </c>
      <c r="B1485" s="9">
        <v>296</v>
      </c>
      <c r="C1485" s="9" t="s">
        <v>1795</v>
      </c>
      <c r="D1485" s="9">
        <v>296</v>
      </c>
      <c r="E1485" s="9" t="s">
        <v>1356</v>
      </c>
      <c r="F1485" s="75">
        <v>3757350.99</v>
      </c>
      <c r="G1485" s="138">
        <v>0.66791425910468438</v>
      </c>
      <c r="H1485" s="129">
        <f>U1485</f>
        <v>3769019.7499999991</v>
      </c>
      <c r="I1485" s="128">
        <f>IF(H1489&gt;0, H1485/H1489, 0)</f>
        <v>0.6649921532131069</v>
      </c>
      <c r="J1485" s="76"/>
      <c r="K1485" s="12" t="e">
        <f>ROUND(J1489*I1485,0)</f>
        <v>#REF!</v>
      </c>
      <c r="L1485" s="75">
        <v>3164190</v>
      </c>
      <c r="M1485" s="12" t="e">
        <f>K1485-L1485</f>
        <v>#REF!</v>
      </c>
      <c r="N1485" s="50" t="e">
        <f t="shared" si="206"/>
        <v>#REF!</v>
      </c>
      <c r="O1485" s="12">
        <v>378</v>
      </c>
      <c r="P1485" s="9">
        <f t="shared" si="208"/>
        <v>0</v>
      </c>
      <c r="Q1485" s="130">
        <f t="shared" si="209"/>
        <v>296</v>
      </c>
      <c r="R1485" s="130">
        <f t="shared" si="210"/>
        <v>296</v>
      </c>
      <c r="S1485" s="130">
        <f t="shared" si="211"/>
        <v>1476</v>
      </c>
      <c r="T1485" s="130">
        <f t="shared" si="212"/>
        <v>373</v>
      </c>
      <c r="U1485" s="130">
        <f t="shared" si="213"/>
        <v>3769019.7499999991</v>
      </c>
      <c r="V1485" s="185">
        <f t="shared" si="214"/>
        <v>1476</v>
      </c>
      <c r="W1485" s="12">
        <v>296</v>
      </c>
      <c r="X1485" s="9">
        <v>296</v>
      </c>
      <c r="Y1485" s="9">
        <v>1476</v>
      </c>
      <c r="Z1485" s="12">
        <v>373</v>
      </c>
      <c r="AA1485" s="12">
        <v>3769019.7499999991</v>
      </c>
      <c r="AB1485" s="132"/>
      <c r="AC1485" s="131"/>
      <c r="AD1485" s="132"/>
      <c r="AE1485" s="132"/>
      <c r="AF1485" s="131"/>
      <c r="AG1485" s="131"/>
      <c r="AI1485" s="12"/>
      <c r="AL1485" s="12"/>
      <c r="AM1485" s="12"/>
      <c r="AO1485" s="12"/>
      <c r="AR1485" s="12"/>
      <c r="AS1485" s="12"/>
      <c r="AU1485" s="12"/>
      <c r="AX1485" s="12"/>
      <c r="AY1485" s="12"/>
      <c r="BA1485" s="12"/>
      <c r="BD1485" s="12"/>
      <c r="BE1485" s="12"/>
      <c r="BG1485" s="12"/>
      <c r="BJ1485" s="12"/>
      <c r="BK1485" s="12"/>
      <c r="BM1485" s="131"/>
      <c r="BN1485" s="132"/>
      <c r="BO1485" s="132"/>
      <c r="BP1485" s="12"/>
      <c r="BQ1485" s="12"/>
      <c r="BS1485" s="12"/>
      <c r="BV1485" s="12"/>
      <c r="BW1485" s="12"/>
      <c r="BY1485" s="12"/>
      <c r="CB1485" s="12"/>
      <c r="CC1485" s="12"/>
      <c r="CE1485" s="12"/>
      <c r="CH1485" s="12"/>
      <c r="CI1485" s="12"/>
    </row>
    <row r="1486" spans="1:87">
      <c r="A1486" s="9">
        <v>1477</v>
      </c>
      <c r="B1486" s="9">
        <v>296</v>
      </c>
      <c r="C1486" s="9" t="s">
        <v>1795</v>
      </c>
      <c r="D1486" s="9">
        <v>700</v>
      </c>
      <c r="E1486" s="9" t="s">
        <v>1446</v>
      </c>
      <c r="F1486" s="75">
        <v>1868148</v>
      </c>
      <c r="G1486" s="138">
        <v>0.33208574089531567</v>
      </c>
      <c r="H1486" s="129">
        <f t="shared" si="207"/>
        <v>1898746</v>
      </c>
      <c r="I1486" s="128">
        <f>IF(H1489&gt;0, H1486/H1489, 0)</f>
        <v>0.3350078467868931</v>
      </c>
      <c r="J1486" s="76"/>
      <c r="K1486" s="12" t="e">
        <f>ROUND(J1489*I1486,0)</f>
        <v>#REF!</v>
      </c>
      <c r="L1486" s="75">
        <v>1573229</v>
      </c>
      <c r="M1486" s="12" t="e">
        <f>K1486-L1486</f>
        <v>#REF!</v>
      </c>
      <c r="N1486" s="50" t="e">
        <f t="shared" si="206"/>
        <v>#REF!</v>
      </c>
      <c r="O1486" s="12">
        <v>164</v>
      </c>
      <c r="P1486" s="9">
        <f t="shared" si="208"/>
        <v>0</v>
      </c>
      <c r="Q1486" s="130">
        <f t="shared" si="209"/>
        <v>296</v>
      </c>
      <c r="R1486" s="130">
        <f t="shared" si="210"/>
        <v>700</v>
      </c>
      <c r="S1486" s="130">
        <f t="shared" si="211"/>
        <v>1477</v>
      </c>
      <c r="T1486" s="130">
        <f t="shared" si="212"/>
        <v>160</v>
      </c>
      <c r="U1486" s="130">
        <f t="shared" si="213"/>
        <v>1898746</v>
      </c>
      <c r="V1486" s="185">
        <f t="shared" si="214"/>
        <v>1477</v>
      </c>
      <c r="W1486" s="12">
        <v>296</v>
      </c>
      <c r="X1486" s="9">
        <v>700</v>
      </c>
      <c r="Y1486" s="9">
        <v>1477</v>
      </c>
      <c r="Z1486" s="12">
        <v>160</v>
      </c>
      <c r="AA1486" s="12">
        <v>1898746</v>
      </c>
      <c r="AB1486" s="132"/>
      <c r="AC1486" s="131"/>
      <c r="AD1486" s="132"/>
      <c r="AE1486" s="132"/>
      <c r="AF1486" s="131"/>
      <c r="AG1486" s="131"/>
      <c r="AI1486" s="12"/>
      <c r="AL1486" s="12"/>
      <c r="AM1486" s="12"/>
      <c r="AO1486" s="12"/>
      <c r="AR1486" s="12"/>
      <c r="AS1486" s="12"/>
      <c r="AU1486" s="12"/>
      <c r="AX1486" s="12"/>
      <c r="AY1486" s="12"/>
      <c r="BA1486" s="12"/>
      <c r="BD1486" s="12"/>
      <c r="BE1486" s="12"/>
      <c r="BG1486" s="12"/>
      <c r="BJ1486" s="12"/>
      <c r="BK1486" s="12"/>
      <c r="BM1486" s="131"/>
      <c r="BN1486" s="132"/>
      <c r="BO1486" s="132"/>
      <c r="BP1486" s="12"/>
      <c r="BQ1486" s="12"/>
      <c r="BS1486" s="12"/>
      <c r="BV1486" s="12"/>
      <c r="BW1486" s="12"/>
      <c r="BY1486" s="12"/>
      <c r="CB1486" s="12"/>
      <c r="CC1486" s="12"/>
      <c r="CE1486" s="12"/>
      <c r="CH1486" s="12"/>
      <c r="CI1486" s="12"/>
    </row>
    <row r="1487" spans="1:87">
      <c r="A1487" s="9">
        <v>1478</v>
      </c>
      <c r="B1487" s="9">
        <v>296</v>
      </c>
      <c r="C1487" s="9" t="s">
        <v>1928</v>
      </c>
      <c r="D1487" s="9">
        <v>998</v>
      </c>
      <c r="E1487" s="9" t="s">
        <v>1928</v>
      </c>
      <c r="F1487" s="75">
        <v>0</v>
      </c>
      <c r="G1487" s="138">
        <v>0</v>
      </c>
      <c r="H1487" s="129">
        <f t="shared" si="207"/>
        <v>0</v>
      </c>
      <c r="I1487" s="128">
        <f>IF(H1489&gt;0, H1487/H1489, 0)</f>
        <v>0</v>
      </c>
      <c r="J1487" s="76"/>
      <c r="K1487" s="12" t="e">
        <f>ROUND(J1489*I1487,0)</f>
        <v>#REF!</v>
      </c>
      <c r="L1487" s="75">
        <v>0</v>
      </c>
      <c r="M1487" s="12" t="e">
        <f>K1487-L1487</f>
        <v>#REF!</v>
      </c>
      <c r="N1487" s="50" t="e">
        <f t="shared" si="206"/>
        <v>#REF!</v>
      </c>
      <c r="O1487" s="12">
        <v>0</v>
      </c>
      <c r="P1487" s="9">
        <f t="shared" si="208"/>
        <v>0</v>
      </c>
      <c r="Q1487" s="130">
        <f t="shared" si="209"/>
        <v>296</v>
      </c>
      <c r="R1487" s="130">
        <f t="shared" si="210"/>
        <v>998</v>
      </c>
      <c r="S1487" s="130">
        <f t="shared" si="211"/>
        <v>1478</v>
      </c>
      <c r="T1487" s="130">
        <f t="shared" si="212"/>
        <v>0</v>
      </c>
      <c r="U1487" s="130">
        <f t="shared" si="213"/>
        <v>0</v>
      </c>
      <c r="V1487" s="185">
        <f t="shared" si="214"/>
        <v>1478</v>
      </c>
      <c r="W1487" s="12">
        <v>296</v>
      </c>
      <c r="X1487" s="9">
        <v>998</v>
      </c>
      <c r="Y1487" s="9">
        <v>1478</v>
      </c>
      <c r="Z1487" s="12">
        <v>0</v>
      </c>
      <c r="AA1487" s="12">
        <v>0</v>
      </c>
      <c r="AB1487" s="132"/>
      <c r="AC1487" s="131"/>
      <c r="AD1487" s="132"/>
      <c r="AE1487" s="132"/>
      <c r="AF1487" s="131"/>
      <c r="AG1487" s="131"/>
      <c r="AI1487" s="12"/>
      <c r="AL1487" s="12"/>
      <c r="AM1487" s="12"/>
      <c r="AO1487" s="12"/>
      <c r="AR1487" s="12"/>
      <c r="AS1487" s="12"/>
      <c r="AU1487" s="12"/>
      <c r="AX1487" s="12"/>
      <c r="AY1487" s="12"/>
      <c r="BA1487" s="12"/>
      <c r="BD1487" s="12"/>
      <c r="BE1487" s="12"/>
      <c r="BG1487" s="12"/>
      <c r="BJ1487" s="12"/>
      <c r="BK1487" s="12"/>
      <c r="BM1487" s="131"/>
      <c r="BN1487" s="132"/>
      <c r="BO1487" s="132"/>
      <c r="BP1487" s="12"/>
      <c r="BQ1487" s="12"/>
      <c r="BS1487" s="12"/>
      <c r="BV1487" s="12"/>
      <c r="BW1487" s="12"/>
      <c r="BY1487" s="12"/>
      <c r="CB1487" s="12"/>
      <c r="CC1487" s="12"/>
      <c r="CE1487" s="12"/>
      <c r="CH1487" s="12"/>
      <c r="CI1487" s="12"/>
    </row>
    <row r="1488" spans="1:87">
      <c r="A1488" s="9">
        <v>1479</v>
      </c>
      <c r="B1488" s="9">
        <v>296</v>
      </c>
      <c r="C1488" s="9" t="s">
        <v>1928</v>
      </c>
      <c r="D1488" s="9">
        <v>998</v>
      </c>
      <c r="E1488" s="9" t="s">
        <v>1928</v>
      </c>
      <c r="F1488" s="75">
        <v>0</v>
      </c>
      <c r="G1488" s="138">
        <v>0</v>
      </c>
      <c r="H1488" s="129">
        <f t="shared" si="207"/>
        <v>0</v>
      </c>
      <c r="I1488" s="128">
        <f>IF(H1489&gt;0, H1488/H1489, 0)</f>
        <v>0</v>
      </c>
      <c r="J1488" s="76"/>
      <c r="K1488" s="12" t="e">
        <f>ROUND(J1489*I1488,0)</f>
        <v>#REF!</v>
      </c>
      <c r="L1488" s="75">
        <v>0</v>
      </c>
      <c r="M1488" s="12" t="e">
        <f>K1488-L1488</f>
        <v>#REF!</v>
      </c>
      <c r="N1488" s="50" t="e">
        <f>IF(L1488&gt;0,M1488*100/L1488,IF(M1488&gt;0,100,0))</f>
        <v>#REF!</v>
      </c>
      <c r="O1488" s="12">
        <v>0</v>
      </c>
      <c r="P1488" s="9">
        <f t="shared" si="208"/>
        <v>0</v>
      </c>
      <c r="Q1488" s="130">
        <f t="shared" si="209"/>
        <v>296</v>
      </c>
      <c r="R1488" s="130">
        <f t="shared" si="210"/>
        <v>998</v>
      </c>
      <c r="S1488" s="130">
        <f t="shared" si="211"/>
        <v>1479</v>
      </c>
      <c r="T1488" s="130">
        <f t="shared" si="212"/>
        <v>0</v>
      </c>
      <c r="U1488" s="130">
        <f t="shared" si="213"/>
        <v>0</v>
      </c>
      <c r="V1488" s="185">
        <f t="shared" si="214"/>
        <v>1479</v>
      </c>
      <c r="W1488" s="12">
        <v>296</v>
      </c>
      <c r="X1488" s="9">
        <v>998</v>
      </c>
      <c r="Y1488" s="9">
        <v>1479</v>
      </c>
      <c r="Z1488" s="12">
        <v>0</v>
      </c>
      <c r="AA1488" s="12">
        <v>0</v>
      </c>
      <c r="AB1488" s="132"/>
      <c r="AC1488" s="131"/>
      <c r="AD1488" s="132"/>
      <c r="AE1488" s="132"/>
      <c r="AF1488" s="131"/>
      <c r="AG1488" s="131"/>
      <c r="AI1488" s="12"/>
      <c r="AL1488" s="12"/>
      <c r="AM1488" s="12"/>
      <c r="AO1488" s="12"/>
      <c r="AR1488" s="12"/>
      <c r="AS1488" s="12"/>
      <c r="AU1488" s="12"/>
      <c r="AX1488" s="12"/>
      <c r="AY1488" s="12"/>
      <c r="BA1488" s="12"/>
      <c r="BD1488" s="12"/>
      <c r="BE1488" s="12"/>
      <c r="BG1488" s="12"/>
      <c r="BJ1488" s="12"/>
      <c r="BK1488" s="12"/>
      <c r="BM1488" s="131"/>
      <c r="BN1488" s="132"/>
      <c r="BO1488" s="132"/>
      <c r="BP1488" s="12"/>
      <c r="BQ1488" s="12"/>
      <c r="BS1488" s="12"/>
      <c r="BV1488" s="12"/>
      <c r="BW1488" s="12"/>
      <c r="BY1488" s="12"/>
      <c r="CB1488" s="12"/>
      <c r="CC1488" s="12"/>
      <c r="CE1488" s="12"/>
      <c r="CH1488" s="12"/>
      <c r="CI1488" s="12"/>
    </row>
    <row r="1489" spans="1:87">
      <c r="A1489" s="9">
        <v>1480</v>
      </c>
      <c r="B1489" s="13">
        <v>296</v>
      </c>
      <c r="C1489" s="13" t="s">
        <v>1795</v>
      </c>
      <c r="D1489" s="13">
        <v>999</v>
      </c>
      <c r="E1489" s="13" t="s">
        <v>946</v>
      </c>
      <c r="F1489" s="141">
        <v>5625498.9900000002</v>
      </c>
      <c r="G1489" s="142">
        <v>1</v>
      </c>
      <c r="H1489" s="134">
        <f>SUM(H1485:H1488)</f>
        <v>5667765.7499999991</v>
      </c>
      <c r="I1489" s="133">
        <f>SUM(I1485:I1488)</f>
        <v>1</v>
      </c>
      <c r="J1489" s="111" t="e">
        <f>VLOOKUP(B1489,town351,22)</f>
        <v>#REF!</v>
      </c>
      <c r="K1489" s="111" t="e">
        <f>SUM(K1485:K1488)</f>
        <v>#REF!</v>
      </c>
      <c r="L1489" s="135">
        <v>4737419</v>
      </c>
      <c r="M1489" s="111" t="e">
        <f>SUM(M1485:M1488)</f>
        <v>#REF!</v>
      </c>
      <c r="N1489" s="49" t="e">
        <f t="shared" ref="N1489:N1551" si="215">IF(L1489&gt;0,M1489*100/L1489,IF(M1489&gt;0,100,0))</f>
        <v>#REF!</v>
      </c>
      <c r="O1489" s="111">
        <v>542</v>
      </c>
      <c r="P1489" s="9">
        <f t="shared" si="208"/>
        <v>0</v>
      </c>
      <c r="Q1489" s="130">
        <f t="shared" si="209"/>
        <v>296</v>
      </c>
      <c r="R1489" s="130">
        <f t="shared" si="210"/>
        <v>999</v>
      </c>
      <c r="S1489" s="130">
        <f t="shared" si="211"/>
        <v>1480</v>
      </c>
      <c r="T1489" s="130">
        <f t="shared" si="212"/>
        <v>533</v>
      </c>
      <c r="U1489" s="130">
        <f t="shared" si="213"/>
        <v>5667765.7499999991</v>
      </c>
      <c r="V1489" s="185">
        <f t="shared" si="214"/>
        <v>1480</v>
      </c>
      <c r="W1489" s="12">
        <v>296</v>
      </c>
      <c r="X1489" s="9">
        <v>999</v>
      </c>
      <c r="Y1489" s="9">
        <v>1480</v>
      </c>
      <c r="Z1489" s="12">
        <v>533</v>
      </c>
      <c r="AA1489" s="12">
        <v>5667765.7499999991</v>
      </c>
      <c r="AB1489" s="132"/>
      <c r="AC1489" s="131"/>
      <c r="AD1489" s="132"/>
      <c r="AE1489" s="132"/>
      <c r="AF1489" s="131"/>
      <c r="AG1489" s="131"/>
      <c r="AI1489" s="12"/>
      <c r="AL1489" s="12"/>
      <c r="AM1489" s="12"/>
      <c r="AO1489" s="12"/>
      <c r="AR1489" s="12"/>
      <c r="AS1489" s="12"/>
      <c r="AU1489" s="12"/>
      <c r="AX1489" s="12"/>
      <c r="AY1489" s="12"/>
      <c r="BA1489" s="12"/>
      <c r="BD1489" s="12"/>
      <c r="BE1489" s="12"/>
      <c r="BG1489" s="12"/>
      <c r="BJ1489" s="12"/>
      <c r="BK1489" s="12"/>
      <c r="BM1489" s="131"/>
      <c r="BN1489" s="132"/>
      <c r="BO1489" s="132"/>
      <c r="BP1489" s="12"/>
      <c r="BQ1489" s="12"/>
      <c r="BS1489" s="12"/>
      <c r="BV1489" s="12"/>
      <c r="BW1489" s="12"/>
      <c r="BY1489" s="12"/>
      <c r="CB1489" s="12"/>
      <c r="CC1489" s="12"/>
      <c r="CE1489" s="12"/>
      <c r="CH1489" s="12"/>
      <c r="CI1489" s="12"/>
    </row>
    <row r="1490" spans="1:87">
      <c r="A1490" s="9">
        <v>1481</v>
      </c>
      <c r="B1490" s="9">
        <v>297</v>
      </c>
      <c r="C1490" s="9" t="s">
        <v>1796</v>
      </c>
      <c r="D1490" s="9">
        <v>297</v>
      </c>
      <c r="E1490" s="9" t="s">
        <v>1357</v>
      </c>
      <c r="F1490" s="75">
        <v>0</v>
      </c>
      <c r="G1490" s="138">
        <v>0</v>
      </c>
      <c r="H1490" s="129">
        <f>U1490</f>
        <v>0</v>
      </c>
      <c r="I1490" s="128">
        <f>IF(H1494&gt;0, H1490/H1494, 0)</f>
        <v>0</v>
      </c>
      <c r="J1490" s="76"/>
      <c r="K1490" s="12" t="e">
        <f>ROUND(J1494*I1490,0)</f>
        <v>#REF!</v>
      </c>
      <c r="L1490" s="75">
        <v>0</v>
      </c>
      <c r="M1490" s="12" t="e">
        <f>K1490-L1490</f>
        <v>#REF!</v>
      </c>
      <c r="N1490" s="50" t="e">
        <f t="shared" si="215"/>
        <v>#REF!</v>
      </c>
      <c r="O1490" s="12">
        <v>0</v>
      </c>
      <c r="P1490" s="9">
        <f t="shared" si="208"/>
        <v>0</v>
      </c>
      <c r="Q1490" s="130">
        <f t="shared" si="209"/>
        <v>297</v>
      </c>
      <c r="R1490" s="130">
        <f t="shared" si="210"/>
        <v>297</v>
      </c>
      <c r="S1490" s="130">
        <f t="shared" si="211"/>
        <v>1481</v>
      </c>
      <c r="T1490" s="130">
        <f t="shared" si="212"/>
        <v>0</v>
      </c>
      <c r="U1490" s="130">
        <f t="shared" si="213"/>
        <v>0</v>
      </c>
      <c r="V1490" s="185">
        <f t="shared" si="214"/>
        <v>1481</v>
      </c>
      <c r="W1490" s="12">
        <v>297</v>
      </c>
      <c r="X1490" s="9">
        <v>297</v>
      </c>
      <c r="Y1490" s="9">
        <v>1481</v>
      </c>
      <c r="Z1490" s="12">
        <v>0</v>
      </c>
      <c r="AA1490" s="12">
        <v>0</v>
      </c>
      <c r="AB1490" s="132"/>
      <c r="AC1490" s="131"/>
      <c r="AD1490" s="132"/>
      <c r="AE1490" s="132"/>
      <c r="AF1490" s="131"/>
      <c r="AG1490" s="131"/>
      <c r="AI1490" s="12"/>
      <c r="AL1490" s="12"/>
      <c r="AM1490" s="12"/>
      <c r="AO1490" s="12"/>
      <c r="AR1490" s="12"/>
      <c r="AS1490" s="12"/>
      <c r="AU1490" s="12"/>
      <c r="AX1490" s="12"/>
      <c r="AY1490" s="12"/>
      <c r="BA1490" s="12"/>
      <c r="BD1490" s="12"/>
      <c r="BE1490" s="12"/>
      <c r="BG1490" s="12"/>
      <c r="BJ1490" s="12"/>
      <c r="BK1490" s="12"/>
      <c r="BM1490" s="131"/>
      <c r="BN1490" s="132"/>
      <c r="BO1490" s="132"/>
      <c r="BP1490" s="12"/>
      <c r="BQ1490" s="12"/>
      <c r="BS1490" s="12"/>
      <c r="BV1490" s="12"/>
      <c r="BW1490" s="12"/>
      <c r="BY1490" s="12"/>
      <c r="CB1490" s="12"/>
      <c r="CC1490" s="12"/>
      <c r="CE1490" s="12"/>
      <c r="CH1490" s="12"/>
      <c r="CI1490" s="12"/>
    </row>
    <row r="1491" spans="1:87">
      <c r="A1491" s="9">
        <v>1482</v>
      </c>
      <c r="B1491" s="9">
        <v>297</v>
      </c>
      <c r="C1491" s="9" t="s">
        <v>1796</v>
      </c>
      <c r="D1491" s="9">
        <v>766</v>
      </c>
      <c r="E1491" s="9" t="s">
        <v>1929</v>
      </c>
      <c r="F1491" s="75">
        <v>559813</v>
      </c>
      <c r="G1491" s="138">
        <v>1</v>
      </c>
      <c r="H1491" s="129">
        <f t="shared" si="207"/>
        <v>586885</v>
      </c>
      <c r="I1491" s="128">
        <f>IF(H1494&gt;0, H1491/H1494, 0)</f>
        <v>1</v>
      </c>
      <c r="J1491" s="76"/>
      <c r="K1491" s="12" t="e">
        <f>ROUND(J1494*I1491,0)</f>
        <v>#REF!</v>
      </c>
      <c r="L1491" s="75">
        <v>411508</v>
      </c>
      <c r="M1491" s="12" t="e">
        <f>K1491-L1491</f>
        <v>#REF!</v>
      </c>
      <c r="N1491" s="50" t="e">
        <f t="shared" si="215"/>
        <v>#REF!</v>
      </c>
      <c r="O1491" s="12">
        <v>55</v>
      </c>
      <c r="P1491" s="9">
        <f t="shared" si="208"/>
        <v>0</v>
      </c>
      <c r="Q1491" s="130">
        <f t="shared" si="209"/>
        <v>297</v>
      </c>
      <c r="R1491" s="130">
        <f t="shared" si="210"/>
        <v>766</v>
      </c>
      <c r="S1491" s="130">
        <f t="shared" si="211"/>
        <v>1482</v>
      </c>
      <c r="T1491" s="130">
        <f t="shared" si="212"/>
        <v>57</v>
      </c>
      <c r="U1491" s="130">
        <f t="shared" si="213"/>
        <v>586885</v>
      </c>
      <c r="V1491" s="185">
        <f t="shared" si="214"/>
        <v>1482</v>
      </c>
      <c r="W1491" s="12">
        <v>297</v>
      </c>
      <c r="X1491" s="9">
        <v>766</v>
      </c>
      <c r="Y1491" s="9">
        <v>1482</v>
      </c>
      <c r="Z1491" s="12">
        <v>57</v>
      </c>
      <c r="AA1491" s="12">
        <v>586885</v>
      </c>
      <c r="AB1491" s="132"/>
      <c r="AC1491" s="131"/>
      <c r="AD1491" s="132"/>
      <c r="AE1491" s="132"/>
      <c r="AF1491" s="131"/>
      <c r="AG1491" s="131"/>
      <c r="AI1491" s="12"/>
      <c r="AL1491" s="12"/>
      <c r="AM1491" s="12"/>
      <c r="AO1491" s="12"/>
      <c r="AR1491" s="12"/>
      <c r="AS1491" s="12"/>
      <c r="AU1491" s="12"/>
      <c r="AX1491" s="12"/>
      <c r="AY1491" s="12"/>
      <c r="BA1491" s="12"/>
      <c r="BD1491" s="12"/>
      <c r="BE1491" s="12"/>
      <c r="BG1491" s="12"/>
      <c r="BJ1491" s="12"/>
      <c r="BK1491" s="12"/>
      <c r="BM1491" s="131"/>
      <c r="BN1491" s="132"/>
      <c r="BO1491" s="132"/>
      <c r="BP1491" s="12"/>
      <c r="BQ1491" s="12"/>
      <c r="BS1491" s="12"/>
      <c r="BV1491" s="12"/>
      <c r="BW1491" s="12"/>
      <c r="BY1491" s="12"/>
      <c r="CB1491" s="12"/>
      <c r="CC1491" s="12"/>
      <c r="CE1491" s="12"/>
      <c r="CH1491" s="12"/>
      <c r="CI1491" s="12"/>
    </row>
    <row r="1492" spans="1:87">
      <c r="A1492" s="9">
        <v>1483</v>
      </c>
      <c r="B1492" s="9">
        <v>297</v>
      </c>
      <c r="C1492" s="9" t="s">
        <v>1928</v>
      </c>
      <c r="D1492" s="9">
        <v>998</v>
      </c>
      <c r="E1492" s="9" t="s">
        <v>1928</v>
      </c>
      <c r="F1492" s="75">
        <v>0</v>
      </c>
      <c r="G1492" s="138">
        <v>0</v>
      </c>
      <c r="H1492" s="129">
        <f t="shared" si="207"/>
        <v>0</v>
      </c>
      <c r="I1492" s="128">
        <f>IF(H1494&gt;0, H1492/H1494, 0)</f>
        <v>0</v>
      </c>
      <c r="J1492" s="76"/>
      <c r="K1492" s="12" t="e">
        <f>ROUND(J1494*I1492,0)</f>
        <v>#REF!</v>
      </c>
      <c r="L1492" s="75">
        <v>0</v>
      </c>
      <c r="M1492" s="12" t="e">
        <f>K1492-L1492</f>
        <v>#REF!</v>
      </c>
      <c r="N1492" s="50" t="e">
        <f t="shared" si="215"/>
        <v>#REF!</v>
      </c>
      <c r="O1492" s="12">
        <v>0</v>
      </c>
      <c r="P1492" s="9">
        <f t="shared" si="208"/>
        <v>0</v>
      </c>
      <c r="Q1492" s="130">
        <f t="shared" si="209"/>
        <v>297</v>
      </c>
      <c r="R1492" s="130">
        <f t="shared" si="210"/>
        <v>998</v>
      </c>
      <c r="S1492" s="130">
        <f t="shared" si="211"/>
        <v>1483</v>
      </c>
      <c r="T1492" s="130">
        <f t="shared" si="212"/>
        <v>0</v>
      </c>
      <c r="U1492" s="130">
        <f t="shared" si="213"/>
        <v>0</v>
      </c>
      <c r="V1492" s="185">
        <f t="shared" si="214"/>
        <v>1483</v>
      </c>
      <c r="W1492" s="12">
        <v>297</v>
      </c>
      <c r="X1492" s="9">
        <v>998</v>
      </c>
      <c r="Y1492" s="9">
        <v>1483</v>
      </c>
      <c r="Z1492" s="12">
        <v>0</v>
      </c>
      <c r="AA1492" s="12">
        <v>0</v>
      </c>
      <c r="AB1492" s="132"/>
      <c r="AC1492" s="131"/>
      <c r="AD1492" s="132"/>
      <c r="AE1492" s="132"/>
      <c r="AF1492" s="131"/>
      <c r="AG1492" s="131"/>
      <c r="AI1492" s="12"/>
      <c r="AL1492" s="12"/>
      <c r="AM1492" s="12"/>
      <c r="AO1492" s="12"/>
      <c r="AR1492" s="12"/>
      <c r="AS1492" s="12"/>
      <c r="AU1492" s="12"/>
      <c r="AX1492" s="12"/>
      <c r="AY1492" s="12"/>
      <c r="BA1492" s="12"/>
      <c r="BD1492" s="12"/>
      <c r="BE1492" s="12"/>
      <c r="BG1492" s="12"/>
      <c r="BJ1492" s="12"/>
      <c r="BK1492" s="12"/>
      <c r="BM1492" s="131"/>
      <c r="BN1492" s="132"/>
      <c r="BO1492" s="132"/>
      <c r="BP1492" s="12"/>
      <c r="BQ1492" s="12"/>
      <c r="BS1492" s="12"/>
      <c r="BV1492" s="12"/>
      <c r="BW1492" s="12"/>
      <c r="BY1492" s="12"/>
      <c r="CB1492" s="12"/>
      <c r="CC1492" s="12"/>
      <c r="CE1492" s="12"/>
      <c r="CH1492" s="12"/>
      <c r="CI1492" s="12"/>
    </row>
    <row r="1493" spans="1:87">
      <c r="A1493" s="9">
        <v>1484</v>
      </c>
      <c r="B1493" s="9">
        <v>297</v>
      </c>
      <c r="C1493" s="9" t="s">
        <v>1928</v>
      </c>
      <c r="D1493" s="9">
        <v>998</v>
      </c>
      <c r="E1493" s="9" t="s">
        <v>1928</v>
      </c>
      <c r="F1493" s="75">
        <v>0</v>
      </c>
      <c r="G1493" s="138">
        <v>0</v>
      </c>
      <c r="H1493" s="129">
        <f t="shared" si="207"/>
        <v>0</v>
      </c>
      <c r="I1493" s="128">
        <f>IF(H1494&gt;0, H1493/H1494, 0)</f>
        <v>0</v>
      </c>
      <c r="J1493" s="76"/>
      <c r="K1493" s="12" t="e">
        <f>ROUND(J1494*I1493,0)</f>
        <v>#REF!</v>
      </c>
      <c r="L1493" s="75">
        <v>0</v>
      </c>
      <c r="M1493" s="12" t="e">
        <f>K1493-L1493</f>
        <v>#REF!</v>
      </c>
      <c r="N1493" s="50" t="e">
        <f t="shared" si="215"/>
        <v>#REF!</v>
      </c>
      <c r="O1493" s="12">
        <v>0</v>
      </c>
      <c r="P1493" s="9">
        <f t="shared" si="208"/>
        <v>0</v>
      </c>
      <c r="Q1493" s="130">
        <f t="shared" si="209"/>
        <v>297</v>
      </c>
      <c r="R1493" s="130">
        <f t="shared" si="210"/>
        <v>998</v>
      </c>
      <c r="S1493" s="130">
        <f t="shared" si="211"/>
        <v>1484</v>
      </c>
      <c r="T1493" s="130">
        <f t="shared" si="212"/>
        <v>0</v>
      </c>
      <c r="U1493" s="130">
        <f t="shared" si="213"/>
        <v>0</v>
      </c>
      <c r="V1493" s="185">
        <f t="shared" si="214"/>
        <v>1484</v>
      </c>
      <c r="W1493" s="12">
        <v>297</v>
      </c>
      <c r="X1493" s="9">
        <v>998</v>
      </c>
      <c r="Y1493" s="9">
        <v>1484</v>
      </c>
      <c r="Z1493" s="12">
        <v>0</v>
      </c>
      <c r="AA1493" s="12">
        <v>0</v>
      </c>
      <c r="AB1493" s="132"/>
      <c r="AC1493" s="131"/>
      <c r="AD1493" s="132"/>
      <c r="AE1493" s="132"/>
      <c r="AF1493" s="131"/>
      <c r="AG1493" s="131"/>
      <c r="AI1493" s="12"/>
      <c r="AL1493" s="12"/>
      <c r="AM1493" s="12"/>
      <c r="AO1493" s="12"/>
      <c r="AR1493" s="12"/>
      <c r="AS1493" s="12"/>
      <c r="AU1493" s="12"/>
      <c r="AX1493" s="12"/>
      <c r="AY1493" s="12"/>
      <c r="BA1493" s="12"/>
      <c r="BD1493" s="12"/>
      <c r="BE1493" s="12"/>
      <c r="BG1493" s="12"/>
      <c r="BJ1493" s="12"/>
      <c r="BK1493" s="12"/>
      <c r="BM1493" s="131"/>
      <c r="BN1493" s="132"/>
      <c r="BO1493" s="132"/>
      <c r="BP1493" s="12"/>
      <c r="BQ1493" s="12"/>
      <c r="BS1493" s="12"/>
      <c r="BV1493" s="12"/>
      <c r="BW1493" s="12"/>
      <c r="BY1493" s="12"/>
      <c r="CB1493" s="12"/>
      <c r="CC1493" s="12"/>
      <c r="CE1493" s="12"/>
      <c r="CH1493" s="12"/>
      <c r="CI1493" s="12"/>
    </row>
    <row r="1494" spans="1:87">
      <c r="A1494" s="9">
        <v>1485</v>
      </c>
      <c r="B1494" s="13">
        <v>297</v>
      </c>
      <c r="C1494" s="13" t="s">
        <v>1796</v>
      </c>
      <c r="D1494" s="13">
        <v>999</v>
      </c>
      <c r="E1494" s="13" t="s">
        <v>946</v>
      </c>
      <c r="F1494" s="141">
        <v>559813</v>
      </c>
      <c r="G1494" s="142">
        <v>1</v>
      </c>
      <c r="H1494" s="134">
        <f>SUM(H1490:H1493)</f>
        <v>586885</v>
      </c>
      <c r="I1494" s="133">
        <f>SUM(I1490:I1493)</f>
        <v>1</v>
      </c>
      <c r="J1494" s="111" t="e">
        <f>VLOOKUP(B1494,town351,22)</f>
        <v>#REF!</v>
      </c>
      <c r="K1494" s="111" t="e">
        <f>SUM(K1490:K1493)</f>
        <v>#REF!</v>
      </c>
      <c r="L1494" s="135">
        <v>411508</v>
      </c>
      <c r="M1494" s="111" t="e">
        <f>SUM(M1490:M1493)</f>
        <v>#REF!</v>
      </c>
      <c r="N1494" s="49" t="e">
        <f t="shared" si="215"/>
        <v>#REF!</v>
      </c>
      <c r="O1494" s="111">
        <v>55</v>
      </c>
      <c r="P1494" s="9">
        <f t="shared" si="208"/>
        <v>0</v>
      </c>
      <c r="Q1494" s="130">
        <f t="shared" si="209"/>
        <v>297</v>
      </c>
      <c r="R1494" s="130">
        <f t="shared" si="210"/>
        <v>999</v>
      </c>
      <c r="S1494" s="130">
        <f t="shared" si="211"/>
        <v>1485</v>
      </c>
      <c r="T1494" s="130">
        <f t="shared" si="212"/>
        <v>57</v>
      </c>
      <c r="U1494" s="130">
        <f t="shared" si="213"/>
        <v>586885</v>
      </c>
      <c r="V1494" s="185">
        <f t="shared" si="214"/>
        <v>1485</v>
      </c>
      <c r="W1494" s="12">
        <v>297</v>
      </c>
      <c r="X1494" s="9">
        <v>999</v>
      </c>
      <c r="Y1494" s="9">
        <v>1485</v>
      </c>
      <c r="Z1494" s="12">
        <v>57</v>
      </c>
      <c r="AA1494" s="12">
        <v>586885</v>
      </c>
      <c r="AB1494" s="132"/>
      <c r="AC1494" s="131"/>
      <c r="AD1494" s="132"/>
      <c r="AE1494" s="132"/>
      <c r="AF1494" s="131"/>
      <c r="AG1494" s="131"/>
      <c r="AI1494" s="12"/>
      <c r="AL1494" s="12"/>
      <c r="AM1494" s="12"/>
      <c r="AO1494" s="12"/>
      <c r="AR1494" s="12"/>
      <c r="AS1494" s="12"/>
      <c r="AU1494" s="12"/>
      <c r="AX1494" s="12"/>
      <c r="AY1494" s="12"/>
      <c r="BA1494" s="12"/>
      <c r="BD1494" s="12"/>
      <c r="BE1494" s="12"/>
      <c r="BG1494" s="12"/>
      <c r="BJ1494" s="12"/>
      <c r="BK1494" s="12"/>
      <c r="BM1494" s="131"/>
      <c r="BN1494" s="132"/>
      <c r="BO1494" s="132"/>
      <c r="BP1494" s="12"/>
      <c r="BQ1494" s="12"/>
      <c r="BS1494" s="12"/>
      <c r="BV1494" s="12"/>
      <c r="BW1494" s="12"/>
      <c r="BY1494" s="12"/>
      <c r="CB1494" s="12"/>
      <c r="CC1494" s="12"/>
      <c r="CE1494" s="12"/>
      <c r="CH1494" s="12"/>
      <c r="CI1494" s="12"/>
    </row>
    <row r="1495" spans="1:87">
      <c r="A1495" s="9">
        <v>1486</v>
      </c>
      <c r="B1495" s="9">
        <v>298</v>
      </c>
      <c r="C1495" s="9" t="s">
        <v>1797</v>
      </c>
      <c r="D1495" s="9">
        <v>298</v>
      </c>
      <c r="E1495" s="9" t="s">
        <v>1358</v>
      </c>
      <c r="F1495" s="75">
        <v>4876256.0624799998</v>
      </c>
      <c r="G1495" s="138">
        <v>0.47803661891867566</v>
      </c>
      <c r="H1495" s="129">
        <f>U1495</f>
        <v>5219302.4780799998</v>
      </c>
      <c r="I1495" s="128">
        <f>IF(H1499&gt;0, H1495/H1499, 0)</f>
        <v>0.49459302881455541</v>
      </c>
      <c r="J1495" s="76"/>
      <c r="K1495" s="12" t="e">
        <f>ROUND(J1499*I1495,0)</f>
        <v>#REF!</v>
      </c>
      <c r="L1495" s="75">
        <v>4295264</v>
      </c>
      <c r="M1495" s="12" t="e">
        <f>K1495-L1495</f>
        <v>#REF!</v>
      </c>
      <c r="N1495" s="50" t="e">
        <f t="shared" si="215"/>
        <v>#REF!</v>
      </c>
      <c r="O1495" s="12">
        <v>558</v>
      </c>
      <c r="P1495" s="9">
        <f t="shared" si="208"/>
        <v>0</v>
      </c>
      <c r="Q1495" s="130">
        <f t="shared" si="209"/>
        <v>298</v>
      </c>
      <c r="R1495" s="130">
        <f t="shared" si="210"/>
        <v>298</v>
      </c>
      <c r="S1495" s="130">
        <f t="shared" si="211"/>
        <v>1486</v>
      </c>
      <c r="T1495" s="130">
        <f t="shared" si="212"/>
        <v>586</v>
      </c>
      <c r="U1495" s="130">
        <f t="shared" si="213"/>
        <v>5219302.4780799998</v>
      </c>
      <c r="V1495" s="185">
        <f t="shared" si="214"/>
        <v>1486</v>
      </c>
      <c r="W1495" s="12">
        <v>298</v>
      </c>
      <c r="X1495" s="9">
        <v>298</v>
      </c>
      <c r="Y1495" s="9">
        <v>1486</v>
      </c>
      <c r="Z1495" s="12">
        <v>586</v>
      </c>
      <c r="AA1495" s="12">
        <v>5219302.4780799998</v>
      </c>
      <c r="AB1495" s="132"/>
      <c r="AC1495" s="131"/>
      <c r="AD1495" s="132"/>
      <c r="AE1495" s="132"/>
      <c r="AF1495" s="131"/>
      <c r="AG1495" s="131"/>
      <c r="AI1495" s="12"/>
      <c r="AL1495" s="12"/>
      <c r="AM1495" s="12"/>
      <c r="AO1495" s="12"/>
      <c r="AR1495" s="12"/>
      <c r="AS1495" s="12"/>
      <c r="AU1495" s="12"/>
      <c r="AX1495" s="12"/>
      <c r="AY1495" s="12"/>
      <c r="BA1495" s="12"/>
      <c r="BD1495" s="12"/>
      <c r="BE1495" s="12"/>
      <c r="BG1495" s="12"/>
      <c r="BJ1495" s="12"/>
      <c r="BK1495" s="12"/>
      <c r="BM1495" s="131"/>
      <c r="BN1495" s="132"/>
      <c r="BO1495" s="132"/>
      <c r="BP1495" s="12"/>
      <c r="BQ1495" s="12"/>
      <c r="BS1495" s="12"/>
      <c r="BV1495" s="12"/>
      <c r="BW1495" s="12"/>
      <c r="BY1495" s="12"/>
      <c r="CB1495" s="12"/>
      <c r="CC1495" s="12"/>
      <c r="CE1495" s="12"/>
      <c r="CH1495" s="12"/>
      <c r="CI1495" s="12"/>
    </row>
    <row r="1496" spans="1:87">
      <c r="A1496" s="9">
        <v>1487</v>
      </c>
      <c r="B1496" s="9">
        <v>298</v>
      </c>
      <c r="C1496" s="9" t="s">
        <v>1797</v>
      </c>
      <c r="D1496" s="9">
        <v>705</v>
      </c>
      <c r="E1496" s="9" t="s">
        <v>1447</v>
      </c>
      <c r="F1496" s="75">
        <v>5184558</v>
      </c>
      <c r="G1496" s="138">
        <v>0.50826054767256934</v>
      </c>
      <c r="H1496" s="129">
        <f t="shared" si="207"/>
        <v>5159974</v>
      </c>
      <c r="I1496" s="128">
        <f>IF(H1499&gt;0, H1496/H1499, 0)</f>
        <v>0.48897092666742342</v>
      </c>
      <c r="J1496" s="76"/>
      <c r="K1496" s="12" t="e">
        <f>ROUND(J1499*I1496,0)</f>
        <v>#REF!</v>
      </c>
      <c r="L1496" s="75">
        <v>4566832</v>
      </c>
      <c r="M1496" s="12" t="e">
        <f>K1496-L1496</f>
        <v>#REF!</v>
      </c>
      <c r="N1496" s="50" t="e">
        <f t="shared" si="215"/>
        <v>#REF!</v>
      </c>
      <c r="O1496" s="12">
        <v>538</v>
      </c>
      <c r="P1496" s="9">
        <f t="shared" si="208"/>
        <v>0</v>
      </c>
      <c r="Q1496" s="130">
        <f t="shared" si="209"/>
        <v>298</v>
      </c>
      <c r="R1496" s="130">
        <f t="shared" si="210"/>
        <v>705</v>
      </c>
      <c r="S1496" s="130">
        <f t="shared" si="211"/>
        <v>1487</v>
      </c>
      <c r="T1496" s="130">
        <f t="shared" si="212"/>
        <v>525</v>
      </c>
      <c r="U1496" s="130">
        <f t="shared" si="213"/>
        <v>5159974</v>
      </c>
      <c r="V1496" s="185">
        <f t="shared" si="214"/>
        <v>1487</v>
      </c>
      <c r="W1496" s="12">
        <v>298</v>
      </c>
      <c r="X1496" s="9">
        <v>705</v>
      </c>
      <c r="Y1496" s="9">
        <v>1487</v>
      </c>
      <c r="Z1496" s="12">
        <v>525</v>
      </c>
      <c r="AA1496" s="12">
        <v>5159974</v>
      </c>
      <c r="AB1496" s="132"/>
      <c r="AC1496" s="131"/>
      <c r="AD1496" s="132"/>
      <c r="AE1496" s="132"/>
      <c r="AF1496" s="131"/>
      <c r="AG1496" s="131"/>
      <c r="AI1496" s="12"/>
      <c r="AL1496" s="12"/>
      <c r="AM1496" s="12"/>
      <c r="AO1496" s="12"/>
      <c r="AR1496" s="12"/>
      <c r="AS1496" s="12"/>
      <c r="AU1496" s="12"/>
      <c r="AX1496" s="12"/>
      <c r="AY1496" s="12"/>
      <c r="BA1496" s="12"/>
      <c r="BD1496" s="12"/>
      <c r="BE1496" s="12"/>
      <c r="BG1496" s="12"/>
      <c r="BJ1496" s="12"/>
      <c r="BK1496" s="12"/>
      <c r="BM1496" s="131"/>
      <c r="BN1496" s="132"/>
      <c r="BO1496" s="132"/>
      <c r="BP1496" s="12"/>
      <c r="BQ1496" s="12"/>
      <c r="BS1496" s="12"/>
      <c r="BV1496" s="12"/>
      <c r="BW1496" s="12"/>
      <c r="BY1496" s="12"/>
      <c r="CB1496" s="12"/>
      <c r="CC1496" s="12"/>
      <c r="CE1496" s="12"/>
      <c r="CH1496" s="12"/>
      <c r="CI1496" s="12"/>
    </row>
    <row r="1497" spans="1:87">
      <c r="A1497" s="9">
        <v>1488</v>
      </c>
      <c r="B1497" s="9">
        <v>298</v>
      </c>
      <c r="C1497" s="9" t="s">
        <v>1797</v>
      </c>
      <c r="D1497" s="9">
        <v>817</v>
      </c>
      <c r="E1497" s="9" t="s">
        <v>1478</v>
      </c>
      <c r="F1497" s="75">
        <v>139777</v>
      </c>
      <c r="G1497" s="138">
        <v>1.3702833408755138E-2</v>
      </c>
      <c r="H1497" s="129">
        <f t="shared" si="207"/>
        <v>173445</v>
      </c>
      <c r="I1497" s="128">
        <f>IF(H1499&gt;0, H1497/H1499, 0)</f>
        <v>1.6436044518021071E-2</v>
      </c>
      <c r="J1497" s="76"/>
      <c r="K1497" s="12" t="e">
        <f>ROUND(J1499*I1497,0)</f>
        <v>#REF!</v>
      </c>
      <c r="L1497" s="75">
        <v>123123</v>
      </c>
      <c r="M1497" s="12" t="e">
        <f>K1497-L1497</f>
        <v>#REF!</v>
      </c>
      <c r="N1497" s="50" t="e">
        <f t="shared" si="215"/>
        <v>#REF!</v>
      </c>
      <c r="O1497" s="12">
        <v>9</v>
      </c>
      <c r="P1497" s="9">
        <f t="shared" si="208"/>
        <v>0</v>
      </c>
      <c r="Q1497" s="130">
        <f t="shared" si="209"/>
        <v>298</v>
      </c>
      <c r="R1497" s="130">
        <f t="shared" si="210"/>
        <v>817</v>
      </c>
      <c r="S1497" s="130">
        <f t="shared" si="211"/>
        <v>1488</v>
      </c>
      <c r="T1497" s="130">
        <f t="shared" si="212"/>
        <v>11</v>
      </c>
      <c r="U1497" s="130">
        <f t="shared" si="213"/>
        <v>173445</v>
      </c>
      <c r="V1497" s="185">
        <f t="shared" si="214"/>
        <v>1488</v>
      </c>
      <c r="W1497" s="12">
        <v>298</v>
      </c>
      <c r="X1497" s="9">
        <v>817</v>
      </c>
      <c r="Y1497" s="9">
        <v>1488</v>
      </c>
      <c r="Z1497" s="12">
        <v>11</v>
      </c>
      <c r="AA1497" s="12">
        <v>173445</v>
      </c>
      <c r="AB1497" s="132"/>
      <c r="AC1497" s="131"/>
      <c r="AD1497" s="132"/>
      <c r="AE1497" s="132"/>
      <c r="AF1497" s="131"/>
      <c r="AG1497" s="131"/>
      <c r="AI1497" s="12"/>
      <c r="AL1497" s="12"/>
      <c r="AM1497" s="12"/>
      <c r="AO1497" s="12"/>
      <c r="AR1497" s="12"/>
      <c r="AS1497" s="12"/>
      <c r="AU1497" s="12"/>
      <c r="AX1497" s="12"/>
      <c r="AY1497" s="12"/>
      <c r="BA1497" s="12"/>
      <c r="BD1497" s="12"/>
      <c r="BE1497" s="12"/>
      <c r="BG1497" s="12"/>
      <c r="BJ1497" s="12"/>
      <c r="BK1497" s="12"/>
      <c r="BM1497" s="131"/>
      <c r="BN1497" s="132"/>
      <c r="BO1497" s="132"/>
      <c r="BP1497" s="12"/>
      <c r="BQ1497" s="12"/>
      <c r="BS1497" s="12"/>
      <c r="BV1497" s="12"/>
      <c r="BW1497" s="12"/>
      <c r="BY1497" s="12"/>
      <c r="CB1497" s="12"/>
      <c r="CC1497" s="12"/>
      <c r="CE1497" s="12"/>
      <c r="CH1497" s="12"/>
      <c r="CI1497" s="12"/>
    </row>
    <row r="1498" spans="1:87">
      <c r="A1498" s="9">
        <v>1489</v>
      </c>
      <c r="B1498" s="9">
        <v>298</v>
      </c>
      <c r="C1498" s="9" t="s">
        <v>1928</v>
      </c>
      <c r="D1498" s="9">
        <v>998</v>
      </c>
      <c r="F1498" s="136">
        <v>0</v>
      </c>
      <c r="G1498" s="137">
        <v>0</v>
      </c>
      <c r="H1498" s="129">
        <f t="shared" si="207"/>
        <v>0</v>
      </c>
      <c r="I1498" s="128">
        <f>IF(H1499&gt;0, H1498/H1499, 0)</f>
        <v>0</v>
      </c>
      <c r="J1498" s="76"/>
      <c r="K1498" s="12" t="e">
        <f>ROUND(J1499*I1498,0)</f>
        <v>#REF!</v>
      </c>
      <c r="L1498" s="75">
        <v>0</v>
      </c>
      <c r="M1498" s="12" t="e">
        <f>K1498-L1498</f>
        <v>#REF!</v>
      </c>
      <c r="N1498" s="50" t="e">
        <f t="shared" si="215"/>
        <v>#REF!</v>
      </c>
      <c r="O1498" s="12">
        <v>0</v>
      </c>
      <c r="P1498" s="9">
        <f t="shared" si="208"/>
        <v>0</v>
      </c>
      <c r="Q1498" s="130">
        <f t="shared" si="209"/>
        <v>298</v>
      </c>
      <c r="R1498" s="130">
        <f t="shared" si="210"/>
        <v>998</v>
      </c>
      <c r="S1498" s="130">
        <f t="shared" si="211"/>
        <v>1489</v>
      </c>
      <c r="T1498" s="130">
        <f t="shared" si="212"/>
        <v>0</v>
      </c>
      <c r="U1498" s="130">
        <f t="shared" si="213"/>
        <v>0</v>
      </c>
      <c r="V1498" s="185">
        <f t="shared" si="214"/>
        <v>1489</v>
      </c>
      <c r="W1498" s="12">
        <v>298</v>
      </c>
      <c r="X1498" s="9">
        <v>998</v>
      </c>
      <c r="Y1498" s="9">
        <v>1489</v>
      </c>
      <c r="Z1498" s="12">
        <v>0</v>
      </c>
      <c r="AA1498" s="12">
        <v>0</v>
      </c>
      <c r="AB1498" s="132"/>
      <c r="AC1498" s="131"/>
      <c r="AD1498" s="132"/>
      <c r="AE1498" s="132"/>
      <c r="AF1498" s="131"/>
      <c r="AG1498" s="131"/>
      <c r="AI1498" s="12"/>
      <c r="AL1498" s="12"/>
      <c r="AM1498" s="12"/>
      <c r="AO1498" s="12"/>
      <c r="AR1498" s="12"/>
      <c r="AS1498" s="12"/>
      <c r="AU1498" s="12"/>
      <c r="AX1498" s="12"/>
      <c r="AY1498" s="12"/>
      <c r="BA1498" s="12"/>
      <c r="BD1498" s="12"/>
      <c r="BE1498" s="12"/>
      <c r="BG1498" s="12"/>
      <c r="BJ1498" s="12"/>
      <c r="BK1498" s="12"/>
      <c r="BM1498" s="131"/>
      <c r="BN1498" s="132"/>
      <c r="BO1498" s="132"/>
      <c r="BP1498" s="12"/>
      <c r="BQ1498" s="12"/>
      <c r="BS1498" s="12"/>
      <c r="BV1498" s="12"/>
      <c r="BW1498" s="12"/>
      <c r="BY1498" s="12"/>
      <c r="CB1498" s="12"/>
      <c r="CC1498" s="12"/>
      <c r="CE1498" s="12"/>
      <c r="CH1498" s="12"/>
      <c r="CI1498" s="12"/>
    </row>
    <row r="1499" spans="1:87">
      <c r="A1499" s="9">
        <v>1490</v>
      </c>
      <c r="B1499" s="13">
        <v>298</v>
      </c>
      <c r="C1499" s="13" t="s">
        <v>1797</v>
      </c>
      <c r="D1499" s="13">
        <v>999</v>
      </c>
      <c r="E1499" s="13" t="s">
        <v>946</v>
      </c>
      <c r="F1499" s="141">
        <v>10200591.062479999</v>
      </c>
      <c r="G1499" s="142">
        <v>1.0000000000000002</v>
      </c>
      <c r="H1499" s="134">
        <f>SUM(H1495:H1498)</f>
        <v>10552721.478080001</v>
      </c>
      <c r="I1499" s="133">
        <f>SUM(I1495:I1498)</f>
        <v>0.99999999999999989</v>
      </c>
      <c r="J1499" s="111" t="e">
        <f>VLOOKUP(B1499,town351,22)</f>
        <v>#REF!</v>
      </c>
      <c r="K1499" s="111" t="e">
        <f>SUM(K1495:K1498)</f>
        <v>#REF!</v>
      </c>
      <c r="L1499" s="135">
        <v>8985219</v>
      </c>
      <c r="M1499" s="111" t="e">
        <f>SUM(M1495:M1498)</f>
        <v>#REF!</v>
      </c>
      <c r="N1499" s="49" t="e">
        <f t="shared" si="215"/>
        <v>#REF!</v>
      </c>
      <c r="O1499" s="111">
        <v>1105</v>
      </c>
      <c r="P1499" s="9">
        <f t="shared" si="208"/>
        <v>0</v>
      </c>
      <c r="Q1499" s="130">
        <f t="shared" si="209"/>
        <v>298</v>
      </c>
      <c r="R1499" s="130">
        <f t="shared" si="210"/>
        <v>999</v>
      </c>
      <c r="S1499" s="130">
        <f t="shared" si="211"/>
        <v>1490</v>
      </c>
      <c r="T1499" s="130">
        <f t="shared" si="212"/>
        <v>1122</v>
      </c>
      <c r="U1499" s="130">
        <f t="shared" si="213"/>
        <v>10552721.478080001</v>
      </c>
      <c r="V1499" s="185">
        <f t="shared" si="214"/>
        <v>1490</v>
      </c>
      <c r="W1499" s="12">
        <v>298</v>
      </c>
      <c r="X1499" s="9">
        <v>999</v>
      </c>
      <c r="Y1499" s="9">
        <v>1490</v>
      </c>
      <c r="Z1499" s="12">
        <v>1122</v>
      </c>
      <c r="AA1499" s="12">
        <v>10552721.478080001</v>
      </c>
      <c r="AB1499" s="132"/>
      <c r="AC1499" s="131"/>
      <c r="AD1499" s="132"/>
      <c r="AE1499" s="132"/>
      <c r="AF1499" s="131"/>
      <c r="AG1499" s="131"/>
      <c r="AI1499" s="12"/>
      <c r="AL1499" s="12"/>
      <c r="AM1499" s="12"/>
      <c r="AO1499" s="12"/>
      <c r="AR1499" s="12"/>
      <c r="AS1499" s="12"/>
      <c r="AU1499" s="12"/>
      <c r="AX1499" s="12"/>
      <c r="AY1499" s="12"/>
      <c r="BA1499" s="12"/>
      <c r="BD1499" s="12"/>
      <c r="BE1499" s="12"/>
      <c r="BG1499" s="12"/>
      <c r="BJ1499" s="12"/>
      <c r="BK1499" s="12"/>
      <c r="BM1499" s="131"/>
      <c r="BN1499" s="132"/>
      <c r="BO1499" s="132"/>
      <c r="BP1499" s="12"/>
      <c r="BQ1499" s="12"/>
      <c r="BS1499" s="12"/>
      <c r="BV1499" s="12"/>
      <c r="BW1499" s="12"/>
      <c r="BY1499" s="12"/>
      <c r="CB1499" s="12"/>
      <c r="CC1499" s="12"/>
      <c r="CE1499" s="12"/>
      <c r="CH1499" s="12"/>
      <c r="CI1499" s="12"/>
    </row>
    <row r="1500" spans="1:87">
      <c r="A1500" s="9">
        <v>1491</v>
      </c>
      <c r="B1500" s="9">
        <v>299</v>
      </c>
      <c r="C1500" s="9" t="s">
        <v>1798</v>
      </c>
      <c r="D1500" s="9">
        <v>299</v>
      </c>
      <c r="E1500" s="9" t="s">
        <v>1359</v>
      </c>
      <c r="F1500" s="75">
        <v>0</v>
      </c>
      <c r="G1500" s="138">
        <v>0</v>
      </c>
      <c r="H1500" s="129">
        <f>U1500</f>
        <v>0</v>
      </c>
      <c r="I1500" s="128">
        <f>IF(H1504&gt;0, H1500/H1504, 0)</f>
        <v>0</v>
      </c>
      <c r="J1500" s="76"/>
      <c r="K1500" s="12" t="e">
        <f>ROUND(J1504*I1500,0)</f>
        <v>#REF!</v>
      </c>
      <c r="L1500" s="75">
        <v>0</v>
      </c>
      <c r="M1500" s="12" t="e">
        <f>K1500-L1500</f>
        <v>#REF!</v>
      </c>
      <c r="N1500" s="50" t="e">
        <f t="shared" si="215"/>
        <v>#REF!</v>
      </c>
      <c r="O1500" s="12">
        <v>0</v>
      </c>
      <c r="P1500" s="9">
        <f t="shared" si="208"/>
        <v>0</v>
      </c>
      <c r="Q1500" s="130">
        <f t="shared" si="209"/>
        <v>299</v>
      </c>
      <c r="R1500" s="130">
        <f t="shared" si="210"/>
        <v>299</v>
      </c>
      <c r="S1500" s="130">
        <f t="shared" si="211"/>
        <v>1491</v>
      </c>
      <c r="T1500" s="130">
        <f t="shared" si="212"/>
        <v>0</v>
      </c>
      <c r="U1500" s="130">
        <f t="shared" si="213"/>
        <v>0</v>
      </c>
      <c r="V1500" s="185">
        <f t="shared" si="214"/>
        <v>1491</v>
      </c>
      <c r="W1500" s="12">
        <v>299</v>
      </c>
      <c r="X1500" s="9">
        <v>299</v>
      </c>
      <c r="Y1500" s="9">
        <v>1491</v>
      </c>
      <c r="Z1500" s="12">
        <v>0</v>
      </c>
      <c r="AA1500" s="12">
        <v>0</v>
      </c>
      <c r="AB1500" s="132"/>
      <c r="AC1500" s="131"/>
      <c r="AD1500" s="132"/>
      <c r="AE1500" s="132"/>
      <c r="AF1500" s="131"/>
      <c r="AG1500" s="131"/>
      <c r="AI1500" s="12"/>
      <c r="AL1500" s="12"/>
      <c r="AM1500" s="12"/>
      <c r="AO1500" s="12"/>
      <c r="AR1500" s="12"/>
      <c r="AS1500" s="12"/>
      <c r="AU1500" s="12"/>
      <c r="AX1500" s="12"/>
      <c r="AY1500" s="12"/>
      <c r="BA1500" s="12"/>
      <c r="BD1500" s="12"/>
      <c r="BE1500" s="12"/>
      <c r="BG1500" s="12"/>
      <c r="BJ1500" s="12"/>
      <c r="BK1500" s="12"/>
      <c r="BM1500" s="131"/>
      <c r="BN1500" s="132"/>
      <c r="BO1500" s="132"/>
      <c r="BP1500" s="12"/>
      <c r="BQ1500" s="12"/>
      <c r="BS1500" s="12"/>
      <c r="BV1500" s="12"/>
      <c r="BW1500" s="12"/>
      <c r="BY1500" s="12"/>
      <c r="CB1500" s="12"/>
      <c r="CC1500" s="12"/>
      <c r="CE1500" s="12"/>
      <c r="CH1500" s="12"/>
      <c r="CI1500" s="12"/>
    </row>
    <row r="1501" spans="1:87">
      <c r="A1501" s="9">
        <v>1492</v>
      </c>
      <c r="B1501" s="9">
        <v>299</v>
      </c>
      <c r="C1501" s="9" t="s">
        <v>1798</v>
      </c>
      <c r="D1501" s="9">
        <v>735</v>
      </c>
      <c r="E1501" s="9" t="s">
        <v>1456</v>
      </c>
      <c r="F1501" s="75">
        <v>12688771</v>
      </c>
      <c r="G1501" s="138">
        <v>0.89733728794021694</v>
      </c>
      <c r="H1501" s="129">
        <f t="shared" si="207"/>
        <v>12411723</v>
      </c>
      <c r="I1501" s="128">
        <f>IF(H1504&gt;0, H1501/H1504, 0)</f>
        <v>0.88523454032321913</v>
      </c>
      <c r="J1501" s="76"/>
      <c r="K1501" s="12" t="e">
        <f>ROUND(J1504*I1501,0)</f>
        <v>#REF!</v>
      </c>
      <c r="L1501" s="75">
        <v>6550655</v>
      </c>
      <c r="M1501" s="12" t="e">
        <f>K1501-L1501</f>
        <v>#REF!</v>
      </c>
      <c r="N1501" s="50" t="e">
        <f t="shared" si="215"/>
        <v>#REF!</v>
      </c>
      <c r="O1501" s="12">
        <v>1341</v>
      </c>
      <c r="P1501" s="9">
        <f t="shared" si="208"/>
        <v>0</v>
      </c>
      <c r="Q1501" s="130">
        <f t="shared" si="209"/>
        <v>299</v>
      </c>
      <c r="R1501" s="130">
        <f t="shared" si="210"/>
        <v>735</v>
      </c>
      <c r="S1501" s="130">
        <f t="shared" si="211"/>
        <v>1492</v>
      </c>
      <c r="T1501" s="130">
        <f t="shared" si="212"/>
        <v>1293</v>
      </c>
      <c r="U1501" s="130">
        <f t="shared" si="213"/>
        <v>12411723</v>
      </c>
      <c r="V1501" s="185">
        <f t="shared" si="214"/>
        <v>1492</v>
      </c>
      <c r="W1501" s="12">
        <v>299</v>
      </c>
      <c r="X1501" s="9">
        <v>735</v>
      </c>
      <c r="Y1501" s="9">
        <v>1492</v>
      </c>
      <c r="Z1501" s="12">
        <v>1293</v>
      </c>
      <c r="AA1501" s="12">
        <v>12411723</v>
      </c>
      <c r="AB1501" s="132"/>
      <c r="AC1501" s="131"/>
      <c r="AD1501" s="132"/>
      <c r="AE1501" s="132"/>
      <c r="AF1501" s="131"/>
      <c r="AG1501" s="131"/>
      <c r="AI1501" s="12"/>
      <c r="AL1501" s="12"/>
      <c r="AM1501" s="12"/>
      <c r="AO1501" s="12"/>
      <c r="AR1501" s="12"/>
      <c r="AS1501" s="12"/>
      <c r="AU1501" s="12"/>
      <c r="AX1501" s="12"/>
      <c r="AY1501" s="12"/>
      <c r="BA1501" s="12"/>
      <c r="BD1501" s="12"/>
      <c r="BE1501" s="12"/>
      <c r="BG1501" s="12"/>
      <c r="BJ1501" s="12"/>
      <c r="BK1501" s="12"/>
      <c r="BM1501" s="131"/>
      <c r="BN1501" s="132"/>
      <c r="BO1501" s="132"/>
      <c r="BP1501" s="12"/>
      <c r="BQ1501" s="12"/>
      <c r="BS1501" s="12"/>
      <c r="BV1501" s="12"/>
      <c r="BW1501" s="12"/>
      <c r="BY1501" s="12"/>
      <c r="CB1501" s="12"/>
      <c r="CC1501" s="12"/>
      <c r="CE1501" s="12"/>
      <c r="CH1501" s="12"/>
      <c r="CI1501" s="12"/>
    </row>
    <row r="1502" spans="1:87">
      <c r="A1502" s="9">
        <v>1493</v>
      </c>
      <c r="B1502" s="9">
        <v>299</v>
      </c>
      <c r="C1502" s="9" t="s">
        <v>1798</v>
      </c>
      <c r="D1502" s="9">
        <v>852</v>
      </c>
      <c r="E1502" s="9" t="s">
        <v>1488</v>
      </c>
      <c r="F1502" s="75">
        <v>1451699</v>
      </c>
      <c r="G1502" s="138">
        <v>0.10266271205978302</v>
      </c>
      <c r="H1502" s="129">
        <f t="shared" si="207"/>
        <v>1609107</v>
      </c>
      <c r="I1502" s="128">
        <f>IF(H1504&gt;0, H1502/H1504, 0)</f>
        <v>0.11476545967678091</v>
      </c>
      <c r="J1502" s="76"/>
      <c r="K1502" s="12" t="e">
        <f>ROUND(J1504*I1502,0)</f>
        <v>#REF!</v>
      </c>
      <c r="L1502" s="75">
        <v>749448</v>
      </c>
      <c r="M1502" s="12" t="e">
        <f>K1502-L1502</f>
        <v>#REF!</v>
      </c>
      <c r="N1502" s="50" t="e">
        <f t="shared" si="215"/>
        <v>#REF!</v>
      </c>
      <c r="O1502" s="12">
        <v>94</v>
      </c>
      <c r="P1502" s="9">
        <f t="shared" si="208"/>
        <v>0</v>
      </c>
      <c r="Q1502" s="130">
        <f t="shared" si="209"/>
        <v>299</v>
      </c>
      <c r="R1502" s="130">
        <f t="shared" si="210"/>
        <v>852</v>
      </c>
      <c r="S1502" s="130">
        <f t="shared" si="211"/>
        <v>1493</v>
      </c>
      <c r="T1502" s="130">
        <f t="shared" si="212"/>
        <v>103</v>
      </c>
      <c r="U1502" s="130">
        <f t="shared" si="213"/>
        <v>1609107</v>
      </c>
      <c r="V1502" s="185">
        <f t="shared" si="214"/>
        <v>1493</v>
      </c>
      <c r="W1502" s="12">
        <v>299</v>
      </c>
      <c r="X1502" s="9">
        <v>852</v>
      </c>
      <c r="Y1502" s="9">
        <v>1493</v>
      </c>
      <c r="Z1502" s="12">
        <v>103</v>
      </c>
      <c r="AA1502" s="12">
        <v>1609107</v>
      </c>
      <c r="AB1502" s="132"/>
      <c r="AC1502" s="131"/>
      <c r="AD1502" s="132"/>
      <c r="AE1502" s="132"/>
      <c r="AF1502" s="131"/>
      <c r="AG1502" s="131"/>
      <c r="AI1502" s="12"/>
      <c r="AL1502" s="12"/>
      <c r="AM1502" s="12"/>
      <c r="AO1502" s="12"/>
      <c r="AR1502" s="12"/>
      <c r="AS1502" s="12"/>
      <c r="AU1502" s="12"/>
      <c r="AX1502" s="12"/>
      <c r="AY1502" s="12"/>
      <c r="BA1502" s="12"/>
      <c r="BD1502" s="12"/>
      <c r="BE1502" s="12"/>
      <c r="BG1502" s="12"/>
      <c r="BJ1502" s="12"/>
      <c r="BK1502" s="12"/>
      <c r="BM1502" s="131"/>
      <c r="BN1502" s="132"/>
      <c r="BO1502" s="132"/>
      <c r="BP1502" s="12"/>
      <c r="BQ1502" s="12"/>
      <c r="BS1502" s="12"/>
      <c r="BV1502" s="12"/>
      <c r="BW1502" s="12"/>
      <c r="BY1502" s="12"/>
      <c r="CB1502" s="12"/>
      <c r="CC1502" s="12"/>
      <c r="CE1502" s="12"/>
      <c r="CH1502" s="12"/>
      <c r="CI1502" s="12"/>
    </row>
    <row r="1503" spans="1:87">
      <c r="A1503" s="9">
        <v>1494</v>
      </c>
      <c r="B1503" s="9">
        <v>299</v>
      </c>
      <c r="C1503" s="9" t="s">
        <v>1928</v>
      </c>
      <c r="D1503" s="9">
        <v>998</v>
      </c>
      <c r="E1503" s="9" t="s">
        <v>1928</v>
      </c>
      <c r="F1503" s="75">
        <v>0</v>
      </c>
      <c r="G1503" s="138">
        <v>0</v>
      </c>
      <c r="H1503" s="129">
        <f t="shared" si="207"/>
        <v>0</v>
      </c>
      <c r="I1503" s="128">
        <f>IF(H1504&gt;0, H1503/H1504, 0)</f>
        <v>0</v>
      </c>
      <c r="J1503" s="76"/>
      <c r="K1503" s="12" t="e">
        <f>ROUND(J1504*I1503,0)</f>
        <v>#REF!</v>
      </c>
      <c r="L1503" s="75">
        <v>0</v>
      </c>
      <c r="M1503" s="12" t="e">
        <f>K1503-L1503</f>
        <v>#REF!</v>
      </c>
      <c r="N1503" s="50" t="e">
        <f t="shared" si="215"/>
        <v>#REF!</v>
      </c>
      <c r="O1503" s="12">
        <v>0</v>
      </c>
      <c r="P1503" s="9">
        <f t="shared" si="208"/>
        <v>0</v>
      </c>
      <c r="Q1503" s="130">
        <f t="shared" si="209"/>
        <v>299</v>
      </c>
      <c r="R1503" s="130">
        <f t="shared" si="210"/>
        <v>998</v>
      </c>
      <c r="S1503" s="130">
        <f t="shared" si="211"/>
        <v>1494</v>
      </c>
      <c r="T1503" s="130">
        <f t="shared" si="212"/>
        <v>0</v>
      </c>
      <c r="U1503" s="130">
        <f t="shared" si="213"/>
        <v>0</v>
      </c>
      <c r="V1503" s="185">
        <f t="shared" si="214"/>
        <v>1494</v>
      </c>
      <c r="W1503" s="12">
        <v>299</v>
      </c>
      <c r="X1503" s="9">
        <v>998</v>
      </c>
      <c r="Y1503" s="9">
        <v>1494</v>
      </c>
      <c r="Z1503" s="12">
        <v>0</v>
      </c>
      <c r="AA1503" s="12">
        <v>0</v>
      </c>
      <c r="AB1503" s="132"/>
      <c r="AC1503" s="131"/>
      <c r="AD1503" s="132"/>
      <c r="AE1503" s="132"/>
      <c r="AF1503" s="131"/>
      <c r="AG1503" s="131"/>
      <c r="AI1503" s="12"/>
      <c r="AL1503" s="12"/>
      <c r="AM1503" s="12"/>
      <c r="AO1503" s="12"/>
      <c r="AR1503" s="12"/>
      <c r="AS1503" s="12"/>
      <c r="AU1503" s="12"/>
      <c r="AX1503" s="12"/>
      <c r="AY1503" s="12"/>
      <c r="BA1503" s="12"/>
      <c r="BD1503" s="12"/>
      <c r="BE1503" s="12"/>
      <c r="BG1503" s="12"/>
      <c r="BJ1503" s="12"/>
      <c r="BK1503" s="12"/>
      <c r="BM1503" s="131"/>
      <c r="BN1503" s="132"/>
      <c r="BO1503" s="132"/>
      <c r="BP1503" s="12"/>
      <c r="BQ1503" s="12"/>
      <c r="BS1503" s="12"/>
      <c r="BV1503" s="12"/>
      <c r="BW1503" s="12"/>
      <c r="BY1503" s="12"/>
      <c r="CB1503" s="12"/>
      <c r="CC1503" s="12"/>
      <c r="CE1503" s="12"/>
      <c r="CH1503" s="12"/>
      <c r="CI1503" s="12"/>
    </row>
    <row r="1504" spans="1:87">
      <c r="A1504" s="9">
        <v>1495</v>
      </c>
      <c r="B1504" s="13">
        <v>299</v>
      </c>
      <c r="C1504" s="13" t="s">
        <v>1798</v>
      </c>
      <c r="D1504" s="13">
        <v>999</v>
      </c>
      <c r="E1504" s="13" t="s">
        <v>946</v>
      </c>
      <c r="F1504" s="141">
        <v>14140470</v>
      </c>
      <c r="G1504" s="142">
        <v>1</v>
      </c>
      <c r="H1504" s="134">
        <f>SUM(H1500:H1503)</f>
        <v>14020830</v>
      </c>
      <c r="I1504" s="133">
        <f>SUM(I1500:I1503)</f>
        <v>1</v>
      </c>
      <c r="J1504" s="111" t="e">
        <f>VLOOKUP(B1504,town351,22)</f>
        <v>#REF!</v>
      </c>
      <c r="K1504" s="111" t="e">
        <f>SUM(K1500:K1503)</f>
        <v>#REF!</v>
      </c>
      <c r="L1504" s="135">
        <v>7300103</v>
      </c>
      <c r="M1504" s="111" t="e">
        <f>SUM(M1500:M1503)</f>
        <v>#REF!</v>
      </c>
      <c r="N1504" s="49" t="e">
        <f t="shared" si="215"/>
        <v>#REF!</v>
      </c>
      <c r="O1504" s="111">
        <v>1435</v>
      </c>
      <c r="P1504" s="9">
        <f t="shared" si="208"/>
        <v>0</v>
      </c>
      <c r="Q1504" s="130">
        <f t="shared" si="209"/>
        <v>299</v>
      </c>
      <c r="R1504" s="130">
        <f t="shared" si="210"/>
        <v>999</v>
      </c>
      <c r="S1504" s="130">
        <f t="shared" si="211"/>
        <v>1495</v>
      </c>
      <c r="T1504" s="130">
        <f t="shared" si="212"/>
        <v>1396</v>
      </c>
      <c r="U1504" s="130">
        <f t="shared" si="213"/>
        <v>14020830</v>
      </c>
      <c r="V1504" s="185">
        <f t="shared" si="214"/>
        <v>1495</v>
      </c>
      <c r="W1504" s="12">
        <v>299</v>
      </c>
      <c r="X1504" s="9">
        <v>999</v>
      </c>
      <c r="Y1504" s="9">
        <v>1495</v>
      </c>
      <c r="Z1504" s="12">
        <v>1396</v>
      </c>
      <c r="AA1504" s="12">
        <v>14020830</v>
      </c>
      <c r="AB1504" s="132"/>
      <c r="AC1504" s="131"/>
      <c r="AD1504" s="132"/>
      <c r="AE1504" s="132"/>
      <c r="AF1504" s="131"/>
      <c r="AG1504" s="131"/>
      <c r="AI1504" s="12"/>
      <c r="AL1504" s="12"/>
      <c r="AM1504" s="12"/>
      <c r="AO1504" s="12"/>
      <c r="AR1504" s="12"/>
      <c r="AS1504" s="12"/>
      <c r="AU1504" s="12"/>
      <c r="AX1504" s="12"/>
      <c r="AY1504" s="12"/>
      <c r="BA1504" s="12"/>
      <c r="BD1504" s="12"/>
      <c r="BE1504" s="12"/>
      <c r="BG1504" s="12"/>
      <c r="BJ1504" s="12"/>
      <c r="BK1504" s="12"/>
      <c r="BM1504" s="131"/>
      <c r="BN1504" s="132"/>
      <c r="BO1504" s="132"/>
      <c r="BP1504" s="12"/>
      <c r="BQ1504" s="12"/>
      <c r="BS1504" s="12"/>
      <c r="BV1504" s="12"/>
      <c r="BW1504" s="12"/>
      <c r="BY1504" s="12"/>
      <c r="CB1504" s="12"/>
      <c r="CC1504" s="12"/>
      <c r="CE1504" s="12"/>
      <c r="CH1504" s="12"/>
      <c r="CI1504" s="12"/>
    </row>
    <row r="1505" spans="1:87">
      <c r="A1505" s="9">
        <v>1496</v>
      </c>
      <c r="B1505" s="9">
        <v>300</v>
      </c>
      <c r="C1505" s="9" t="s">
        <v>1799</v>
      </c>
      <c r="D1505" s="9">
        <v>300</v>
      </c>
      <c r="E1505" s="9" t="s">
        <v>1360</v>
      </c>
      <c r="F1505" s="75">
        <v>1879850.1199999996</v>
      </c>
      <c r="G1505" s="138">
        <v>0.9836584559311935</v>
      </c>
      <c r="H1505" s="129">
        <f>U1505</f>
        <v>1912666.2499999995</v>
      </c>
      <c r="I1505" s="128">
        <f>IF(H1509&gt;0, H1505/H1509, 0)</f>
        <v>0.99172159440971708</v>
      </c>
      <c r="J1505" s="76"/>
      <c r="K1505" s="12" t="e">
        <f>ROUND(J1509*I1505,0)</f>
        <v>#REF!</v>
      </c>
      <c r="L1505" s="75">
        <v>1621100</v>
      </c>
      <c r="M1505" s="12" t="e">
        <f>K1505-L1505</f>
        <v>#REF!</v>
      </c>
      <c r="N1505" s="50" t="e">
        <f t="shared" si="215"/>
        <v>#REF!</v>
      </c>
      <c r="O1505" s="12">
        <v>197</v>
      </c>
      <c r="P1505" s="9">
        <f t="shared" si="208"/>
        <v>0</v>
      </c>
      <c r="Q1505" s="130">
        <f t="shared" si="209"/>
        <v>300</v>
      </c>
      <c r="R1505" s="130">
        <f t="shared" si="210"/>
        <v>300</v>
      </c>
      <c r="S1505" s="130">
        <f t="shared" si="211"/>
        <v>1496</v>
      </c>
      <c r="T1505" s="130">
        <f t="shared" si="212"/>
        <v>199</v>
      </c>
      <c r="U1505" s="130">
        <f t="shared" si="213"/>
        <v>1912666.2499999995</v>
      </c>
      <c r="V1505" s="185">
        <f t="shared" si="214"/>
        <v>1496</v>
      </c>
      <c r="W1505" s="12">
        <v>300</v>
      </c>
      <c r="X1505" s="9">
        <v>300</v>
      </c>
      <c r="Y1505" s="9">
        <v>1496</v>
      </c>
      <c r="Z1505" s="12">
        <v>199</v>
      </c>
      <c r="AA1505" s="12">
        <v>1912666.2499999995</v>
      </c>
      <c r="AB1505" s="132"/>
      <c r="AC1505" s="131"/>
      <c r="AD1505" s="132"/>
      <c r="AE1505" s="132"/>
      <c r="AF1505" s="131"/>
      <c r="AG1505" s="131"/>
      <c r="AI1505" s="12"/>
      <c r="AL1505" s="12"/>
      <c r="AM1505" s="12"/>
      <c r="AO1505" s="12"/>
      <c r="AR1505" s="12"/>
      <c r="AS1505" s="12"/>
      <c r="AU1505" s="12"/>
      <c r="AX1505" s="12"/>
      <c r="AY1505" s="12"/>
      <c r="BA1505" s="12"/>
      <c r="BD1505" s="12"/>
      <c r="BE1505" s="12"/>
      <c r="BG1505" s="12"/>
      <c r="BJ1505" s="12"/>
      <c r="BK1505" s="12"/>
      <c r="BM1505" s="131"/>
      <c r="BN1505" s="132"/>
      <c r="BO1505" s="132"/>
      <c r="BP1505" s="12"/>
      <c r="BQ1505" s="12"/>
      <c r="BS1505" s="12"/>
      <c r="BV1505" s="12"/>
      <c r="BW1505" s="12"/>
      <c r="BY1505" s="12"/>
      <c r="CB1505" s="12"/>
      <c r="CC1505" s="12"/>
      <c r="CE1505" s="12"/>
      <c r="CH1505" s="12"/>
      <c r="CI1505" s="12"/>
    </row>
    <row r="1506" spans="1:87">
      <c r="A1506" s="9">
        <v>1497</v>
      </c>
      <c r="B1506" s="9">
        <v>300</v>
      </c>
      <c r="C1506" s="9" t="s">
        <v>1799</v>
      </c>
      <c r="D1506" s="9">
        <v>815</v>
      </c>
      <c r="E1506" s="9" t="s">
        <v>1477</v>
      </c>
      <c r="F1506" s="75">
        <v>31230</v>
      </c>
      <c r="G1506" s="138">
        <v>1.6341544068806495E-2</v>
      </c>
      <c r="H1506" s="129">
        <f t="shared" si="207"/>
        <v>15966</v>
      </c>
      <c r="I1506" s="128">
        <f>IF(H1509&gt;0, H1506/H1509, 0)</f>
        <v>8.2784055902829605E-3</v>
      </c>
      <c r="J1506" s="76"/>
      <c r="K1506" s="12" t="e">
        <f>ROUND(J1509*I1506,0)</f>
        <v>#REF!</v>
      </c>
      <c r="L1506" s="75">
        <v>26931</v>
      </c>
      <c r="M1506" s="12" t="e">
        <f>K1506-L1506</f>
        <v>#REF!</v>
      </c>
      <c r="N1506" s="50" t="e">
        <f t="shared" si="215"/>
        <v>#REF!</v>
      </c>
      <c r="O1506" s="12">
        <v>2</v>
      </c>
      <c r="P1506" s="9">
        <f t="shared" si="208"/>
        <v>0</v>
      </c>
      <c r="Q1506" s="130">
        <f t="shared" si="209"/>
        <v>300</v>
      </c>
      <c r="R1506" s="130">
        <f t="shared" si="210"/>
        <v>815</v>
      </c>
      <c r="S1506" s="130">
        <f t="shared" si="211"/>
        <v>1497</v>
      </c>
      <c r="T1506" s="130">
        <f t="shared" si="212"/>
        <v>1</v>
      </c>
      <c r="U1506" s="130">
        <f t="shared" si="213"/>
        <v>15966</v>
      </c>
      <c r="V1506" s="185">
        <f t="shared" si="214"/>
        <v>1497</v>
      </c>
      <c r="W1506" s="12">
        <v>300</v>
      </c>
      <c r="X1506" s="9">
        <v>815</v>
      </c>
      <c r="Y1506" s="9">
        <v>1497</v>
      </c>
      <c r="Z1506" s="12">
        <v>1</v>
      </c>
      <c r="AA1506" s="12">
        <v>15966</v>
      </c>
      <c r="AB1506" s="132"/>
      <c r="AC1506" s="131"/>
      <c r="AD1506" s="132"/>
      <c r="AE1506" s="132"/>
      <c r="AF1506" s="131"/>
      <c r="AG1506" s="131"/>
      <c r="AI1506" s="12"/>
      <c r="AL1506" s="12"/>
      <c r="AM1506" s="12"/>
      <c r="AO1506" s="12"/>
      <c r="AR1506" s="12"/>
      <c r="AS1506" s="12"/>
      <c r="AU1506" s="12"/>
      <c r="AX1506" s="12"/>
      <c r="AY1506" s="12"/>
      <c r="BA1506" s="12"/>
      <c r="BD1506" s="12"/>
      <c r="BE1506" s="12"/>
      <c r="BG1506" s="12"/>
      <c r="BJ1506" s="12"/>
      <c r="BK1506" s="12"/>
      <c r="BM1506" s="131"/>
      <c r="BN1506" s="132"/>
      <c r="BO1506" s="132"/>
      <c r="BP1506" s="12"/>
      <c r="BQ1506" s="12"/>
      <c r="BS1506" s="12"/>
      <c r="BV1506" s="12"/>
      <c r="BW1506" s="12"/>
      <c r="BY1506" s="12"/>
      <c r="CB1506" s="12"/>
      <c r="CC1506" s="12"/>
      <c r="CE1506" s="12"/>
      <c r="CH1506" s="12"/>
      <c r="CI1506" s="12"/>
    </row>
    <row r="1507" spans="1:87">
      <c r="A1507" s="9">
        <v>1498</v>
      </c>
      <c r="B1507" s="9">
        <v>300</v>
      </c>
      <c r="C1507" s="9" t="s">
        <v>1928</v>
      </c>
      <c r="D1507" s="9">
        <v>998</v>
      </c>
      <c r="E1507" s="9" t="s">
        <v>1928</v>
      </c>
      <c r="F1507" s="75">
        <v>0</v>
      </c>
      <c r="G1507" s="138">
        <v>0</v>
      </c>
      <c r="H1507" s="129">
        <f t="shared" si="207"/>
        <v>0</v>
      </c>
      <c r="I1507" s="128">
        <f>IF(H1509&gt;0, H1507/H1509, 0)</f>
        <v>0</v>
      </c>
      <c r="J1507" s="76"/>
      <c r="K1507" s="12" t="e">
        <f>ROUND(J1509*I1507,0)</f>
        <v>#REF!</v>
      </c>
      <c r="L1507" s="75">
        <v>0</v>
      </c>
      <c r="M1507" s="12" t="e">
        <f>K1507-L1507</f>
        <v>#REF!</v>
      </c>
      <c r="N1507" s="50" t="e">
        <f t="shared" si="215"/>
        <v>#REF!</v>
      </c>
      <c r="O1507" s="12">
        <v>0</v>
      </c>
      <c r="P1507" s="9">
        <f t="shared" si="208"/>
        <v>0</v>
      </c>
      <c r="Q1507" s="130">
        <f t="shared" si="209"/>
        <v>300</v>
      </c>
      <c r="R1507" s="130">
        <f t="shared" si="210"/>
        <v>998</v>
      </c>
      <c r="S1507" s="130">
        <f t="shared" si="211"/>
        <v>1498</v>
      </c>
      <c r="T1507" s="130">
        <f t="shared" si="212"/>
        <v>0</v>
      </c>
      <c r="U1507" s="130">
        <f t="shared" si="213"/>
        <v>0</v>
      </c>
      <c r="V1507" s="185">
        <f t="shared" si="214"/>
        <v>1498</v>
      </c>
      <c r="W1507" s="12">
        <v>300</v>
      </c>
      <c r="X1507" s="9">
        <v>998</v>
      </c>
      <c r="Y1507" s="9">
        <v>1498</v>
      </c>
      <c r="Z1507" s="12">
        <v>0</v>
      </c>
      <c r="AA1507" s="12">
        <v>0</v>
      </c>
      <c r="AB1507" s="132"/>
      <c r="AC1507" s="131"/>
      <c r="AD1507" s="132"/>
      <c r="AE1507" s="132"/>
      <c r="AF1507" s="131"/>
      <c r="AG1507" s="131"/>
      <c r="AI1507" s="12"/>
      <c r="AL1507" s="12"/>
      <c r="AM1507" s="12"/>
      <c r="AO1507" s="12"/>
      <c r="AR1507" s="12"/>
      <c r="AS1507" s="12"/>
      <c r="AU1507" s="12"/>
      <c r="AX1507" s="12"/>
      <c r="AY1507" s="12"/>
      <c r="BA1507" s="12"/>
      <c r="BD1507" s="12"/>
      <c r="BE1507" s="12"/>
      <c r="BG1507" s="12"/>
      <c r="BJ1507" s="12"/>
      <c r="BK1507" s="12"/>
      <c r="BM1507" s="131"/>
      <c r="BN1507" s="132"/>
      <c r="BO1507" s="132"/>
      <c r="BP1507" s="12"/>
      <c r="BQ1507" s="12"/>
      <c r="BS1507" s="12"/>
      <c r="BV1507" s="12"/>
      <c r="BW1507" s="12"/>
      <c r="BY1507" s="12"/>
      <c r="CB1507" s="12"/>
      <c r="CC1507" s="12"/>
      <c r="CE1507" s="12"/>
      <c r="CH1507" s="12"/>
      <c r="CI1507" s="12"/>
    </row>
    <row r="1508" spans="1:87">
      <c r="A1508" s="9">
        <v>1499</v>
      </c>
      <c r="B1508" s="9">
        <v>300</v>
      </c>
      <c r="C1508" s="9" t="s">
        <v>1928</v>
      </c>
      <c r="D1508" s="9">
        <v>998</v>
      </c>
      <c r="E1508" s="9" t="s">
        <v>1928</v>
      </c>
      <c r="F1508" s="75">
        <v>0</v>
      </c>
      <c r="G1508" s="138">
        <v>0</v>
      </c>
      <c r="H1508" s="129">
        <f t="shared" si="207"/>
        <v>0</v>
      </c>
      <c r="I1508" s="128">
        <f>IF(H1509&gt;0, H1508/H1509, 0)</f>
        <v>0</v>
      </c>
      <c r="J1508" s="76"/>
      <c r="K1508" s="12" t="e">
        <f>ROUND(J1509*I1508,0)</f>
        <v>#REF!</v>
      </c>
      <c r="L1508" s="75">
        <v>0</v>
      </c>
      <c r="M1508" s="12" t="e">
        <f>K1508-L1508</f>
        <v>#REF!</v>
      </c>
      <c r="N1508" s="50" t="e">
        <f t="shared" si="215"/>
        <v>#REF!</v>
      </c>
      <c r="O1508" s="12">
        <v>0</v>
      </c>
      <c r="P1508" s="9">
        <f t="shared" si="208"/>
        <v>0</v>
      </c>
      <c r="Q1508" s="130">
        <f t="shared" si="209"/>
        <v>300</v>
      </c>
      <c r="R1508" s="130">
        <f t="shared" si="210"/>
        <v>998</v>
      </c>
      <c r="S1508" s="130">
        <f t="shared" si="211"/>
        <v>1499</v>
      </c>
      <c r="T1508" s="130">
        <f t="shared" si="212"/>
        <v>0</v>
      </c>
      <c r="U1508" s="130">
        <f t="shared" si="213"/>
        <v>0</v>
      </c>
      <c r="V1508" s="185">
        <f t="shared" si="214"/>
        <v>1499</v>
      </c>
      <c r="W1508" s="12">
        <v>300</v>
      </c>
      <c r="X1508" s="9">
        <v>998</v>
      </c>
      <c r="Y1508" s="9">
        <v>1499</v>
      </c>
      <c r="Z1508" s="12">
        <v>0</v>
      </c>
      <c r="AA1508" s="12">
        <v>0</v>
      </c>
      <c r="AB1508" s="132"/>
      <c r="AC1508" s="131"/>
      <c r="AD1508" s="132"/>
      <c r="AE1508" s="132"/>
      <c r="AF1508" s="131"/>
      <c r="AG1508" s="131"/>
      <c r="AI1508" s="12"/>
      <c r="AL1508" s="12"/>
      <c r="AM1508" s="12"/>
      <c r="AO1508" s="12"/>
      <c r="AR1508" s="12"/>
      <c r="AS1508" s="12"/>
      <c r="AU1508" s="12"/>
      <c r="AX1508" s="12"/>
      <c r="AY1508" s="12"/>
      <c r="BA1508" s="12"/>
      <c r="BD1508" s="12"/>
      <c r="BE1508" s="12"/>
      <c r="BG1508" s="12"/>
      <c r="BJ1508" s="12"/>
      <c r="BK1508" s="12"/>
      <c r="BM1508" s="131"/>
      <c r="BN1508" s="132"/>
      <c r="BO1508" s="132"/>
      <c r="BP1508" s="12"/>
      <c r="BQ1508" s="12"/>
      <c r="BS1508" s="12"/>
      <c r="BV1508" s="12"/>
      <c r="BW1508" s="12"/>
      <c r="BY1508" s="12"/>
      <c r="CB1508" s="12"/>
      <c r="CC1508" s="12"/>
      <c r="CE1508" s="12"/>
      <c r="CH1508" s="12"/>
      <c r="CI1508" s="12"/>
    </row>
    <row r="1509" spans="1:87">
      <c r="A1509" s="9">
        <v>1500</v>
      </c>
      <c r="B1509" s="13">
        <v>300</v>
      </c>
      <c r="C1509" s="13" t="s">
        <v>1799</v>
      </c>
      <c r="D1509" s="13">
        <v>999</v>
      </c>
      <c r="E1509" s="13" t="s">
        <v>946</v>
      </c>
      <c r="F1509" s="141">
        <v>1911080.1199999996</v>
      </c>
      <c r="G1509" s="142">
        <v>1</v>
      </c>
      <c r="H1509" s="134">
        <f>SUM(H1505:H1508)</f>
        <v>1928632.2499999995</v>
      </c>
      <c r="I1509" s="133">
        <f>SUM(I1505:I1508)</f>
        <v>1</v>
      </c>
      <c r="J1509" s="111" t="e">
        <f>VLOOKUP(B1509,town351,22)</f>
        <v>#REF!</v>
      </c>
      <c r="K1509" s="111" t="e">
        <f>SUM(K1505:K1508)</f>
        <v>#REF!</v>
      </c>
      <c r="L1509" s="135">
        <v>1648031</v>
      </c>
      <c r="M1509" s="111" t="e">
        <f>SUM(M1505:M1508)</f>
        <v>#REF!</v>
      </c>
      <c r="N1509" s="49" t="e">
        <f t="shared" si="215"/>
        <v>#REF!</v>
      </c>
      <c r="O1509" s="111">
        <v>199</v>
      </c>
      <c r="P1509" s="9">
        <f t="shared" si="208"/>
        <v>0</v>
      </c>
      <c r="Q1509" s="130">
        <f t="shared" si="209"/>
        <v>300</v>
      </c>
      <c r="R1509" s="130">
        <f t="shared" si="210"/>
        <v>999</v>
      </c>
      <c r="S1509" s="130">
        <f t="shared" si="211"/>
        <v>1500</v>
      </c>
      <c r="T1509" s="130">
        <f t="shared" si="212"/>
        <v>200</v>
      </c>
      <c r="U1509" s="130">
        <f t="shared" si="213"/>
        <v>1928632.2499999995</v>
      </c>
      <c r="V1509" s="185">
        <f t="shared" si="214"/>
        <v>1500</v>
      </c>
      <c r="W1509" s="12">
        <v>300</v>
      </c>
      <c r="X1509" s="9">
        <v>999</v>
      </c>
      <c r="Y1509" s="9">
        <v>1500</v>
      </c>
      <c r="Z1509" s="12">
        <v>200</v>
      </c>
      <c r="AA1509" s="12">
        <v>1928632.2499999995</v>
      </c>
      <c r="AB1509" s="132"/>
      <c r="AC1509" s="131"/>
      <c r="AD1509" s="132"/>
      <c r="AE1509" s="132"/>
      <c r="AF1509" s="131"/>
      <c r="AG1509" s="131"/>
      <c r="AI1509" s="12"/>
      <c r="AL1509" s="12"/>
      <c r="AM1509" s="12"/>
      <c r="AO1509" s="12"/>
      <c r="AR1509" s="12"/>
      <c r="AS1509" s="12"/>
      <c r="AU1509" s="12"/>
      <c r="AX1509" s="12"/>
      <c r="AY1509" s="12"/>
      <c r="BA1509" s="12"/>
      <c r="BD1509" s="12"/>
      <c r="BE1509" s="12"/>
      <c r="BG1509" s="12"/>
      <c r="BJ1509" s="12"/>
      <c r="BK1509" s="12"/>
      <c r="BM1509" s="131"/>
      <c r="BN1509" s="132"/>
      <c r="BO1509" s="132"/>
      <c r="BP1509" s="12"/>
      <c r="BQ1509" s="12"/>
      <c r="BS1509" s="12"/>
      <c r="BV1509" s="12"/>
      <c r="BW1509" s="12"/>
      <c r="BY1509" s="12"/>
      <c r="CB1509" s="12"/>
      <c r="CC1509" s="12"/>
      <c r="CE1509" s="12"/>
      <c r="CH1509" s="12"/>
      <c r="CI1509" s="12"/>
    </row>
    <row r="1510" spans="1:87">
      <c r="A1510" s="9">
        <v>1501</v>
      </c>
      <c r="B1510" s="9">
        <v>301</v>
      </c>
      <c r="C1510" s="9" t="s">
        <v>1800</v>
      </c>
      <c r="D1510" s="9">
        <v>301</v>
      </c>
      <c r="E1510" s="9" t="s">
        <v>1361</v>
      </c>
      <c r="F1510" s="66">
        <v>16310112.57</v>
      </c>
      <c r="G1510" s="138">
        <v>0.90692268362383965</v>
      </c>
      <c r="H1510" s="129">
        <f t="shared" ref="H1510:H1573" si="216">U1510</f>
        <v>15994837.789999999</v>
      </c>
      <c r="I1510" s="128">
        <f>IF(H1514&gt;0, H1510/H1514, 0)</f>
        <v>0.90114301694357779</v>
      </c>
      <c r="J1510" s="76"/>
      <c r="K1510" s="12" t="e">
        <f>ROUND(J1514*I1510,0)</f>
        <v>#REF!</v>
      </c>
      <c r="L1510" s="75">
        <v>11087277</v>
      </c>
      <c r="M1510" s="12" t="e">
        <f>K1510-L1510</f>
        <v>#REF!</v>
      </c>
      <c r="N1510" s="50" t="e">
        <f t="shared" si="215"/>
        <v>#REF!</v>
      </c>
      <c r="O1510" s="12">
        <v>1750</v>
      </c>
      <c r="P1510" s="9">
        <f t="shared" si="208"/>
        <v>0</v>
      </c>
      <c r="Q1510" s="130">
        <f t="shared" si="209"/>
        <v>301</v>
      </c>
      <c r="R1510" s="130">
        <f t="shared" si="210"/>
        <v>301</v>
      </c>
      <c r="S1510" s="130">
        <f t="shared" si="211"/>
        <v>1501</v>
      </c>
      <c r="T1510" s="130">
        <f t="shared" si="212"/>
        <v>1692</v>
      </c>
      <c r="U1510" s="130">
        <f t="shared" si="213"/>
        <v>15994837.789999999</v>
      </c>
      <c r="V1510" s="185">
        <f t="shared" si="214"/>
        <v>1501</v>
      </c>
      <c r="W1510" s="12">
        <v>301</v>
      </c>
      <c r="X1510" s="9">
        <v>301</v>
      </c>
      <c r="Y1510" s="9">
        <v>1501</v>
      </c>
      <c r="Z1510" s="12">
        <v>1692</v>
      </c>
      <c r="AA1510" s="12">
        <v>15994837.789999999</v>
      </c>
      <c r="AB1510" s="132"/>
      <c r="AC1510" s="131"/>
      <c r="AD1510" s="132"/>
      <c r="AE1510" s="132"/>
      <c r="AF1510" s="131"/>
      <c r="AG1510" s="131"/>
      <c r="AI1510" s="12"/>
      <c r="AL1510" s="12"/>
      <c r="AM1510" s="12"/>
      <c r="AO1510" s="12"/>
      <c r="AR1510" s="12"/>
      <c r="AS1510" s="12"/>
      <c r="AU1510" s="12"/>
      <c r="AX1510" s="12"/>
      <c r="AY1510" s="12"/>
      <c r="BA1510" s="12"/>
      <c r="BD1510" s="12"/>
      <c r="BE1510" s="12"/>
      <c r="BG1510" s="12"/>
      <c r="BJ1510" s="12"/>
      <c r="BK1510" s="12"/>
      <c r="BM1510" s="131"/>
      <c r="BN1510" s="132"/>
      <c r="BO1510" s="132"/>
      <c r="BP1510" s="12"/>
      <c r="BQ1510" s="12"/>
      <c r="BS1510" s="12"/>
      <c r="BV1510" s="12"/>
      <c r="BW1510" s="12"/>
      <c r="BY1510" s="12"/>
      <c r="CB1510" s="12"/>
      <c r="CC1510" s="12"/>
      <c r="CE1510" s="12"/>
      <c r="CH1510" s="12"/>
      <c r="CI1510" s="12"/>
    </row>
    <row r="1511" spans="1:87">
      <c r="A1511" s="9">
        <v>1502</v>
      </c>
      <c r="B1511" s="9">
        <v>301</v>
      </c>
      <c r="C1511" s="9" t="s">
        <v>1800</v>
      </c>
      <c r="D1511" s="9">
        <v>828</v>
      </c>
      <c r="E1511" s="9" t="s">
        <v>1483</v>
      </c>
      <c r="F1511" s="75">
        <v>1673904</v>
      </c>
      <c r="G1511" s="138">
        <v>9.3077316376160346E-2</v>
      </c>
      <c r="H1511" s="129">
        <f t="shared" si="216"/>
        <v>1754662</v>
      </c>
      <c r="I1511" s="128">
        <f>IF(H1514&gt;0, H1511/H1514, 0)</f>
        <v>9.8856983056422237E-2</v>
      </c>
      <c r="J1511" s="76"/>
      <c r="K1511" s="12" t="e">
        <f>ROUND(J1514*I1511,0)</f>
        <v>#REF!</v>
      </c>
      <c r="L1511" s="75">
        <v>1137885</v>
      </c>
      <c r="M1511" s="12" t="e">
        <f>K1511-L1511</f>
        <v>#REF!</v>
      </c>
      <c r="N1511" s="50" t="e">
        <f t="shared" si="215"/>
        <v>#REF!</v>
      </c>
      <c r="O1511" s="12">
        <v>105</v>
      </c>
      <c r="P1511" s="9">
        <f t="shared" si="208"/>
        <v>0</v>
      </c>
      <c r="Q1511" s="130">
        <f t="shared" si="209"/>
        <v>301</v>
      </c>
      <c r="R1511" s="130">
        <f t="shared" si="210"/>
        <v>828</v>
      </c>
      <c r="S1511" s="130">
        <f t="shared" si="211"/>
        <v>1502</v>
      </c>
      <c r="T1511" s="130">
        <f t="shared" si="212"/>
        <v>108</v>
      </c>
      <c r="U1511" s="130">
        <f t="shared" si="213"/>
        <v>1754662</v>
      </c>
      <c r="V1511" s="185">
        <f t="shared" si="214"/>
        <v>1502</v>
      </c>
      <c r="W1511" s="12">
        <v>301</v>
      </c>
      <c r="X1511" s="9">
        <v>828</v>
      </c>
      <c r="Y1511" s="9">
        <v>1502</v>
      </c>
      <c r="Z1511" s="12">
        <v>108</v>
      </c>
      <c r="AA1511" s="12">
        <v>1754662</v>
      </c>
      <c r="AB1511" s="132"/>
      <c r="AC1511" s="131"/>
      <c r="AD1511" s="132"/>
      <c r="AE1511" s="132"/>
      <c r="AF1511" s="131"/>
      <c r="AG1511" s="131"/>
      <c r="AI1511" s="12"/>
      <c r="AL1511" s="12"/>
      <c r="AM1511" s="12"/>
      <c r="AO1511" s="12"/>
      <c r="AR1511" s="12"/>
      <c r="AS1511" s="12"/>
      <c r="AU1511" s="12"/>
      <c r="AX1511" s="12"/>
      <c r="AY1511" s="12"/>
      <c r="BA1511" s="12"/>
      <c r="BD1511" s="12"/>
      <c r="BE1511" s="12"/>
      <c r="BG1511" s="12"/>
      <c r="BJ1511" s="12"/>
      <c r="BK1511" s="12"/>
      <c r="BM1511" s="131"/>
      <c r="BN1511" s="132"/>
      <c r="BO1511" s="132"/>
      <c r="BP1511" s="12"/>
      <c r="BQ1511" s="12"/>
      <c r="BS1511" s="12"/>
      <c r="BV1511" s="12"/>
      <c r="BW1511" s="12"/>
      <c r="BY1511" s="12"/>
      <c r="CB1511" s="12"/>
      <c r="CC1511" s="12"/>
      <c r="CE1511" s="12"/>
      <c r="CH1511" s="12"/>
      <c r="CI1511" s="12"/>
    </row>
    <row r="1512" spans="1:87">
      <c r="A1512" s="9">
        <v>1503</v>
      </c>
      <c r="B1512" s="9">
        <v>301</v>
      </c>
      <c r="C1512" s="9" t="s">
        <v>1928</v>
      </c>
      <c r="D1512" s="9">
        <v>998</v>
      </c>
      <c r="E1512" s="9" t="s">
        <v>1928</v>
      </c>
      <c r="F1512" s="75">
        <v>0</v>
      </c>
      <c r="G1512" s="138">
        <v>0</v>
      </c>
      <c r="H1512" s="129">
        <f t="shared" si="216"/>
        <v>0</v>
      </c>
      <c r="I1512" s="128">
        <f>IF(H1514&gt;0, H1512/H1514, 0)</f>
        <v>0</v>
      </c>
      <c r="J1512" s="76"/>
      <c r="K1512" s="12" t="e">
        <f>ROUND(J1514*I1512,0)</f>
        <v>#REF!</v>
      </c>
      <c r="L1512" s="75">
        <v>0</v>
      </c>
      <c r="M1512" s="12" t="e">
        <f>K1512-L1512</f>
        <v>#REF!</v>
      </c>
      <c r="N1512" s="50" t="e">
        <f t="shared" si="215"/>
        <v>#REF!</v>
      </c>
      <c r="O1512" s="12">
        <v>0</v>
      </c>
      <c r="P1512" s="9">
        <f t="shared" si="208"/>
        <v>0</v>
      </c>
      <c r="Q1512" s="130">
        <f t="shared" si="209"/>
        <v>301</v>
      </c>
      <c r="R1512" s="130">
        <f t="shared" si="210"/>
        <v>998</v>
      </c>
      <c r="S1512" s="130">
        <f t="shared" si="211"/>
        <v>1503</v>
      </c>
      <c r="T1512" s="130">
        <f t="shared" si="212"/>
        <v>0</v>
      </c>
      <c r="U1512" s="130">
        <f t="shared" si="213"/>
        <v>0</v>
      </c>
      <c r="V1512" s="185">
        <f t="shared" si="214"/>
        <v>1503</v>
      </c>
      <c r="W1512" s="12">
        <v>301</v>
      </c>
      <c r="X1512" s="9">
        <v>998</v>
      </c>
      <c r="Y1512" s="9">
        <v>1503</v>
      </c>
      <c r="Z1512" s="12">
        <v>0</v>
      </c>
      <c r="AA1512" s="12">
        <v>0</v>
      </c>
      <c r="AB1512" s="132"/>
      <c r="AC1512" s="131"/>
      <c r="AD1512" s="132"/>
      <c r="AE1512" s="132"/>
      <c r="AF1512" s="131"/>
      <c r="AG1512" s="131"/>
      <c r="AI1512" s="12"/>
      <c r="AL1512" s="12"/>
      <c r="AM1512" s="12"/>
      <c r="AO1512" s="12"/>
      <c r="AR1512" s="12"/>
      <c r="AS1512" s="12"/>
      <c r="AU1512" s="12"/>
      <c r="AX1512" s="12"/>
      <c r="AY1512" s="12"/>
      <c r="BA1512" s="12"/>
      <c r="BD1512" s="12"/>
      <c r="BE1512" s="12"/>
      <c r="BG1512" s="12"/>
      <c r="BJ1512" s="12"/>
      <c r="BK1512" s="12"/>
      <c r="BM1512" s="131"/>
      <c r="BN1512" s="132"/>
      <c r="BO1512" s="132"/>
      <c r="BP1512" s="12"/>
      <c r="BQ1512" s="12"/>
      <c r="BS1512" s="12"/>
      <c r="BV1512" s="12"/>
      <c r="BW1512" s="12"/>
      <c r="BY1512" s="12"/>
      <c r="CB1512" s="12"/>
      <c r="CC1512" s="12"/>
      <c r="CE1512" s="12"/>
      <c r="CH1512" s="12"/>
      <c r="CI1512" s="12"/>
    </row>
    <row r="1513" spans="1:87">
      <c r="A1513" s="9">
        <v>1504</v>
      </c>
      <c r="B1513" s="9">
        <v>301</v>
      </c>
      <c r="C1513" s="9" t="s">
        <v>1928</v>
      </c>
      <c r="D1513" s="9">
        <v>998</v>
      </c>
      <c r="E1513" s="9" t="s">
        <v>1928</v>
      </c>
      <c r="F1513" s="75">
        <v>0</v>
      </c>
      <c r="G1513" s="138">
        <v>0</v>
      </c>
      <c r="H1513" s="129">
        <f t="shared" si="216"/>
        <v>0</v>
      </c>
      <c r="I1513" s="128">
        <f>IF(H1514&gt;0, H1513/H1514, 0)</f>
        <v>0</v>
      </c>
      <c r="J1513" s="76"/>
      <c r="K1513" s="12" t="e">
        <f>ROUND(J1514*I1513,0)</f>
        <v>#REF!</v>
      </c>
      <c r="L1513" s="75">
        <v>0</v>
      </c>
      <c r="M1513" s="12" t="e">
        <f>K1513-L1513</f>
        <v>#REF!</v>
      </c>
      <c r="N1513" s="50" t="e">
        <f t="shared" si="215"/>
        <v>#REF!</v>
      </c>
      <c r="O1513" s="12">
        <v>0</v>
      </c>
      <c r="P1513" s="9">
        <f t="shared" si="208"/>
        <v>0</v>
      </c>
      <c r="Q1513" s="130">
        <f t="shared" si="209"/>
        <v>301</v>
      </c>
      <c r="R1513" s="130">
        <f t="shared" si="210"/>
        <v>998</v>
      </c>
      <c r="S1513" s="130">
        <f t="shared" si="211"/>
        <v>1504</v>
      </c>
      <c r="T1513" s="130">
        <f t="shared" si="212"/>
        <v>0</v>
      </c>
      <c r="U1513" s="130">
        <f t="shared" si="213"/>
        <v>0</v>
      </c>
      <c r="V1513" s="185">
        <f t="shared" si="214"/>
        <v>1504</v>
      </c>
      <c r="W1513" s="12">
        <v>301</v>
      </c>
      <c r="X1513" s="9">
        <v>998</v>
      </c>
      <c r="Y1513" s="9">
        <v>1504</v>
      </c>
      <c r="Z1513" s="12">
        <v>0</v>
      </c>
      <c r="AA1513" s="12">
        <v>0</v>
      </c>
      <c r="AB1513" s="132"/>
      <c r="AC1513" s="131"/>
      <c r="AD1513" s="132"/>
      <c r="AE1513" s="132"/>
      <c r="AF1513" s="131"/>
      <c r="AG1513" s="131"/>
      <c r="AI1513" s="12"/>
      <c r="AL1513" s="12"/>
      <c r="AM1513" s="12"/>
      <c r="AO1513" s="12"/>
      <c r="AR1513" s="12"/>
      <c r="AS1513" s="12"/>
      <c r="AU1513" s="12"/>
      <c r="AX1513" s="12"/>
      <c r="AY1513" s="12"/>
      <c r="BA1513" s="12"/>
      <c r="BD1513" s="12"/>
      <c r="BE1513" s="12"/>
      <c r="BG1513" s="12"/>
      <c r="BJ1513" s="12"/>
      <c r="BK1513" s="12"/>
      <c r="BM1513" s="131"/>
      <c r="BN1513" s="132"/>
      <c r="BO1513" s="132"/>
      <c r="BP1513" s="12"/>
      <c r="BQ1513" s="12"/>
      <c r="BS1513" s="12"/>
      <c r="BV1513" s="12"/>
      <c r="BW1513" s="12"/>
      <c r="BY1513" s="12"/>
      <c r="CB1513" s="12"/>
      <c r="CC1513" s="12"/>
      <c r="CE1513" s="12"/>
      <c r="CH1513" s="12"/>
      <c r="CI1513" s="12"/>
    </row>
    <row r="1514" spans="1:87">
      <c r="A1514" s="9">
        <v>1505</v>
      </c>
      <c r="B1514" s="13">
        <v>301</v>
      </c>
      <c r="C1514" s="13" t="s">
        <v>1800</v>
      </c>
      <c r="D1514" s="13">
        <v>999</v>
      </c>
      <c r="E1514" s="13" t="s">
        <v>946</v>
      </c>
      <c r="F1514" s="141">
        <v>17984016.57</v>
      </c>
      <c r="G1514" s="142">
        <v>1</v>
      </c>
      <c r="H1514" s="134">
        <f>SUM(H1510:H1513)</f>
        <v>17749499.789999999</v>
      </c>
      <c r="I1514" s="133">
        <f>SUM(I1510:I1513)</f>
        <v>1</v>
      </c>
      <c r="J1514" s="111" t="e">
        <f>VLOOKUP(B1514,town351,22)</f>
        <v>#REF!</v>
      </c>
      <c r="K1514" s="111" t="e">
        <f>SUM(K1510:K1513)</f>
        <v>#REF!</v>
      </c>
      <c r="L1514" s="135">
        <v>12225162</v>
      </c>
      <c r="M1514" s="111" t="e">
        <f>SUM(M1510:M1513)</f>
        <v>#REF!</v>
      </c>
      <c r="N1514" s="49" t="e">
        <f t="shared" si="215"/>
        <v>#REF!</v>
      </c>
      <c r="O1514" s="111">
        <v>1855</v>
      </c>
      <c r="P1514" s="9">
        <f t="shared" si="208"/>
        <v>0</v>
      </c>
      <c r="Q1514" s="130">
        <f t="shared" si="209"/>
        <v>301</v>
      </c>
      <c r="R1514" s="130">
        <f t="shared" si="210"/>
        <v>999</v>
      </c>
      <c r="S1514" s="130">
        <f t="shared" si="211"/>
        <v>1505</v>
      </c>
      <c r="T1514" s="130">
        <f t="shared" si="212"/>
        <v>1800</v>
      </c>
      <c r="U1514" s="130">
        <f t="shared" si="213"/>
        <v>17749499.789999999</v>
      </c>
      <c r="V1514" s="185">
        <f t="shared" si="214"/>
        <v>1505</v>
      </c>
      <c r="W1514" s="12">
        <v>301</v>
      </c>
      <c r="X1514" s="9">
        <v>999</v>
      </c>
      <c r="Y1514" s="9">
        <v>1505</v>
      </c>
      <c r="Z1514" s="12">
        <v>1800</v>
      </c>
      <c r="AA1514" s="12">
        <v>17749499.789999999</v>
      </c>
      <c r="AB1514" s="132"/>
      <c r="AC1514" s="131"/>
      <c r="AD1514" s="132"/>
      <c r="AE1514" s="132"/>
      <c r="AF1514" s="131"/>
      <c r="AG1514" s="131"/>
      <c r="AI1514" s="12"/>
      <c r="AL1514" s="12"/>
      <c r="AM1514" s="12"/>
      <c r="AO1514" s="12"/>
      <c r="AR1514" s="12"/>
      <c r="AS1514" s="12"/>
      <c r="AU1514" s="12"/>
      <c r="AX1514" s="12"/>
      <c r="AY1514" s="12"/>
      <c r="BA1514" s="12"/>
      <c r="BD1514" s="12"/>
      <c r="BE1514" s="12"/>
      <c r="BG1514" s="12"/>
      <c r="BJ1514" s="12"/>
      <c r="BK1514" s="12"/>
      <c r="BM1514" s="131"/>
      <c r="BN1514" s="132"/>
      <c r="BO1514" s="132"/>
      <c r="BP1514" s="12"/>
      <c r="BQ1514" s="12"/>
      <c r="BS1514" s="12"/>
      <c r="BV1514" s="12"/>
      <c r="BW1514" s="12"/>
      <c r="BY1514" s="12"/>
      <c r="CB1514" s="12"/>
      <c r="CC1514" s="12"/>
      <c r="CE1514" s="12"/>
      <c r="CH1514" s="12"/>
      <c r="CI1514" s="12"/>
    </row>
    <row r="1515" spans="1:87">
      <c r="A1515" s="9">
        <v>1506</v>
      </c>
      <c r="B1515" s="9">
        <v>302</v>
      </c>
      <c r="C1515" s="9" t="s">
        <v>1801</v>
      </c>
      <c r="D1515" s="9">
        <v>302</v>
      </c>
      <c r="E1515" s="9" t="s">
        <v>1362</v>
      </c>
      <c r="F1515" s="75">
        <v>249733.64</v>
      </c>
      <c r="G1515" s="138">
        <v>1</v>
      </c>
      <c r="H1515" s="129">
        <f>U1515</f>
        <v>225957.46000000002</v>
      </c>
      <c r="I1515" s="128">
        <f>IF(H1519&gt;0, H1515/H1519, 0)</f>
        <v>1</v>
      </c>
      <c r="J1515" s="76"/>
      <c r="K1515" s="12" t="e">
        <f>ROUND(J1519*I1515,0)</f>
        <v>#REF!</v>
      </c>
      <c r="L1515" s="75">
        <v>219336</v>
      </c>
      <c r="M1515" s="12" t="e">
        <f>K1515-L1515</f>
        <v>#REF!</v>
      </c>
      <c r="N1515" s="50" t="e">
        <f t="shared" si="215"/>
        <v>#REF!</v>
      </c>
      <c r="O1515" s="12">
        <v>28</v>
      </c>
      <c r="P1515" s="9">
        <f t="shared" si="208"/>
        <v>0</v>
      </c>
      <c r="Q1515" s="130">
        <f t="shared" si="209"/>
        <v>302</v>
      </c>
      <c r="R1515" s="130">
        <f t="shared" si="210"/>
        <v>302</v>
      </c>
      <c r="S1515" s="130">
        <f t="shared" si="211"/>
        <v>1506</v>
      </c>
      <c r="T1515" s="130">
        <f t="shared" si="212"/>
        <v>26</v>
      </c>
      <c r="U1515" s="130">
        <f t="shared" si="213"/>
        <v>225957.46000000002</v>
      </c>
      <c r="V1515" s="185">
        <f t="shared" si="214"/>
        <v>1506</v>
      </c>
      <c r="W1515" s="12">
        <v>302</v>
      </c>
      <c r="X1515" s="9">
        <v>302</v>
      </c>
      <c r="Y1515" s="9">
        <v>1506</v>
      </c>
      <c r="Z1515" s="12">
        <v>26</v>
      </c>
      <c r="AA1515" s="12">
        <v>225957.46000000002</v>
      </c>
      <c r="AB1515" s="132"/>
      <c r="AC1515" s="131"/>
      <c r="AD1515" s="132"/>
      <c r="AE1515" s="132"/>
      <c r="AF1515" s="131"/>
      <c r="AG1515" s="131"/>
      <c r="AI1515" s="12"/>
      <c r="AL1515" s="12"/>
      <c r="AM1515" s="12"/>
      <c r="AO1515" s="12"/>
      <c r="AR1515" s="12"/>
      <c r="AS1515" s="12"/>
      <c r="AU1515" s="12"/>
      <c r="AX1515" s="12"/>
      <c r="AY1515" s="12"/>
      <c r="BA1515" s="12"/>
      <c r="BD1515" s="12"/>
      <c r="BE1515" s="12"/>
      <c r="BG1515" s="12"/>
      <c r="BJ1515" s="12"/>
      <c r="BK1515" s="12"/>
      <c r="BM1515" s="131"/>
      <c r="BN1515" s="132"/>
      <c r="BO1515" s="132"/>
      <c r="BP1515" s="12"/>
      <c r="BQ1515" s="12"/>
      <c r="BS1515" s="12"/>
      <c r="BV1515" s="12"/>
      <c r="BW1515" s="12"/>
      <c r="BY1515" s="12"/>
      <c r="CB1515" s="12"/>
      <c r="CC1515" s="12"/>
      <c r="CE1515" s="12"/>
      <c r="CH1515" s="12"/>
      <c r="CI1515" s="12"/>
    </row>
    <row r="1516" spans="1:87">
      <c r="A1516" s="9">
        <v>1507</v>
      </c>
      <c r="B1516" s="9">
        <v>302</v>
      </c>
      <c r="C1516" s="9" t="s">
        <v>1928</v>
      </c>
      <c r="D1516" s="9">
        <v>998</v>
      </c>
      <c r="E1516" s="9" t="s">
        <v>1928</v>
      </c>
      <c r="F1516" s="75">
        <v>0</v>
      </c>
      <c r="G1516" s="138">
        <v>0</v>
      </c>
      <c r="H1516" s="129">
        <f t="shared" si="216"/>
        <v>0</v>
      </c>
      <c r="I1516" s="128">
        <f>IF(H1519&gt;0, H1516/H1519, 0)</f>
        <v>0</v>
      </c>
      <c r="J1516" s="76"/>
      <c r="K1516" s="12" t="e">
        <f>ROUND(J1519*I1516,0)</f>
        <v>#REF!</v>
      </c>
      <c r="L1516" s="75">
        <v>0</v>
      </c>
      <c r="M1516" s="12" t="e">
        <f>K1516-L1516</f>
        <v>#REF!</v>
      </c>
      <c r="N1516" s="50" t="e">
        <f t="shared" si="215"/>
        <v>#REF!</v>
      </c>
      <c r="O1516" s="12">
        <v>0</v>
      </c>
      <c r="P1516" s="9">
        <f t="shared" si="208"/>
        <v>0</v>
      </c>
      <c r="Q1516" s="130">
        <f t="shared" si="209"/>
        <v>302</v>
      </c>
      <c r="R1516" s="130">
        <f t="shared" si="210"/>
        <v>998</v>
      </c>
      <c r="S1516" s="130">
        <f t="shared" si="211"/>
        <v>1507</v>
      </c>
      <c r="T1516" s="130">
        <f t="shared" si="212"/>
        <v>0</v>
      </c>
      <c r="U1516" s="130">
        <f t="shared" si="213"/>
        <v>0</v>
      </c>
      <c r="V1516" s="185">
        <f t="shared" si="214"/>
        <v>1507</v>
      </c>
      <c r="W1516" s="12">
        <v>302</v>
      </c>
      <c r="X1516" s="9">
        <v>998</v>
      </c>
      <c r="Y1516" s="9">
        <v>1507</v>
      </c>
      <c r="Z1516" s="12">
        <v>0</v>
      </c>
      <c r="AA1516" s="12">
        <v>0</v>
      </c>
      <c r="AB1516" s="132"/>
      <c r="AC1516" s="131"/>
      <c r="AD1516" s="132"/>
      <c r="AE1516" s="132"/>
      <c r="AF1516" s="131"/>
      <c r="AG1516" s="131"/>
      <c r="AI1516" s="12"/>
      <c r="AL1516" s="12"/>
      <c r="AM1516" s="12"/>
      <c r="AO1516" s="12"/>
      <c r="AR1516" s="12"/>
      <c r="AS1516" s="12"/>
      <c r="AU1516" s="12"/>
      <c r="AX1516" s="12"/>
      <c r="AY1516" s="12"/>
      <c r="BA1516" s="12"/>
      <c r="BD1516" s="12"/>
      <c r="BE1516" s="12"/>
      <c r="BG1516" s="12"/>
      <c r="BJ1516" s="12"/>
      <c r="BK1516" s="12"/>
      <c r="BM1516" s="131"/>
      <c r="BN1516" s="132"/>
      <c r="BO1516" s="132"/>
      <c r="BP1516" s="12"/>
      <c r="BQ1516" s="12"/>
      <c r="BS1516" s="12"/>
      <c r="BV1516" s="12"/>
      <c r="BW1516" s="12"/>
      <c r="BY1516" s="12"/>
      <c r="CB1516" s="12"/>
      <c r="CC1516" s="12"/>
      <c r="CE1516" s="12"/>
      <c r="CH1516" s="12"/>
      <c r="CI1516" s="12"/>
    </row>
    <row r="1517" spans="1:87">
      <c r="A1517" s="9">
        <v>1508</v>
      </c>
      <c r="B1517" s="9">
        <v>302</v>
      </c>
      <c r="C1517" s="9" t="s">
        <v>1928</v>
      </c>
      <c r="D1517" s="9">
        <v>998</v>
      </c>
      <c r="E1517" s="9" t="s">
        <v>1928</v>
      </c>
      <c r="F1517" s="75">
        <v>0</v>
      </c>
      <c r="G1517" s="138">
        <v>0</v>
      </c>
      <c r="H1517" s="129">
        <f t="shared" si="216"/>
        <v>0</v>
      </c>
      <c r="I1517" s="128">
        <f>IF(H1519&gt;0, H1517/H1519, 0)</f>
        <v>0</v>
      </c>
      <c r="J1517" s="76"/>
      <c r="K1517" s="12" t="e">
        <f>ROUND(J1519*I1517,0)</f>
        <v>#REF!</v>
      </c>
      <c r="L1517" s="75">
        <v>0</v>
      </c>
      <c r="M1517" s="12" t="e">
        <f>K1517-L1517</f>
        <v>#REF!</v>
      </c>
      <c r="N1517" s="50" t="e">
        <f t="shared" si="215"/>
        <v>#REF!</v>
      </c>
      <c r="O1517" s="12">
        <v>0</v>
      </c>
      <c r="P1517" s="9">
        <f t="shared" si="208"/>
        <v>0</v>
      </c>
      <c r="Q1517" s="130">
        <f t="shared" si="209"/>
        <v>302</v>
      </c>
      <c r="R1517" s="130">
        <f t="shared" si="210"/>
        <v>998</v>
      </c>
      <c r="S1517" s="130">
        <f t="shared" si="211"/>
        <v>1508</v>
      </c>
      <c r="T1517" s="130">
        <f t="shared" si="212"/>
        <v>0</v>
      </c>
      <c r="U1517" s="130">
        <f t="shared" si="213"/>
        <v>0</v>
      </c>
      <c r="V1517" s="185">
        <f t="shared" si="214"/>
        <v>1508</v>
      </c>
      <c r="W1517" s="12">
        <v>302</v>
      </c>
      <c r="X1517" s="9">
        <v>998</v>
      </c>
      <c r="Y1517" s="9">
        <v>1508</v>
      </c>
      <c r="Z1517" s="12">
        <v>0</v>
      </c>
      <c r="AA1517" s="12">
        <v>0</v>
      </c>
      <c r="AB1517" s="132"/>
      <c r="AC1517" s="131"/>
      <c r="AD1517" s="132"/>
      <c r="AE1517" s="132"/>
      <c r="AF1517" s="131"/>
      <c r="AG1517" s="131"/>
      <c r="AI1517" s="12"/>
      <c r="AL1517" s="12"/>
      <c r="AM1517" s="12"/>
      <c r="AO1517" s="12"/>
      <c r="AR1517" s="12"/>
      <c r="AS1517" s="12"/>
      <c r="AU1517" s="12"/>
      <c r="AX1517" s="12"/>
      <c r="AY1517" s="12"/>
      <c r="BA1517" s="12"/>
      <c r="BD1517" s="12"/>
      <c r="BE1517" s="12"/>
      <c r="BG1517" s="12"/>
      <c r="BJ1517" s="12"/>
      <c r="BK1517" s="12"/>
      <c r="BM1517" s="131"/>
      <c r="BN1517" s="132"/>
      <c r="BO1517" s="132"/>
      <c r="BP1517" s="12"/>
      <c r="BQ1517" s="12"/>
      <c r="BS1517" s="12"/>
      <c r="BV1517" s="12"/>
      <c r="BW1517" s="12"/>
      <c r="BY1517" s="12"/>
      <c r="CB1517" s="12"/>
      <c r="CC1517" s="12"/>
      <c r="CE1517" s="12"/>
      <c r="CH1517" s="12"/>
      <c r="CI1517" s="12"/>
    </row>
    <row r="1518" spans="1:87">
      <c r="A1518" s="9">
        <v>1509</v>
      </c>
      <c r="B1518" s="9">
        <v>302</v>
      </c>
      <c r="C1518" s="9" t="s">
        <v>1928</v>
      </c>
      <c r="D1518" s="9">
        <v>998</v>
      </c>
      <c r="E1518" s="9" t="s">
        <v>1928</v>
      </c>
      <c r="F1518" s="75">
        <v>0</v>
      </c>
      <c r="G1518" s="138">
        <v>0</v>
      </c>
      <c r="H1518" s="129">
        <f t="shared" si="216"/>
        <v>0</v>
      </c>
      <c r="I1518" s="128">
        <f>IF(H1519&gt;0, H1518/H1519, 0)</f>
        <v>0</v>
      </c>
      <c r="J1518" s="76"/>
      <c r="K1518" s="12" t="e">
        <f>ROUND(J1519*I1518,0)</f>
        <v>#REF!</v>
      </c>
      <c r="L1518" s="75">
        <v>0</v>
      </c>
      <c r="M1518" s="12" t="e">
        <f>K1518-L1518</f>
        <v>#REF!</v>
      </c>
      <c r="N1518" s="50" t="e">
        <f t="shared" si="215"/>
        <v>#REF!</v>
      </c>
      <c r="O1518" s="12">
        <v>0</v>
      </c>
      <c r="P1518" s="9">
        <f t="shared" si="208"/>
        <v>0</v>
      </c>
      <c r="Q1518" s="130">
        <f t="shared" si="209"/>
        <v>302</v>
      </c>
      <c r="R1518" s="130">
        <f t="shared" si="210"/>
        <v>998</v>
      </c>
      <c r="S1518" s="130">
        <f t="shared" si="211"/>
        <v>1509</v>
      </c>
      <c r="T1518" s="130">
        <f t="shared" si="212"/>
        <v>0</v>
      </c>
      <c r="U1518" s="130">
        <f t="shared" si="213"/>
        <v>0</v>
      </c>
      <c r="V1518" s="185">
        <f t="shared" si="214"/>
        <v>1509</v>
      </c>
      <c r="W1518" s="12">
        <v>302</v>
      </c>
      <c r="X1518" s="9">
        <v>998</v>
      </c>
      <c r="Y1518" s="9">
        <v>1509</v>
      </c>
      <c r="Z1518" s="12">
        <v>0</v>
      </c>
      <c r="AA1518" s="12">
        <v>0</v>
      </c>
      <c r="AB1518" s="132"/>
      <c r="AC1518" s="131"/>
      <c r="AD1518" s="132"/>
      <c r="AE1518" s="132"/>
      <c r="AF1518" s="131"/>
      <c r="AG1518" s="131"/>
      <c r="AI1518" s="12"/>
      <c r="AL1518" s="12"/>
      <c r="AM1518" s="12"/>
      <c r="AO1518" s="12"/>
      <c r="AR1518" s="12"/>
      <c r="AS1518" s="12"/>
      <c r="AU1518" s="12"/>
      <c r="AX1518" s="12"/>
      <c r="AY1518" s="12"/>
      <c r="BA1518" s="12"/>
      <c r="BD1518" s="12"/>
      <c r="BE1518" s="12"/>
      <c r="BG1518" s="12"/>
      <c r="BJ1518" s="12"/>
      <c r="BK1518" s="12"/>
      <c r="BM1518" s="131"/>
      <c r="BN1518" s="132"/>
      <c r="BO1518" s="132"/>
      <c r="BP1518" s="12"/>
      <c r="BQ1518" s="12"/>
      <c r="BS1518" s="12"/>
      <c r="BV1518" s="12"/>
      <c r="BW1518" s="12"/>
      <c r="BY1518" s="12"/>
      <c r="CB1518" s="12"/>
      <c r="CC1518" s="12"/>
      <c r="CE1518" s="12"/>
      <c r="CH1518" s="12"/>
      <c r="CI1518" s="12"/>
    </row>
    <row r="1519" spans="1:87">
      <c r="A1519" s="9">
        <v>1510</v>
      </c>
      <c r="B1519" s="13">
        <v>302</v>
      </c>
      <c r="C1519" s="13" t="s">
        <v>1801</v>
      </c>
      <c r="D1519" s="13">
        <v>999</v>
      </c>
      <c r="E1519" s="13" t="s">
        <v>946</v>
      </c>
      <c r="F1519" s="141">
        <v>249733.64</v>
      </c>
      <c r="G1519" s="142">
        <v>1</v>
      </c>
      <c r="H1519" s="134">
        <f>SUM(H1515:H1518)</f>
        <v>225957.46000000002</v>
      </c>
      <c r="I1519" s="133">
        <f>SUM(I1515:I1518)</f>
        <v>1</v>
      </c>
      <c r="J1519" s="111" t="e">
        <f>VLOOKUP(B1519,town351,22)</f>
        <v>#REF!</v>
      </c>
      <c r="K1519" s="111" t="e">
        <f>SUM(K1515:K1518)</f>
        <v>#REF!</v>
      </c>
      <c r="L1519" s="135">
        <v>219336</v>
      </c>
      <c r="M1519" s="111" t="e">
        <f>SUM(M1515:M1518)</f>
        <v>#REF!</v>
      </c>
      <c r="N1519" s="49" t="e">
        <f t="shared" si="215"/>
        <v>#REF!</v>
      </c>
      <c r="O1519" s="111">
        <v>28</v>
      </c>
      <c r="P1519" s="9">
        <f t="shared" si="208"/>
        <v>0</v>
      </c>
      <c r="Q1519" s="130">
        <f t="shared" si="209"/>
        <v>302</v>
      </c>
      <c r="R1519" s="130">
        <f t="shared" si="210"/>
        <v>999</v>
      </c>
      <c r="S1519" s="130">
        <f t="shared" si="211"/>
        <v>1510</v>
      </c>
      <c r="T1519" s="130">
        <f t="shared" si="212"/>
        <v>26</v>
      </c>
      <c r="U1519" s="130">
        <f t="shared" si="213"/>
        <v>225957.46000000002</v>
      </c>
      <c r="V1519" s="185">
        <f t="shared" si="214"/>
        <v>1510</v>
      </c>
      <c r="W1519" s="12">
        <v>302</v>
      </c>
      <c r="X1519" s="9">
        <v>999</v>
      </c>
      <c r="Y1519" s="9">
        <v>1510</v>
      </c>
      <c r="Z1519" s="12">
        <v>26</v>
      </c>
      <c r="AA1519" s="12">
        <v>225957.46000000002</v>
      </c>
      <c r="AB1519" s="132"/>
      <c r="AC1519" s="131"/>
      <c r="AD1519" s="132"/>
      <c r="AE1519" s="132"/>
      <c r="AF1519" s="131"/>
      <c r="AG1519" s="131"/>
      <c r="AI1519" s="12"/>
      <c r="AL1519" s="12"/>
      <c r="AM1519" s="12"/>
      <c r="AO1519" s="12"/>
      <c r="AR1519" s="12"/>
      <c r="AS1519" s="12"/>
      <c r="AU1519" s="12"/>
      <c r="AX1519" s="12"/>
      <c r="AY1519" s="12"/>
      <c r="BA1519" s="12"/>
      <c r="BD1519" s="12"/>
      <c r="BE1519" s="12"/>
      <c r="BG1519" s="12"/>
      <c r="BJ1519" s="12"/>
      <c r="BK1519" s="12"/>
      <c r="BM1519" s="131"/>
      <c r="BN1519" s="132"/>
      <c r="BO1519" s="132"/>
      <c r="BP1519" s="12"/>
      <c r="BQ1519" s="12"/>
      <c r="BS1519" s="12"/>
      <c r="BV1519" s="12"/>
      <c r="BW1519" s="12"/>
      <c r="BY1519" s="12"/>
      <c r="CB1519" s="12"/>
      <c r="CC1519" s="12"/>
      <c r="CE1519" s="12"/>
      <c r="CH1519" s="12"/>
      <c r="CI1519" s="12"/>
    </row>
    <row r="1520" spans="1:87">
      <c r="A1520" s="9">
        <v>1511</v>
      </c>
      <c r="B1520" s="9">
        <v>303</v>
      </c>
      <c r="C1520" s="9" t="s">
        <v>1802</v>
      </c>
      <c r="D1520" s="9">
        <v>303</v>
      </c>
      <c r="E1520" s="9" t="s">
        <v>1363</v>
      </c>
      <c r="F1520" s="75">
        <v>27007.727760000002</v>
      </c>
      <c r="G1520" s="138">
        <v>1.9941727970839069E-3</v>
      </c>
      <c r="H1520" s="129">
        <f>U1520</f>
        <v>52683.680000000008</v>
      </c>
      <c r="I1520" s="128">
        <f>IF(H1524&gt;0, H1520/H1524, 0)</f>
        <v>4.0843707300549561E-3</v>
      </c>
      <c r="J1520" s="76"/>
      <c r="K1520" s="12" t="e">
        <f>ROUND(J1524*I1520,0)</f>
        <v>#REF!</v>
      </c>
      <c r="L1520" s="75">
        <v>15988</v>
      </c>
      <c r="M1520" s="12" t="e">
        <f>K1520-L1520</f>
        <v>#REF!</v>
      </c>
      <c r="N1520" s="50" t="e">
        <f t="shared" si="215"/>
        <v>#REF!</v>
      </c>
      <c r="O1520" s="12">
        <v>2</v>
      </c>
      <c r="P1520" s="9">
        <f t="shared" si="208"/>
        <v>0</v>
      </c>
      <c r="Q1520" s="130">
        <f t="shared" si="209"/>
        <v>303</v>
      </c>
      <c r="R1520" s="130">
        <f t="shared" si="210"/>
        <v>303</v>
      </c>
      <c r="S1520" s="130">
        <f t="shared" si="211"/>
        <v>1511</v>
      </c>
      <c r="T1520" s="130">
        <f t="shared" si="212"/>
        <v>4</v>
      </c>
      <c r="U1520" s="130">
        <f t="shared" si="213"/>
        <v>52683.680000000008</v>
      </c>
      <c r="V1520" s="185">
        <f t="shared" si="214"/>
        <v>1511</v>
      </c>
      <c r="W1520" s="12">
        <v>303</v>
      </c>
      <c r="X1520" s="9">
        <v>303</v>
      </c>
      <c r="Y1520" s="9">
        <v>1511</v>
      </c>
      <c r="Z1520" s="12">
        <v>4</v>
      </c>
      <c r="AA1520" s="12">
        <v>52683.680000000008</v>
      </c>
      <c r="AB1520" s="132"/>
      <c r="AC1520" s="131"/>
      <c r="AD1520" s="132"/>
      <c r="AE1520" s="132"/>
      <c r="AF1520" s="131"/>
      <c r="AG1520" s="131"/>
      <c r="AI1520" s="12"/>
      <c r="AL1520" s="12"/>
      <c r="AM1520" s="12"/>
      <c r="AO1520" s="12"/>
      <c r="AR1520" s="12"/>
      <c r="AS1520" s="12"/>
      <c r="AU1520" s="12"/>
      <c r="AX1520" s="12"/>
      <c r="AY1520" s="12"/>
      <c r="BA1520" s="12"/>
      <c r="BD1520" s="12"/>
      <c r="BE1520" s="12"/>
      <c r="BG1520" s="12"/>
      <c r="BJ1520" s="12"/>
      <c r="BK1520" s="12"/>
      <c r="BM1520" s="131"/>
      <c r="BN1520" s="132"/>
      <c r="BO1520" s="132"/>
      <c r="BP1520" s="12"/>
      <c r="BQ1520" s="12"/>
      <c r="BS1520" s="12"/>
      <c r="BV1520" s="12"/>
      <c r="BW1520" s="12"/>
      <c r="BY1520" s="12"/>
      <c r="CB1520" s="12"/>
      <c r="CC1520" s="12"/>
      <c r="CE1520" s="12"/>
      <c r="CH1520" s="12"/>
      <c r="CI1520" s="12"/>
    </row>
    <row r="1521" spans="1:87">
      <c r="A1521" s="9">
        <v>1512</v>
      </c>
      <c r="B1521" s="9">
        <v>303</v>
      </c>
      <c r="C1521" s="9" t="s">
        <v>1802</v>
      </c>
      <c r="D1521" s="9">
        <v>710</v>
      </c>
      <c r="E1521" s="9" t="s">
        <v>1448</v>
      </c>
      <c r="F1521" s="75">
        <v>11715667</v>
      </c>
      <c r="G1521" s="138">
        <v>0.86505109347612963</v>
      </c>
      <c r="H1521" s="129">
        <f t="shared" si="216"/>
        <v>11255702</v>
      </c>
      <c r="I1521" s="128">
        <f>IF(H1524&gt;0, H1521/H1524, 0)</f>
        <v>0.87261291912449979</v>
      </c>
      <c r="J1521" s="76"/>
      <c r="K1521" s="12" t="e">
        <f>ROUND(J1524*I1521,0)</f>
        <v>#REF!</v>
      </c>
      <c r="L1521" s="75">
        <v>6935338</v>
      </c>
      <c r="M1521" s="12" t="e">
        <f>K1521-L1521</f>
        <v>#REF!</v>
      </c>
      <c r="N1521" s="50" t="e">
        <f t="shared" si="215"/>
        <v>#REF!</v>
      </c>
      <c r="O1521" s="12">
        <v>1252</v>
      </c>
      <c r="P1521" s="9">
        <f t="shared" si="208"/>
        <v>0</v>
      </c>
      <c r="Q1521" s="130">
        <f t="shared" si="209"/>
        <v>303</v>
      </c>
      <c r="R1521" s="130">
        <f t="shared" si="210"/>
        <v>710</v>
      </c>
      <c r="S1521" s="130">
        <f t="shared" si="211"/>
        <v>1512</v>
      </c>
      <c r="T1521" s="130">
        <f t="shared" si="212"/>
        <v>1217</v>
      </c>
      <c r="U1521" s="130">
        <f t="shared" si="213"/>
        <v>11255702</v>
      </c>
      <c r="V1521" s="185">
        <f t="shared" si="214"/>
        <v>1512</v>
      </c>
      <c r="W1521" s="12">
        <v>303</v>
      </c>
      <c r="X1521" s="9">
        <v>710</v>
      </c>
      <c r="Y1521" s="9">
        <v>1512</v>
      </c>
      <c r="Z1521" s="12">
        <v>1217</v>
      </c>
      <c r="AA1521" s="12">
        <v>11255702</v>
      </c>
      <c r="AB1521" s="132"/>
      <c r="AC1521" s="131"/>
      <c r="AD1521" s="132"/>
      <c r="AE1521" s="132"/>
      <c r="AF1521" s="131"/>
      <c r="AG1521" s="131"/>
      <c r="AI1521" s="12"/>
      <c r="AL1521" s="12"/>
      <c r="AM1521" s="12"/>
      <c r="AO1521" s="12"/>
      <c r="AR1521" s="12"/>
      <c r="AS1521" s="12"/>
      <c r="AU1521" s="12"/>
      <c r="AX1521" s="12"/>
      <c r="AY1521" s="12"/>
      <c r="BA1521" s="12"/>
      <c r="BD1521" s="12"/>
      <c r="BE1521" s="12"/>
      <c r="BG1521" s="12"/>
      <c r="BJ1521" s="12"/>
      <c r="BK1521" s="12"/>
      <c r="BM1521" s="131"/>
      <c r="BN1521" s="132"/>
      <c r="BO1521" s="132"/>
      <c r="BP1521" s="12"/>
      <c r="BQ1521" s="12"/>
      <c r="BS1521" s="12"/>
      <c r="BV1521" s="12"/>
      <c r="BW1521" s="12"/>
      <c r="BY1521" s="12"/>
      <c r="CB1521" s="12"/>
      <c r="CC1521" s="12"/>
      <c r="CE1521" s="12"/>
      <c r="CH1521" s="12"/>
      <c r="CI1521" s="12"/>
    </row>
    <row r="1522" spans="1:87">
      <c r="A1522" s="9">
        <v>1513</v>
      </c>
      <c r="B1522" s="9">
        <v>303</v>
      </c>
      <c r="C1522" s="9" t="s">
        <v>1802</v>
      </c>
      <c r="D1522" s="9">
        <v>805</v>
      </c>
      <c r="E1522" s="9" t="s">
        <v>1474</v>
      </c>
      <c r="F1522" s="75">
        <v>1800649</v>
      </c>
      <c r="G1522" s="138">
        <v>0.13295473372678648</v>
      </c>
      <c r="H1522" s="129">
        <f t="shared" si="216"/>
        <v>1590463</v>
      </c>
      <c r="I1522" s="128">
        <f>IF(H1524&gt;0, H1522/H1524, 0)</f>
        <v>0.12330271014544532</v>
      </c>
      <c r="J1522" s="76"/>
      <c r="K1522" s="12" t="e">
        <f>ROUND(J1524*I1522,0)</f>
        <v>#REF!</v>
      </c>
      <c r="L1522" s="75">
        <v>1065932</v>
      </c>
      <c r="M1522" s="12" t="e">
        <f>K1522-L1522</f>
        <v>#REF!</v>
      </c>
      <c r="N1522" s="50" t="e">
        <f t="shared" si="215"/>
        <v>#REF!</v>
      </c>
      <c r="O1522" s="12">
        <v>119</v>
      </c>
      <c r="P1522" s="9">
        <f t="shared" si="208"/>
        <v>0</v>
      </c>
      <c r="Q1522" s="130">
        <f t="shared" si="209"/>
        <v>303</v>
      </c>
      <c r="R1522" s="130">
        <f t="shared" si="210"/>
        <v>805</v>
      </c>
      <c r="S1522" s="130">
        <f t="shared" si="211"/>
        <v>1513</v>
      </c>
      <c r="T1522" s="130">
        <f t="shared" si="212"/>
        <v>107</v>
      </c>
      <c r="U1522" s="130">
        <f t="shared" si="213"/>
        <v>1590463</v>
      </c>
      <c r="V1522" s="185">
        <f t="shared" si="214"/>
        <v>1513</v>
      </c>
      <c r="W1522" s="12">
        <v>303</v>
      </c>
      <c r="X1522" s="9">
        <v>805</v>
      </c>
      <c r="Y1522" s="9">
        <v>1513</v>
      </c>
      <c r="Z1522" s="12">
        <v>107</v>
      </c>
      <c r="AA1522" s="12">
        <v>1590463</v>
      </c>
      <c r="AB1522" s="132"/>
      <c r="AC1522" s="131"/>
      <c r="AD1522" s="132"/>
      <c r="AE1522" s="132"/>
      <c r="AF1522" s="131"/>
      <c r="AG1522" s="131"/>
      <c r="AI1522" s="12"/>
      <c r="AL1522" s="12"/>
      <c r="AM1522" s="12"/>
      <c r="AO1522" s="12"/>
      <c r="AR1522" s="12"/>
      <c r="AS1522" s="12"/>
      <c r="AU1522" s="12"/>
      <c r="AX1522" s="12"/>
      <c r="AY1522" s="12"/>
      <c r="BA1522" s="12"/>
      <c r="BD1522" s="12"/>
      <c r="BE1522" s="12"/>
      <c r="BG1522" s="12"/>
      <c r="BJ1522" s="12"/>
      <c r="BK1522" s="12"/>
      <c r="BM1522" s="131"/>
      <c r="BN1522" s="132"/>
      <c r="BO1522" s="132"/>
      <c r="BP1522" s="12"/>
      <c r="BQ1522" s="12"/>
      <c r="BS1522" s="12"/>
      <c r="BV1522" s="12"/>
      <c r="BW1522" s="12"/>
      <c r="BY1522" s="12"/>
      <c r="CB1522" s="12"/>
      <c r="CC1522" s="12"/>
      <c r="CE1522" s="12"/>
      <c r="CH1522" s="12"/>
      <c r="CI1522" s="12"/>
    </row>
    <row r="1523" spans="1:87">
      <c r="A1523" s="9">
        <v>1514</v>
      </c>
      <c r="B1523" s="9">
        <v>303</v>
      </c>
      <c r="C1523" s="9" t="s">
        <v>1928</v>
      </c>
      <c r="D1523" s="9">
        <v>998</v>
      </c>
      <c r="E1523" s="9" t="s">
        <v>1928</v>
      </c>
      <c r="F1523" s="75">
        <v>0</v>
      </c>
      <c r="G1523" s="138">
        <v>0</v>
      </c>
      <c r="H1523" s="129">
        <f t="shared" si="216"/>
        <v>0</v>
      </c>
      <c r="I1523" s="128">
        <f>IF(H1524&gt;0, H1523/H1524, 0)</f>
        <v>0</v>
      </c>
      <c r="J1523" s="76"/>
      <c r="K1523" s="12" t="e">
        <f>ROUND(J1524*I1523,0)</f>
        <v>#REF!</v>
      </c>
      <c r="L1523" s="75">
        <v>0</v>
      </c>
      <c r="M1523" s="12" t="e">
        <f>K1523-L1523</f>
        <v>#REF!</v>
      </c>
      <c r="N1523" s="50" t="e">
        <f t="shared" si="215"/>
        <v>#REF!</v>
      </c>
      <c r="O1523" s="12">
        <v>0</v>
      </c>
      <c r="P1523" s="9">
        <f t="shared" si="208"/>
        <v>0</v>
      </c>
      <c r="Q1523" s="130">
        <f t="shared" si="209"/>
        <v>303</v>
      </c>
      <c r="R1523" s="130">
        <f t="shared" si="210"/>
        <v>998</v>
      </c>
      <c r="S1523" s="130">
        <f t="shared" si="211"/>
        <v>1514</v>
      </c>
      <c r="T1523" s="130">
        <f t="shared" si="212"/>
        <v>0</v>
      </c>
      <c r="U1523" s="130">
        <f t="shared" si="213"/>
        <v>0</v>
      </c>
      <c r="V1523" s="185">
        <f t="shared" si="214"/>
        <v>1514</v>
      </c>
      <c r="W1523" s="12">
        <v>303</v>
      </c>
      <c r="X1523" s="9">
        <v>998</v>
      </c>
      <c r="Y1523" s="9">
        <v>1514</v>
      </c>
      <c r="Z1523" s="12">
        <v>0</v>
      </c>
      <c r="AA1523" s="12">
        <v>0</v>
      </c>
      <c r="AB1523" s="132"/>
      <c r="AC1523" s="131"/>
      <c r="AD1523" s="132"/>
      <c r="AE1523" s="132"/>
      <c r="AF1523" s="131"/>
      <c r="AG1523" s="131"/>
      <c r="AI1523" s="12"/>
      <c r="AL1523" s="12"/>
      <c r="AM1523" s="12"/>
      <c r="AO1523" s="12"/>
      <c r="AR1523" s="12"/>
      <c r="AS1523" s="12"/>
      <c r="AU1523" s="12"/>
      <c r="AX1523" s="12"/>
      <c r="AY1523" s="12"/>
      <c r="BA1523" s="12"/>
      <c r="BD1523" s="12"/>
      <c r="BE1523" s="12"/>
      <c r="BG1523" s="12"/>
      <c r="BJ1523" s="12"/>
      <c r="BK1523" s="12"/>
      <c r="BM1523" s="131"/>
      <c r="BN1523" s="132"/>
      <c r="BO1523" s="132"/>
      <c r="BP1523" s="12"/>
      <c r="BQ1523" s="12"/>
      <c r="BS1523" s="12"/>
      <c r="BV1523" s="12"/>
      <c r="BW1523" s="12"/>
      <c r="BY1523" s="12"/>
      <c r="CB1523" s="12"/>
      <c r="CC1523" s="12"/>
      <c r="CE1523" s="12"/>
      <c r="CH1523" s="12"/>
      <c r="CI1523" s="12"/>
    </row>
    <row r="1524" spans="1:87">
      <c r="A1524" s="9">
        <v>1515</v>
      </c>
      <c r="B1524" s="13">
        <v>303</v>
      </c>
      <c r="C1524" s="13" t="s">
        <v>1802</v>
      </c>
      <c r="D1524" s="13">
        <v>999</v>
      </c>
      <c r="E1524" s="13" t="s">
        <v>946</v>
      </c>
      <c r="F1524" s="141">
        <v>13543323.72776</v>
      </c>
      <c r="G1524" s="142">
        <v>1</v>
      </c>
      <c r="H1524" s="134">
        <f>SUM(H1520:H1523)</f>
        <v>12898848.68</v>
      </c>
      <c r="I1524" s="133">
        <f>SUM(I1520:I1523)</f>
        <v>1</v>
      </c>
      <c r="J1524" s="111" t="e">
        <f>VLOOKUP(B1524,town351,22)</f>
        <v>#REF!</v>
      </c>
      <c r="K1524" s="111" t="e">
        <f>SUM(K1520:K1523)</f>
        <v>#REF!</v>
      </c>
      <c r="L1524" s="135">
        <v>8017258</v>
      </c>
      <c r="M1524" s="111" t="e">
        <f>SUM(M1520:M1523)</f>
        <v>#REF!</v>
      </c>
      <c r="N1524" s="49" t="e">
        <f t="shared" si="215"/>
        <v>#REF!</v>
      </c>
      <c r="O1524" s="111">
        <v>1373</v>
      </c>
      <c r="P1524" s="9">
        <f t="shared" si="208"/>
        <v>0</v>
      </c>
      <c r="Q1524" s="130">
        <f t="shared" si="209"/>
        <v>303</v>
      </c>
      <c r="R1524" s="130">
        <f t="shared" si="210"/>
        <v>999</v>
      </c>
      <c r="S1524" s="130">
        <f t="shared" si="211"/>
        <v>1515</v>
      </c>
      <c r="T1524" s="130">
        <f t="shared" si="212"/>
        <v>1328</v>
      </c>
      <c r="U1524" s="130">
        <f t="shared" si="213"/>
        <v>12898848.68</v>
      </c>
      <c r="V1524" s="185">
        <f t="shared" si="214"/>
        <v>1515</v>
      </c>
      <c r="W1524" s="12">
        <v>303</v>
      </c>
      <c r="X1524" s="9">
        <v>999</v>
      </c>
      <c r="Y1524" s="9">
        <v>1515</v>
      </c>
      <c r="Z1524" s="12">
        <v>1328</v>
      </c>
      <c r="AA1524" s="12">
        <v>12898848.68</v>
      </c>
      <c r="AB1524" s="132"/>
      <c r="AC1524" s="131"/>
      <c r="AD1524" s="132"/>
      <c r="AE1524" s="132"/>
      <c r="AF1524" s="131"/>
      <c r="AG1524" s="131"/>
      <c r="AI1524" s="12"/>
      <c r="AL1524" s="12"/>
      <c r="AM1524" s="12"/>
      <c r="AO1524" s="12"/>
      <c r="AR1524" s="12"/>
      <c r="AS1524" s="12"/>
      <c r="AU1524" s="12"/>
      <c r="AX1524" s="12"/>
      <c r="AY1524" s="12"/>
      <c r="BA1524" s="12"/>
      <c r="BD1524" s="12"/>
      <c r="BE1524" s="12"/>
      <c r="BG1524" s="12"/>
      <c r="BJ1524" s="12"/>
      <c r="BK1524" s="12"/>
      <c r="BM1524" s="131"/>
      <c r="BN1524" s="132"/>
      <c r="BO1524" s="132"/>
      <c r="BP1524" s="12"/>
      <c r="BQ1524" s="12"/>
      <c r="BS1524" s="12"/>
      <c r="BV1524" s="12"/>
      <c r="BW1524" s="12"/>
      <c r="BY1524" s="12"/>
      <c r="CB1524" s="12"/>
      <c r="CC1524" s="12"/>
      <c r="CE1524" s="12"/>
      <c r="CH1524" s="12"/>
      <c r="CI1524" s="12"/>
    </row>
    <row r="1525" spans="1:87">
      <c r="A1525" s="9">
        <v>1516</v>
      </c>
      <c r="B1525" s="9">
        <v>304</v>
      </c>
      <c r="C1525" s="9" t="s">
        <v>1803</v>
      </c>
      <c r="D1525" s="9">
        <v>304</v>
      </c>
      <c r="E1525" s="9" t="s">
        <v>1364</v>
      </c>
      <c r="F1525" s="75">
        <v>18526071.940000001</v>
      </c>
      <c r="G1525" s="138">
        <v>0.88827124480649222</v>
      </c>
      <c r="H1525" s="129">
        <f>U1525</f>
        <v>18410939.780000005</v>
      </c>
      <c r="I1525" s="128">
        <f>IF(H1529&gt;0, H1525/H1529, 0)</f>
        <v>0.88814112702543724</v>
      </c>
      <c r="J1525" s="76"/>
      <c r="K1525" s="12" t="e">
        <f>ROUND(J1529*I1525,0)</f>
        <v>#REF!</v>
      </c>
      <c r="L1525" s="75">
        <v>11067180</v>
      </c>
      <c r="M1525" s="12" t="e">
        <f>K1525-L1525</f>
        <v>#REF!</v>
      </c>
      <c r="N1525" s="50" t="e">
        <f t="shared" si="215"/>
        <v>#REF!</v>
      </c>
      <c r="O1525" s="12">
        <v>1934</v>
      </c>
      <c r="P1525" s="9">
        <f t="shared" si="208"/>
        <v>0</v>
      </c>
      <c r="Q1525" s="130">
        <f t="shared" si="209"/>
        <v>304</v>
      </c>
      <c r="R1525" s="130">
        <f t="shared" si="210"/>
        <v>304</v>
      </c>
      <c r="S1525" s="130">
        <f t="shared" si="211"/>
        <v>1516</v>
      </c>
      <c r="T1525" s="130">
        <f t="shared" si="212"/>
        <v>1904</v>
      </c>
      <c r="U1525" s="130">
        <f t="shared" si="213"/>
        <v>18410939.780000005</v>
      </c>
      <c r="V1525" s="185">
        <f t="shared" si="214"/>
        <v>1516</v>
      </c>
      <c r="W1525" s="12">
        <v>304</v>
      </c>
      <c r="X1525" s="9">
        <v>304</v>
      </c>
      <c r="Y1525" s="9">
        <v>1516</v>
      </c>
      <c r="Z1525" s="12">
        <v>1904</v>
      </c>
      <c r="AA1525" s="12">
        <v>18410939.780000005</v>
      </c>
      <c r="AB1525" s="132"/>
      <c r="AC1525" s="131"/>
      <c r="AD1525" s="132"/>
      <c r="AE1525" s="132"/>
      <c r="AF1525" s="131"/>
      <c r="AG1525" s="131"/>
      <c r="AI1525" s="12"/>
      <c r="AL1525" s="12"/>
      <c r="AM1525" s="12"/>
      <c r="AO1525" s="12"/>
      <c r="AR1525" s="12"/>
      <c r="AS1525" s="12"/>
      <c r="AU1525" s="12"/>
      <c r="AX1525" s="12"/>
      <c r="AY1525" s="12"/>
      <c r="BA1525" s="12"/>
      <c r="BD1525" s="12"/>
      <c r="BE1525" s="12"/>
      <c r="BG1525" s="12"/>
      <c r="BJ1525" s="12"/>
      <c r="BK1525" s="12"/>
      <c r="BM1525" s="131"/>
      <c r="BN1525" s="132"/>
      <c r="BO1525" s="132"/>
      <c r="BP1525" s="12"/>
      <c r="BQ1525" s="12"/>
      <c r="BS1525" s="12"/>
      <c r="BV1525" s="12"/>
      <c r="BW1525" s="12"/>
      <c r="BY1525" s="12"/>
      <c r="CB1525" s="12"/>
      <c r="CC1525" s="12"/>
      <c r="CE1525" s="12"/>
      <c r="CH1525" s="12"/>
      <c r="CI1525" s="12"/>
    </row>
    <row r="1526" spans="1:87">
      <c r="A1526" s="9">
        <v>1517</v>
      </c>
      <c r="B1526" s="9">
        <v>304</v>
      </c>
      <c r="C1526" s="9" t="s">
        <v>1803</v>
      </c>
      <c r="D1526" s="9">
        <v>805</v>
      </c>
      <c r="E1526" s="9" t="s">
        <v>1474</v>
      </c>
      <c r="F1526" s="75">
        <v>2330251</v>
      </c>
      <c r="G1526" s="138">
        <v>0.11172875519350775</v>
      </c>
      <c r="H1526" s="129">
        <f t="shared" si="216"/>
        <v>2318806</v>
      </c>
      <c r="I1526" s="128">
        <f>IF(H1529&gt;0, H1526/H1529, 0)</f>
        <v>0.1118588729745628</v>
      </c>
      <c r="J1526" s="76"/>
      <c r="K1526" s="12" t="e">
        <f>ROUND(J1529*I1526,0)</f>
        <v>#REF!</v>
      </c>
      <c r="L1526" s="75">
        <v>1392055</v>
      </c>
      <c r="M1526" s="12" t="e">
        <f>K1526-L1526</f>
        <v>#REF!</v>
      </c>
      <c r="N1526" s="50" t="e">
        <f t="shared" si="215"/>
        <v>#REF!</v>
      </c>
      <c r="O1526" s="12">
        <v>154</v>
      </c>
      <c r="P1526" s="9">
        <f t="shared" si="208"/>
        <v>0</v>
      </c>
      <c r="Q1526" s="130">
        <f t="shared" si="209"/>
        <v>304</v>
      </c>
      <c r="R1526" s="130">
        <f t="shared" si="210"/>
        <v>805</v>
      </c>
      <c r="S1526" s="130">
        <f t="shared" si="211"/>
        <v>1517</v>
      </c>
      <c r="T1526" s="130">
        <f t="shared" si="212"/>
        <v>156</v>
      </c>
      <c r="U1526" s="130">
        <f t="shared" si="213"/>
        <v>2318806</v>
      </c>
      <c r="V1526" s="185">
        <f t="shared" si="214"/>
        <v>1517</v>
      </c>
      <c r="W1526" s="12">
        <v>304</v>
      </c>
      <c r="X1526" s="9">
        <v>805</v>
      </c>
      <c r="Y1526" s="9">
        <v>1517</v>
      </c>
      <c r="Z1526" s="12">
        <v>156</v>
      </c>
      <c r="AA1526" s="12">
        <v>2318806</v>
      </c>
      <c r="AB1526" s="132"/>
      <c r="AC1526" s="131"/>
      <c r="AD1526" s="132"/>
      <c r="AE1526" s="132"/>
      <c r="AF1526" s="131"/>
      <c r="AG1526" s="131"/>
      <c r="AI1526" s="12"/>
      <c r="AL1526" s="12"/>
      <c r="AM1526" s="12"/>
      <c r="AO1526" s="12"/>
      <c r="AR1526" s="12"/>
      <c r="AS1526" s="12"/>
      <c r="AU1526" s="12"/>
      <c r="AX1526" s="12"/>
      <c r="AY1526" s="12"/>
      <c r="BA1526" s="12"/>
      <c r="BD1526" s="12"/>
      <c r="BE1526" s="12"/>
      <c r="BG1526" s="12"/>
      <c r="BJ1526" s="12"/>
      <c r="BK1526" s="12"/>
      <c r="BM1526" s="131"/>
      <c r="BN1526" s="132"/>
      <c r="BO1526" s="132"/>
      <c r="BP1526" s="12"/>
      <c r="BQ1526" s="12"/>
      <c r="BS1526" s="12"/>
      <c r="BV1526" s="12"/>
      <c r="BW1526" s="12"/>
      <c r="BY1526" s="12"/>
      <c r="CB1526" s="12"/>
      <c r="CC1526" s="12"/>
      <c r="CE1526" s="12"/>
      <c r="CH1526" s="12"/>
      <c r="CI1526" s="12"/>
    </row>
    <row r="1527" spans="1:87">
      <c r="A1527" s="9">
        <v>1518</v>
      </c>
      <c r="B1527" s="9">
        <v>304</v>
      </c>
      <c r="C1527" s="9" t="s">
        <v>1928</v>
      </c>
      <c r="D1527" s="9">
        <v>998</v>
      </c>
      <c r="E1527" s="9" t="s">
        <v>1928</v>
      </c>
      <c r="F1527" s="75">
        <v>0</v>
      </c>
      <c r="G1527" s="138">
        <v>0</v>
      </c>
      <c r="H1527" s="129">
        <f t="shared" si="216"/>
        <v>0</v>
      </c>
      <c r="I1527" s="128">
        <f>IF(H1529&gt;0, H1527/H1529, 0)</f>
        <v>0</v>
      </c>
      <c r="J1527" s="76"/>
      <c r="K1527" s="12" t="e">
        <f>ROUND(J1529*I1527,0)</f>
        <v>#REF!</v>
      </c>
      <c r="L1527" s="75">
        <v>0</v>
      </c>
      <c r="M1527" s="12" t="e">
        <f>K1527-L1527</f>
        <v>#REF!</v>
      </c>
      <c r="N1527" s="50" t="e">
        <f t="shared" si="215"/>
        <v>#REF!</v>
      </c>
      <c r="O1527" s="12">
        <v>0</v>
      </c>
      <c r="P1527" s="9">
        <f t="shared" si="208"/>
        <v>0</v>
      </c>
      <c r="Q1527" s="130">
        <f t="shared" si="209"/>
        <v>304</v>
      </c>
      <c r="R1527" s="130">
        <f t="shared" si="210"/>
        <v>998</v>
      </c>
      <c r="S1527" s="130">
        <f t="shared" si="211"/>
        <v>1518</v>
      </c>
      <c r="T1527" s="130">
        <f t="shared" si="212"/>
        <v>0</v>
      </c>
      <c r="U1527" s="130">
        <f t="shared" si="213"/>
        <v>0</v>
      </c>
      <c r="V1527" s="185">
        <f t="shared" si="214"/>
        <v>1518</v>
      </c>
      <c r="W1527" s="12">
        <v>304</v>
      </c>
      <c r="X1527" s="9">
        <v>998</v>
      </c>
      <c r="Y1527" s="9">
        <v>1518</v>
      </c>
      <c r="Z1527" s="12">
        <v>0</v>
      </c>
      <c r="AA1527" s="12">
        <v>0</v>
      </c>
      <c r="AB1527" s="132"/>
      <c r="AC1527" s="131"/>
      <c r="AD1527" s="132"/>
      <c r="AE1527" s="132"/>
      <c r="AF1527" s="131"/>
      <c r="AG1527" s="131"/>
      <c r="AI1527" s="12"/>
      <c r="AL1527" s="12"/>
      <c r="AM1527" s="12"/>
      <c r="AO1527" s="12"/>
      <c r="AR1527" s="12"/>
      <c r="AS1527" s="12"/>
      <c r="AU1527" s="12"/>
      <c r="AX1527" s="12"/>
      <c r="AY1527" s="12"/>
      <c r="BA1527" s="12"/>
      <c r="BD1527" s="12"/>
      <c r="BE1527" s="12"/>
      <c r="BG1527" s="12"/>
      <c r="BJ1527" s="12"/>
      <c r="BK1527" s="12"/>
      <c r="BM1527" s="131"/>
      <c r="BN1527" s="132"/>
      <c r="BO1527" s="132"/>
      <c r="BP1527" s="12"/>
      <c r="BQ1527" s="12"/>
      <c r="BS1527" s="12"/>
      <c r="BV1527" s="12"/>
      <c r="BW1527" s="12"/>
      <c r="BY1527" s="12"/>
      <c r="CB1527" s="12"/>
      <c r="CC1527" s="12"/>
      <c r="CE1527" s="12"/>
      <c r="CH1527" s="12"/>
      <c r="CI1527" s="12"/>
    </row>
    <row r="1528" spans="1:87">
      <c r="A1528" s="9">
        <v>1519</v>
      </c>
      <c r="B1528" s="9">
        <v>304</v>
      </c>
      <c r="C1528" s="9" t="s">
        <v>1928</v>
      </c>
      <c r="D1528" s="9">
        <v>998</v>
      </c>
      <c r="E1528" s="9" t="s">
        <v>1928</v>
      </c>
      <c r="F1528" s="75">
        <v>0</v>
      </c>
      <c r="G1528" s="138">
        <v>0</v>
      </c>
      <c r="H1528" s="129">
        <f t="shared" si="216"/>
        <v>0</v>
      </c>
      <c r="I1528" s="128">
        <f>IF(H1529&gt;0, H1528/H1529, 0)</f>
        <v>0</v>
      </c>
      <c r="J1528" s="76"/>
      <c r="K1528" s="12" t="e">
        <f>ROUND(J1529*I1528,0)</f>
        <v>#REF!</v>
      </c>
      <c r="L1528" s="75">
        <v>0</v>
      </c>
      <c r="M1528" s="12" t="e">
        <f>K1528-L1528</f>
        <v>#REF!</v>
      </c>
      <c r="N1528" s="50" t="e">
        <f t="shared" si="215"/>
        <v>#REF!</v>
      </c>
      <c r="O1528" s="12">
        <v>0</v>
      </c>
      <c r="P1528" s="9">
        <f t="shared" si="208"/>
        <v>0</v>
      </c>
      <c r="Q1528" s="130">
        <f t="shared" si="209"/>
        <v>304</v>
      </c>
      <c r="R1528" s="130">
        <f t="shared" si="210"/>
        <v>998</v>
      </c>
      <c r="S1528" s="130">
        <f t="shared" si="211"/>
        <v>1519</v>
      </c>
      <c r="T1528" s="130">
        <f t="shared" si="212"/>
        <v>0</v>
      </c>
      <c r="U1528" s="130">
        <f t="shared" si="213"/>
        <v>0</v>
      </c>
      <c r="V1528" s="185">
        <f t="shared" si="214"/>
        <v>1519</v>
      </c>
      <c r="W1528" s="12">
        <v>304</v>
      </c>
      <c r="X1528" s="9">
        <v>998</v>
      </c>
      <c r="Y1528" s="9">
        <v>1519</v>
      </c>
      <c r="Z1528" s="12">
        <v>0</v>
      </c>
      <c r="AA1528" s="12">
        <v>0</v>
      </c>
      <c r="AB1528" s="132"/>
      <c r="AC1528" s="131"/>
      <c r="AD1528" s="132"/>
      <c r="AE1528" s="132"/>
      <c r="AF1528" s="131"/>
      <c r="AG1528" s="131"/>
      <c r="AI1528" s="12"/>
      <c r="AL1528" s="12"/>
      <c r="AM1528" s="12"/>
      <c r="AO1528" s="12"/>
      <c r="AR1528" s="12"/>
      <c r="AS1528" s="12"/>
      <c r="AU1528" s="12"/>
      <c r="AX1528" s="12"/>
      <c r="AY1528" s="12"/>
      <c r="BA1528" s="12"/>
      <c r="BD1528" s="12"/>
      <c r="BE1528" s="12"/>
      <c r="BG1528" s="12"/>
      <c r="BJ1528" s="12"/>
      <c r="BK1528" s="12"/>
      <c r="BM1528" s="131"/>
      <c r="BN1528" s="132"/>
      <c r="BO1528" s="132"/>
      <c r="BP1528" s="12"/>
      <c r="BQ1528" s="12"/>
      <c r="BS1528" s="12"/>
      <c r="BV1528" s="12"/>
      <c r="BW1528" s="12"/>
      <c r="BY1528" s="12"/>
      <c r="CB1528" s="12"/>
      <c r="CC1528" s="12"/>
      <c r="CE1528" s="12"/>
      <c r="CH1528" s="12"/>
      <c r="CI1528" s="12"/>
    </row>
    <row r="1529" spans="1:87">
      <c r="A1529" s="9">
        <v>1520</v>
      </c>
      <c r="B1529" s="13">
        <v>304</v>
      </c>
      <c r="C1529" s="13" t="s">
        <v>1803</v>
      </c>
      <c r="D1529" s="13">
        <v>999</v>
      </c>
      <c r="E1529" s="13" t="s">
        <v>946</v>
      </c>
      <c r="F1529" s="141">
        <v>20856322.940000001</v>
      </c>
      <c r="G1529" s="142">
        <v>1</v>
      </c>
      <c r="H1529" s="134">
        <f>SUM(H1525:H1528)</f>
        <v>20729745.780000005</v>
      </c>
      <c r="I1529" s="133">
        <f>SUM(I1525:I1528)</f>
        <v>1</v>
      </c>
      <c r="J1529" s="111" t="e">
        <f>VLOOKUP(B1529,town351,22)</f>
        <v>#REF!</v>
      </c>
      <c r="K1529" s="111" t="e">
        <f>SUM(K1525:K1528)</f>
        <v>#REF!</v>
      </c>
      <c r="L1529" s="135">
        <v>12459235</v>
      </c>
      <c r="M1529" s="111" t="e">
        <f>SUM(M1525:M1528)</f>
        <v>#REF!</v>
      </c>
      <c r="N1529" s="49" t="e">
        <f t="shared" si="215"/>
        <v>#REF!</v>
      </c>
      <c r="O1529" s="111">
        <v>2088</v>
      </c>
      <c r="P1529" s="9">
        <f t="shared" si="208"/>
        <v>0</v>
      </c>
      <c r="Q1529" s="130">
        <f t="shared" si="209"/>
        <v>304</v>
      </c>
      <c r="R1529" s="130">
        <f t="shared" si="210"/>
        <v>999</v>
      </c>
      <c r="S1529" s="130">
        <f t="shared" si="211"/>
        <v>1520</v>
      </c>
      <c r="T1529" s="130">
        <f t="shared" si="212"/>
        <v>2060</v>
      </c>
      <c r="U1529" s="130">
        <f t="shared" si="213"/>
        <v>20729745.780000005</v>
      </c>
      <c r="V1529" s="185">
        <f t="shared" si="214"/>
        <v>1520</v>
      </c>
      <c r="W1529" s="12">
        <v>304</v>
      </c>
      <c r="X1529" s="9">
        <v>999</v>
      </c>
      <c r="Y1529" s="9">
        <v>1520</v>
      </c>
      <c r="Z1529" s="12">
        <v>2060</v>
      </c>
      <c r="AA1529" s="12">
        <v>20729745.780000005</v>
      </c>
      <c r="AB1529" s="132"/>
      <c r="AC1529" s="131"/>
      <c r="AD1529" s="132"/>
      <c r="AE1529" s="132"/>
      <c r="AF1529" s="131"/>
      <c r="AG1529" s="131"/>
      <c r="AI1529" s="12"/>
      <c r="AL1529" s="12"/>
      <c r="AM1529" s="12"/>
      <c r="AO1529" s="12"/>
      <c r="AR1529" s="12"/>
      <c r="AS1529" s="12"/>
      <c r="AU1529" s="12"/>
      <c r="AX1529" s="12"/>
      <c r="AY1529" s="12"/>
      <c r="BA1529" s="12"/>
      <c r="BD1529" s="12"/>
      <c r="BE1529" s="12"/>
      <c r="BG1529" s="12"/>
      <c r="BJ1529" s="12"/>
      <c r="BK1529" s="12"/>
      <c r="BM1529" s="131"/>
      <c r="BN1529" s="132"/>
      <c r="BO1529" s="132"/>
      <c r="BP1529" s="12"/>
      <c r="BQ1529" s="12"/>
      <c r="BS1529" s="12"/>
      <c r="BV1529" s="12"/>
      <c r="BW1529" s="12"/>
      <c r="BY1529" s="12"/>
      <c r="CB1529" s="12"/>
      <c r="CC1529" s="12"/>
      <c r="CE1529" s="12"/>
      <c r="CH1529" s="12"/>
      <c r="CI1529" s="12"/>
    </row>
    <row r="1530" spans="1:87">
      <c r="A1530" s="9">
        <v>1521</v>
      </c>
      <c r="B1530" s="9">
        <v>305</v>
      </c>
      <c r="C1530" s="9" t="s">
        <v>1804</v>
      </c>
      <c r="D1530" s="9">
        <v>305</v>
      </c>
      <c r="E1530" s="9" t="s">
        <v>1365</v>
      </c>
      <c r="F1530" s="75">
        <v>32600249.418120001</v>
      </c>
      <c r="G1530" s="138">
        <v>0.96856058566525982</v>
      </c>
      <c r="H1530" s="129">
        <f>U1530</f>
        <v>34230683.749200001</v>
      </c>
      <c r="I1530" s="128">
        <f>IF(H1534&gt;0, H1530/H1534, 0)</f>
        <v>0.9703200530237216</v>
      </c>
      <c r="J1530" s="76"/>
      <c r="K1530" s="12" t="e">
        <f>ROUND(J1534*I1530,0)</f>
        <v>#REF!</v>
      </c>
      <c r="L1530" s="75">
        <v>27898292</v>
      </c>
      <c r="M1530" s="12" t="e">
        <f>K1530-L1530</f>
        <v>#REF!</v>
      </c>
      <c r="N1530" s="50" t="e">
        <f t="shared" si="215"/>
        <v>#REF!</v>
      </c>
      <c r="O1530" s="12">
        <v>3374</v>
      </c>
      <c r="P1530" s="9">
        <f t="shared" si="208"/>
        <v>0</v>
      </c>
      <c r="Q1530" s="130">
        <f t="shared" si="209"/>
        <v>305</v>
      </c>
      <c r="R1530" s="130">
        <f t="shared" si="210"/>
        <v>305</v>
      </c>
      <c r="S1530" s="130">
        <f t="shared" si="211"/>
        <v>1521</v>
      </c>
      <c r="T1530" s="130">
        <f t="shared" si="212"/>
        <v>3477</v>
      </c>
      <c r="U1530" s="130">
        <f t="shared" si="213"/>
        <v>34230683.749200001</v>
      </c>
      <c r="V1530" s="185">
        <f t="shared" si="214"/>
        <v>1521</v>
      </c>
      <c r="W1530" s="12">
        <v>305</v>
      </c>
      <c r="X1530" s="9">
        <v>305</v>
      </c>
      <c r="Y1530" s="9">
        <v>1521</v>
      </c>
      <c r="Z1530" s="12">
        <v>3477</v>
      </c>
      <c r="AA1530" s="12">
        <v>34230683.749200001</v>
      </c>
      <c r="AB1530" s="132"/>
      <c r="AC1530" s="131"/>
      <c r="AD1530" s="132"/>
      <c r="AE1530" s="132"/>
      <c r="AF1530" s="131"/>
      <c r="AG1530" s="131"/>
      <c r="AI1530" s="12"/>
      <c r="AL1530" s="12"/>
      <c r="AM1530" s="12"/>
      <c r="AO1530" s="12"/>
      <c r="AR1530" s="12"/>
      <c r="AS1530" s="12"/>
      <c r="AU1530" s="12"/>
      <c r="AX1530" s="12"/>
      <c r="AY1530" s="12"/>
      <c r="BA1530" s="12"/>
      <c r="BD1530" s="12"/>
      <c r="BE1530" s="12"/>
      <c r="BG1530" s="12"/>
      <c r="BJ1530" s="12"/>
      <c r="BK1530" s="12"/>
      <c r="BM1530" s="131"/>
      <c r="BN1530" s="132"/>
      <c r="BO1530" s="132"/>
      <c r="BP1530" s="12"/>
      <c r="BQ1530" s="12"/>
      <c r="BS1530" s="12"/>
      <c r="BV1530" s="12"/>
      <c r="BW1530" s="12"/>
      <c r="BY1530" s="12"/>
      <c r="CB1530" s="12"/>
      <c r="CC1530" s="12"/>
      <c r="CE1530" s="12"/>
      <c r="CH1530" s="12"/>
      <c r="CI1530" s="12"/>
    </row>
    <row r="1531" spans="1:87">
      <c r="A1531" s="9">
        <v>1522</v>
      </c>
      <c r="B1531" s="9">
        <v>305</v>
      </c>
      <c r="C1531" s="9" t="s">
        <v>1804</v>
      </c>
      <c r="D1531" s="9">
        <v>853</v>
      </c>
      <c r="E1531" s="9" t="s">
        <v>1489</v>
      </c>
      <c r="F1531" s="75">
        <v>1058202</v>
      </c>
      <c r="G1531" s="138">
        <v>3.1439414334740248E-2</v>
      </c>
      <c r="H1531" s="129">
        <f t="shared" si="216"/>
        <v>1047041</v>
      </c>
      <c r="I1531" s="128">
        <f>IF(H1534&gt;0, H1531/H1534, 0)</f>
        <v>2.9679946976278394E-2</v>
      </c>
      <c r="J1531" s="76"/>
      <c r="K1531" s="12" t="e">
        <f>ROUND(J1534*I1531,0)</f>
        <v>#REF!</v>
      </c>
      <c r="L1531" s="75">
        <v>905577</v>
      </c>
      <c r="M1531" s="12" t="e">
        <f>K1531-L1531</f>
        <v>#REF!</v>
      </c>
      <c r="N1531" s="50" t="e">
        <f t="shared" si="215"/>
        <v>#REF!</v>
      </c>
      <c r="O1531" s="12">
        <v>64</v>
      </c>
      <c r="P1531" s="9">
        <f t="shared" si="208"/>
        <v>0</v>
      </c>
      <c r="Q1531" s="130">
        <f t="shared" si="209"/>
        <v>305</v>
      </c>
      <c r="R1531" s="130">
        <f t="shared" si="210"/>
        <v>853</v>
      </c>
      <c r="S1531" s="130">
        <f t="shared" si="211"/>
        <v>1522</v>
      </c>
      <c r="T1531" s="130">
        <f t="shared" si="212"/>
        <v>63</v>
      </c>
      <c r="U1531" s="130">
        <f t="shared" si="213"/>
        <v>1047041</v>
      </c>
      <c r="V1531" s="185">
        <f t="shared" si="214"/>
        <v>1522</v>
      </c>
      <c r="W1531" s="12">
        <v>305</v>
      </c>
      <c r="X1531" s="9">
        <v>853</v>
      </c>
      <c r="Y1531" s="9">
        <v>1522</v>
      </c>
      <c r="Z1531" s="12">
        <v>63</v>
      </c>
      <c r="AA1531" s="12">
        <v>1047041</v>
      </c>
      <c r="AB1531" s="132"/>
      <c r="AC1531" s="131"/>
      <c r="AD1531" s="132"/>
      <c r="AE1531" s="132"/>
      <c r="AF1531" s="131"/>
      <c r="AG1531" s="131"/>
      <c r="AI1531" s="12"/>
      <c r="AL1531" s="12"/>
      <c r="AM1531" s="12"/>
      <c r="AO1531" s="12"/>
      <c r="AR1531" s="12"/>
      <c r="AS1531" s="12"/>
      <c r="AU1531" s="12"/>
      <c r="AX1531" s="12"/>
      <c r="AY1531" s="12"/>
      <c r="BA1531" s="12"/>
      <c r="BD1531" s="12"/>
      <c r="BE1531" s="12"/>
      <c r="BG1531" s="12"/>
      <c r="BJ1531" s="12"/>
      <c r="BK1531" s="12"/>
      <c r="BM1531" s="131"/>
      <c r="BN1531" s="132"/>
      <c r="BO1531" s="132"/>
      <c r="BP1531" s="12"/>
      <c r="BQ1531" s="12"/>
      <c r="BS1531" s="12"/>
      <c r="BV1531" s="12"/>
      <c r="BW1531" s="12"/>
      <c r="BY1531" s="12"/>
      <c r="CB1531" s="12"/>
      <c r="CC1531" s="12"/>
      <c r="CE1531" s="12"/>
      <c r="CH1531" s="12"/>
      <c r="CI1531" s="12"/>
    </row>
    <row r="1532" spans="1:87">
      <c r="A1532" s="9">
        <v>1523</v>
      </c>
      <c r="B1532" s="9">
        <v>305</v>
      </c>
      <c r="C1532" s="9" t="s">
        <v>1928</v>
      </c>
      <c r="D1532" s="9">
        <v>998</v>
      </c>
      <c r="F1532" s="136">
        <v>0</v>
      </c>
      <c r="G1532" s="137">
        <v>0</v>
      </c>
      <c r="H1532" s="129">
        <f t="shared" si="216"/>
        <v>0</v>
      </c>
      <c r="I1532" s="128">
        <f>IF(H1534&gt;0, H1532/H1534, 0)</f>
        <v>0</v>
      </c>
      <c r="J1532" s="76"/>
      <c r="K1532" s="12" t="e">
        <f>ROUND(J1534*I1532,0)</f>
        <v>#REF!</v>
      </c>
      <c r="L1532" s="75">
        <v>0</v>
      </c>
      <c r="M1532" s="12" t="e">
        <f>K1532-L1532</f>
        <v>#REF!</v>
      </c>
      <c r="N1532" s="50" t="e">
        <f t="shared" si="215"/>
        <v>#REF!</v>
      </c>
      <c r="O1532" s="12">
        <v>0</v>
      </c>
      <c r="P1532" s="9">
        <f t="shared" si="208"/>
        <v>0</v>
      </c>
      <c r="Q1532" s="130">
        <f t="shared" si="209"/>
        <v>305</v>
      </c>
      <c r="R1532" s="130">
        <f t="shared" si="210"/>
        <v>998</v>
      </c>
      <c r="S1532" s="130">
        <f t="shared" si="211"/>
        <v>1523</v>
      </c>
      <c r="T1532" s="130">
        <f t="shared" si="212"/>
        <v>0</v>
      </c>
      <c r="U1532" s="130">
        <f t="shared" si="213"/>
        <v>0</v>
      </c>
      <c r="V1532" s="185">
        <f t="shared" si="214"/>
        <v>1523</v>
      </c>
      <c r="W1532" s="12">
        <v>305</v>
      </c>
      <c r="X1532" s="9">
        <v>998</v>
      </c>
      <c r="Y1532" s="9">
        <v>1523</v>
      </c>
      <c r="Z1532" s="12">
        <v>0</v>
      </c>
      <c r="AA1532" s="12">
        <v>0</v>
      </c>
      <c r="AB1532" s="132"/>
      <c r="AC1532" s="131"/>
      <c r="AD1532" s="132"/>
      <c r="AE1532" s="132"/>
      <c r="AF1532" s="131"/>
      <c r="AG1532" s="131"/>
      <c r="AI1532" s="12"/>
      <c r="AL1532" s="12"/>
      <c r="AM1532" s="12"/>
      <c r="AO1532" s="12"/>
      <c r="AR1532" s="12"/>
      <c r="AS1532" s="12"/>
      <c r="AU1532" s="12"/>
      <c r="AX1532" s="12"/>
      <c r="AY1532" s="12"/>
      <c r="BA1532" s="12"/>
      <c r="BD1532" s="12"/>
      <c r="BE1532" s="12"/>
      <c r="BG1532" s="12"/>
      <c r="BJ1532" s="12"/>
      <c r="BK1532" s="12"/>
      <c r="BM1532" s="131"/>
      <c r="BN1532" s="132"/>
      <c r="BO1532" s="132"/>
      <c r="BP1532" s="12"/>
      <c r="BQ1532" s="12"/>
      <c r="BS1532" s="12"/>
      <c r="BV1532" s="12"/>
      <c r="BW1532" s="12"/>
      <c r="BY1532" s="12"/>
      <c r="CB1532" s="12"/>
      <c r="CC1532" s="12"/>
      <c r="CE1532" s="12"/>
      <c r="CH1532" s="12"/>
      <c r="CI1532" s="12"/>
    </row>
    <row r="1533" spans="1:87">
      <c r="A1533" s="9">
        <v>1524</v>
      </c>
      <c r="B1533" s="9">
        <v>305</v>
      </c>
      <c r="C1533" s="9" t="s">
        <v>1928</v>
      </c>
      <c r="D1533" s="9">
        <v>998</v>
      </c>
      <c r="E1533" s="9" t="s">
        <v>1928</v>
      </c>
      <c r="F1533" s="75">
        <v>0</v>
      </c>
      <c r="G1533" s="138">
        <v>0</v>
      </c>
      <c r="H1533" s="129">
        <f t="shared" si="216"/>
        <v>0</v>
      </c>
      <c r="I1533" s="128">
        <f>IF(H1534&gt;0, H1533/H1534, 0)</f>
        <v>0</v>
      </c>
      <c r="J1533" s="76"/>
      <c r="K1533" s="12" t="e">
        <f>ROUND(J1534*I1533,0)</f>
        <v>#REF!</v>
      </c>
      <c r="L1533" s="75">
        <v>0</v>
      </c>
      <c r="M1533" s="12" t="e">
        <f>K1533-L1533</f>
        <v>#REF!</v>
      </c>
      <c r="N1533" s="50" t="e">
        <f t="shared" si="215"/>
        <v>#REF!</v>
      </c>
      <c r="O1533" s="12">
        <v>0</v>
      </c>
      <c r="P1533" s="9">
        <f t="shared" si="208"/>
        <v>0</v>
      </c>
      <c r="Q1533" s="130">
        <f t="shared" si="209"/>
        <v>305</v>
      </c>
      <c r="R1533" s="130">
        <f t="shared" si="210"/>
        <v>998</v>
      </c>
      <c r="S1533" s="130">
        <f t="shared" si="211"/>
        <v>1524</v>
      </c>
      <c r="T1533" s="130">
        <f t="shared" si="212"/>
        <v>0</v>
      </c>
      <c r="U1533" s="130">
        <f t="shared" si="213"/>
        <v>0</v>
      </c>
      <c r="V1533" s="185">
        <f t="shared" si="214"/>
        <v>1524</v>
      </c>
      <c r="W1533" s="12">
        <v>305</v>
      </c>
      <c r="X1533" s="9">
        <v>998</v>
      </c>
      <c r="Y1533" s="9">
        <v>1524</v>
      </c>
      <c r="Z1533" s="12">
        <v>0</v>
      </c>
      <c r="AA1533" s="12">
        <v>0</v>
      </c>
      <c r="AB1533" s="132"/>
      <c r="AC1533" s="131"/>
      <c r="AD1533" s="132"/>
      <c r="AE1533" s="132"/>
      <c r="AF1533" s="131"/>
      <c r="AG1533" s="131"/>
      <c r="AI1533" s="12"/>
      <c r="AL1533" s="12"/>
      <c r="AM1533" s="12"/>
      <c r="AO1533" s="12"/>
      <c r="AR1533" s="12"/>
      <c r="AS1533" s="12"/>
      <c r="AU1533" s="12"/>
      <c r="AX1533" s="12"/>
      <c r="AY1533" s="12"/>
      <c r="BA1533" s="12"/>
      <c r="BD1533" s="12"/>
      <c r="BE1533" s="12"/>
      <c r="BG1533" s="12"/>
      <c r="BJ1533" s="12"/>
      <c r="BK1533" s="12"/>
      <c r="BM1533" s="131"/>
      <c r="BN1533" s="132"/>
      <c r="BO1533" s="132"/>
      <c r="BP1533" s="12"/>
      <c r="BQ1533" s="12"/>
      <c r="BS1533" s="12"/>
      <c r="BV1533" s="12"/>
      <c r="BW1533" s="12"/>
      <c r="BY1533" s="12"/>
      <c r="CB1533" s="12"/>
      <c r="CC1533" s="12"/>
      <c r="CE1533" s="12"/>
      <c r="CH1533" s="12"/>
      <c r="CI1533" s="12"/>
    </row>
    <row r="1534" spans="1:87">
      <c r="A1534" s="9">
        <v>1525</v>
      </c>
      <c r="B1534" s="13">
        <v>305</v>
      </c>
      <c r="C1534" s="13" t="s">
        <v>1804</v>
      </c>
      <c r="D1534" s="13">
        <v>999</v>
      </c>
      <c r="E1534" s="13" t="s">
        <v>946</v>
      </c>
      <c r="F1534" s="141">
        <v>33658451.418119997</v>
      </c>
      <c r="G1534" s="142">
        <v>1</v>
      </c>
      <c r="H1534" s="134">
        <f>SUM(H1530:H1533)</f>
        <v>35277724.749200001</v>
      </c>
      <c r="I1534" s="133">
        <f>SUM(I1530:I1533)</f>
        <v>1</v>
      </c>
      <c r="J1534" s="111" t="e">
        <f>VLOOKUP(B1534,town351,22)</f>
        <v>#REF!</v>
      </c>
      <c r="K1534" s="111" t="e">
        <f>SUM(K1530:K1533)</f>
        <v>#REF!</v>
      </c>
      <c r="L1534" s="135">
        <v>28803869</v>
      </c>
      <c r="M1534" s="111" t="e">
        <f>SUM(M1530:M1533)</f>
        <v>#REF!</v>
      </c>
      <c r="N1534" s="49" t="e">
        <f t="shared" si="215"/>
        <v>#REF!</v>
      </c>
      <c r="O1534" s="111">
        <v>3438</v>
      </c>
      <c r="P1534" s="9">
        <f t="shared" si="208"/>
        <v>0</v>
      </c>
      <c r="Q1534" s="130">
        <f t="shared" si="209"/>
        <v>305</v>
      </c>
      <c r="R1534" s="130">
        <f t="shared" si="210"/>
        <v>999</v>
      </c>
      <c r="S1534" s="130">
        <f t="shared" si="211"/>
        <v>1525</v>
      </c>
      <c r="T1534" s="130">
        <f t="shared" si="212"/>
        <v>3540</v>
      </c>
      <c r="U1534" s="130">
        <f t="shared" si="213"/>
        <v>35277724.749200001</v>
      </c>
      <c r="V1534" s="185">
        <f t="shared" si="214"/>
        <v>1525</v>
      </c>
      <c r="W1534" s="12">
        <v>305</v>
      </c>
      <c r="X1534" s="9">
        <v>999</v>
      </c>
      <c r="Y1534" s="9">
        <v>1525</v>
      </c>
      <c r="Z1534" s="12">
        <v>3540</v>
      </c>
      <c r="AA1534" s="12">
        <v>35277724.749200001</v>
      </c>
      <c r="AB1534" s="132"/>
      <c r="AC1534" s="131"/>
      <c r="AD1534" s="132"/>
      <c r="AE1534" s="132"/>
      <c r="AF1534" s="131"/>
      <c r="AG1534" s="131"/>
      <c r="AI1534" s="12"/>
      <c r="AL1534" s="12"/>
      <c r="AM1534" s="12"/>
      <c r="AO1534" s="12"/>
      <c r="AR1534" s="12"/>
      <c r="AS1534" s="12"/>
      <c r="AU1534" s="12"/>
      <c r="AX1534" s="12"/>
      <c r="AY1534" s="12"/>
      <c r="BA1534" s="12"/>
      <c r="BD1534" s="12"/>
      <c r="BE1534" s="12"/>
      <c r="BG1534" s="12"/>
      <c r="BJ1534" s="12"/>
      <c r="BK1534" s="12"/>
      <c r="BM1534" s="131"/>
      <c r="BN1534" s="132"/>
      <c r="BO1534" s="132"/>
      <c r="BP1534" s="12"/>
      <c r="BQ1534" s="12"/>
      <c r="BS1534" s="12"/>
      <c r="BV1534" s="12"/>
      <c r="BW1534" s="12"/>
      <c r="BY1534" s="12"/>
      <c r="CB1534" s="12"/>
      <c r="CC1534" s="12"/>
      <c r="CE1534" s="12"/>
      <c r="CH1534" s="12"/>
      <c r="CI1534" s="12"/>
    </row>
    <row r="1535" spans="1:87">
      <c r="A1535" s="9">
        <v>1526</v>
      </c>
      <c r="B1535" s="9">
        <v>306</v>
      </c>
      <c r="C1535" s="9" t="s">
        <v>1805</v>
      </c>
      <c r="D1535" s="9">
        <v>306</v>
      </c>
      <c r="E1535" s="9" t="s">
        <v>1366</v>
      </c>
      <c r="F1535" s="75">
        <v>1467392.6599999997</v>
      </c>
      <c r="G1535" s="138">
        <v>0.53047454109655701</v>
      </c>
      <c r="H1535" s="129">
        <f>U1535</f>
        <v>1585577.72</v>
      </c>
      <c r="I1535" s="128">
        <f>IF(H1539&gt;0, H1535/H1539, 0)</f>
        <v>0.52857017970491882</v>
      </c>
      <c r="J1535" s="76"/>
      <c r="K1535" s="12" t="e">
        <f>ROUND(J1539*I1535,0)</f>
        <v>#REF!</v>
      </c>
      <c r="L1535" s="75">
        <v>661118</v>
      </c>
      <c r="M1535" s="12" t="e">
        <f>K1535-L1535</f>
        <v>#REF!</v>
      </c>
      <c r="N1535" s="50" t="e">
        <f t="shared" si="215"/>
        <v>#REF!</v>
      </c>
      <c r="O1535" s="12">
        <v>151</v>
      </c>
      <c r="P1535" s="9">
        <f t="shared" si="208"/>
        <v>0</v>
      </c>
      <c r="Q1535" s="130">
        <f t="shared" si="209"/>
        <v>306</v>
      </c>
      <c r="R1535" s="130">
        <f t="shared" si="210"/>
        <v>306</v>
      </c>
      <c r="S1535" s="130">
        <f t="shared" si="211"/>
        <v>1526</v>
      </c>
      <c r="T1535" s="130">
        <f t="shared" si="212"/>
        <v>156</v>
      </c>
      <c r="U1535" s="130">
        <f t="shared" si="213"/>
        <v>1585577.72</v>
      </c>
      <c r="V1535" s="185">
        <f t="shared" si="214"/>
        <v>1526</v>
      </c>
      <c r="W1535" s="12">
        <v>306</v>
      </c>
      <c r="X1535" s="9">
        <v>306</v>
      </c>
      <c r="Y1535" s="9">
        <v>1526</v>
      </c>
      <c r="Z1535" s="12">
        <v>156</v>
      </c>
      <c r="AA1535" s="12">
        <v>1585577.72</v>
      </c>
      <c r="AB1535" s="132"/>
      <c r="AC1535" s="131"/>
      <c r="AD1535" s="132"/>
      <c r="AE1535" s="132"/>
      <c r="AF1535" s="131"/>
      <c r="AG1535" s="131"/>
      <c r="AI1535" s="12"/>
      <c r="AL1535" s="12"/>
      <c r="AM1535" s="12"/>
      <c r="AO1535" s="12"/>
      <c r="AR1535" s="12"/>
      <c r="AS1535" s="12"/>
      <c r="AU1535" s="12"/>
      <c r="AX1535" s="12"/>
      <c r="AY1535" s="12"/>
      <c r="BA1535" s="12"/>
      <c r="BD1535" s="12"/>
      <c r="BE1535" s="12"/>
      <c r="BG1535" s="12"/>
      <c r="BJ1535" s="12"/>
      <c r="BK1535" s="12"/>
      <c r="BM1535" s="131"/>
      <c r="BN1535" s="132"/>
      <c r="BO1535" s="132"/>
      <c r="BP1535" s="12"/>
      <c r="BQ1535" s="12"/>
      <c r="BS1535" s="12"/>
      <c r="BV1535" s="12"/>
      <c r="BW1535" s="12"/>
      <c r="BY1535" s="12"/>
      <c r="CB1535" s="12"/>
      <c r="CC1535" s="12"/>
      <c r="CE1535" s="12"/>
      <c r="CH1535" s="12"/>
      <c r="CI1535" s="12"/>
    </row>
    <row r="1536" spans="1:87">
      <c r="A1536" s="9">
        <v>1527</v>
      </c>
      <c r="B1536" s="9">
        <v>306</v>
      </c>
      <c r="C1536" s="9" t="s">
        <v>1805</v>
      </c>
      <c r="D1536" s="9">
        <v>770</v>
      </c>
      <c r="E1536" s="9" t="s">
        <v>1467</v>
      </c>
      <c r="F1536" s="75">
        <v>1298796</v>
      </c>
      <c r="G1536" s="138">
        <v>0.46952545890344305</v>
      </c>
      <c r="H1536" s="129">
        <f t="shared" si="216"/>
        <v>1414171</v>
      </c>
      <c r="I1536" s="128">
        <f>IF(H1539&gt;0, H1536/H1539, 0)</f>
        <v>0.47142982029508129</v>
      </c>
      <c r="J1536" s="76"/>
      <c r="K1536" s="12" t="e">
        <f>ROUND(J1539*I1536,0)</f>
        <v>#REF!</v>
      </c>
      <c r="L1536" s="75">
        <v>585158</v>
      </c>
      <c r="M1536" s="12" t="e">
        <f>K1536-L1536</f>
        <v>#REF!</v>
      </c>
      <c r="N1536" s="50" t="e">
        <f t="shared" si="215"/>
        <v>#REF!</v>
      </c>
      <c r="O1536" s="12">
        <v>115</v>
      </c>
      <c r="P1536" s="9">
        <f t="shared" si="208"/>
        <v>0</v>
      </c>
      <c r="Q1536" s="130">
        <f t="shared" si="209"/>
        <v>306</v>
      </c>
      <c r="R1536" s="130">
        <f t="shared" si="210"/>
        <v>770</v>
      </c>
      <c r="S1536" s="130">
        <f t="shared" si="211"/>
        <v>1527</v>
      </c>
      <c r="T1536" s="130">
        <f t="shared" si="212"/>
        <v>124</v>
      </c>
      <c r="U1536" s="130">
        <f t="shared" si="213"/>
        <v>1414171</v>
      </c>
      <c r="V1536" s="185">
        <f t="shared" si="214"/>
        <v>1527</v>
      </c>
      <c r="W1536" s="12">
        <v>306</v>
      </c>
      <c r="X1536" s="9">
        <v>770</v>
      </c>
      <c r="Y1536" s="9">
        <v>1527</v>
      </c>
      <c r="Z1536" s="12">
        <v>124</v>
      </c>
      <c r="AA1536" s="12">
        <v>1414171</v>
      </c>
      <c r="AB1536" s="132"/>
      <c r="AC1536" s="131"/>
      <c r="AD1536" s="132"/>
      <c r="AE1536" s="132"/>
      <c r="AF1536" s="131"/>
      <c r="AG1536" s="131"/>
      <c r="AI1536" s="12"/>
      <c r="AL1536" s="12"/>
      <c r="AM1536" s="12"/>
      <c r="AO1536" s="12"/>
      <c r="AR1536" s="12"/>
      <c r="AS1536" s="12"/>
      <c r="AU1536" s="12"/>
      <c r="AX1536" s="12"/>
      <c r="AY1536" s="12"/>
      <c r="BA1536" s="12"/>
      <c r="BD1536" s="12"/>
      <c r="BE1536" s="12"/>
      <c r="BG1536" s="12"/>
      <c r="BJ1536" s="12"/>
      <c r="BK1536" s="12"/>
      <c r="BM1536" s="131"/>
      <c r="BN1536" s="132"/>
      <c r="BO1536" s="132"/>
      <c r="BP1536" s="12"/>
      <c r="BQ1536" s="12"/>
      <c r="BS1536" s="12"/>
      <c r="BV1536" s="12"/>
      <c r="BW1536" s="12"/>
      <c r="BY1536" s="12"/>
      <c r="CB1536" s="12"/>
      <c r="CC1536" s="12"/>
      <c r="CE1536" s="12"/>
      <c r="CH1536" s="12"/>
      <c r="CI1536" s="12"/>
    </row>
    <row r="1537" spans="1:87">
      <c r="A1537" s="9">
        <v>1528</v>
      </c>
      <c r="B1537" s="9">
        <v>306</v>
      </c>
      <c r="C1537" s="9" t="s">
        <v>1928</v>
      </c>
      <c r="D1537" s="9">
        <v>998</v>
      </c>
      <c r="E1537" s="9" t="s">
        <v>1928</v>
      </c>
      <c r="F1537" s="75">
        <v>0</v>
      </c>
      <c r="G1537" s="138">
        <v>0</v>
      </c>
      <c r="H1537" s="129">
        <f t="shared" si="216"/>
        <v>0</v>
      </c>
      <c r="I1537" s="128">
        <f>IF(H1539&gt;0, H1537/H1539, 0)</f>
        <v>0</v>
      </c>
      <c r="J1537" s="76"/>
      <c r="K1537" s="12" t="e">
        <f>ROUND(J1539*I1537,0)</f>
        <v>#REF!</v>
      </c>
      <c r="L1537" s="75">
        <v>0</v>
      </c>
      <c r="M1537" s="12" t="e">
        <f>K1537-L1537</f>
        <v>#REF!</v>
      </c>
      <c r="N1537" s="50" t="e">
        <f t="shared" si="215"/>
        <v>#REF!</v>
      </c>
      <c r="O1537" s="12">
        <v>0</v>
      </c>
      <c r="P1537" s="9">
        <f t="shared" si="208"/>
        <v>0</v>
      </c>
      <c r="Q1537" s="130">
        <f t="shared" si="209"/>
        <v>306</v>
      </c>
      <c r="R1537" s="130">
        <f t="shared" si="210"/>
        <v>998</v>
      </c>
      <c r="S1537" s="130">
        <f t="shared" si="211"/>
        <v>1528</v>
      </c>
      <c r="T1537" s="130">
        <f t="shared" si="212"/>
        <v>0</v>
      </c>
      <c r="U1537" s="130">
        <f t="shared" si="213"/>
        <v>0</v>
      </c>
      <c r="V1537" s="185">
        <f t="shared" si="214"/>
        <v>1528</v>
      </c>
      <c r="W1537" s="12">
        <v>306</v>
      </c>
      <c r="X1537" s="9">
        <v>998</v>
      </c>
      <c r="Y1537" s="9">
        <v>1528</v>
      </c>
      <c r="Z1537" s="12">
        <v>0</v>
      </c>
      <c r="AA1537" s="12">
        <v>0</v>
      </c>
      <c r="AB1537" s="132"/>
      <c r="AC1537" s="131"/>
      <c r="AD1537" s="132"/>
      <c r="AE1537" s="132"/>
      <c r="AF1537" s="131"/>
      <c r="AG1537" s="131"/>
      <c r="AI1537" s="12"/>
      <c r="AL1537" s="12"/>
      <c r="AM1537" s="12"/>
      <c r="AO1537" s="12"/>
      <c r="AR1537" s="12"/>
      <c r="AS1537" s="12"/>
      <c r="AU1537" s="12"/>
      <c r="AX1537" s="12"/>
      <c r="AY1537" s="12"/>
      <c r="BA1537" s="12"/>
      <c r="BD1537" s="12"/>
      <c r="BE1537" s="12"/>
      <c r="BG1537" s="12"/>
      <c r="BJ1537" s="12"/>
      <c r="BK1537" s="12"/>
      <c r="BM1537" s="131"/>
      <c r="BN1537" s="132"/>
      <c r="BO1537" s="132"/>
      <c r="BP1537" s="12"/>
      <c r="BQ1537" s="12"/>
      <c r="BS1537" s="12"/>
      <c r="BV1537" s="12"/>
      <c r="BW1537" s="12"/>
      <c r="BY1537" s="12"/>
      <c r="CB1537" s="12"/>
      <c r="CC1537" s="12"/>
      <c r="CE1537" s="12"/>
      <c r="CH1537" s="12"/>
      <c r="CI1537" s="12"/>
    </row>
    <row r="1538" spans="1:87">
      <c r="A1538" s="9">
        <v>1529</v>
      </c>
      <c r="B1538" s="9">
        <v>306</v>
      </c>
      <c r="C1538" s="9" t="s">
        <v>1928</v>
      </c>
      <c r="D1538" s="9">
        <v>998</v>
      </c>
      <c r="E1538" s="9" t="s">
        <v>1928</v>
      </c>
      <c r="F1538" s="75">
        <v>0</v>
      </c>
      <c r="G1538" s="138">
        <v>0</v>
      </c>
      <c r="H1538" s="129">
        <f t="shared" si="216"/>
        <v>0</v>
      </c>
      <c r="I1538" s="128">
        <f>IF(H1539&gt;0, H1538/H1539, 0)</f>
        <v>0</v>
      </c>
      <c r="J1538" s="76"/>
      <c r="K1538" s="12" t="e">
        <f>ROUND(J1539*I1538,0)</f>
        <v>#REF!</v>
      </c>
      <c r="L1538" s="75">
        <v>0</v>
      </c>
      <c r="M1538" s="12" t="e">
        <f>K1538-L1538</f>
        <v>#REF!</v>
      </c>
      <c r="N1538" s="50" t="e">
        <f t="shared" si="215"/>
        <v>#REF!</v>
      </c>
      <c r="O1538" s="12">
        <v>0</v>
      </c>
      <c r="P1538" s="9">
        <f t="shared" si="208"/>
        <v>0</v>
      </c>
      <c r="Q1538" s="130">
        <f t="shared" si="209"/>
        <v>306</v>
      </c>
      <c r="R1538" s="130">
        <f t="shared" si="210"/>
        <v>998</v>
      </c>
      <c r="S1538" s="130">
        <f t="shared" si="211"/>
        <v>1529</v>
      </c>
      <c r="T1538" s="130">
        <f t="shared" si="212"/>
        <v>0</v>
      </c>
      <c r="U1538" s="130">
        <f t="shared" si="213"/>
        <v>0</v>
      </c>
      <c r="V1538" s="185">
        <f t="shared" si="214"/>
        <v>1529</v>
      </c>
      <c r="W1538" s="12">
        <v>306</v>
      </c>
      <c r="X1538" s="9">
        <v>998</v>
      </c>
      <c r="Y1538" s="9">
        <v>1529</v>
      </c>
      <c r="Z1538" s="12">
        <v>0</v>
      </c>
      <c r="AA1538" s="12">
        <v>0</v>
      </c>
      <c r="AB1538" s="132"/>
      <c r="AC1538" s="131"/>
      <c r="AD1538" s="132"/>
      <c r="AE1538" s="132"/>
      <c r="AF1538" s="131"/>
      <c r="AG1538" s="131"/>
      <c r="AI1538" s="12"/>
      <c r="AL1538" s="12"/>
      <c r="AM1538" s="12"/>
      <c r="AO1538" s="12"/>
      <c r="AR1538" s="12"/>
      <c r="AS1538" s="12"/>
      <c r="AU1538" s="12"/>
      <c r="AX1538" s="12"/>
      <c r="AY1538" s="12"/>
      <c r="BA1538" s="12"/>
      <c r="BD1538" s="12"/>
      <c r="BE1538" s="12"/>
      <c r="BG1538" s="12"/>
      <c r="BJ1538" s="12"/>
      <c r="BK1538" s="12"/>
      <c r="BM1538" s="131"/>
      <c r="BN1538" s="132"/>
      <c r="BO1538" s="132"/>
      <c r="BP1538" s="12"/>
      <c r="BQ1538" s="12"/>
      <c r="BS1538" s="12"/>
      <c r="BV1538" s="12"/>
      <c r="BW1538" s="12"/>
      <c r="BY1538" s="12"/>
      <c r="CB1538" s="12"/>
      <c r="CC1538" s="12"/>
      <c r="CE1538" s="12"/>
      <c r="CH1538" s="12"/>
      <c r="CI1538" s="12"/>
    </row>
    <row r="1539" spans="1:87">
      <c r="A1539" s="9">
        <v>1530</v>
      </c>
      <c r="B1539" s="13">
        <v>306</v>
      </c>
      <c r="C1539" s="13" t="s">
        <v>1805</v>
      </c>
      <c r="D1539" s="13">
        <v>999</v>
      </c>
      <c r="E1539" s="13" t="s">
        <v>946</v>
      </c>
      <c r="F1539" s="141">
        <v>2766188.6599999997</v>
      </c>
      <c r="G1539" s="142">
        <v>1</v>
      </c>
      <c r="H1539" s="134">
        <f>SUM(H1535:H1538)</f>
        <v>2999748.7199999997</v>
      </c>
      <c r="I1539" s="133">
        <f>SUM(I1535:I1538)</f>
        <v>1</v>
      </c>
      <c r="J1539" s="111" t="e">
        <f>VLOOKUP(B1539,town351,22)</f>
        <v>#REF!</v>
      </c>
      <c r="K1539" s="111" t="e">
        <f>SUM(K1535:K1538)</f>
        <v>#REF!</v>
      </c>
      <c r="L1539" s="135">
        <v>1246276</v>
      </c>
      <c r="M1539" s="111" t="e">
        <f>SUM(M1535:M1538)</f>
        <v>#REF!</v>
      </c>
      <c r="N1539" s="49" t="e">
        <f t="shared" si="215"/>
        <v>#REF!</v>
      </c>
      <c r="O1539" s="111">
        <v>266</v>
      </c>
      <c r="P1539" s="9">
        <f t="shared" si="208"/>
        <v>0</v>
      </c>
      <c r="Q1539" s="130">
        <f t="shared" si="209"/>
        <v>306</v>
      </c>
      <c r="R1539" s="130">
        <f t="shared" si="210"/>
        <v>999</v>
      </c>
      <c r="S1539" s="130">
        <f t="shared" si="211"/>
        <v>1530</v>
      </c>
      <c r="T1539" s="130">
        <f t="shared" si="212"/>
        <v>280</v>
      </c>
      <c r="U1539" s="130">
        <f t="shared" si="213"/>
        <v>2999748.7199999997</v>
      </c>
      <c r="V1539" s="185">
        <f t="shared" si="214"/>
        <v>1530</v>
      </c>
      <c r="W1539" s="12">
        <v>306</v>
      </c>
      <c r="X1539" s="9">
        <v>999</v>
      </c>
      <c r="Y1539" s="9">
        <v>1530</v>
      </c>
      <c r="Z1539" s="12">
        <v>280</v>
      </c>
      <c r="AA1539" s="12">
        <v>2999748.7199999997</v>
      </c>
      <c r="AB1539" s="132"/>
      <c r="AC1539" s="131"/>
      <c r="AD1539" s="132"/>
      <c r="AE1539" s="132"/>
      <c r="AF1539" s="131"/>
      <c r="AG1539" s="131"/>
      <c r="AI1539" s="12"/>
      <c r="AL1539" s="12"/>
      <c r="AM1539" s="12"/>
      <c r="AO1539" s="12"/>
      <c r="AR1539" s="12"/>
      <c r="AS1539" s="12"/>
      <c r="AU1539" s="12"/>
      <c r="AX1539" s="12"/>
      <c r="AY1539" s="12"/>
      <c r="BA1539" s="12"/>
      <c r="BD1539" s="12"/>
      <c r="BE1539" s="12"/>
      <c r="BG1539" s="12"/>
      <c r="BJ1539" s="12"/>
      <c r="BK1539" s="12"/>
      <c r="BM1539" s="131"/>
      <c r="BN1539" s="132"/>
      <c r="BO1539" s="132"/>
      <c r="BP1539" s="12"/>
      <c r="BQ1539" s="12"/>
      <c r="BS1539" s="12"/>
      <c r="BV1539" s="12"/>
      <c r="BW1539" s="12"/>
      <c r="BY1539" s="12"/>
      <c r="CB1539" s="12"/>
      <c r="CC1539" s="12"/>
      <c r="CE1539" s="12"/>
      <c r="CH1539" s="12"/>
      <c r="CI1539" s="12"/>
    </row>
    <row r="1540" spans="1:87">
      <c r="A1540" s="9">
        <v>1531</v>
      </c>
      <c r="B1540" s="9">
        <v>307</v>
      </c>
      <c r="C1540" s="9" t="s">
        <v>1806</v>
      </c>
      <c r="D1540" s="9">
        <v>307</v>
      </c>
      <c r="E1540" s="9" t="s">
        <v>1367</v>
      </c>
      <c r="F1540" s="75">
        <v>37317617.441239998</v>
      </c>
      <c r="G1540" s="138">
        <v>0.96682934068381843</v>
      </c>
      <c r="H1540" s="129">
        <f>U1540</f>
        <v>36843723.371769994</v>
      </c>
      <c r="I1540" s="128">
        <f>IF(H1544&gt;0, H1540/H1544, 0)</f>
        <v>0.97137488784158099</v>
      </c>
      <c r="J1540" s="76"/>
      <c r="K1540" s="12" t="e">
        <f>ROUND(J1544*I1540,0)</f>
        <v>#REF!</v>
      </c>
      <c r="L1540" s="75">
        <v>30729479</v>
      </c>
      <c r="M1540" s="12" t="e">
        <f>K1540-L1540</f>
        <v>#REF!</v>
      </c>
      <c r="N1540" s="50" t="e">
        <f t="shared" si="215"/>
        <v>#REF!</v>
      </c>
      <c r="O1540" s="12">
        <v>3834</v>
      </c>
      <c r="P1540" s="9">
        <f t="shared" si="208"/>
        <v>0</v>
      </c>
      <c r="Q1540" s="130">
        <f t="shared" si="209"/>
        <v>307</v>
      </c>
      <c r="R1540" s="130">
        <f t="shared" si="210"/>
        <v>307</v>
      </c>
      <c r="S1540" s="130">
        <f t="shared" si="211"/>
        <v>1531</v>
      </c>
      <c r="T1540" s="130">
        <f t="shared" si="212"/>
        <v>3818</v>
      </c>
      <c r="U1540" s="130">
        <f t="shared" si="213"/>
        <v>36843723.371769994</v>
      </c>
      <c r="V1540" s="185">
        <f t="shared" si="214"/>
        <v>1531</v>
      </c>
      <c r="W1540" s="12">
        <v>307</v>
      </c>
      <c r="X1540" s="9">
        <v>307</v>
      </c>
      <c r="Y1540" s="9">
        <v>1531</v>
      </c>
      <c r="Z1540" s="12">
        <v>3818</v>
      </c>
      <c r="AA1540" s="12">
        <v>36843723.371769994</v>
      </c>
      <c r="AB1540" s="132"/>
      <c r="AC1540" s="131"/>
      <c r="AD1540" s="132"/>
      <c r="AE1540" s="132"/>
      <c r="AF1540" s="131"/>
      <c r="AG1540" s="131"/>
      <c r="AI1540" s="12"/>
      <c r="AL1540" s="12"/>
      <c r="AM1540" s="12"/>
      <c r="AO1540" s="12"/>
      <c r="AR1540" s="12"/>
      <c r="AS1540" s="12"/>
      <c r="AU1540" s="12"/>
      <c r="AX1540" s="12"/>
      <c r="AY1540" s="12"/>
      <c r="BA1540" s="12"/>
      <c r="BD1540" s="12"/>
      <c r="BE1540" s="12"/>
      <c r="BG1540" s="12"/>
      <c r="BJ1540" s="12"/>
      <c r="BK1540" s="12"/>
      <c r="BM1540" s="131"/>
      <c r="BN1540" s="132"/>
      <c r="BO1540" s="132"/>
      <c r="BP1540" s="12"/>
      <c r="BQ1540" s="12"/>
      <c r="BS1540" s="12"/>
      <c r="BV1540" s="12"/>
      <c r="BW1540" s="12"/>
      <c r="BY1540" s="12"/>
      <c r="CB1540" s="12"/>
      <c r="CC1540" s="12"/>
      <c r="CE1540" s="12"/>
      <c r="CH1540" s="12"/>
      <c r="CI1540" s="12"/>
    </row>
    <row r="1541" spans="1:87">
      <c r="A1541" s="9">
        <v>1532</v>
      </c>
      <c r="B1541" s="9">
        <v>307</v>
      </c>
      <c r="C1541" s="9" t="s">
        <v>1806</v>
      </c>
      <c r="D1541" s="9">
        <v>878</v>
      </c>
      <c r="E1541" s="9" t="s">
        <v>1496</v>
      </c>
      <c r="F1541" s="75">
        <v>1076894</v>
      </c>
      <c r="G1541" s="138">
        <v>2.7900299842179947E-2</v>
      </c>
      <c r="H1541" s="129">
        <f t="shared" si="216"/>
        <v>795263</v>
      </c>
      <c r="I1541" s="128">
        <f>IF(H1544&gt;0, H1541/H1544, 0)</f>
        <v>2.0966895762263127E-2</v>
      </c>
      <c r="J1541" s="76"/>
      <c r="K1541" s="12" t="e">
        <f>ROUND(J1544*I1541,0)</f>
        <v>#REF!</v>
      </c>
      <c r="L1541" s="75">
        <v>886777</v>
      </c>
      <c r="M1541" s="12" t="e">
        <f>K1541-L1541</f>
        <v>#REF!</v>
      </c>
      <c r="N1541" s="50" t="e">
        <f t="shared" si="215"/>
        <v>#REF!</v>
      </c>
      <c r="O1541" s="12">
        <v>68</v>
      </c>
      <c r="P1541" s="9">
        <f t="shared" si="208"/>
        <v>0</v>
      </c>
      <c r="Q1541" s="130">
        <f t="shared" si="209"/>
        <v>307</v>
      </c>
      <c r="R1541" s="130">
        <f t="shared" si="210"/>
        <v>878</v>
      </c>
      <c r="S1541" s="130">
        <f t="shared" si="211"/>
        <v>1532</v>
      </c>
      <c r="T1541" s="130">
        <f t="shared" si="212"/>
        <v>50</v>
      </c>
      <c r="U1541" s="130">
        <f t="shared" si="213"/>
        <v>795263</v>
      </c>
      <c r="V1541" s="185">
        <f t="shared" si="214"/>
        <v>1532</v>
      </c>
      <c r="W1541" s="12">
        <v>307</v>
      </c>
      <c r="X1541" s="9">
        <v>878</v>
      </c>
      <c r="Y1541" s="9">
        <v>1532</v>
      </c>
      <c r="Z1541" s="12">
        <v>50</v>
      </c>
      <c r="AA1541" s="12">
        <v>795263</v>
      </c>
      <c r="AB1541" s="132"/>
      <c r="AC1541" s="131"/>
      <c r="AD1541" s="132"/>
      <c r="AE1541" s="132"/>
      <c r="AF1541" s="131"/>
      <c r="AG1541" s="131"/>
      <c r="AI1541" s="12"/>
      <c r="AL1541" s="12"/>
      <c r="AM1541" s="12"/>
      <c r="AO1541" s="12"/>
      <c r="AR1541" s="12"/>
      <c r="AS1541" s="12"/>
      <c r="AU1541" s="12"/>
      <c r="AX1541" s="12"/>
      <c r="AY1541" s="12"/>
      <c r="BA1541" s="12"/>
      <c r="BD1541" s="12"/>
      <c r="BE1541" s="12"/>
      <c r="BG1541" s="12"/>
      <c r="BJ1541" s="12"/>
      <c r="BK1541" s="12"/>
      <c r="BM1541" s="131"/>
      <c r="BN1541" s="132"/>
      <c r="BO1541" s="132"/>
      <c r="BP1541" s="12"/>
      <c r="BQ1541" s="12"/>
      <c r="BS1541" s="12"/>
      <c r="BV1541" s="12"/>
      <c r="BW1541" s="12"/>
      <c r="BY1541" s="12"/>
      <c r="CB1541" s="12"/>
      <c r="CC1541" s="12"/>
      <c r="CE1541" s="12"/>
      <c r="CH1541" s="12"/>
      <c r="CI1541" s="12"/>
    </row>
    <row r="1542" spans="1:87">
      <c r="A1542" s="9">
        <v>1533</v>
      </c>
      <c r="B1542" s="9">
        <v>307</v>
      </c>
      <c r="C1542" s="9" t="s">
        <v>1806</v>
      </c>
      <c r="D1542" s="9">
        <v>915</v>
      </c>
      <c r="E1542" s="9" t="s">
        <v>1500</v>
      </c>
      <c r="F1542" s="75">
        <v>203425</v>
      </c>
      <c r="G1542" s="138">
        <v>5.2703594740015789E-3</v>
      </c>
      <c r="H1542" s="129">
        <f t="shared" si="216"/>
        <v>290472</v>
      </c>
      <c r="I1542" s="128">
        <f>IF(H1544&gt;0, H1542/H1544, 0)</f>
        <v>7.6582163961558571E-3</v>
      </c>
      <c r="J1542" s="76"/>
      <c r="K1542" s="12" t="e">
        <f>ROUND(J1544*I1542,0)</f>
        <v>#REF!</v>
      </c>
      <c r="L1542" s="75">
        <v>167512</v>
      </c>
      <c r="M1542" s="12" t="e">
        <f>K1542-L1542</f>
        <v>#REF!</v>
      </c>
      <c r="N1542" s="50" t="e">
        <f t="shared" si="215"/>
        <v>#REF!</v>
      </c>
      <c r="O1542" s="12">
        <v>13</v>
      </c>
      <c r="P1542" s="9">
        <f t="shared" si="208"/>
        <v>0</v>
      </c>
      <c r="Q1542" s="130">
        <f t="shared" si="209"/>
        <v>307</v>
      </c>
      <c r="R1542" s="130">
        <f t="shared" si="210"/>
        <v>915</v>
      </c>
      <c r="S1542" s="130">
        <f t="shared" si="211"/>
        <v>1533</v>
      </c>
      <c r="T1542" s="130">
        <f t="shared" si="212"/>
        <v>18</v>
      </c>
      <c r="U1542" s="130">
        <f t="shared" si="213"/>
        <v>290472</v>
      </c>
      <c r="V1542" s="185">
        <f t="shared" si="214"/>
        <v>1533</v>
      </c>
      <c r="W1542" s="12">
        <v>307</v>
      </c>
      <c r="X1542" s="9">
        <v>915</v>
      </c>
      <c r="Y1542" s="9">
        <v>1533</v>
      </c>
      <c r="Z1542" s="12">
        <v>18</v>
      </c>
      <c r="AA1542" s="12">
        <v>290472</v>
      </c>
      <c r="AB1542" s="132"/>
      <c r="AC1542" s="131"/>
      <c r="AD1542" s="132"/>
      <c r="AE1542" s="132"/>
      <c r="AF1542" s="131"/>
      <c r="AG1542" s="131"/>
      <c r="AI1542" s="12"/>
      <c r="AL1542" s="12"/>
      <c r="AM1542" s="12"/>
      <c r="AO1542" s="12"/>
      <c r="AR1542" s="12"/>
      <c r="AS1542" s="12"/>
      <c r="AU1542" s="12"/>
      <c r="AX1542" s="12"/>
      <c r="AY1542" s="12"/>
      <c r="BA1542" s="12"/>
      <c r="BD1542" s="12"/>
      <c r="BE1542" s="12"/>
      <c r="BG1542" s="12"/>
      <c r="BJ1542" s="12"/>
      <c r="BK1542" s="12"/>
      <c r="BM1542" s="131"/>
      <c r="BN1542" s="132"/>
      <c r="BO1542" s="132"/>
      <c r="BP1542" s="12"/>
      <c r="BQ1542" s="12"/>
      <c r="BS1542" s="12"/>
      <c r="BV1542" s="12"/>
      <c r="BW1542" s="12"/>
      <c r="BY1542" s="12"/>
      <c r="CB1542" s="12"/>
      <c r="CC1542" s="12"/>
      <c r="CE1542" s="12"/>
      <c r="CH1542" s="12"/>
      <c r="CI1542" s="12"/>
    </row>
    <row r="1543" spans="1:87">
      <c r="A1543" s="9">
        <v>1534</v>
      </c>
      <c r="B1543" s="9">
        <v>307</v>
      </c>
      <c r="C1543" s="9" t="s">
        <v>1928</v>
      </c>
      <c r="D1543" s="9">
        <v>998</v>
      </c>
      <c r="E1543" s="9" t="s">
        <v>1928</v>
      </c>
      <c r="F1543" s="75">
        <v>0</v>
      </c>
      <c r="G1543" s="138">
        <v>0</v>
      </c>
      <c r="H1543" s="129">
        <f t="shared" si="216"/>
        <v>0</v>
      </c>
      <c r="I1543" s="128">
        <f>IF(H1544&gt;0, H1543/H1544, 0)</f>
        <v>0</v>
      </c>
      <c r="J1543" s="76"/>
      <c r="K1543" s="12" t="e">
        <f>ROUND(J1544*I1543,0)</f>
        <v>#REF!</v>
      </c>
      <c r="L1543" s="75">
        <v>0</v>
      </c>
      <c r="M1543" s="12" t="e">
        <f>K1543-L1543</f>
        <v>#REF!</v>
      </c>
      <c r="N1543" s="50" t="e">
        <f t="shared" si="215"/>
        <v>#REF!</v>
      </c>
      <c r="O1543" s="12">
        <v>0</v>
      </c>
      <c r="P1543" s="9">
        <f t="shared" si="208"/>
        <v>0</v>
      </c>
      <c r="Q1543" s="130">
        <f t="shared" si="209"/>
        <v>307</v>
      </c>
      <c r="R1543" s="130">
        <f t="shared" si="210"/>
        <v>998</v>
      </c>
      <c r="S1543" s="130">
        <f t="shared" si="211"/>
        <v>1534</v>
      </c>
      <c r="T1543" s="130">
        <f t="shared" si="212"/>
        <v>0</v>
      </c>
      <c r="U1543" s="130">
        <f t="shared" si="213"/>
        <v>0</v>
      </c>
      <c r="V1543" s="185">
        <f t="shared" si="214"/>
        <v>1534</v>
      </c>
      <c r="W1543" s="12">
        <v>307</v>
      </c>
      <c r="X1543" s="9">
        <v>998</v>
      </c>
      <c r="Y1543" s="9">
        <v>1534</v>
      </c>
      <c r="Z1543" s="12">
        <v>0</v>
      </c>
      <c r="AA1543" s="12">
        <v>0</v>
      </c>
      <c r="AB1543" s="132"/>
      <c r="AC1543" s="131"/>
      <c r="AD1543" s="132"/>
      <c r="AE1543" s="132"/>
      <c r="AF1543" s="131"/>
      <c r="AG1543" s="131"/>
      <c r="AI1543" s="12"/>
      <c r="AL1543" s="12"/>
      <c r="AM1543" s="12"/>
      <c r="AO1543" s="12"/>
      <c r="AR1543" s="12"/>
      <c r="AS1543" s="12"/>
      <c r="AU1543" s="12"/>
      <c r="AX1543" s="12"/>
      <c r="AY1543" s="12"/>
      <c r="BA1543" s="12"/>
      <c r="BD1543" s="12"/>
      <c r="BE1543" s="12"/>
      <c r="BG1543" s="12"/>
      <c r="BJ1543" s="12"/>
      <c r="BK1543" s="12"/>
      <c r="BM1543" s="131"/>
      <c r="BN1543" s="132"/>
      <c r="BO1543" s="132"/>
      <c r="BP1543" s="12"/>
      <c r="BQ1543" s="12"/>
      <c r="BS1543" s="12"/>
      <c r="BV1543" s="12"/>
      <c r="BW1543" s="12"/>
      <c r="BY1543" s="12"/>
      <c r="CB1543" s="12"/>
      <c r="CC1543" s="12"/>
      <c r="CE1543" s="12"/>
      <c r="CH1543" s="12"/>
      <c r="CI1543" s="12"/>
    </row>
    <row r="1544" spans="1:87">
      <c r="A1544" s="9">
        <v>1535</v>
      </c>
      <c r="B1544" s="13">
        <v>307</v>
      </c>
      <c r="C1544" s="13" t="s">
        <v>1806</v>
      </c>
      <c r="D1544" s="13">
        <v>999</v>
      </c>
      <c r="E1544" s="13" t="s">
        <v>946</v>
      </c>
      <c r="F1544" s="141">
        <v>38597936.441239998</v>
      </c>
      <c r="G1544" s="142">
        <v>0.99999999999999989</v>
      </c>
      <c r="H1544" s="134">
        <f>SUM(H1540:H1543)</f>
        <v>37929458.371769994</v>
      </c>
      <c r="I1544" s="133">
        <f>SUM(I1540:I1543)</f>
        <v>1</v>
      </c>
      <c r="J1544" s="111" t="e">
        <f>VLOOKUP(B1544,town351,22)</f>
        <v>#REF!</v>
      </c>
      <c r="K1544" s="111" t="e">
        <f>SUM(K1540:K1543)</f>
        <v>#REF!</v>
      </c>
      <c r="L1544" s="135">
        <v>31783768</v>
      </c>
      <c r="M1544" s="111" t="e">
        <f>SUM(M1540:M1543)</f>
        <v>#REF!</v>
      </c>
      <c r="N1544" s="49" t="e">
        <f t="shared" si="215"/>
        <v>#REF!</v>
      </c>
      <c r="O1544" s="111">
        <v>3915</v>
      </c>
      <c r="P1544" s="9">
        <f t="shared" si="208"/>
        <v>0</v>
      </c>
      <c r="Q1544" s="130">
        <f t="shared" si="209"/>
        <v>307</v>
      </c>
      <c r="R1544" s="130">
        <f t="shared" si="210"/>
        <v>999</v>
      </c>
      <c r="S1544" s="130">
        <f t="shared" si="211"/>
        <v>1535</v>
      </c>
      <c r="T1544" s="130">
        <f t="shared" si="212"/>
        <v>3886</v>
      </c>
      <c r="U1544" s="130">
        <f t="shared" si="213"/>
        <v>37929458.371769994</v>
      </c>
      <c r="V1544" s="185">
        <f t="shared" si="214"/>
        <v>1535</v>
      </c>
      <c r="W1544" s="12">
        <v>307</v>
      </c>
      <c r="X1544" s="9">
        <v>999</v>
      </c>
      <c r="Y1544" s="9">
        <v>1535</v>
      </c>
      <c r="Z1544" s="12">
        <v>3886</v>
      </c>
      <c r="AA1544" s="12">
        <v>37929458.371769994</v>
      </c>
      <c r="AB1544" s="132"/>
      <c r="AC1544" s="131"/>
      <c r="AD1544" s="132"/>
      <c r="AE1544" s="132"/>
      <c r="AF1544" s="131"/>
      <c r="AG1544" s="131"/>
      <c r="AI1544" s="12"/>
      <c r="AL1544" s="12"/>
      <c r="AM1544" s="12"/>
      <c r="AO1544" s="12"/>
      <c r="AR1544" s="12"/>
      <c r="AS1544" s="12"/>
      <c r="AU1544" s="12"/>
      <c r="AX1544" s="12"/>
      <c r="AY1544" s="12"/>
      <c r="BA1544" s="12"/>
      <c r="BD1544" s="12"/>
      <c r="BE1544" s="12"/>
      <c r="BG1544" s="12"/>
      <c r="BJ1544" s="12"/>
      <c r="BK1544" s="12"/>
      <c r="BM1544" s="131"/>
      <c r="BN1544" s="132"/>
      <c r="BO1544" s="132"/>
      <c r="BP1544" s="12"/>
      <c r="BQ1544" s="12"/>
      <c r="BS1544" s="12"/>
      <c r="BV1544" s="12"/>
      <c r="BW1544" s="12"/>
      <c r="BY1544" s="12"/>
      <c r="CB1544" s="12"/>
      <c r="CC1544" s="12"/>
      <c r="CE1544" s="12"/>
      <c r="CH1544" s="12"/>
      <c r="CI1544" s="12"/>
    </row>
    <row r="1545" spans="1:87">
      <c r="A1545" s="9">
        <v>1536</v>
      </c>
      <c r="B1545" s="9">
        <v>308</v>
      </c>
      <c r="C1545" s="9" t="s">
        <v>1807</v>
      </c>
      <c r="D1545" s="9">
        <v>308</v>
      </c>
      <c r="E1545" s="9" t="s">
        <v>1368</v>
      </c>
      <c r="F1545" s="75">
        <v>62218743.565559998</v>
      </c>
      <c r="G1545" s="138">
        <v>1</v>
      </c>
      <c r="H1545" s="129">
        <f>U1545</f>
        <v>62274785.537900016</v>
      </c>
      <c r="I1545" s="128">
        <f>IF(H1549&gt;0, H1545/H1549, 0)</f>
        <v>1</v>
      </c>
      <c r="J1545" s="76"/>
      <c r="K1545" s="12" t="e">
        <f>ROUND(J1549*I1545,0)</f>
        <v>#REF!</v>
      </c>
      <c r="L1545" s="75">
        <v>52507147</v>
      </c>
      <c r="M1545" s="12" t="e">
        <f>K1545-L1545</f>
        <v>#REF!</v>
      </c>
      <c r="N1545" s="50" t="e">
        <f t="shared" si="215"/>
        <v>#REF!</v>
      </c>
      <c r="O1545" s="12">
        <v>5298</v>
      </c>
      <c r="P1545" s="9">
        <f t="shared" si="208"/>
        <v>0</v>
      </c>
      <c r="Q1545" s="130">
        <f t="shared" si="209"/>
        <v>308</v>
      </c>
      <c r="R1545" s="130">
        <f t="shared" si="210"/>
        <v>308</v>
      </c>
      <c r="S1545" s="130">
        <f t="shared" si="211"/>
        <v>1536</v>
      </c>
      <c r="T1545" s="130">
        <f t="shared" si="212"/>
        <v>5432</v>
      </c>
      <c r="U1545" s="130">
        <f t="shared" si="213"/>
        <v>62274785.537900016</v>
      </c>
      <c r="V1545" s="185">
        <f t="shared" si="214"/>
        <v>1536</v>
      </c>
      <c r="W1545" s="12">
        <v>308</v>
      </c>
      <c r="X1545" s="9">
        <v>308</v>
      </c>
      <c r="Y1545" s="9">
        <v>1536</v>
      </c>
      <c r="Z1545" s="12">
        <v>5432</v>
      </c>
      <c r="AA1545" s="12">
        <v>62274785.537900016</v>
      </c>
      <c r="AB1545" s="132"/>
      <c r="AC1545" s="131"/>
      <c r="AD1545" s="132"/>
      <c r="AE1545" s="132"/>
      <c r="AF1545" s="131"/>
      <c r="AG1545" s="131"/>
      <c r="AI1545" s="12"/>
      <c r="AL1545" s="12"/>
      <c r="AM1545" s="12"/>
      <c r="AO1545" s="12"/>
      <c r="AR1545" s="12"/>
      <c r="AS1545" s="12"/>
      <c r="AU1545" s="12"/>
      <c r="AX1545" s="12"/>
      <c r="AY1545" s="12"/>
      <c r="BA1545" s="12"/>
      <c r="BD1545" s="12"/>
      <c r="BE1545" s="12"/>
      <c r="BG1545" s="12"/>
      <c r="BJ1545" s="12"/>
      <c r="BK1545" s="12"/>
      <c r="BM1545" s="131"/>
      <c r="BN1545" s="132"/>
      <c r="BO1545" s="132"/>
      <c r="BP1545" s="12"/>
      <c r="BQ1545" s="12"/>
      <c r="BS1545" s="12"/>
      <c r="BV1545" s="12"/>
      <c r="BW1545" s="12"/>
      <c r="BY1545" s="12"/>
      <c r="CB1545" s="12"/>
      <c r="CC1545" s="12"/>
      <c r="CE1545" s="12"/>
      <c r="CH1545" s="12"/>
      <c r="CI1545" s="12"/>
    </row>
    <row r="1546" spans="1:87">
      <c r="A1546" s="9">
        <v>1537</v>
      </c>
      <c r="B1546" s="9">
        <v>308</v>
      </c>
      <c r="C1546" s="9" t="s">
        <v>1928</v>
      </c>
      <c r="D1546" s="9">
        <v>998</v>
      </c>
      <c r="E1546" s="9" t="s">
        <v>1928</v>
      </c>
      <c r="F1546" s="75">
        <v>0</v>
      </c>
      <c r="G1546" s="138">
        <v>0</v>
      </c>
      <c r="H1546" s="129">
        <f t="shared" si="216"/>
        <v>0</v>
      </c>
      <c r="I1546" s="128">
        <f>IF(H1549&gt;0, H1546/H1549, 0)</f>
        <v>0</v>
      </c>
      <c r="J1546" s="76"/>
      <c r="K1546" s="12" t="e">
        <f>ROUND(J1549*I1546,0)</f>
        <v>#REF!</v>
      </c>
      <c r="L1546" s="75">
        <v>0</v>
      </c>
      <c r="M1546" s="12" t="e">
        <f>K1546-L1546</f>
        <v>#REF!</v>
      </c>
      <c r="N1546" s="50" t="e">
        <f t="shared" si="215"/>
        <v>#REF!</v>
      </c>
      <c r="O1546" s="12">
        <v>0</v>
      </c>
      <c r="P1546" s="9">
        <f t="shared" ref="P1546:P1609" si="217">ABS(Q1546-B1546)+ABS(R1546-D1546)</f>
        <v>0</v>
      </c>
      <c r="Q1546" s="130">
        <f t="shared" ref="Q1546:Q1609" si="218">VLOOKUP($A1546, foundoptions, VLOOKUP($Q$6, foundoptcell, 2, FALSE), FALSE)</f>
        <v>308</v>
      </c>
      <c r="R1546" s="130">
        <f t="shared" ref="R1546:R1609" si="219">VLOOKUP($A1546, foundoptions, VLOOKUP($Q$6, foundoptcell, 2, FALSE)+1, FALSE)</f>
        <v>998</v>
      </c>
      <c r="S1546" s="130">
        <f t="shared" ref="S1546:S1609" si="220">VLOOKUP($A1546, foundoptions, VLOOKUP($Q$6, foundoptcell, 2, FALSE)+2, FALSE)</f>
        <v>1537</v>
      </c>
      <c r="T1546" s="130">
        <f t="shared" ref="T1546:T1609" si="221">VLOOKUP($A1546, foundoptions, VLOOKUP($Q$6, foundoptcell, 2, FALSE)+3, FALSE)</f>
        <v>0</v>
      </c>
      <c r="U1546" s="130">
        <f t="shared" ref="U1546:U1609" si="222">VLOOKUP($A1546, foundoptions, VLOOKUP($Q$6, foundoptcell, 2, FALSE)+4, FALSE)</f>
        <v>0</v>
      </c>
      <c r="V1546" s="185">
        <f t="shared" si="214"/>
        <v>1537</v>
      </c>
      <c r="W1546" s="12">
        <v>308</v>
      </c>
      <c r="X1546" s="9">
        <v>998</v>
      </c>
      <c r="Y1546" s="9">
        <v>1537</v>
      </c>
      <c r="Z1546" s="12">
        <v>0</v>
      </c>
      <c r="AA1546" s="12">
        <v>0</v>
      </c>
      <c r="AB1546" s="132"/>
      <c r="AC1546" s="131"/>
      <c r="AD1546" s="132"/>
      <c r="AE1546" s="132"/>
      <c r="AF1546" s="131"/>
      <c r="AG1546" s="131"/>
      <c r="AI1546" s="12"/>
      <c r="AL1546" s="12"/>
      <c r="AM1546" s="12"/>
      <c r="AO1546" s="12"/>
      <c r="AR1546" s="12"/>
      <c r="AS1546" s="12"/>
      <c r="AU1546" s="12"/>
      <c r="AX1546" s="12"/>
      <c r="AY1546" s="12"/>
      <c r="BA1546" s="12"/>
      <c r="BD1546" s="12"/>
      <c r="BE1546" s="12"/>
      <c r="BG1546" s="12"/>
      <c r="BJ1546" s="12"/>
      <c r="BK1546" s="12"/>
      <c r="BM1546" s="131"/>
      <c r="BN1546" s="132"/>
      <c r="BO1546" s="132"/>
      <c r="BP1546" s="12"/>
      <c r="BQ1546" s="12"/>
      <c r="BS1546" s="12"/>
      <c r="BV1546" s="12"/>
      <c r="BW1546" s="12"/>
      <c r="BY1546" s="12"/>
      <c r="CB1546" s="12"/>
      <c r="CC1546" s="12"/>
      <c r="CE1546" s="12"/>
      <c r="CH1546" s="12"/>
      <c r="CI1546" s="12"/>
    </row>
    <row r="1547" spans="1:87">
      <c r="A1547" s="9">
        <v>1538</v>
      </c>
      <c r="B1547" s="9">
        <v>308</v>
      </c>
      <c r="C1547" s="9" t="s">
        <v>1928</v>
      </c>
      <c r="D1547" s="9">
        <v>998</v>
      </c>
      <c r="E1547" s="9" t="s">
        <v>1928</v>
      </c>
      <c r="F1547" s="75">
        <v>0</v>
      </c>
      <c r="G1547" s="138">
        <v>0</v>
      </c>
      <c r="H1547" s="129">
        <f t="shared" si="216"/>
        <v>0</v>
      </c>
      <c r="I1547" s="128">
        <f>IF(H1549&gt;0, H1547/H1549, 0)</f>
        <v>0</v>
      </c>
      <c r="J1547" s="76"/>
      <c r="K1547" s="12" t="e">
        <f>ROUND(J1549*I1547,0)</f>
        <v>#REF!</v>
      </c>
      <c r="L1547" s="75">
        <v>0</v>
      </c>
      <c r="M1547" s="12" t="e">
        <f>K1547-L1547</f>
        <v>#REF!</v>
      </c>
      <c r="N1547" s="50" t="e">
        <f t="shared" si="215"/>
        <v>#REF!</v>
      </c>
      <c r="O1547" s="12">
        <v>0</v>
      </c>
      <c r="P1547" s="9">
        <f t="shared" si="217"/>
        <v>0</v>
      </c>
      <c r="Q1547" s="130">
        <f t="shared" si="218"/>
        <v>308</v>
      </c>
      <c r="R1547" s="130">
        <f t="shared" si="219"/>
        <v>998</v>
      </c>
      <c r="S1547" s="130">
        <f t="shared" si="220"/>
        <v>1538</v>
      </c>
      <c r="T1547" s="130">
        <f t="shared" si="221"/>
        <v>0</v>
      </c>
      <c r="U1547" s="130">
        <f t="shared" si="222"/>
        <v>0</v>
      </c>
      <c r="V1547" s="185">
        <f t="shared" ref="V1547:V1610" si="223">A1547</f>
        <v>1538</v>
      </c>
      <c r="W1547" s="12">
        <v>308</v>
      </c>
      <c r="X1547" s="9">
        <v>998</v>
      </c>
      <c r="Y1547" s="9">
        <v>1538</v>
      </c>
      <c r="Z1547" s="12">
        <v>0</v>
      </c>
      <c r="AA1547" s="12">
        <v>0</v>
      </c>
      <c r="AB1547" s="132"/>
      <c r="AC1547" s="131"/>
      <c r="AD1547" s="132"/>
      <c r="AE1547" s="132"/>
      <c r="AF1547" s="131"/>
      <c r="AG1547" s="131"/>
      <c r="AI1547" s="12"/>
      <c r="AL1547" s="12"/>
      <c r="AM1547" s="12"/>
      <c r="AO1547" s="12"/>
      <c r="AR1547" s="12"/>
      <c r="AS1547" s="12"/>
      <c r="AU1547" s="12"/>
      <c r="AX1547" s="12"/>
      <c r="AY1547" s="12"/>
      <c r="BA1547" s="12"/>
      <c r="BD1547" s="12"/>
      <c r="BE1547" s="12"/>
      <c r="BG1547" s="12"/>
      <c r="BJ1547" s="12"/>
      <c r="BK1547" s="12"/>
      <c r="BM1547" s="131"/>
      <c r="BN1547" s="132"/>
      <c r="BO1547" s="132"/>
      <c r="BP1547" s="12"/>
      <c r="BQ1547" s="12"/>
      <c r="BS1547" s="12"/>
      <c r="BV1547" s="12"/>
      <c r="BW1547" s="12"/>
      <c r="BY1547" s="12"/>
      <c r="CB1547" s="12"/>
      <c r="CC1547" s="12"/>
      <c r="CE1547" s="12"/>
      <c r="CH1547" s="12"/>
      <c r="CI1547" s="12"/>
    </row>
    <row r="1548" spans="1:87">
      <c r="A1548" s="9">
        <v>1539</v>
      </c>
      <c r="B1548" s="9">
        <v>308</v>
      </c>
      <c r="C1548" s="9" t="s">
        <v>1928</v>
      </c>
      <c r="D1548" s="9">
        <v>998</v>
      </c>
      <c r="E1548" s="9" t="s">
        <v>1928</v>
      </c>
      <c r="F1548" s="75">
        <v>0</v>
      </c>
      <c r="G1548" s="138">
        <v>0</v>
      </c>
      <c r="H1548" s="129">
        <f t="shared" si="216"/>
        <v>0</v>
      </c>
      <c r="I1548" s="128">
        <f>IF(H1549&gt;0, H1548/H1549, 0)</f>
        <v>0</v>
      </c>
      <c r="J1548" s="76"/>
      <c r="K1548" s="12" t="e">
        <f>ROUND(J1549*I1548,0)</f>
        <v>#REF!</v>
      </c>
      <c r="L1548" s="75">
        <v>0</v>
      </c>
      <c r="M1548" s="12" t="e">
        <f>K1548-L1548</f>
        <v>#REF!</v>
      </c>
      <c r="N1548" s="50" t="e">
        <f t="shared" si="215"/>
        <v>#REF!</v>
      </c>
      <c r="O1548" s="12">
        <v>0</v>
      </c>
      <c r="P1548" s="9">
        <f t="shared" si="217"/>
        <v>0</v>
      </c>
      <c r="Q1548" s="130">
        <f t="shared" si="218"/>
        <v>308</v>
      </c>
      <c r="R1548" s="130">
        <f t="shared" si="219"/>
        <v>998</v>
      </c>
      <c r="S1548" s="130">
        <f t="shared" si="220"/>
        <v>1539</v>
      </c>
      <c r="T1548" s="130">
        <f t="shared" si="221"/>
        <v>0</v>
      </c>
      <c r="U1548" s="130">
        <f t="shared" si="222"/>
        <v>0</v>
      </c>
      <c r="V1548" s="185">
        <f t="shared" si="223"/>
        <v>1539</v>
      </c>
      <c r="W1548" s="12">
        <v>308</v>
      </c>
      <c r="X1548" s="9">
        <v>998</v>
      </c>
      <c r="Y1548" s="9">
        <v>1539</v>
      </c>
      <c r="Z1548" s="12">
        <v>0</v>
      </c>
      <c r="AA1548" s="12">
        <v>0</v>
      </c>
      <c r="AB1548" s="132"/>
      <c r="AC1548" s="131"/>
      <c r="AD1548" s="132"/>
      <c r="AE1548" s="132"/>
      <c r="AF1548" s="131"/>
      <c r="AG1548" s="131"/>
      <c r="AI1548" s="12"/>
      <c r="AL1548" s="12"/>
      <c r="AM1548" s="12"/>
      <c r="AO1548" s="12"/>
      <c r="AR1548" s="12"/>
      <c r="AS1548" s="12"/>
      <c r="AU1548" s="12"/>
      <c r="AX1548" s="12"/>
      <c r="AY1548" s="12"/>
      <c r="BA1548" s="12"/>
      <c r="BD1548" s="12"/>
      <c r="BE1548" s="12"/>
      <c r="BG1548" s="12"/>
      <c r="BJ1548" s="12"/>
      <c r="BK1548" s="12"/>
      <c r="BM1548" s="131"/>
      <c r="BN1548" s="132"/>
      <c r="BO1548" s="132"/>
      <c r="BP1548" s="12"/>
      <c r="BQ1548" s="12"/>
      <c r="BS1548" s="12"/>
      <c r="BV1548" s="12"/>
      <c r="BW1548" s="12"/>
      <c r="BY1548" s="12"/>
      <c r="CB1548" s="12"/>
      <c r="CC1548" s="12"/>
      <c r="CE1548" s="12"/>
      <c r="CH1548" s="12"/>
      <c r="CI1548" s="12"/>
    </row>
    <row r="1549" spans="1:87">
      <c r="A1549" s="9">
        <v>1540</v>
      </c>
      <c r="B1549" s="13">
        <v>308</v>
      </c>
      <c r="C1549" s="13" t="s">
        <v>1807</v>
      </c>
      <c r="D1549" s="13">
        <v>999</v>
      </c>
      <c r="E1549" s="13" t="s">
        <v>946</v>
      </c>
      <c r="F1549" s="141">
        <v>62218743.565559998</v>
      </c>
      <c r="G1549" s="142">
        <v>1</v>
      </c>
      <c r="H1549" s="134">
        <f>SUM(H1545:H1548)</f>
        <v>62274785.537900016</v>
      </c>
      <c r="I1549" s="133">
        <f>SUM(I1545:I1548)</f>
        <v>1</v>
      </c>
      <c r="J1549" s="111" t="e">
        <f>VLOOKUP(B1549,town351,22)</f>
        <v>#REF!</v>
      </c>
      <c r="K1549" s="111" t="e">
        <f>SUM(K1545:K1548)</f>
        <v>#REF!</v>
      </c>
      <c r="L1549" s="135">
        <v>52507147</v>
      </c>
      <c r="M1549" s="111" t="e">
        <f>SUM(M1545:M1548)</f>
        <v>#REF!</v>
      </c>
      <c r="N1549" s="49" t="e">
        <f t="shared" si="215"/>
        <v>#REF!</v>
      </c>
      <c r="O1549" s="111">
        <v>5298</v>
      </c>
      <c r="P1549" s="9">
        <f t="shared" si="217"/>
        <v>0</v>
      </c>
      <c r="Q1549" s="130">
        <f t="shared" si="218"/>
        <v>308</v>
      </c>
      <c r="R1549" s="130">
        <f t="shared" si="219"/>
        <v>999</v>
      </c>
      <c r="S1549" s="130">
        <f t="shared" si="220"/>
        <v>1540</v>
      </c>
      <c r="T1549" s="130">
        <f t="shared" si="221"/>
        <v>5432</v>
      </c>
      <c r="U1549" s="130">
        <f t="shared" si="222"/>
        <v>62274785.537900016</v>
      </c>
      <c r="V1549" s="185">
        <f t="shared" si="223"/>
        <v>1540</v>
      </c>
      <c r="W1549" s="12">
        <v>308</v>
      </c>
      <c r="X1549" s="9">
        <v>999</v>
      </c>
      <c r="Y1549" s="9">
        <v>1540</v>
      </c>
      <c r="Z1549" s="12">
        <v>5432</v>
      </c>
      <c r="AA1549" s="12">
        <v>62274785.537900016</v>
      </c>
      <c r="AB1549" s="132"/>
      <c r="AC1549" s="131"/>
      <c r="AD1549" s="132"/>
      <c r="AE1549" s="132"/>
      <c r="AF1549" s="131"/>
      <c r="AG1549" s="131"/>
      <c r="AI1549" s="12"/>
      <c r="AL1549" s="12"/>
      <c r="AM1549" s="12"/>
      <c r="AO1549" s="12"/>
      <c r="AR1549" s="12"/>
      <c r="AS1549" s="12"/>
      <c r="AU1549" s="12"/>
      <c r="AX1549" s="12"/>
      <c r="AY1549" s="12"/>
      <c r="BA1549" s="12"/>
      <c r="BD1549" s="12"/>
      <c r="BE1549" s="12"/>
      <c r="BG1549" s="12"/>
      <c r="BJ1549" s="12"/>
      <c r="BK1549" s="12"/>
      <c r="BM1549" s="131"/>
      <c r="BN1549" s="132"/>
      <c r="BO1549" s="132"/>
      <c r="BP1549" s="12"/>
      <c r="BQ1549" s="12"/>
      <c r="BS1549" s="12"/>
      <c r="BV1549" s="12"/>
      <c r="BW1549" s="12"/>
      <c r="BY1549" s="12"/>
      <c r="CB1549" s="12"/>
      <c r="CC1549" s="12"/>
      <c r="CE1549" s="12"/>
      <c r="CH1549" s="12"/>
      <c r="CI1549" s="12"/>
    </row>
    <row r="1550" spans="1:87">
      <c r="A1550" s="9">
        <v>1541</v>
      </c>
      <c r="B1550" s="9">
        <v>309</v>
      </c>
      <c r="C1550" s="9" t="s">
        <v>1808</v>
      </c>
      <c r="D1550" s="9">
        <v>309</v>
      </c>
      <c r="E1550" s="9" t="s">
        <v>1369</v>
      </c>
      <c r="F1550" s="75">
        <v>14379106.989999996</v>
      </c>
      <c r="G1550" s="138">
        <v>0.89174996326527889</v>
      </c>
      <c r="H1550" s="129">
        <f>U1550</f>
        <v>14839037.079999998</v>
      </c>
      <c r="I1550" s="128">
        <f>IF(H1554&gt;0, H1550/H1554, 0)</f>
        <v>0.90641135283570273</v>
      </c>
      <c r="J1550" s="76"/>
      <c r="K1550" s="12" t="e">
        <f>ROUND(J1554*I1550,0)</f>
        <v>#REF!</v>
      </c>
      <c r="L1550" s="75">
        <v>5507809</v>
      </c>
      <c r="M1550" s="12" t="e">
        <f>K1550-L1550</f>
        <v>#REF!</v>
      </c>
      <c r="N1550" s="50" t="e">
        <f t="shared" si="215"/>
        <v>#REF!</v>
      </c>
      <c r="O1550" s="12">
        <v>1375</v>
      </c>
      <c r="P1550" s="9">
        <f t="shared" si="217"/>
        <v>0</v>
      </c>
      <c r="Q1550" s="130">
        <f t="shared" si="218"/>
        <v>309</v>
      </c>
      <c r="R1550" s="130">
        <f t="shared" si="219"/>
        <v>309</v>
      </c>
      <c r="S1550" s="130">
        <f t="shared" si="220"/>
        <v>1541</v>
      </c>
      <c r="T1550" s="130">
        <f t="shared" si="221"/>
        <v>1393</v>
      </c>
      <c r="U1550" s="130">
        <f t="shared" si="222"/>
        <v>14839037.079999998</v>
      </c>
      <c r="V1550" s="185">
        <f t="shared" si="223"/>
        <v>1541</v>
      </c>
      <c r="W1550" s="12">
        <v>309</v>
      </c>
      <c r="X1550" s="9">
        <v>309</v>
      </c>
      <c r="Y1550" s="9">
        <v>1541</v>
      </c>
      <c r="Z1550" s="12">
        <v>1393</v>
      </c>
      <c r="AA1550" s="12">
        <v>14839037.079999998</v>
      </c>
      <c r="AB1550" s="132"/>
      <c r="AC1550" s="131"/>
      <c r="AD1550" s="132"/>
      <c r="AE1550" s="132"/>
      <c r="AF1550" s="131"/>
      <c r="AG1550" s="131"/>
      <c r="AI1550" s="12"/>
      <c r="AL1550" s="12"/>
      <c r="AM1550" s="12"/>
      <c r="AO1550" s="12"/>
      <c r="AR1550" s="12"/>
      <c r="AS1550" s="12"/>
      <c r="AU1550" s="12"/>
      <c r="AX1550" s="12"/>
      <c r="AY1550" s="12"/>
      <c r="BA1550" s="12"/>
      <c r="BD1550" s="12"/>
      <c r="BE1550" s="12"/>
      <c r="BG1550" s="12"/>
      <c r="BJ1550" s="12"/>
      <c r="BK1550" s="12"/>
      <c r="BM1550" s="131"/>
      <c r="BN1550" s="132"/>
      <c r="BO1550" s="132"/>
      <c r="BP1550" s="12"/>
      <c r="BQ1550" s="12"/>
      <c r="BS1550" s="12"/>
      <c r="BV1550" s="12"/>
      <c r="BW1550" s="12"/>
      <c r="BY1550" s="12"/>
      <c r="CB1550" s="12"/>
      <c r="CC1550" s="12"/>
      <c r="CE1550" s="12"/>
      <c r="CH1550" s="12"/>
      <c r="CI1550" s="12"/>
    </row>
    <row r="1551" spans="1:87">
      <c r="A1551" s="9">
        <v>1542</v>
      </c>
      <c r="B1551" s="9">
        <v>309</v>
      </c>
      <c r="C1551" s="9" t="s">
        <v>1808</v>
      </c>
      <c r="D1551" s="9">
        <v>860</v>
      </c>
      <c r="E1551" s="9" t="s">
        <v>1491</v>
      </c>
      <c r="F1551" s="75">
        <v>1745488</v>
      </c>
      <c r="G1551" s="138">
        <v>0.10825003673472114</v>
      </c>
      <c r="H1551" s="129">
        <f t="shared" si="216"/>
        <v>1532158</v>
      </c>
      <c r="I1551" s="128">
        <f>IF(H1554&gt;0, H1551/H1554, 0)</f>
        <v>9.3588647164297309E-2</v>
      </c>
      <c r="J1551" s="76"/>
      <c r="K1551" s="12" t="e">
        <f>ROUND(J1554*I1551,0)</f>
        <v>#REF!</v>
      </c>
      <c r="L1551" s="75">
        <v>668596</v>
      </c>
      <c r="M1551" s="12" t="e">
        <f>K1551-L1551</f>
        <v>#REF!</v>
      </c>
      <c r="N1551" s="50" t="e">
        <f t="shared" si="215"/>
        <v>#REF!</v>
      </c>
      <c r="O1551" s="12">
        <v>110</v>
      </c>
      <c r="P1551" s="9">
        <f t="shared" si="217"/>
        <v>0</v>
      </c>
      <c r="Q1551" s="130">
        <f t="shared" si="218"/>
        <v>309</v>
      </c>
      <c r="R1551" s="130">
        <f t="shared" si="219"/>
        <v>860</v>
      </c>
      <c r="S1551" s="130">
        <f t="shared" si="220"/>
        <v>1542</v>
      </c>
      <c r="T1551" s="130">
        <f t="shared" si="221"/>
        <v>95</v>
      </c>
      <c r="U1551" s="130">
        <f t="shared" si="222"/>
        <v>1532158</v>
      </c>
      <c r="V1551" s="185">
        <f t="shared" si="223"/>
        <v>1542</v>
      </c>
      <c r="W1551" s="12">
        <v>309</v>
      </c>
      <c r="X1551" s="9">
        <v>860</v>
      </c>
      <c r="Y1551" s="9">
        <v>1542</v>
      </c>
      <c r="Z1551" s="12">
        <v>95</v>
      </c>
      <c r="AA1551" s="12">
        <v>1532158</v>
      </c>
      <c r="AB1551" s="132"/>
      <c r="AC1551" s="131"/>
      <c r="AD1551" s="132"/>
      <c r="AE1551" s="132"/>
      <c r="AF1551" s="131"/>
      <c r="AG1551" s="131"/>
      <c r="AI1551" s="12"/>
      <c r="AL1551" s="12"/>
      <c r="AM1551" s="12"/>
      <c r="AO1551" s="12"/>
      <c r="AR1551" s="12"/>
      <c r="AS1551" s="12"/>
      <c r="AU1551" s="12"/>
      <c r="AX1551" s="12"/>
      <c r="AY1551" s="12"/>
      <c r="BA1551" s="12"/>
      <c r="BD1551" s="12"/>
      <c r="BE1551" s="12"/>
      <c r="BG1551" s="12"/>
      <c r="BJ1551" s="12"/>
      <c r="BK1551" s="12"/>
      <c r="BM1551" s="131"/>
      <c r="BN1551" s="132"/>
      <c r="BO1551" s="132"/>
      <c r="BP1551" s="12"/>
      <c r="BQ1551" s="12"/>
      <c r="BS1551" s="12"/>
      <c r="BV1551" s="12"/>
      <c r="BW1551" s="12"/>
      <c r="BY1551" s="12"/>
      <c r="CB1551" s="12"/>
      <c r="CC1551" s="12"/>
      <c r="CE1551" s="12"/>
      <c r="CH1551" s="12"/>
      <c r="CI1551" s="12"/>
    </row>
    <row r="1552" spans="1:87">
      <c r="A1552" s="9">
        <v>1543</v>
      </c>
      <c r="B1552" s="9">
        <v>309</v>
      </c>
      <c r="C1552" s="9" t="s">
        <v>1928</v>
      </c>
      <c r="D1552" s="9">
        <v>998</v>
      </c>
      <c r="E1552" s="9" t="s">
        <v>1928</v>
      </c>
      <c r="F1552" s="75">
        <v>0</v>
      </c>
      <c r="G1552" s="138">
        <v>0</v>
      </c>
      <c r="H1552" s="129">
        <f t="shared" si="216"/>
        <v>0</v>
      </c>
      <c r="I1552" s="128">
        <f>IF(H1554&gt;0, H1552/H1554, 0)</f>
        <v>0</v>
      </c>
      <c r="J1552" s="76"/>
      <c r="K1552" s="12" t="e">
        <f>ROUND(J1554*I1552,0)</f>
        <v>#REF!</v>
      </c>
      <c r="L1552" s="75">
        <v>0</v>
      </c>
      <c r="M1552" s="12" t="e">
        <f>K1552-L1552</f>
        <v>#REF!</v>
      </c>
      <c r="N1552" s="50" t="e">
        <f>IF(L1552&gt;0,M1552*100/L1552,IF(M1552&gt;0,100,0))</f>
        <v>#REF!</v>
      </c>
      <c r="O1552" s="12">
        <v>0</v>
      </c>
      <c r="P1552" s="9">
        <f t="shared" si="217"/>
        <v>0</v>
      </c>
      <c r="Q1552" s="130">
        <f t="shared" si="218"/>
        <v>309</v>
      </c>
      <c r="R1552" s="130">
        <f t="shared" si="219"/>
        <v>998</v>
      </c>
      <c r="S1552" s="130">
        <f t="shared" si="220"/>
        <v>1543</v>
      </c>
      <c r="T1552" s="130">
        <f t="shared" si="221"/>
        <v>0</v>
      </c>
      <c r="U1552" s="130">
        <f t="shared" si="222"/>
        <v>0</v>
      </c>
      <c r="V1552" s="185">
        <f t="shared" si="223"/>
        <v>1543</v>
      </c>
      <c r="W1552" s="12">
        <v>309</v>
      </c>
      <c r="X1552" s="9">
        <v>998</v>
      </c>
      <c r="Y1552" s="9">
        <v>1543</v>
      </c>
      <c r="Z1552" s="12">
        <v>0</v>
      </c>
      <c r="AA1552" s="12">
        <v>0</v>
      </c>
      <c r="AB1552" s="132"/>
      <c r="AC1552" s="131"/>
      <c r="AD1552" s="132"/>
      <c r="AE1552" s="132"/>
      <c r="AF1552" s="131"/>
      <c r="AG1552" s="131"/>
      <c r="AI1552" s="12"/>
      <c r="AL1552" s="12"/>
      <c r="AM1552" s="12"/>
      <c r="AO1552" s="12"/>
      <c r="AR1552" s="12"/>
      <c r="AS1552" s="12"/>
      <c r="AU1552" s="12"/>
      <c r="AX1552" s="12"/>
      <c r="AY1552" s="12"/>
      <c r="BA1552" s="12"/>
      <c r="BD1552" s="12"/>
      <c r="BE1552" s="12"/>
      <c r="BG1552" s="12"/>
      <c r="BJ1552" s="12"/>
      <c r="BK1552" s="12"/>
      <c r="BM1552" s="131"/>
      <c r="BN1552" s="132"/>
      <c r="BO1552" s="132"/>
      <c r="BP1552" s="12"/>
      <c r="BQ1552" s="12"/>
      <c r="BS1552" s="12"/>
      <c r="BV1552" s="12"/>
      <c r="BW1552" s="12"/>
      <c r="BY1552" s="12"/>
      <c r="CB1552" s="12"/>
      <c r="CC1552" s="12"/>
      <c r="CE1552" s="12"/>
      <c r="CH1552" s="12"/>
      <c r="CI1552" s="12"/>
    </row>
    <row r="1553" spans="1:87">
      <c r="A1553" s="9">
        <v>1544</v>
      </c>
      <c r="B1553" s="9">
        <v>309</v>
      </c>
      <c r="C1553" s="9" t="s">
        <v>1928</v>
      </c>
      <c r="D1553" s="9">
        <v>998</v>
      </c>
      <c r="E1553" s="9" t="s">
        <v>1928</v>
      </c>
      <c r="F1553" s="75">
        <v>0</v>
      </c>
      <c r="G1553" s="138">
        <v>0</v>
      </c>
      <c r="H1553" s="129">
        <f t="shared" si="216"/>
        <v>0</v>
      </c>
      <c r="I1553" s="128">
        <f>IF(H1554&gt;0, H1553/H1554, 0)</f>
        <v>0</v>
      </c>
      <c r="J1553" s="76"/>
      <c r="K1553" s="12" t="e">
        <f>ROUND(J1554*I1553,0)</f>
        <v>#REF!</v>
      </c>
      <c r="L1553" s="75">
        <v>0</v>
      </c>
      <c r="M1553" s="12" t="e">
        <f>K1553-L1553</f>
        <v>#REF!</v>
      </c>
      <c r="N1553" s="50" t="e">
        <f>IF(L1553&gt;0,M1553*100/L1553,IF(M1553&gt;0,100,0))</f>
        <v>#REF!</v>
      </c>
      <c r="O1553" s="12">
        <v>0</v>
      </c>
      <c r="P1553" s="9">
        <f t="shared" si="217"/>
        <v>0</v>
      </c>
      <c r="Q1553" s="130">
        <f t="shared" si="218"/>
        <v>309</v>
      </c>
      <c r="R1553" s="130">
        <f t="shared" si="219"/>
        <v>998</v>
      </c>
      <c r="S1553" s="130">
        <f t="shared" si="220"/>
        <v>1544</v>
      </c>
      <c r="T1553" s="130">
        <f t="shared" si="221"/>
        <v>0</v>
      </c>
      <c r="U1553" s="130">
        <f t="shared" si="222"/>
        <v>0</v>
      </c>
      <c r="V1553" s="185">
        <f t="shared" si="223"/>
        <v>1544</v>
      </c>
      <c r="W1553" s="12">
        <v>309</v>
      </c>
      <c r="X1553" s="9">
        <v>998</v>
      </c>
      <c r="Y1553" s="9">
        <v>1544</v>
      </c>
      <c r="Z1553" s="12">
        <v>0</v>
      </c>
      <c r="AA1553" s="12">
        <v>0</v>
      </c>
      <c r="AB1553" s="132"/>
      <c r="AC1553" s="131"/>
      <c r="AD1553" s="132"/>
      <c r="AE1553" s="132"/>
      <c r="AF1553" s="131"/>
      <c r="AG1553" s="131"/>
      <c r="AI1553" s="12"/>
      <c r="AL1553" s="12"/>
      <c r="AM1553" s="12"/>
      <c r="AO1553" s="12"/>
      <c r="AR1553" s="12"/>
      <c r="AS1553" s="12"/>
      <c r="AU1553" s="12"/>
      <c r="AX1553" s="12"/>
      <c r="AY1553" s="12"/>
      <c r="BA1553" s="12"/>
      <c r="BD1553" s="12"/>
      <c r="BE1553" s="12"/>
      <c r="BG1553" s="12"/>
      <c r="BJ1553" s="12"/>
      <c r="BK1553" s="12"/>
      <c r="BM1553" s="131"/>
      <c r="BN1553" s="132"/>
      <c r="BO1553" s="132"/>
      <c r="BP1553" s="12"/>
      <c r="BQ1553" s="12"/>
      <c r="BS1553" s="12"/>
      <c r="BV1553" s="12"/>
      <c r="BW1553" s="12"/>
      <c r="BY1553" s="12"/>
      <c r="CB1553" s="12"/>
      <c r="CC1553" s="12"/>
      <c r="CE1553" s="12"/>
      <c r="CH1553" s="12"/>
      <c r="CI1553" s="12"/>
    </row>
    <row r="1554" spans="1:87">
      <c r="A1554" s="9">
        <v>1545</v>
      </c>
      <c r="B1554" s="13">
        <v>309</v>
      </c>
      <c r="C1554" s="13" t="s">
        <v>1808</v>
      </c>
      <c r="D1554" s="13">
        <v>999</v>
      </c>
      <c r="E1554" s="13" t="s">
        <v>946</v>
      </c>
      <c r="F1554" s="141">
        <v>16124594.989999996</v>
      </c>
      <c r="G1554" s="142">
        <v>1</v>
      </c>
      <c r="H1554" s="134">
        <f>SUM(H1550:H1553)</f>
        <v>16371195.079999998</v>
      </c>
      <c r="I1554" s="133">
        <f>SUM(I1550:I1553)</f>
        <v>1</v>
      </c>
      <c r="J1554" s="111" t="e">
        <f>VLOOKUP(B1554,town351,22)</f>
        <v>#REF!</v>
      </c>
      <c r="K1554" s="111" t="e">
        <f>SUM(K1550:K1553)</f>
        <v>#REF!</v>
      </c>
      <c r="L1554" s="135">
        <v>6176405</v>
      </c>
      <c r="M1554" s="111" t="e">
        <f>SUM(M1550:M1553)</f>
        <v>#REF!</v>
      </c>
      <c r="N1554" s="49" t="e">
        <f t="shared" ref="N1554:N1615" si="224">IF(L1554&gt;0,M1554*100/L1554,IF(M1554&gt;0,100,0))</f>
        <v>#REF!</v>
      </c>
      <c r="O1554" s="111">
        <v>1485</v>
      </c>
      <c r="P1554" s="9">
        <f t="shared" si="217"/>
        <v>0</v>
      </c>
      <c r="Q1554" s="130">
        <f t="shared" si="218"/>
        <v>309</v>
      </c>
      <c r="R1554" s="130">
        <f t="shared" si="219"/>
        <v>999</v>
      </c>
      <c r="S1554" s="130">
        <f t="shared" si="220"/>
        <v>1545</v>
      </c>
      <c r="T1554" s="130">
        <f t="shared" si="221"/>
        <v>1488</v>
      </c>
      <c r="U1554" s="130">
        <f t="shared" si="222"/>
        <v>16371195.079999998</v>
      </c>
      <c r="V1554" s="185">
        <f t="shared" si="223"/>
        <v>1545</v>
      </c>
      <c r="W1554" s="12">
        <v>309</v>
      </c>
      <c r="X1554" s="9">
        <v>999</v>
      </c>
      <c r="Y1554" s="9">
        <v>1545</v>
      </c>
      <c r="Z1554" s="12">
        <v>1488</v>
      </c>
      <c r="AA1554" s="12">
        <v>16371195.079999998</v>
      </c>
      <c r="AB1554" s="132"/>
      <c r="AC1554" s="131"/>
      <c r="AD1554" s="132"/>
      <c r="AE1554" s="132"/>
      <c r="AF1554" s="131"/>
      <c r="AG1554" s="131"/>
      <c r="AI1554" s="12"/>
      <c r="AL1554" s="12"/>
      <c r="AM1554" s="12"/>
      <c r="AO1554" s="12"/>
      <c r="AR1554" s="12"/>
      <c r="AS1554" s="12"/>
      <c r="AU1554" s="12"/>
      <c r="AX1554" s="12"/>
      <c r="AY1554" s="12"/>
      <c r="BA1554" s="12"/>
      <c r="BD1554" s="12"/>
      <c r="BE1554" s="12"/>
      <c r="BG1554" s="12"/>
      <c r="BJ1554" s="12"/>
      <c r="BK1554" s="12"/>
      <c r="BM1554" s="131"/>
      <c r="BN1554" s="132"/>
      <c r="BO1554" s="132"/>
      <c r="BP1554" s="12"/>
      <c r="BQ1554" s="12"/>
      <c r="BS1554" s="12"/>
      <c r="BV1554" s="12"/>
      <c r="BW1554" s="12"/>
      <c r="BY1554" s="12"/>
      <c r="CB1554" s="12"/>
      <c r="CC1554" s="12"/>
      <c r="CE1554" s="12"/>
      <c r="CH1554" s="12"/>
      <c r="CI1554" s="12"/>
    </row>
    <row r="1555" spans="1:87">
      <c r="A1555" s="9">
        <v>1546</v>
      </c>
      <c r="B1555" s="9">
        <v>310</v>
      </c>
      <c r="C1555" s="9" t="s">
        <v>1809</v>
      </c>
      <c r="D1555" s="9">
        <v>310</v>
      </c>
      <c r="E1555" s="9" t="s">
        <v>1370</v>
      </c>
      <c r="F1555" s="75">
        <v>30579432.949999999</v>
      </c>
      <c r="G1555" s="138">
        <v>0.89152811290046741</v>
      </c>
      <c r="H1555" s="129">
        <f>U1555</f>
        <v>29850414.400000002</v>
      </c>
      <c r="I1555" s="128">
        <f>IF(H1559&gt;0, H1555/H1559, 0)</f>
        <v>0.88343478131344666</v>
      </c>
      <c r="J1555" s="76"/>
      <c r="K1555" s="12" t="e">
        <f>ROUND(J1559*I1555,0)</f>
        <v>#REF!</v>
      </c>
      <c r="L1555" s="75">
        <v>18285648</v>
      </c>
      <c r="M1555" s="12" t="e">
        <f>K1555-L1555</f>
        <v>#REF!</v>
      </c>
      <c r="N1555" s="50" t="e">
        <f t="shared" si="224"/>
        <v>#REF!</v>
      </c>
      <c r="O1555" s="12">
        <v>2815</v>
      </c>
      <c r="P1555" s="9">
        <f t="shared" si="217"/>
        <v>0</v>
      </c>
      <c r="Q1555" s="130">
        <f t="shared" si="218"/>
        <v>310</v>
      </c>
      <c r="R1555" s="130">
        <f t="shared" si="219"/>
        <v>310</v>
      </c>
      <c r="S1555" s="130">
        <f t="shared" si="220"/>
        <v>1546</v>
      </c>
      <c r="T1555" s="130">
        <f t="shared" si="221"/>
        <v>2717</v>
      </c>
      <c r="U1555" s="130">
        <f t="shared" si="222"/>
        <v>29850414.400000002</v>
      </c>
      <c r="V1555" s="185">
        <f t="shared" si="223"/>
        <v>1546</v>
      </c>
      <c r="W1555" s="12">
        <v>310</v>
      </c>
      <c r="X1555" s="9">
        <v>310</v>
      </c>
      <c r="Y1555" s="9">
        <v>1546</v>
      </c>
      <c r="Z1555" s="12">
        <v>2717</v>
      </c>
      <c r="AA1555" s="12">
        <v>29850414.400000002</v>
      </c>
      <c r="AB1555" s="132"/>
      <c r="AC1555" s="131"/>
      <c r="AD1555" s="132"/>
      <c r="AE1555" s="132"/>
      <c r="AF1555" s="131"/>
      <c r="AG1555" s="131"/>
      <c r="AI1555" s="12"/>
      <c r="AL1555" s="12"/>
      <c r="AM1555" s="12"/>
      <c r="AO1555" s="12"/>
      <c r="AR1555" s="12"/>
      <c r="AS1555" s="12"/>
      <c r="AU1555" s="12"/>
      <c r="AX1555" s="12"/>
      <c r="AY1555" s="12"/>
      <c r="BA1555" s="12"/>
      <c r="BD1555" s="12"/>
      <c r="BE1555" s="12"/>
      <c r="BG1555" s="12"/>
      <c r="BJ1555" s="12"/>
      <c r="BK1555" s="12"/>
      <c r="BM1555" s="131"/>
      <c r="BN1555" s="132"/>
      <c r="BO1555" s="132"/>
      <c r="BP1555" s="12"/>
      <c r="BQ1555" s="12"/>
      <c r="BS1555" s="12"/>
      <c r="BV1555" s="12"/>
      <c r="BW1555" s="12"/>
      <c r="BY1555" s="12"/>
      <c r="CB1555" s="12"/>
      <c r="CC1555" s="12"/>
      <c r="CE1555" s="12"/>
      <c r="CH1555" s="12"/>
      <c r="CI1555" s="12"/>
    </row>
    <row r="1556" spans="1:87">
      <c r="A1556" s="9">
        <v>1547</v>
      </c>
      <c r="B1556" s="9">
        <v>310</v>
      </c>
      <c r="C1556" s="9" t="s">
        <v>1809</v>
      </c>
      <c r="D1556" s="9">
        <v>879</v>
      </c>
      <c r="E1556" s="9" t="s">
        <v>1497</v>
      </c>
      <c r="F1556" s="75">
        <v>3720588</v>
      </c>
      <c r="G1556" s="138">
        <v>0.10847188709953251</v>
      </c>
      <c r="H1556" s="129">
        <f t="shared" si="216"/>
        <v>3938627</v>
      </c>
      <c r="I1556" s="128">
        <f>IF(H1559&gt;0, H1556/H1559, 0)</f>
        <v>0.11656521868655319</v>
      </c>
      <c r="J1556" s="76"/>
      <c r="K1556" s="12" t="e">
        <f>ROUND(J1559*I1556,0)</f>
        <v>#REF!</v>
      </c>
      <c r="L1556" s="75">
        <v>2224808</v>
      </c>
      <c r="M1556" s="12" t="e">
        <f>K1556-L1556</f>
        <v>#REF!</v>
      </c>
      <c r="N1556" s="50" t="e">
        <f t="shared" si="224"/>
        <v>#REF!</v>
      </c>
      <c r="O1556" s="12">
        <v>243</v>
      </c>
      <c r="P1556" s="9">
        <f t="shared" si="217"/>
        <v>0</v>
      </c>
      <c r="Q1556" s="130">
        <f t="shared" si="218"/>
        <v>310</v>
      </c>
      <c r="R1556" s="130">
        <f t="shared" si="219"/>
        <v>879</v>
      </c>
      <c r="S1556" s="130">
        <f t="shared" si="220"/>
        <v>1547</v>
      </c>
      <c r="T1556" s="130">
        <f t="shared" si="221"/>
        <v>253</v>
      </c>
      <c r="U1556" s="130">
        <f t="shared" si="222"/>
        <v>3938627</v>
      </c>
      <c r="V1556" s="185">
        <f t="shared" si="223"/>
        <v>1547</v>
      </c>
      <c r="W1556" s="12">
        <v>310</v>
      </c>
      <c r="X1556" s="9">
        <v>879</v>
      </c>
      <c r="Y1556" s="9">
        <v>1547</v>
      </c>
      <c r="Z1556" s="12">
        <v>253</v>
      </c>
      <c r="AA1556" s="12">
        <v>3938627</v>
      </c>
      <c r="AB1556" s="132"/>
      <c r="AC1556" s="131"/>
      <c r="AD1556" s="132"/>
      <c r="AE1556" s="132"/>
      <c r="AF1556" s="131"/>
      <c r="AG1556" s="131"/>
      <c r="AI1556" s="12"/>
      <c r="AL1556" s="12"/>
      <c r="AM1556" s="12"/>
      <c r="AO1556" s="12"/>
      <c r="AR1556" s="12"/>
      <c r="AS1556" s="12"/>
      <c r="AU1556" s="12"/>
      <c r="AX1556" s="12"/>
      <c r="AY1556" s="12"/>
      <c r="BA1556" s="12"/>
      <c r="BD1556" s="12"/>
      <c r="BE1556" s="12"/>
      <c r="BG1556" s="12"/>
      <c r="BJ1556" s="12"/>
      <c r="BK1556" s="12"/>
      <c r="BM1556" s="131"/>
      <c r="BN1556" s="132"/>
      <c r="BO1556" s="132"/>
      <c r="BP1556" s="12"/>
      <c r="BQ1556" s="12"/>
      <c r="BS1556" s="12"/>
      <c r="BV1556" s="12"/>
      <c r="BW1556" s="12"/>
      <c r="BY1556" s="12"/>
      <c r="CB1556" s="12"/>
      <c r="CC1556" s="12"/>
      <c r="CE1556" s="12"/>
      <c r="CH1556" s="12"/>
      <c r="CI1556" s="12"/>
    </row>
    <row r="1557" spans="1:87">
      <c r="A1557" s="9">
        <v>1548</v>
      </c>
      <c r="B1557" s="9">
        <v>310</v>
      </c>
      <c r="C1557" s="9" t="s">
        <v>1928</v>
      </c>
      <c r="D1557" s="9">
        <v>998</v>
      </c>
      <c r="E1557" s="9" t="s">
        <v>1928</v>
      </c>
      <c r="F1557" s="75">
        <v>0</v>
      </c>
      <c r="G1557" s="138">
        <v>0</v>
      </c>
      <c r="H1557" s="129">
        <f t="shared" si="216"/>
        <v>0</v>
      </c>
      <c r="I1557" s="128">
        <f>IF(H1559&gt;0, H1557/H1559, 0)</f>
        <v>0</v>
      </c>
      <c r="J1557" s="76"/>
      <c r="K1557" s="12" t="e">
        <f>ROUND(J1559*I1557,0)</f>
        <v>#REF!</v>
      </c>
      <c r="L1557" s="75">
        <v>0</v>
      </c>
      <c r="M1557" s="12" t="e">
        <f>K1557-L1557</f>
        <v>#REF!</v>
      </c>
      <c r="N1557" s="50" t="e">
        <f t="shared" si="224"/>
        <v>#REF!</v>
      </c>
      <c r="O1557" s="12">
        <v>0</v>
      </c>
      <c r="P1557" s="9">
        <f t="shared" si="217"/>
        <v>0</v>
      </c>
      <c r="Q1557" s="130">
        <f t="shared" si="218"/>
        <v>310</v>
      </c>
      <c r="R1557" s="130">
        <f t="shared" si="219"/>
        <v>998</v>
      </c>
      <c r="S1557" s="130">
        <f t="shared" si="220"/>
        <v>1548</v>
      </c>
      <c r="T1557" s="130">
        <f t="shared" si="221"/>
        <v>0</v>
      </c>
      <c r="U1557" s="130">
        <f t="shared" si="222"/>
        <v>0</v>
      </c>
      <c r="V1557" s="185">
        <f t="shared" si="223"/>
        <v>1548</v>
      </c>
      <c r="W1557" s="12">
        <v>310</v>
      </c>
      <c r="X1557" s="9">
        <v>998</v>
      </c>
      <c r="Y1557" s="9">
        <v>1548</v>
      </c>
      <c r="Z1557" s="12">
        <v>0</v>
      </c>
      <c r="AA1557" s="12">
        <v>0</v>
      </c>
      <c r="AB1557" s="132"/>
      <c r="AC1557" s="131"/>
      <c r="AD1557" s="132"/>
      <c r="AE1557" s="132"/>
      <c r="AF1557" s="131"/>
      <c r="AG1557" s="131"/>
      <c r="AI1557" s="12"/>
      <c r="AL1557" s="12"/>
      <c r="AM1557" s="12"/>
      <c r="AO1557" s="12"/>
      <c r="AR1557" s="12"/>
      <c r="AS1557" s="12"/>
      <c r="AU1557" s="12"/>
      <c r="AX1557" s="12"/>
      <c r="AY1557" s="12"/>
      <c r="BA1557" s="12"/>
      <c r="BD1557" s="12"/>
      <c r="BE1557" s="12"/>
      <c r="BG1557" s="12"/>
      <c r="BJ1557" s="12"/>
      <c r="BK1557" s="12"/>
      <c r="BM1557" s="131"/>
      <c r="BN1557" s="132"/>
      <c r="BO1557" s="132"/>
      <c r="BP1557" s="12"/>
      <c r="BQ1557" s="12"/>
      <c r="BS1557" s="12"/>
      <c r="BV1557" s="12"/>
      <c r="BW1557" s="12"/>
      <c r="BY1557" s="12"/>
      <c r="CB1557" s="12"/>
      <c r="CC1557" s="12"/>
      <c r="CE1557" s="12"/>
      <c r="CH1557" s="12"/>
      <c r="CI1557" s="12"/>
    </row>
    <row r="1558" spans="1:87">
      <c r="A1558" s="9">
        <v>1549</v>
      </c>
      <c r="B1558" s="9">
        <v>310</v>
      </c>
      <c r="C1558" s="9" t="s">
        <v>1928</v>
      </c>
      <c r="D1558" s="9">
        <v>998</v>
      </c>
      <c r="E1558" s="9" t="s">
        <v>1928</v>
      </c>
      <c r="F1558" s="75">
        <v>0</v>
      </c>
      <c r="G1558" s="138">
        <v>0</v>
      </c>
      <c r="H1558" s="129">
        <f t="shared" si="216"/>
        <v>0</v>
      </c>
      <c r="I1558" s="128">
        <f>IF(H1559&gt;0, H1558/H1559, 0)</f>
        <v>0</v>
      </c>
      <c r="J1558" s="76"/>
      <c r="K1558" s="12" t="e">
        <f>ROUND(J1559*I1558,0)</f>
        <v>#REF!</v>
      </c>
      <c r="L1558" s="75">
        <v>0</v>
      </c>
      <c r="M1558" s="12" t="e">
        <f>K1558-L1558</f>
        <v>#REF!</v>
      </c>
      <c r="N1558" s="50" t="e">
        <f t="shared" si="224"/>
        <v>#REF!</v>
      </c>
      <c r="O1558" s="12">
        <v>0</v>
      </c>
      <c r="P1558" s="9">
        <f t="shared" si="217"/>
        <v>0</v>
      </c>
      <c r="Q1558" s="130">
        <f t="shared" si="218"/>
        <v>310</v>
      </c>
      <c r="R1558" s="130">
        <f t="shared" si="219"/>
        <v>998</v>
      </c>
      <c r="S1558" s="130">
        <f t="shared" si="220"/>
        <v>1549</v>
      </c>
      <c r="T1558" s="130">
        <f t="shared" si="221"/>
        <v>0</v>
      </c>
      <c r="U1558" s="130">
        <f t="shared" si="222"/>
        <v>0</v>
      </c>
      <c r="V1558" s="185">
        <f t="shared" si="223"/>
        <v>1549</v>
      </c>
      <c r="W1558" s="12">
        <v>310</v>
      </c>
      <c r="X1558" s="9">
        <v>998</v>
      </c>
      <c r="Y1558" s="9">
        <v>1549</v>
      </c>
      <c r="Z1558" s="12">
        <v>0</v>
      </c>
      <c r="AA1558" s="12">
        <v>0</v>
      </c>
      <c r="AB1558" s="132"/>
      <c r="AC1558" s="131"/>
      <c r="AD1558" s="132"/>
      <c r="AE1558" s="132"/>
      <c r="AF1558" s="131"/>
      <c r="AG1558" s="131"/>
      <c r="AI1558" s="12"/>
      <c r="AL1558" s="12"/>
      <c r="AM1558" s="12"/>
      <c r="AO1558" s="12"/>
      <c r="AR1558" s="12"/>
      <c r="AS1558" s="12"/>
      <c r="AU1558" s="12"/>
      <c r="AX1558" s="12"/>
      <c r="AY1558" s="12"/>
      <c r="BA1558" s="12"/>
      <c r="BD1558" s="12"/>
      <c r="BE1558" s="12"/>
      <c r="BG1558" s="12"/>
      <c r="BJ1558" s="12"/>
      <c r="BK1558" s="12"/>
      <c r="BM1558" s="131"/>
      <c r="BN1558" s="132"/>
      <c r="BO1558" s="132"/>
      <c r="BP1558" s="12"/>
      <c r="BQ1558" s="12"/>
      <c r="BS1558" s="12"/>
      <c r="BV1558" s="12"/>
      <c r="BW1558" s="12"/>
      <c r="BY1558" s="12"/>
      <c r="CB1558" s="12"/>
      <c r="CC1558" s="12"/>
      <c r="CE1558" s="12"/>
      <c r="CH1558" s="12"/>
      <c r="CI1558" s="12"/>
    </row>
    <row r="1559" spans="1:87">
      <c r="A1559" s="9">
        <v>1550</v>
      </c>
      <c r="B1559" s="13">
        <v>310</v>
      </c>
      <c r="C1559" s="13" t="s">
        <v>1809</v>
      </c>
      <c r="D1559" s="13">
        <v>999</v>
      </c>
      <c r="E1559" s="13" t="s">
        <v>946</v>
      </c>
      <c r="F1559" s="141">
        <v>34300020.950000003</v>
      </c>
      <c r="G1559" s="142">
        <v>0.99999999999999989</v>
      </c>
      <c r="H1559" s="134">
        <f>SUM(H1555:H1558)</f>
        <v>33789041.400000006</v>
      </c>
      <c r="I1559" s="133">
        <f>SUM(I1555:I1558)</f>
        <v>0.99999999999999989</v>
      </c>
      <c r="J1559" s="111" t="e">
        <f>VLOOKUP(B1559,town351,22)</f>
        <v>#REF!</v>
      </c>
      <c r="K1559" s="111" t="e">
        <f>SUM(K1555:K1558)</f>
        <v>#REF!</v>
      </c>
      <c r="L1559" s="135">
        <v>20510456</v>
      </c>
      <c r="M1559" s="111" t="e">
        <f>SUM(M1555:M1558)</f>
        <v>#REF!</v>
      </c>
      <c r="N1559" s="49" t="e">
        <f t="shared" si="224"/>
        <v>#REF!</v>
      </c>
      <c r="O1559" s="111">
        <v>3058</v>
      </c>
      <c r="P1559" s="9">
        <f t="shared" si="217"/>
        <v>0</v>
      </c>
      <c r="Q1559" s="130">
        <f t="shared" si="218"/>
        <v>310</v>
      </c>
      <c r="R1559" s="130">
        <f t="shared" si="219"/>
        <v>999</v>
      </c>
      <c r="S1559" s="130">
        <f t="shared" si="220"/>
        <v>1550</v>
      </c>
      <c r="T1559" s="130">
        <f t="shared" si="221"/>
        <v>2970</v>
      </c>
      <c r="U1559" s="130">
        <f t="shared" si="222"/>
        <v>33789041.400000006</v>
      </c>
      <c r="V1559" s="185">
        <f t="shared" si="223"/>
        <v>1550</v>
      </c>
      <c r="W1559" s="12">
        <v>310</v>
      </c>
      <c r="X1559" s="9">
        <v>999</v>
      </c>
      <c r="Y1559" s="9">
        <v>1550</v>
      </c>
      <c r="Z1559" s="12">
        <v>2970</v>
      </c>
      <c r="AA1559" s="12">
        <v>33789041.400000006</v>
      </c>
      <c r="AB1559" s="132"/>
      <c r="AC1559" s="131"/>
      <c r="AD1559" s="132"/>
      <c r="AE1559" s="132"/>
      <c r="AF1559" s="131"/>
      <c r="AG1559" s="131"/>
      <c r="AI1559" s="12"/>
      <c r="AL1559" s="12"/>
      <c r="AM1559" s="12"/>
      <c r="AO1559" s="12"/>
      <c r="AR1559" s="12"/>
      <c r="AS1559" s="12"/>
      <c r="AU1559" s="12"/>
      <c r="AX1559" s="12"/>
      <c r="AY1559" s="12"/>
      <c r="BA1559" s="12"/>
      <c r="BD1559" s="12"/>
      <c r="BE1559" s="12"/>
      <c r="BG1559" s="12"/>
      <c r="BJ1559" s="12"/>
      <c r="BK1559" s="12"/>
      <c r="BM1559" s="131"/>
      <c r="BN1559" s="132"/>
      <c r="BO1559" s="132"/>
      <c r="BP1559" s="12"/>
      <c r="BQ1559" s="12"/>
      <c r="BS1559" s="12"/>
      <c r="BV1559" s="12"/>
      <c r="BW1559" s="12"/>
      <c r="BY1559" s="12"/>
      <c r="CB1559" s="12"/>
      <c r="CC1559" s="12"/>
      <c r="CE1559" s="12"/>
      <c r="CH1559" s="12"/>
      <c r="CI1559" s="12"/>
    </row>
    <row r="1560" spans="1:87">
      <c r="A1560" s="9">
        <v>1551</v>
      </c>
      <c r="B1560" s="9">
        <v>311</v>
      </c>
      <c r="C1560" s="9" t="s">
        <v>1810</v>
      </c>
      <c r="D1560" s="9">
        <v>311</v>
      </c>
      <c r="E1560" s="9" t="s">
        <v>1371</v>
      </c>
      <c r="F1560" s="75">
        <v>0</v>
      </c>
      <c r="G1560" s="138">
        <v>0</v>
      </c>
      <c r="H1560" s="129">
        <f>U1560</f>
        <v>0</v>
      </c>
      <c r="I1560" s="128">
        <f>IF(H1564&gt;0, H1560/H1564, 0)</f>
        <v>0</v>
      </c>
      <c r="J1560" s="76"/>
      <c r="K1560" s="12" t="e">
        <f>ROUND(J1564*I1560,0)</f>
        <v>#REF!</v>
      </c>
      <c r="L1560" s="75">
        <v>0</v>
      </c>
      <c r="M1560" s="12" t="e">
        <f>K1560-L1560</f>
        <v>#REF!</v>
      </c>
      <c r="N1560" s="50" t="e">
        <f t="shared" si="224"/>
        <v>#REF!</v>
      </c>
      <c r="O1560" s="12">
        <v>0</v>
      </c>
      <c r="P1560" s="9">
        <f t="shared" si="217"/>
        <v>0</v>
      </c>
      <c r="Q1560" s="130">
        <f t="shared" si="218"/>
        <v>311</v>
      </c>
      <c r="R1560" s="130">
        <f t="shared" si="219"/>
        <v>311</v>
      </c>
      <c r="S1560" s="130">
        <f t="shared" si="220"/>
        <v>1551</v>
      </c>
      <c r="T1560" s="130">
        <f t="shared" si="221"/>
        <v>0</v>
      </c>
      <c r="U1560" s="130">
        <f t="shared" si="222"/>
        <v>0</v>
      </c>
      <c r="V1560" s="185">
        <f t="shared" si="223"/>
        <v>1551</v>
      </c>
      <c r="W1560" s="12">
        <v>311</v>
      </c>
      <c r="X1560" s="9">
        <v>311</v>
      </c>
      <c r="Y1560" s="9">
        <v>1551</v>
      </c>
      <c r="Z1560" s="12">
        <v>0</v>
      </c>
      <c r="AA1560" s="12">
        <v>0</v>
      </c>
      <c r="AB1560" s="132"/>
      <c r="AC1560" s="131"/>
      <c r="AD1560" s="132"/>
      <c r="AE1560" s="132"/>
      <c r="AF1560" s="131"/>
      <c r="AG1560" s="131"/>
      <c r="AI1560" s="12"/>
      <c r="AL1560" s="12"/>
      <c r="AM1560" s="12"/>
      <c r="AO1560" s="12"/>
      <c r="AR1560" s="12"/>
      <c r="AS1560" s="12"/>
      <c r="AU1560" s="12"/>
      <c r="AX1560" s="12"/>
      <c r="AY1560" s="12"/>
      <c r="BA1560" s="12"/>
      <c r="BD1560" s="12"/>
      <c r="BE1560" s="12"/>
      <c r="BG1560" s="12"/>
      <c r="BJ1560" s="12"/>
      <c r="BK1560" s="12"/>
      <c r="BM1560" s="131"/>
      <c r="BN1560" s="132"/>
      <c r="BO1560" s="132"/>
      <c r="BP1560" s="12"/>
      <c r="BQ1560" s="12"/>
      <c r="BS1560" s="12"/>
      <c r="BV1560" s="12"/>
      <c r="BW1560" s="12"/>
      <c r="BY1560" s="12"/>
      <c r="CB1560" s="12"/>
      <c r="CC1560" s="12"/>
      <c r="CE1560" s="12"/>
      <c r="CH1560" s="12"/>
      <c r="CI1560" s="12"/>
    </row>
    <row r="1561" spans="1:87">
      <c r="A1561" s="9">
        <v>1552</v>
      </c>
      <c r="B1561" s="9">
        <v>311</v>
      </c>
      <c r="C1561" s="9" t="s">
        <v>1810</v>
      </c>
      <c r="D1561" s="9">
        <v>778</v>
      </c>
      <c r="E1561" s="9" t="s">
        <v>1471</v>
      </c>
      <c r="F1561" s="75">
        <v>8256066</v>
      </c>
      <c r="G1561" s="138">
        <v>0.91715061267859499</v>
      </c>
      <c r="H1561" s="129">
        <f t="shared" si="216"/>
        <v>8328425</v>
      </c>
      <c r="I1561" s="128">
        <f>IF(H1564&gt;0, H1561/H1564, 0)</f>
        <v>0.91011569069535059</v>
      </c>
      <c r="J1561" s="76"/>
      <c r="K1561" s="12" t="e">
        <f>ROUND(J1564*I1561,0)</f>
        <v>#REF!</v>
      </c>
      <c r="L1561" s="75">
        <v>2451777</v>
      </c>
      <c r="M1561" s="12" t="e">
        <f>K1561-L1561</f>
        <v>#REF!</v>
      </c>
      <c r="N1561" s="50" t="e">
        <f t="shared" si="224"/>
        <v>#REF!</v>
      </c>
      <c r="O1561" s="12">
        <v>789</v>
      </c>
      <c r="P1561" s="9">
        <f t="shared" si="217"/>
        <v>0</v>
      </c>
      <c r="Q1561" s="130">
        <f t="shared" si="218"/>
        <v>311</v>
      </c>
      <c r="R1561" s="130">
        <f t="shared" si="219"/>
        <v>778</v>
      </c>
      <c r="S1561" s="130">
        <f t="shared" si="220"/>
        <v>1552</v>
      </c>
      <c r="T1561" s="130">
        <f t="shared" si="221"/>
        <v>791</v>
      </c>
      <c r="U1561" s="130">
        <f t="shared" si="222"/>
        <v>8328425</v>
      </c>
      <c r="V1561" s="185">
        <f t="shared" si="223"/>
        <v>1552</v>
      </c>
      <c r="W1561" s="12">
        <v>311</v>
      </c>
      <c r="X1561" s="9">
        <v>778</v>
      </c>
      <c r="Y1561" s="9">
        <v>1552</v>
      </c>
      <c r="Z1561" s="12">
        <v>791</v>
      </c>
      <c r="AA1561" s="12">
        <v>8328425</v>
      </c>
      <c r="AB1561" s="132"/>
      <c r="AC1561" s="131"/>
      <c r="AD1561" s="132"/>
      <c r="AE1561" s="132"/>
      <c r="AF1561" s="131"/>
      <c r="AG1561" s="131"/>
      <c r="AI1561" s="12"/>
      <c r="AL1561" s="12"/>
      <c r="AM1561" s="12"/>
      <c r="AO1561" s="12"/>
      <c r="AR1561" s="12"/>
      <c r="AS1561" s="12"/>
      <c r="AU1561" s="12"/>
      <c r="AX1561" s="12"/>
      <c r="AY1561" s="12"/>
      <c r="BA1561" s="12"/>
      <c r="BD1561" s="12"/>
      <c r="BE1561" s="12"/>
      <c r="BG1561" s="12"/>
      <c r="BJ1561" s="12"/>
      <c r="BK1561" s="12"/>
      <c r="BM1561" s="131"/>
      <c r="BN1561" s="132"/>
      <c r="BO1561" s="132"/>
      <c r="BP1561" s="12"/>
      <c r="BQ1561" s="12"/>
      <c r="BS1561" s="12"/>
      <c r="BV1561" s="12"/>
      <c r="BW1561" s="12"/>
      <c r="BY1561" s="12"/>
      <c r="CB1561" s="12"/>
      <c r="CC1561" s="12"/>
      <c r="CE1561" s="12"/>
      <c r="CH1561" s="12"/>
      <c r="CI1561" s="12"/>
    </row>
    <row r="1562" spans="1:87">
      <c r="A1562" s="9">
        <v>1553</v>
      </c>
      <c r="B1562" s="9">
        <v>311</v>
      </c>
      <c r="C1562" s="9" t="s">
        <v>1810</v>
      </c>
      <c r="D1562" s="9">
        <v>860</v>
      </c>
      <c r="E1562" s="9" t="s">
        <v>1491</v>
      </c>
      <c r="F1562" s="75">
        <v>745799</v>
      </c>
      <c r="G1562" s="138">
        <v>8.2849387321405066E-2</v>
      </c>
      <c r="H1562" s="129">
        <f t="shared" si="216"/>
        <v>822527</v>
      </c>
      <c r="I1562" s="128">
        <f>IF(H1564&gt;0, H1562/H1564, 0)</f>
        <v>8.9884309304649398E-2</v>
      </c>
      <c r="J1562" s="76"/>
      <c r="K1562" s="12" t="e">
        <f>ROUND(J1564*I1562,0)</f>
        <v>#REF!</v>
      </c>
      <c r="L1562" s="75">
        <v>221477</v>
      </c>
      <c r="M1562" s="12" t="e">
        <f>K1562-L1562</f>
        <v>#REF!</v>
      </c>
      <c r="N1562" s="50" t="e">
        <f t="shared" si="224"/>
        <v>#REF!</v>
      </c>
      <c r="O1562" s="12">
        <v>47</v>
      </c>
      <c r="P1562" s="9">
        <f t="shared" si="217"/>
        <v>0</v>
      </c>
      <c r="Q1562" s="130">
        <f t="shared" si="218"/>
        <v>311</v>
      </c>
      <c r="R1562" s="130">
        <f t="shared" si="219"/>
        <v>860</v>
      </c>
      <c r="S1562" s="130">
        <f t="shared" si="220"/>
        <v>1553</v>
      </c>
      <c r="T1562" s="130">
        <f t="shared" si="221"/>
        <v>51</v>
      </c>
      <c r="U1562" s="130">
        <f t="shared" si="222"/>
        <v>822527</v>
      </c>
      <c r="V1562" s="185">
        <f t="shared" si="223"/>
        <v>1553</v>
      </c>
      <c r="W1562" s="12">
        <v>311</v>
      </c>
      <c r="X1562" s="9">
        <v>860</v>
      </c>
      <c r="Y1562" s="9">
        <v>1553</v>
      </c>
      <c r="Z1562" s="12">
        <v>51</v>
      </c>
      <c r="AA1562" s="12">
        <v>822527</v>
      </c>
      <c r="AB1562" s="132"/>
      <c r="AC1562" s="131"/>
      <c r="AD1562" s="132"/>
      <c r="AE1562" s="132"/>
      <c r="AF1562" s="131"/>
      <c r="AG1562" s="131"/>
      <c r="AI1562" s="12"/>
      <c r="AL1562" s="12"/>
      <c r="AM1562" s="12"/>
      <c r="AO1562" s="12"/>
      <c r="AR1562" s="12"/>
      <c r="AS1562" s="12"/>
      <c r="AU1562" s="12"/>
      <c r="AX1562" s="12"/>
      <c r="AY1562" s="12"/>
      <c r="BA1562" s="12"/>
      <c r="BD1562" s="12"/>
      <c r="BE1562" s="12"/>
      <c r="BG1562" s="12"/>
      <c r="BJ1562" s="12"/>
      <c r="BK1562" s="12"/>
      <c r="BM1562" s="131"/>
      <c r="BN1562" s="132"/>
      <c r="BO1562" s="132"/>
      <c r="BP1562" s="12"/>
      <c r="BQ1562" s="12"/>
      <c r="BS1562" s="12"/>
      <c r="BV1562" s="12"/>
      <c r="BW1562" s="12"/>
      <c r="BY1562" s="12"/>
      <c r="CB1562" s="12"/>
      <c r="CC1562" s="12"/>
      <c r="CE1562" s="12"/>
      <c r="CH1562" s="12"/>
      <c r="CI1562" s="12"/>
    </row>
    <row r="1563" spans="1:87">
      <c r="A1563" s="9">
        <v>1554</v>
      </c>
      <c r="B1563" s="9">
        <v>311</v>
      </c>
      <c r="C1563" s="9" t="s">
        <v>1928</v>
      </c>
      <c r="D1563" s="9">
        <v>998</v>
      </c>
      <c r="E1563" s="9" t="s">
        <v>1928</v>
      </c>
      <c r="F1563" s="75">
        <v>0</v>
      </c>
      <c r="G1563" s="138">
        <v>0</v>
      </c>
      <c r="H1563" s="129">
        <f t="shared" si="216"/>
        <v>0</v>
      </c>
      <c r="I1563" s="128">
        <f>IF(H1564&gt;0, H1563/H1564, 0)</f>
        <v>0</v>
      </c>
      <c r="J1563" s="76"/>
      <c r="K1563" s="12" t="e">
        <f>ROUND(J1564*I1563,0)</f>
        <v>#REF!</v>
      </c>
      <c r="L1563" s="75">
        <v>0</v>
      </c>
      <c r="M1563" s="12" t="e">
        <f>K1563-L1563</f>
        <v>#REF!</v>
      </c>
      <c r="N1563" s="50" t="e">
        <f t="shared" si="224"/>
        <v>#REF!</v>
      </c>
      <c r="O1563" s="12">
        <v>0</v>
      </c>
      <c r="P1563" s="9">
        <f t="shared" si="217"/>
        <v>0</v>
      </c>
      <c r="Q1563" s="130">
        <f t="shared" si="218"/>
        <v>311</v>
      </c>
      <c r="R1563" s="130">
        <f t="shared" si="219"/>
        <v>998</v>
      </c>
      <c r="S1563" s="130">
        <f t="shared" si="220"/>
        <v>1554</v>
      </c>
      <c r="T1563" s="130">
        <f t="shared" si="221"/>
        <v>0</v>
      </c>
      <c r="U1563" s="130">
        <f t="shared" si="222"/>
        <v>0</v>
      </c>
      <c r="V1563" s="185">
        <f t="shared" si="223"/>
        <v>1554</v>
      </c>
      <c r="W1563" s="12">
        <v>311</v>
      </c>
      <c r="X1563" s="9">
        <v>998</v>
      </c>
      <c r="Y1563" s="9">
        <v>1554</v>
      </c>
      <c r="Z1563" s="12">
        <v>0</v>
      </c>
      <c r="AA1563" s="12">
        <v>0</v>
      </c>
      <c r="AB1563" s="132"/>
      <c r="AC1563" s="131"/>
      <c r="AD1563" s="132"/>
      <c r="AE1563" s="132"/>
      <c r="AF1563" s="131"/>
      <c r="AG1563" s="131"/>
      <c r="AI1563" s="12"/>
      <c r="AL1563" s="12"/>
      <c r="AM1563" s="12"/>
      <c r="AO1563" s="12"/>
      <c r="AR1563" s="12"/>
      <c r="AS1563" s="12"/>
      <c r="AU1563" s="12"/>
      <c r="AX1563" s="12"/>
      <c r="AY1563" s="12"/>
      <c r="BA1563" s="12"/>
      <c r="BD1563" s="12"/>
      <c r="BE1563" s="12"/>
      <c r="BG1563" s="12"/>
      <c r="BJ1563" s="12"/>
      <c r="BK1563" s="12"/>
      <c r="BM1563" s="131"/>
      <c r="BN1563" s="132"/>
      <c r="BO1563" s="132"/>
      <c r="BP1563" s="12"/>
      <c r="BQ1563" s="12"/>
      <c r="BS1563" s="12"/>
      <c r="BV1563" s="12"/>
      <c r="BW1563" s="12"/>
      <c r="BY1563" s="12"/>
      <c r="CB1563" s="12"/>
      <c r="CC1563" s="12"/>
      <c r="CE1563" s="12"/>
      <c r="CH1563" s="12"/>
      <c r="CI1563" s="12"/>
    </row>
    <row r="1564" spans="1:87">
      <c r="A1564" s="9">
        <v>1555</v>
      </c>
      <c r="B1564" s="13">
        <v>311</v>
      </c>
      <c r="C1564" s="13" t="s">
        <v>1810</v>
      </c>
      <c r="D1564" s="13">
        <v>999</v>
      </c>
      <c r="E1564" s="13" t="s">
        <v>946</v>
      </c>
      <c r="F1564" s="141">
        <v>9001865</v>
      </c>
      <c r="G1564" s="142">
        <v>1</v>
      </c>
      <c r="H1564" s="134">
        <f>SUM(H1560:H1563)</f>
        <v>9150952</v>
      </c>
      <c r="I1564" s="133">
        <f>SUM(I1560:I1563)</f>
        <v>1</v>
      </c>
      <c r="J1564" s="111" t="e">
        <f>VLOOKUP(B1564,town351,22)</f>
        <v>#REF!</v>
      </c>
      <c r="K1564" s="111" t="e">
        <f>SUM(K1560:K1563)</f>
        <v>#REF!</v>
      </c>
      <c r="L1564" s="135">
        <v>2673254</v>
      </c>
      <c r="M1564" s="111" t="e">
        <f>SUM(M1560:M1563)</f>
        <v>#REF!</v>
      </c>
      <c r="N1564" s="49" t="e">
        <f t="shared" si="224"/>
        <v>#REF!</v>
      </c>
      <c r="O1564" s="111">
        <v>836</v>
      </c>
      <c r="P1564" s="9">
        <f t="shared" si="217"/>
        <v>0</v>
      </c>
      <c r="Q1564" s="130">
        <f t="shared" si="218"/>
        <v>311</v>
      </c>
      <c r="R1564" s="130">
        <f t="shared" si="219"/>
        <v>999</v>
      </c>
      <c r="S1564" s="130">
        <f t="shared" si="220"/>
        <v>1555</v>
      </c>
      <c r="T1564" s="130">
        <f t="shared" si="221"/>
        <v>842</v>
      </c>
      <c r="U1564" s="130">
        <f t="shared" si="222"/>
        <v>9150952</v>
      </c>
      <c r="V1564" s="185">
        <f t="shared" si="223"/>
        <v>1555</v>
      </c>
      <c r="W1564" s="12">
        <v>311</v>
      </c>
      <c r="X1564" s="9">
        <v>999</v>
      </c>
      <c r="Y1564" s="9">
        <v>1555</v>
      </c>
      <c r="Z1564" s="12">
        <v>842</v>
      </c>
      <c r="AA1564" s="12">
        <v>9150952</v>
      </c>
      <c r="AB1564" s="132"/>
      <c r="AC1564" s="131"/>
      <c r="AD1564" s="132"/>
      <c r="AE1564" s="132"/>
      <c r="AF1564" s="131"/>
      <c r="AG1564" s="131"/>
      <c r="AI1564" s="12"/>
      <c r="AL1564" s="12"/>
      <c r="AM1564" s="12"/>
      <c r="AO1564" s="12"/>
      <c r="AR1564" s="12"/>
      <c r="AS1564" s="12"/>
      <c r="AU1564" s="12"/>
      <c r="AX1564" s="12"/>
      <c r="AY1564" s="12"/>
      <c r="BA1564" s="12"/>
      <c r="BD1564" s="12"/>
      <c r="BE1564" s="12"/>
      <c r="BG1564" s="12"/>
      <c r="BJ1564" s="12"/>
      <c r="BK1564" s="12"/>
      <c r="BM1564" s="131"/>
      <c r="BN1564" s="132"/>
      <c r="BO1564" s="132"/>
      <c r="BP1564" s="12"/>
      <c r="BQ1564" s="12"/>
      <c r="BS1564" s="12"/>
      <c r="BV1564" s="12"/>
      <c r="BW1564" s="12"/>
      <c r="BY1564" s="12"/>
      <c r="CB1564" s="12"/>
      <c r="CC1564" s="12"/>
      <c r="CE1564" s="12"/>
      <c r="CH1564" s="12"/>
      <c r="CI1564" s="12"/>
    </row>
    <row r="1565" spans="1:87">
      <c r="A1565" s="9">
        <v>1556</v>
      </c>
      <c r="B1565" s="9">
        <v>312</v>
      </c>
      <c r="C1565" s="9" t="s">
        <v>1811</v>
      </c>
      <c r="D1565" s="9">
        <v>312</v>
      </c>
      <c r="E1565" s="9" t="s">
        <v>1372</v>
      </c>
      <c r="F1565" s="75">
        <v>0</v>
      </c>
      <c r="G1565" s="138">
        <v>0</v>
      </c>
      <c r="H1565" s="129">
        <f>U1565</f>
        <v>0</v>
      </c>
      <c r="I1565" s="128">
        <f>IF(H1569&gt;0, H1565/H1569, 0)</f>
        <v>0</v>
      </c>
      <c r="J1565" s="76"/>
      <c r="K1565" s="12" t="e">
        <f>ROUND(J1569*I1565,0)</f>
        <v>#REF!</v>
      </c>
      <c r="L1565" s="75">
        <v>0</v>
      </c>
      <c r="M1565" s="12" t="e">
        <f>K1565-L1565</f>
        <v>#REF!</v>
      </c>
      <c r="N1565" s="50" t="e">
        <f t="shared" si="224"/>
        <v>#REF!</v>
      </c>
      <c r="O1565" s="12">
        <v>0</v>
      </c>
      <c r="P1565" s="9">
        <f t="shared" si="217"/>
        <v>0</v>
      </c>
      <c r="Q1565" s="130">
        <f t="shared" si="218"/>
        <v>312</v>
      </c>
      <c r="R1565" s="130">
        <f t="shared" si="219"/>
        <v>312</v>
      </c>
      <c r="S1565" s="130">
        <f t="shared" si="220"/>
        <v>1556</v>
      </c>
      <c r="T1565" s="130">
        <f t="shared" si="221"/>
        <v>0</v>
      </c>
      <c r="U1565" s="130">
        <f t="shared" si="222"/>
        <v>0</v>
      </c>
      <c r="V1565" s="185">
        <f t="shared" si="223"/>
        <v>1556</v>
      </c>
      <c r="W1565" s="12">
        <v>312</v>
      </c>
      <c r="X1565" s="9">
        <v>312</v>
      </c>
      <c r="Y1565" s="9">
        <v>1556</v>
      </c>
      <c r="Z1565" s="12">
        <v>0</v>
      </c>
      <c r="AA1565" s="12">
        <v>0</v>
      </c>
      <c r="AB1565" s="132"/>
      <c r="AC1565" s="131"/>
      <c r="AD1565" s="132"/>
      <c r="AE1565" s="132"/>
      <c r="AF1565" s="131"/>
      <c r="AG1565" s="131"/>
      <c r="AI1565" s="12"/>
      <c r="AL1565" s="12"/>
      <c r="AM1565" s="12"/>
      <c r="AO1565" s="12"/>
      <c r="AR1565" s="12"/>
      <c r="AS1565" s="12"/>
      <c r="AU1565" s="12"/>
      <c r="AX1565" s="12"/>
      <c r="AY1565" s="12"/>
      <c r="BA1565" s="12"/>
      <c r="BD1565" s="12"/>
      <c r="BE1565" s="12"/>
      <c r="BG1565" s="12"/>
      <c r="BJ1565" s="12"/>
      <c r="BK1565" s="12"/>
      <c r="BM1565" s="131"/>
      <c r="BN1565" s="132"/>
      <c r="BO1565" s="132"/>
      <c r="BP1565" s="12"/>
      <c r="BQ1565" s="12"/>
      <c r="BS1565" s="12"/>
      <c r="BV1565" s="12"/>
      <c r="BW1565" s="12"/>
      <c r="BY1565" s="12"/>
      <c r="CB1565" s="12"/>
      <c r="CC1565" s="12"/>
      <c r="CE1565" s="12"/>
      <c r="CH1565" s="12"/>
      <c r="CI1565" s="12"/>
    </row>
    <row r="1566" spans="1:87">
      <c r="A1566" s="9">
        <v>1557</v>
      </c>
      <c r="B1566" s="9">
        <v>312</v>
      </c>
      <c r="C1566" s="9" t="s">
        <v>1811</v>
      </c>
      <c r="D1566" s="9">
        <v>750</v>
      </c>
      <c r="E1566" s="9" t="s">
        <v>1459</v>
      </c>
      <c r="F1566" s="75">
        <v>680980</v>
      </c>
      <c r="G1566" s="138">
        <v>0.85956601370549468</v>
      </c>
      <c r="H1566" s="129">
        <f t="shared" si="216"/>
        <v>661778</v>
      </c>
      <c r="I1566" s="128">
        <f>IF(H1569&gt;0, H1566/H1569, 0)</f>
        <v>0.91071202488096226</v>
      </c>
      <c r="J1566" s="76"/>
      <c r="K1566" s="12" t="e">
        <f>ROUND(J1569*I1566,0)</f>
        <v>#REF!</v>
      </c>
      <c r="L1566" s="75">
        <v>460404</v>
      </c>
      <c r="M1566" s="12" t="e">
        <f>K1566-L1566</f>
        <v>#REF!</v>
      </c>
      <c r="N1566" s="50" t="e">
        <f t="shared" si="224"/>
        <v>#REF!</v>
      </c>
      <c r="O1566" s="12">
        <v>68</v>
      </c>
      <c r="P1566" s="9">
        <f t="shared" si="217"/>
        <v>0</v>
      </c>
      <c r="Q1566" s="130">
        <f t="shared" si="218"/>
        <v>312</v>
      </c>
      <c r="R1566" s="130">
        <f t="shared" si="219"/>
        <v>750</v>
      </c>
      <c r="S1566" s="130">
        <f t="shared" si="220"/>
        <v>1557</v>
      </c>
      <c r="T1566" s="130">
        <f t="shared" si="221"/>
        <v>66</v>
      </c>
      <c r="U1566" s="130">
        <f t="shared" si="222"/>
        <v>661778</v>
      </c>
      <c r="V1566" s="185">
        <f t="shared" si="223"/>
        <v>1557</v>
      </c>
      <c r="W1566" s="12">
        <v>312</v>
      </c>
      <c r="X1566" s="9">
        <v>750</v>
      </c>
      <c r="Y1566" s="9">
        <v>1557</v>
      </c>
      <c r="Z1566" s="12">
        <v>66</v>
      </c>
      <c r="AA1566" s="12">
        <v>661778</v>
      </c>
      <c r="AB1566" s="132"/>
      <c r="AC1566" s="131"/>
      <c r="AD1566" s="132"/>
      <c r="AE1566" s="132"/>
      <c r="AF1566" s="131"/>
      <c r="AG1566" s="131"/>
      <c r="AI1566" s="12"/>
      <c r="AL1566" s="12"/>
      <c r="AM1566" s="12"/>
      <c r="AO1566" s="12"/>
      <c r="AR1566" s="12"/>
      <c r="AS1566" s="12"/>
      <c r="AU1566" s="12"/>
      <c r="AX1566" s="12"/>
      <c r="AY1566" s="12"/>
      <c r="BA1566" s="12"/>
      <c r="BD1566" s="12"/>
      <c r="BE1566" s="12"/>
      <c r="BG1566" s="12"/>
      <c r="BJ1566" s="12"/>
      <c r="BK1566" s="12"/>
      <c r="BM1566" s="131"/>
      <c r="BN1566" s="132"/>
      <c r="BO1566" s="132"/>
      <c r="BP1566" s="12"/>
      <c r="BQ1566" s="12"/>
      <c r="BS1566" s="12"/>
      <c r="BV1566" s="12"/>
      <c r="BW1566" s="12"/>
      <c r="BY1566" s="12"/>
      <c r="CB1566" s="12"/>
      <c r="CC1566" s="12"/>
      <c r="CE1566" s="12"/>
      <c r="CH1566" s="12"/>
      <c r="CI1566" s="12"/>
    </row>
    <row r="1567" spans="1:87">
      <c r="A1567" s="9">
        <v>1558</v>
      </c>
      <c r="B1567" s="9">
        <v>312</v>
      </c>
      <c r="C1567" s="9" t="s">
        <v>1811</v>
      </c>
      <c r="D1567" s="9">
        <v>818</v>
      </c>
      <c r="E1567" s="9" t="s">
        <v>1479</v>
      </c>
      <c r="F1567" s="75">
        <v>111257</v>
      </c>
      <c r="G1567" s="138">
        <v>0.14043398629450532</v>
      </c>
      <c r="H1567" s="129">
        <f t="shared" si="216"/>
        <v>64882</v>
      </c>
      <c r="I1567" s="128">
        <f>IF(H1569&gt;0, H1567/H1569, 0)</f>
        <v>8.9287975119037785E-2</v>
      </c>
      <c r="J1567" s="76"/>
      <c r="K1567" s="12" t="e">
        <f>ROUND(J1569*I1567,0)</f>
        <v>#REF!</v>
      </c>
      <c r="L1567" s="75">
        <v>75220</v>
      </c>
      <c r="M1567" s="12" t="e">
        <f>K1567-L1567</f>
        <v>#REF!</v>
      </c>
      <c r="N1567" s="50" t="e">
        <f t="shared" si="224"/>
        <v>#REF!</v>
      </c>
      <c r="O1567" s="12">
        <v>7</v>
      </c>
      <c r="P1567" s="9">
        <f t="shared" si="217"/>
        <v>0</v>
      </c>
      <c r="Q1567" s="130">
        <f t="shared" si="218"/>
        <v>312</v>
      </c>
      <c r="R1567" s="130">
        <f t="shared" si="219"/>
        <v>818</v>
      </c>
      <c r="S1567" s="130">
        <f t="shared" si="220"/>
        <v>1558</v>
      </c>
      <c r="T1567" s="130">
        <f t="shared" si="221"/>
        <v>4</v>
      </c>
      <c r="U1567" s="130">
        <f t="shared" si="222"/>
        <v>64882</v>
      </c>
      <c r="V1567" s="185">
        <f t="shared" si="223"/>
        <v>1558</v>
      </c>
      <c r="W1567" s="12">
        <v>312</v>
      </c>
      <c r="X1567" s="9">
        <v>818</v>
      </c>
      <c r="Y1567" s="9">
        <v>1558</v>
      </c>
      <c r="Z1567" s="12">
        <v>4</v>
      </c>
      <c r="AA1567" s="12">
        <v>64882</v>
      </c>
      <c r="AB1567" s="132"/>
      <c r="AC1567" s="131"/>
      <c r="AD1567" s="132"/>
      <c r="AE1567" s="132"/>
      <c r="AF1567" s="131"/>
      <c r="AG1567" s="131"/>
      <c r="AI1567" s="12"/>
      <c r="AL1567" s="12"/>
      <c r="AM1567" s="12"/>
      <c r="AO1567" s="12"/>
      <c r="AR1567" s="12"/>
      <c r="AS1567" s="12"/>
      <c r="AU1567" s="12"/>
      <c r="AX1567" s="12"/>
      <c r="AY1567" s="12"/>
      <c r="BA1567" s="12"/>
      <c r="BD1567" s="12"/>
      <c r="BE1567" s="12"/>
      <c r="BG1567" s="12"/>
      <c r="BJ1567" s="12"/>
      <c r="BK1567" s="12"/>
      <c r="BM1567" s="131"/>
      <c r="BN1567" s="132"/>
      <c r="BO1567" s="132"/>
      <c r="BP1567" s="12"/>
      <c r="BQ1567" s="12"/>
      <c r="BS1567" s="12"/>
      <c r="BV1567" s="12"/>
      <c r="BW1567" s="12"/>
      <c r="BY1567" s="12"/>
      <c r="CB1567" s="12"/>
      <c r="CC1567" s="12"/>
      <c r="CE1567" s="12"/>
      <c r="CH1567" s="12"/>
      <c r="CI1567" s="12"/>
    </row>
    <row r="1568" spans="1:87">
      <c r="A1568" s="9">
        <v>1559</v>
      </c>
      <c r="B1568" s="9">
        <v>312</v>
      </c>
      <c r="C1568" s="9" t="s">
        <v>1928</v>
      </c>
      <c r="D1568" s="9">
        <v>998</v>
      </c>
      <c r="E1568" s="9" t="s">
        <v>1928</v>
      </c>
      <c r="F1568" s="75">
        <v>0</v>
      </c>
      <c r="G1568" s="138">
        <v>0</v>
      </c>
      <c r="H1568" s="129">
        <f t="shared" si="216"/>
        <v>0</v>
      </c>
      <c r="I1568" s="128">
        <f>IF(H1569&gt;0, H1568/H1569, 0)</f>
        <v>0</v>
      </c>
      <c r="J1568" s="76"/>
      <c r="K1568" s="12" t="e">
        <f>ROUND(J1569*I1568,0)</f>
        <v>#REF!</v>
      </c>
      <c r="L1568" s="75">
        <v>0</v>
      </c>
      <c r="M1568" s="12" t="e">
        <f>K1568-L1568</f>
        <v>#REF!</v>
      </c>
      <c r="N1568" s="50" t="e">
        <f t="shared" si="224"/>
        <v>#REF!</v>
      </c>
      <c r="O1568" s="12">
        <v>0</v>
      </c>
      <c r="P1568" s="9">
        <f t="shared" si="217"/>
        <v>0</v>
      </c>
      <c r="Q1568" s="130">
        <f t="shared" si="218"/>
        <v>312</v>
      </c>
      <c r="R1568" s="130">
        <f t="shared" si="219"/>
        <v>998</v>
      </c>
      <c r="S1568" s="130">
        <f t="shared" si="220"/>
        <v>1559</v>
      </c>
      <c r="T1568" s="130">
        <f t="shared" si="221"/>
        <v>0</v>
      </c>
      <c r="U1568" s="130">
        <f t="shared" si="222"/>
        <v>0</v>
      </c>
      <c r="V1568" s="185">
        <f t="shared" si="223"/>
        <v>1559</v>
      </c>
      <c r="W1568" s="12">
        <v>312</v>
      </c>
      <c r="X1568" s="9">
        <v>998</v>
      </c>
      <c r="Y1568" s="9">
        <v>1559</v>
      </c>
      <c r="Z1568" s="12">
        <v>0</v>
      </c>
      <c r="AA1568" s="12">
        <v>0</v>
      </c>
      <c r="AB1568" s="132"/>
      <c r="AC1568" s="131"/>
      <c r="AD1568" s="132"/>
      <c r="AE1568" s="132"/>
      <c r="AF1568" s="131"/>
      <c r="AG1568" s="131"/>
      <c r="AI1568" s="12"/>
      <c r="AL1568" s="12"/>
      <c r="AM1568" s="12"/>
      <c r="AO1568" s="12"/>
      <c r="AR1568" s="12"/>
      <c r="AS1568" s="12"/>
      <c r="AU1568" s="12"/>
      <c r="AX1568" s="12"/>
      <c r="AY1568" s="12"/>
      <c r="BA1568" s="12"/>
      <c r="BD1568" s="12"/>
      <c r="BE1568" s="12"/>
      <c r="BG1568" s="12"/>
      <c r="BJ1568" s="12"/>
      <c r="BK1568" s="12"/>
      <c r="BM1568" s="131"/>
      <c r="BN1568" s="132"/>
      <c r="BO1568" s="132"/>
      <c r="BP1568" s="12"/>
      <c r="BQ1568" s="12"/>
      <c r="BS1568" s="12"/>
      <c r="BV1568" s="12"/>
      <c r="BW1568" s="12"/>
      <c r="BY1568" s="12"/>
      <c r="CB1568" s="12"/>
      <c r="CC1568" s="12"/>
      <c r="CE1568" s="12"/>
      <c r="CH1568" s="12"/>
      <c r="CI1568" s="12"/>
    </row>
    <row r="1569" spans="1:87">
      <c r="A1569" s="9">
        <v>1560</v>
      </c>
      <c r="B1569" s="13">
        <v>312</v>
      </c>
      <c r="C1569" s="13" t="s">
        <v>1811</v>
      </c>
      <c r="D1569" s="13">
        <v>999</v>
      </c>
      <c r="E1569" s="13" t="s">
        <v>946</v>
      </c>
      <c r="F1569" s="141">
        <v>792237</v>
      </c>
      <c r="G1569" s="142">
        <v>1</v>
      </c>
      <c r="H1569" s="134">
        <f>SUM(H1565:H1568)</f>
        <v>726660</v>
      </c>
      <c r="I1569" s="133">
        <f>SUM(I1565:I1568)</f>
        <v>1</v>
      </c>
      <c r="J1569" s="111" t="e">
        <f>VLOOKUP(B1569,town351,22)</f>
        <v>#REF!</v>
      </c>
      <c r="K1569" s="111" t="e">
        <f>SUM(K1565:K1568)</f>
        <v>#REF!</v>
      </c>
      <c r="L1569" s="135">
        <v>535624</v>
      </c>
      <c r="M1569" s="111" t="e">
        <f>SUM(M1565:M1568)</f>
        <v>#REF!</v>
      </c>
      <c r="N1569" s="49" t="e">
        <f t="shared" si="224"/>
        <v>#REF!</v>
      </c>
      <c r="O1569" s="111">
        <v>75</v>
      </c>
      <c r="P1569" s="9">
        <f t="shared" si="217"/>
        <v>0</v>
      </c>
      <c r="Q1569" s="130">
        <f t="shared" si="218"/>
        <v>312</v>
      </c>
      <c r="R1569" s="130">
        <f t="shared" si="219"/>
        <v>999</v>
      </c>
      <c r="S1569" s="130">
        <f t="shared" si="220"/>
        <v>1560</v>
      </c>
      <c r="T1569" s="130">
        <f t="shared" si="221"/>
        <v>70</v>
      </c>
      <c r="U1569" s="130">
        <f t="shared" si="222"/>
        <v>726660</v>
      </c>
      <c r="V1569" s="185">
        <f t="shared" si="223"/>
        <v>1560</v>
      </c>
      <c r="W1569" s="12">
        <v>312</v>
      </c>
      <c r="X1569" s="9">
        <v>999</v>
      </c>
      <c r="Y1569" s="9">
        <v>1560</v>
      </c>
      <c r="Z1569" s="12">
        <v>70</v>
      </c>
      <c r="AA1569" s="12">
        <v>726660</v>
      </c>
      <c r="AB1569" s="132"/>
      <c r="AC1569" s="131"/>
      <c r="AD1569" s="132"/>
      <c r="AE1569" s="132"/>
      <c r="AF1569" s="131"/>
      <c r="AG1569" s="131"/>
      <c r="AI1569" s="12"/>
      <c r="AL1569" s="12"/>
      <c r="AM1569" s="12"/>
      <c r="AO1569" s="12"/>
      <c r="AR1569" s="12"/>
      <c r="AS1569" s="12"/>
      <c r="AU1569" s="12"/>
      <c r="AX1569" s="12"/>
      <c r="AY1569" s="12"/>
      <c r="BA1569" s="12"/>
      <c r="BD1569" s="12"/>
      <c r="BE1569" s="12"/>
      <c r="BG1569" s="12"/>
      <c r="BJ1569" s="12"/>
      <c r="BK1569" s="12"/>
      <c r="BM1569" s="131"/>
      <c r="BN1569" s="132"/>
      <c r="BO1569" s="132"/>
      <c r="BP1569" s="12"/>
      <c r="BQ1569" s="12"/>
      <c r="BS1569" s="12"/>
      <c r="BV1569" s="12"/>
      <c r="BW1569" s="12"/>
      <c r="BY1569" s="12"/>
      <c r="CB1569" s="12"/>
      <c r="CC1569" s="12"/>
      <c r="CE1569" s="12"/>
      <c r="CH1569" s="12"/>
      <c r="CI1569" s="12"/>
    </row>
    <row r="1570" spans="1:87">
      <c r="A1570" s="9">
        <v>1561</v>
      </c>
      <c r="B1570" s="9">
        <v>313</v>
      </c>
      <c r="C1570" s="9" t="s">
        <v>1812</v>
      </c>
      <c r="D1570" s="9">
        <v>313</v>
      </c>
      <c r="E1570" s="9" t="s">
        <v>1373</v>
      </c>
      <c r="F1570" s="75">
        <v>13199.960000000001</v>
      </c>
      <c r="G1570" s="138">
        <v>2.1575543824671632E-2</v>
      </c>
      <c r="H1570" s="129">
        <f>U1570</f>
        <v>13170.920000000002</v>
      </c>
      <c r="I1570" s="128">
        <f>IF(H1574&gt;0, H1570/H1574, 0)</f>
        <v>2.2518630514268397E-2</v>
      </c>
      <c r="J1570" s="76"/>
      <c r="K1570" s="12" t="e">
        <f>ROUND(J1574*I1570,0)</f>
        <v>#REF!</v>
      </c>
      <c r="L1570" s="75">
        <v>10149</v>
      </c>
      <c r="M1570" s="12" t="e">
        <f>K1570-L1570</f>
        <v>#REF!</v>
      </c>
      <c r="N1570" s="50" t="e">
        <f t="shared" si="224"/>
        <v>#REF!</v>
      </c>
      <c r="O1570" s="12">
        <v>1</v>
      </c>
      <c r="P1570" s="9">
        <f t="shared" si="217"/>
        <v>0</v>
      </c>
      <c r="Q1570" s="130">
        <f t="shared" si="218"/>
        <v>313</v>
      </c>
      <c r="R1570" s="130">
        <f t="shared" si="219"/>
        <v>313</v>
      </c>
      <c r="S1570" s="130">
        <f t="shared" si="220"/>
        <v>1561</v>
      </c>
      <c r="T1570" s="130">
        <f t="shared" si="221"/>
        <v>1</v>
      </c>
      <c r="U1570" s="130">
        <f t="shared" si="222"/>
        <v>13170.920000000002</v>
      </c>
      <c r="V1570" s="185">
        <f t="shared" si="223"/>
        <v>1561</v>
      </c>
      <c r="W1570" s="12">
        <v>313</v>
      </c>
      <c r="X1570" s="9">
        <v>313</v>
      </c>
      <c r="Y1570" s="9">
        <v>1561</v>
      </c>
      <c r="Z1570" s="12">
        <v>1</v>
      </c>
      <c r="AA1570" s="12">
        <v>13170.920000000002</v>
      </c>
      <c r="AB1570" s="132"/>
      <c r="AC1570" s="131"/>
      <c r="AD1570" s="132"/>
      <c r="AE1570" s="132"/>
      <c r="AF1570" s="131"/>
      <c r="AG1570" s="131"/>
      <c r="AI1570" s="12"/>
      <c r="AL1570" s="12"/>
      <c r="AM1570" s="12"/>
      <c r="AO1570" s="12"/>
      <c r="AR1570" s="12"/>
      <c r="AS1570" s="12"/>
      <c r="AU1570" s="12"/>
      <c r="AX1570" s="12"/>
      <c r="AY1570" s="12"/>
      <c r="BA1570" s="12"/>
      <c r="BD1570" s="12"/>
      <c r="BE1570" s="12"/>
      <c r="BG1570" s="12"/>
      <c r="BJ1570" s="12"/>
      <c r="BK1570" s="12"/>
      <c r="BM1570" s="131"/>
      <c r="BN1570" s="132"/>
      <c r="BO1570" s="132"/>
      <c r="BP1570" s="12"/>
      <c r="BQ1570" s="12"/>
      <c r="BS1570" s="12"/>
      <c r="BV1570" s="12"/>
      <c r="BW1570" s="12"/>
      <c r="BY1570" s="12"/>
      <c r="CB1570" s="12"/>
      <c r="CC1570" s="12"/>
      <c r="CE1570" s="12"/>
      <c r="CH1570" s="12"/>
      <c r="CI1570" s="12"/>
    </row>
    <row r="1571" spans="1:87">
      <c r="A1571" s="9">
        <v>1562</v>
      </c>
      <c r="B1571" s="9">
        <v>313</v>
      </c>
      <c r="C1571" s="9" t="s">
        <v>1812</v>
      </c>
      <c r="D1571" s="9">
        <v>635</v>
      </c>
      <c r="E1571" s="9" t="s">
        <v>1426</v>
      </c>
      <c r="F1571" s="75">
        <v>598602</v>
      </c>
      <c r="G1571" s="138">
        <v>0.97842445617532847</v>
      </c>
      <c r="H1571" s="129">
        <f t="shared" si="216"/>
        <v>571719</v>
      </c>
      <c r="I1571" s="128">
        <f>IF(H1574&gt;0, H1571/H1574, 0)</f>
        <v>0.9774813694857315</v>
      </c>
      <c r="J1571" s="76"/>
      <c r="K1571" s="12" t="e">
        <f>ROUND(J1574*I1571,0)</f>
        <v>#REF!</v>
      </c>
      <c r="L1571" s="75">
        <v>460235</v>
      </c>
      <c r="M1571" s="12" t="e">
        <f>K1571-L1571</f>
        <v>#REF!</v>
      </c>
      <c r="N1571" s="50" t="e">
        <f t="shared" si="224"/>
        <v>#REF!</v>
      </c>
      <c r="O1571" s="12">
        <v>60</v>
      </c>
      <c r="P1571" s="9">
        <f t="shared" si="217"/>
        <v>0</v>
      </c>
      <c r="Q1571" s="130">
        <f t="shared" si="218"/>
        <v>313</v>
      </c>
      <c r="R1571" s="130">
        <f t="shared" si="219"/>
        <v>635</v>
      </c>
      <c r="S1571" s="130">
        <f t="shared" si="220"/>
        <v>1562</v>
      </c>
      <c r="T1571" s="130">
        <f t="shared" si="221"/>
        <v>56</v>
      </c>
      <c r="U1571" s="130">
        <f t="shared" si="222"/>
        <v>571719</v>
      </c>
      <c r="V1571" s="185">
        <f t="shared" si="223"/>
        <v>1562</v>
      </c>
      <c r="W1571" s="12">
        <v>313</v>
      </c>
      <c r="X1571" s="9">
        <v>635</v>
      </c>
      <c r="Y1571" s="9">
        <v>1562</v>
      </c>
      <c r="Z1571" s="12">
        <v>56</v>
      </c>
      <c r="AA1571" s="12">
        <v>571719</v>
      </c>
      <c r="AB1571" s="132"/>
      <c r="AC1571" s="131"/>
      <c r="AD1571" s="132"/>
      <c r="AE1571" s="132"/>
      <c r="AF1571" s="131"/>
      <c r="AG1571" s="131"/>
      <c r="AI1571" s="12"/>
      <c r="AL1571" s="12"/>
      <c r="AM1571" s="12"/>
      <c r="AO1571" s="12"/>
      <c r="AR1571" s="12"/>
      <c r="AS1571" s="12"/>
      <c r="AU1571" s="12"/>
      <c r="AX1571" s="12"/>
      <c r="AY1571" s="12"/>
      <c r="BA1571" s="12"/>
      <c r="BD1571" s="12"/>
      <c r="BE1571" s="12"/>
      <c r="BG1571" s="12"/>
      <c r="BJ1571" s="12"/>
      <c r="BK1571" s="12"/>
      <c r="BM1571" s="131"/>
      <c r="BN1571" s="132"/>
      <c r="BO1571" s="132"/>
      <c r="BP1571" s="12"/>
      <c r="BQ1571" s="12"/>
      <c r="BS1571" s="12"/>
      <c r="BV1571" s="12"/>
      <c r="BW1571" s="12"/>
      <c r="BY1571" s="12"/>
      <c r="CB1571" s="12"/>
      <c r="CC1571" s="12"/>
      <c r="CE1571" s="12"/>
      <c r="CH1571" s="12"/>
      <c r="CI1571" s="12"/>
    </row>
    <row r="1572" spans="1:87">
      <c r="A1572" s="9">
        <v>1563</v>
      </c>
      <c r="B1572" s="9">
        <v>313</v>
      </c>
      <c r="C1572" s="9" t="s">
        <v>1928</v>
      </c>
      <c r="D1572" s="9">
        <v>998</v>
      </c>
      <c r="E1572" s="9" t="s">
        <v>1928</v>
      </c>
      <c r="F1572" s="75">
        <v>0</v>
      </c>
      <c r="G1572" s="138">
        <v>0</v>
      </c>
      <c r="H1572" s="129">
        <f t="shared" si="216"/>
        <v>0</v>
      </c>
      <c r="I1572" s="128">
        <f>IF(H1574&gt;0, H1572/H1574, 0)</f>
        <v>0</v>
      </c>
      <c r="J1572" s="76"/>
      <c r="K1572" s="12" t="e">
        <f>ROUND(J1574*I1572,0)</f>
        <v>#REF!</v>
      </c>
      <c r="L1572" s="75">
        <v>0</v>
      </c>
      <c r="M1572" s="12" t="e">
        <f>K1572-L1572</f>
        <v>#REF!</v>
      </c>
      <c r="N1572" s="50" t="e">
        <f t="shared" si="224"/>
        <v>#REF!</v>
      </c>
      <c r="O1572" s="12">
        <v>0</v>
      </c>
      <c r="P1572" s="9">
        <f t="shared" si="217"/>
        <v>0</v>
      </c>
      <c r="Q1572" s="130">
        <f t="shared" si="218"/>
        <v>313</v>
      </c>
      <c r="R1572" s="130">
        <f t="shared" si="219"/>
        <v>998</v>
      </c>
      <c r="S1572" s="130">
        <f t="shared" si="220"/>
        <v>1563</v>
      </c>
      <c r="T1572" s="130">
        <f t="shared" si="221"/>
        <v>0</v>
      </c>
      <c r="U1572" s="130">
        <f t="shared" si="222"/>
        <v>0</v>
      </c>
      <c r="V1572" s="185">
        <f t="shared" si="223"/>
        <v>1563</v>
      </c>
      <c r="W1572" s="12">
        <v>313</v>
      </c>
      <c r="X1572" s="9">
        <v>998</v>
      </c>
      <c r="Y1572" s="9">
        <v>1563</v>
      </c>
      <c r="Z1572" s="12">
        <v>0</v>
      </c>
      <c r="AA1572" s="12">
        <v>0</v>
      </c>
      <c r="AB1572" s="132"/>
      <c r="AC1572" s="131"/>
      <c r="AD1572" s="132"/>
      <c r="AE1572" s="132"/>
      <c r="AF1572" s="131"/>
      <c r="AG1572" s="131"/>
      <c r="AI1572" s="12"/>
      <c r="AL1572" s="12"/>
      <c r="AM1572" s="12"/>
      <c r="AO1572" s="12"/>
      <c r="AR1572" s="12"/>
      <c r="AS1572" s="12"/>
      <c r="AU1572" s="12"/>
      <c r="AX1572" s="12"/>
      <c r="AY1572" s="12"/>
      <c r="BA1572" s="12"/>
      <c r="BD1572" s="12"/>
      <c r="BE1572" s="12"/>
      <c r="BG1572" s="12"/>
      <c r="BJ1572" s="12"/>
      <c r="BK1572" s="12"/>
      <c r="BM1572" s="131"/>
      <c r="BN1572" s="132"/>
      <c r="BO1572" s="132"/>
      <c r="BP1572" s="12"/>
      <c r="BQ1572" s="12"/>
      <c r="BS1572" s="12"/>
      <c r="BV1572" s="12"/>
      <c r="BW1572" s="12"/>
      <c r="BY1572" s="12"/>
      <c r="CB1572" s="12"/>
      <c r="CC1572" s="12"/>
      <c r="CE1572" s="12"/>
      <c r="CH1572" s="12"/>
      <c r="CI1572" s="12"/>
    </row>
    <row r="1573" spans="1:87">
      <c r="A1573" s="9">
        <v>1564</v>
      </c>
      <c r="B1573" s="9">
        <v>313</v>
      </c>
      <c r="C1573" s="9" t="s">
        <v>1928</v>
      </c>
      <c r="D1573" s="9">
        <v>998</v>
      </c>
      <c r="E1573" s="9" t="s">
        <v>1928</v>
      </c>
      <c r="F1573" s="75">
        <v>0</v>
      </c>
      <c r="G1573" s="138">
        <v>0</v>
      </c>
      <c r="H1573" s="129">
        <f t="shared" si="216"/>
        <v>0</v>
      </c>
      <c r="I1573" s="128">
        <f>IF(H1574&gt;0, H1573/H1574, 0)</f>
        <v>0</v>
      </c>
      <c r="J1573" s="76"/>
      <c r="K1573" s="12" t="e">
        <f>ROUND(J1574*I1573,0)</f>
        <v>#REF!</v>
      </c>
      <c r="L1573" s="75">
        <v>0</v>
      </c>
      <c r="M1573" s="12" t="e">
        <f>K1573-L1573</f>
        <v>#REF!</v>
      </c>
      <c r="N1573" s="50" t="e">
        <f t="shared" si="224"/>
        <v>#REF!</v>
      </c>
      <c r="O1573" s="12">
        <v>0</v>
      </c>
      <c r="P1573" s="9">
        <f t="shared" si="217"/>
        <v>0</v>
      </c>
      <c r="Q1573" s="130">
        <f t="shared" si="218"/>
        <v>313</v>
      </c>
      <c r="R1573" s="130">
        <f t="shared" si="219"/>
        <v>998</v>
      </c>
      <c r="S1573" s="130">
        <f t="shared" si="220"/>
        <v>1564</v>
      </c>
      <c r="T1573" s="130">
        <f t="shared" si="221"/>
        <v>0</v>
      </c>
      <c r="U1573" s="130">
        <f t="shared" si="222"/>
        <v>0</v>
      </c>
      <c r="V1573" s="185">
        <f t="shared" si="223"/>
        <v>1564</v>
      </c>
      <c r="W1573" s="12">
        <v>313</v>
      </c>
      <c r="X1573" s="9">
        <v>998</v>
      </c>
      <c r="Y1573" s="9">
        <v>1564</v>
      </c>
      <c r="Z1573" s="12">
        <v>0</v>
      </c>
      <c r="AA1573" s="12">
        <v>0</v>
      </c>
      <c r="AB1573" s="132"/>
      <c r="AC1573" s="131"/>
      <c r="AD1573" s="132"/>
      <c r="AE1573" s="132"/>
      <c r="AF1573" s="131"/>
      <c r="AG1573" s="131"/>
      <c r="AI1573" s="12"/>
      <c r="AL1573" s="12"/>
      <c r="AM1573" s="12"/>
      <c r="AO1573" s="12"/>
      <c r="AR1573" s="12"/>
      <c r="AS1573" s="12"/>
      <c r="AU1573" s="12"/>
      <c r="AX1573" s="12"/>
      <c r="AY1573" s="12"/>
      <c r="BA1573" s="12"/>
      <c r="BD1573" s="12"/>
      <c r="BE1573" s="12"/>
      <c r="BG1573" s="12"/>
      <c r="BJ1573" s="12"/>
      <c r="BK1573" s="12"/>
      <c r="BM1573" s="131"/>
      <c r="BN1573" s="132"/>
      <c r="BO1573" s="132"/>
      <c r="BP1573" s="12"/>
      <c r="BQ1573" s="12"/>
      <c r="BS1573" s="12"/>
      <c r="BV1573" s="12"/>
      <c r="BW1573" s="12"/>
      <c r="BY1573" s="12"/>
      <c r="CB1573" s="12"/>
      <c r="CC1573" s="12"/>
      <c r="CE1573" s="12"/>
      <c r="CH1573" s="12"/>
      <c r="CI1573" s="12"/>
    </row>
    <row r="1574" spans="1:87">
      <c r="A1574" s="9">
        <v>1565</v>
      </c>
      <c r="B1574" s="13">
        <v>313</v>
      </c>
      <c r="C1574" s="13" t="s">
        <v>1812</v>
      </c>
      <c r="D1574" s="13">
        <v>999</v>
      </c>
      <c r="E1574" s="13" t="s">
        <v>946</v>
      </c>
      <c r="F1574" s="141">
        <v>611801.96</v>
      </c>
      <c r="G1574" s="142">
        <v>1</v>
      </c>
      <c r="H1574" s="134">
        <f>SUM(H1570:H1573)</f>
        <v>584889.92000000004</v>
      </c>
      <c r="I1574" s="133">
        <f>SUM(I1570:I1573)</f>
        <v>0.99999999999999989</v>
      </c>
      <c r="J1574" s="111" t="e">
        <f>VLOOKUP(B1574,town351,22)</f>
        <v>#REF!</v>
      </c>
      <c r="K1574" s="111" t="e">
        <f>SUM(K1570:K1573)</f>
        <v>#REF!</v>
      </c>
      <c r="L1574" s="135">
        <v>470384</v>
      </c>
      <c r="M1574" s="111" t="e">
        <f>SUM(M1570:M1573)</f>
        <v>#REF!</v>
      </c>
      <c r="N1574" s="49" t="e">
        <f t="shared" si="224"/>
        <v>#REF!</v>
      </c>
      <c r="O1574" s="111">
        <v>61</v>
      </c>
      <c r="P1574" s="9">
        <f t="shared" si="217"/>
        <v>0</v>
      </c>
      <c r="Q1574" s="130">
        <f t="shared" si="218"/>
        <v>313</v>
      </c>
      <c r="R1574" s="130">
        <f t="shared" si="219"/>
        <v>999</v>
      </c>
      <c r="S1574" s="130">
        <f t="shared" si="220"/>
        <v>1565</v>
      </c>
      <c r="T1574" s="130">
        <f t="shared" si="221"/>
        <v>57</v>
      </c>
      <c r="U1574" s="130">
        <f t="shared" si="222"/>
        <v>584889.92000000004</v>
      </c>
      <c r="V1574" s="185">
        <f t="shared" si="223"/>
        <v>1565</v>
      </c>
      <c r="W1574" s="12">
        <v>313</v>
      </c>
      <c r="X1574" s="9">
        <v>999</v>
      </c>
      <c r="Y1574" s="9">
        <v>1565</v>
      </c>
      <c r="Z1574" s="12">
        <v>57</v>
      </c>
      <c r="AA1574" s="12">
        <v>584889.92000000004</v>
      </c>
      <c r="AB1574" s="132"/>
      <c r="AC1574" s="131"/>
      <c r="AD1574" s="132"/>
      <c r="AE1574" s="132"/>
      <c r="AF1574" s="131"/>
      <c r="AG1574" s="131"/>
      <c r="AI1574" s="12"/>
      <c r="AL1574" s="12"/>
      <c r="AM1574" s="12"/>
      <c r="AO1574" s="12"/>
      <c r="AR1574" s="12"/>
      <c r="AS1574" s="12"/>
      <c r="AU1574" s="12"/>
      <c r="AX1574" s="12"/>
      <c r="AY1574" s="12"/>
      <c r="BA1574" s="12"/>
      <c r="BD1574" s="12"/>
      <c r="BE1574" s="12"/>
      <c r="BG1574" s="12"/>
      <c r="BJ1574" s="12"/>
      <c r="BK1574" s="12"/>
      <c r="BM1574" s="131"/>
      <c r="BN1574" s="132"/>
      <c r="BO1574" s="132"/>
      <c r="BP1574" s="12"/>
      <c r="BQ1574" s="12"/>
      <c r="BS1574" s="12"/>
      <c r="BV1574" s="12"/>
      <c r="BW1574" s="12"/>
      <c r="BY1574" s="12"/>
      <c r="CB1574" s="12"/>
      <c r="CC1574" s="12"/>
      <c r="CE1574" s="12"/>
      <c r="CH1574" s="12"/>
      <c r="CI1574" s="12"/>
    </row>
    <row r="1575" spans="1:87">
      <c r="A1575" s="9">
        <v>1566</v>
      </c>
      <c r="B1575" s="9">
        <v>314</v>
      </c>
      <c r="C1575" s="9" t="s">
        <v>1813</v>
      </c>
      <c r="D1575" s="9">
        <v>314</v>
      </c>
      <c r="E1575" s="9" t="s">
        <v>1374</v>
      </c>
      <c r="F1575" s="75">
        <v>26987815.659180008</v>
      </c>
      <c r="G1575" s="138">
        <v>1</v>
      </c>
      <c r="H1575" s="129">
        <f t="shared" ref="H1575:H1638" si="225">U1575</f>
        <v>27574866.376769997</v>
      </c>
      <c r="I1575" s="128">
        <f>IF(H1579&gt;0, H1575/H1579, 0)</f>
        <v>1</v>
      </c>
      <c r="J1575" s="76"/>
      <c r="K1575" s="12" t="e">
        <f>ROUND(J1579*I1575,0)</f>
        <v>#REF!</v>
      </c>
      <c r="L1575" s="75">
        <v>23909715</v>
      </c>
      <c r="M1575" s="12" t="e">
        <f>K1575-L1575</f>
        <v>#REF!</v>
      </c>
      <c r="N1575" s="50" t="e">
        <f t="shared" si="224"/>
        <v>#REF!</v>
      </c>
      <c r="O1575" s="12">
        <v>2590</v>
      </c>
      <c r="P1575" s="9">
        <f t="shared" si="217"/>
        <v>0</v>
      </c>
      <c r="Q1575" s="130">
        <f t="shared" si="218"/>
        <v>314</v>
      </c>
      <c r="R1575" s="130">
        <f t="shared" si="219"/>
        <v>314</v>
      </c>
      <c r="S1575" s="130">
        <f t="shared" si="220"/>
        <v>1566</v>
      </c>
      <c r="T1575" s="130">
        <f t="shared" si="221"/>
        <v>2570</v>
      </c>
      <c r="U1575" s="130">
        <f t="shared" si="222"/>
        <v>27574866.376769997</v>
      </c>
      <c r="V1575" s="185">
        <f t="shared" si="223"/>
        <v>1566</v>
      </c>
      <c r="W1575" s="12">
        <v>314</v>
      </c>
      <c r="X1575" s="9">
        <v>314</v>
      </c>
      <c r="Y1575" s="9">
        <v>1566</v>
      </c>
      <c r="Z1575" s="12">
        <v>2570</v>
      </c>
      <c r="AA1575" s="12">
        <v>27574866.376769997</v>
      </c>
      <c r="AB1575" s="132"/>
      <c r="AC1575" s="131"/>
      <c r="AD1575" s="132"/>
      <c r="AE1575" s="132"/>
      <c r="AF1575" s="131"/>
      <c r="AG1575" s="131"/>
      <c r="AI1575" s="12"/>
      <c r="AL1575" s="12"/>
      <c r="AM1575" s="12"/>
      <c r="AO1575" s="12"/>
      <c r="AR1575" s="12"/>
      <c r="AS1575" s="12"/>
      <c r="AU1575" s="12"/>
      <c r="AX1575" s="12"/>
      <c r="AY1575" s="12"/>
      <c r="BA1575" s="12"/>
      <c r="BD1575" s="12"/>
      <c r="BE1575" s="12"/>
      <c r="BG1575" s="12"/>
      <c r="BJ1575" s="12"/>
      <c r="BK1575" s="12"/>
      <c r="BM1575" s="131"/>
      <c r="BN1575" s="132"/>
      <c r="BO1575" s="132"/>
      <c r="BP1575" s="12"/>
      <c r="BQ1575" s="12"/>
      <c r="BS1575" s="12"/>
      <c r="BV1575" s="12"/>
      <c r="BW1575" s="12"/>
      <c r="BY1575" s="12"/>
      <c r="CB1575" s="12"/>
      <c r="CC1575" s="12"/>
      <c r="CE1575" s="12"/>
      <c r="CH1575" s="12"/>
      <c r="CI1575" s="12"/>
    </row>
    <row r="1576" spans="1:87">
      <c r="A1576" s="9">
        <v>1567</v>
      </c>
      <c r="B1576" s="9">
        <v>314</v>
      </c>
      <c r="C1576" s="9" t="s">
        <v>1928</v>
      </c>
      <c r="D1576" s="9">
        <v>998</v>
      </c>
      <c r="E1576" s="9" t="s">
        <v>1928</v>
      </c>
      <c r="F1576" s="75">
        <v>0</v>
      </c>
      <c r="G1576" s="138">
        <v>0</v>
      </c>
      <c r="H1576" s="129">
        <f t="shared" si="225"/>
        <v>0</v>
      </c>
      <c r="I1576" s="128">
        <f>IF(H1579&gt;0, H1576/H1579, 0)</f>
        <v>0</v>
      </c>
      <c r="J1576" s="76"/>
      <c r="K1576" s="12" t="e">
        <f>ROUND(J1579*I1576,0)</f>
        <v>#REF!</v>
      </c>
      <c r="L1576" s="75">
        <v>0</v>
      </c>
      <c r="M1576" s="12" t="e">
        <f>K1576-L1576</f>
        <v>#REF!</v>
      </c>
      <c r="N1576" s="50" t="e">
        <f t="shared" si="224"/>
        <v>#REF!</v>
      </c>
      <c r="O1576" s="12">
        <v>0</v>
      </c>
      <c r="P1576" s="9">
        <f t="shared" si="217"/>
        <v>0</v>
      </c>
      <c r="Q1576" s="130">
        <f t="shared" si="218"/>
        <v>314</v>
      </c>
      <c r="R1576" s="130">
        <f t="shared" si="219"/>
        <v>998</v>
      </c>
      <c r="S1576" s="130">
        <f t="shared" si="220"/>
        <v>1567</v>
      </c>
      <c r="T1576" s="130">
        <f t="shared" si="221"/>
        <v>0</v>
      </c>
      <c r="U1576" s="130">
        <f t="shared" si="222"/>
        <v>0</v>
      </c>
      <c r="V1576" s="185">
        <f t="shared" si="223"/>
        <v>1567</v>
      </c>
      <c r="W1576" s="12">
        <v>314</v>
      </c>
      <c r="X1576" s="9">
        <v>998</v>
      </c>
      <c r="Y1576" s="9">
        <v>1567</v>
      </c>
      <c r="Z1576" s="12">
        <v>0</v>
      </c>
      <c r="AA1576" s="12">
        <v>0</v>
      </c>
      <c r="AB1576" s="132"/>
      <c r="AC1576" s="131"/>
      <c r="AD1576" s="132"/>
      <c r="AE1576" s="132"/>
      <c r="AF1576" s="131"/>
      <c r="AG1576" s="131"/>
      <c r="AI1576" s="12"/>
      <c r="AL1576" s="12"/>
      <c r="AM1576" s="12"/>
      <c r="AO1576" s="12"/>
      <c r="AR1576" s="12"/>
      <c r="AS1576" s="12"/>
      <c r="AU1576" s="12"/>
      <c r="AX1576" s="12"/>
      <c r="AY1576" s="12"/>
      <c r="BA1576" s="12"/>
      <c r="BD1576" s="12"/>
      <c r="BE1576" s="12"/>
      <c r="BG1576" s="12"/>
      <c r="BJ1576" s="12"/>
      <c r="BK1576" s="12"/>
      <c r="BM1576" s="131"/>
      <c r="BN1576" s="132"/>
      <c r="BO1576" s="132"/>
      <c r="BP1576" s="12"/>
      <c r="BQ1576" s="12"/>
      <c r="BS1576" s="12"/>
      <c r="BV1576" s="12"/>
      <c r="BW1576" s="12"/>
      <c r="BY1576" s="12"/>
      <c r="CB1576" s="12"/>
      <c r="CC1576" s="12"/>
      <c r="CE1576" s="12"/>
      <c r="CH1576" s="12"/>
      <c r="CI1576" s="12"/>
    </row>
    <row r="1577" spans="1:87">
      <c r="A1577" s="9">
        <v>1568</v>
      </c>
      <c r="B1577" s="9">
        <v>314</v>
      </c>
      <c r="C1577" s="9" t="s">
        <v>1928</v>
      </c>
      <c r="D1577" s="9">
        <v>998</v>
      </c>
      <c r="E1577" s="9" t="s">
        <v>1928</v>
      </c>
      <c r="F1577" s="75">
        <v>0</v>
      </c>
      <c r="G1577" s="138">
        <v>0</v>
      </c>
      <c r="H1577" s="129">
        <f t="shared" si="225"/>
        <v>0</v>
      </c>
      <c r="I1577" s="128">
        <f>IF(H1579&gt;0, H1577/H1579, 0)</f>
        <v>0</v>
      </c>
      <c r="J1577" s="76"/>
      <c r="K1577" s="12" t="e">
        <f>ROUND(J1579*I1577,0)</f>
        <v>#REF!</v>
      </c>
      <c r="L1577" s="75">
        <v>0</v>
      </c>
      <c r="M1577" s="12" t="e">
        <f>K1577-L1577</f>
        <v>#REF!</v>
      </c>
      <c r="N1577" s="50" t="e">
        <f t="shared" si="224"/>
        <v>#REF!</v>
      </c>
      <c r="O1577" s="12">
        <v>0</v>
      </c>
      <c r="P1577" s="9">
        <f t="shared" si="217"/>
        <v>0</v>
      </c>
      <c r="Q1577" s="130">
        <f t="shared" si="218"/>
        <v>314</v>
      </c>
      <c r="R1577" s="130">
        <f t="shared" si="219"/>
        <v>998</v>
      </c>
      <c r="S1577" s="130">
        <f t="shared" si="220"/>
        <v>1568</v>
      </c>
      <c r="T1577" s="130">
        <f t="shared" si="221"/>
        <v>0</v>
      </c>
      <c r="U1577" s="130">
        <f t="shared" si="222"/>
        <v>0</v>
      </c>
      <c r="V1577" s="185">
        <f t="shared" si="223"/>
        <v>1568</v>
      </c>
      <c r="W1577" s="12">
        <v>314</v>
      </c>
      <c r="X1577" s="9">
        <v>998</v>
      </c>
      <c r="Y1577" s="9">
        <v>1568</v>
      </c>
      <c r="Z1577" s="12">
        <v>0</v>
      </c>
      <c r="AA1577" s="12">
        <v>0</v>
      </c>
      <c r="AB1577" s="132"/>
      <c r="AC1577" s="131"/>
      <c r="AD1577" s="132"/>
      <c r="AE1577" s="132"/>
      <c r="AF1577" s="131"/>
      <c r="AG1577" s="131"/>
      <c r="AI1577" s="12"/>
      <c r="AL1577" s="12"/>
      <c r="AM1577" s="12"/>
      <c r="AO1577" s="12"/>
      <c r="AR1577" s="12"/>
      <c r="AS1577" s="12"/>
      <c r="AU1577" s="12"/>
      <c r="AX1577" s="12"/>
      <c r="AY1577" s="12"/>
      <c r="BA1577" s="12"/>
      <c r="BD1577" s="12"/>
      <c r="BE1577" s="12"/>
      <c r="BG1577" s="12"/>
      <c r="BJ1577" s="12"/>
      <c r="BK1577" s="12"/>
      <c r="BM1577" s="131"/>
      <c r="BN1577" s="132"/>
      <c r="BO1577" s="132"/>
      <c r="BP1577" s="12"/>
      <c r="BQ1577" s="12"/>
      <c r="BS1577" s="12"/>
      <c r="BV1577" s="12"/>
      <c r="BW1577" s="12"/>
      <c r="BY1577" s="12"/>
      <c r="CB1577" s="12"/>
      <c r="CC1577" s="12"/>
      <c r="CE1577" s="12"/>
      <c r="CH1577" s="12"/>
      <c r="CI1577" s="12"/>
    </row>
    <row r="1578" spans="1:87">
      <c r="A1578" s="9">
        <v>1569</v>
      </c>
      <c r="B1578" s="9">
        <v>314</v>
      </c>
      <c r="C1578" s="9" t="s">
        <v>1928</v>
      </c>
      <c r="D1578" s="9">
        <v>998</v>
      </c>
      <c r="E1578" s="9" t="s">
        <v>1928</v>
      </c>
      <c r="F1578" s="75">
        <v>0</v>
      </c>
      <c r="G1578" s="138">
        <v>0</v>
      </c>
      <c r="H1578" s="129">
        <f t="shared" si="225"/>
        <v>0</v>
      </c>
      <c r="I1578" s="128">
        <f>IF(H1579&gt;0, H1578/H1579, 0)</f>
        <v>0</v>
      </c>
      <c r="J1578" s="76"/>
      <c r="K1578" s="12" t="e">
        <f>ROUND(J1579*I1578,0)</f>
        <v>#REF!</v>
      </c>
      <c r="L1578" s="75">
        <v>0</v>
      </c>
      <c r="M1578" s="12" t="e">
        <f>K1578-L1578</f>
        <v>#REF!</v>
      </c>
      <c r="N1578" s="50" t="e">
        <f t="shared" si="224"/>
        <v>#REF!</v>
      </c>
      <c r="O1578" s="12">
        <v>0</v>
      </c>
      <c r="P1578" s="9">
        <f t="shared" si="217"/>
        <v>0</v>
      </c>
      <c r="Q1578" s="130">
        <f t="shared" si="218"/>
        <v>314</v>
      </c>
      <c r="R1578" s="130">
        <f t="shared" si="219"/>
        <v>998</v>
      </c>
      <c r="S1578" s="130">
        <f t="shared" si="220"/>
        <v>1569</v>
      </c>
      <c r="T1578" s="130">
        <f t="shared" si="221"/>
        <v>0</v>
      </c>
      <c r="U1578" s="130">
        <f t="shared" si="222"/>
        <v>0</v>
      </c>
      <c r="V1578" s="185">
        <f t="shared" si="223"/>
        <v>1569</v>
      </c>
      <c r="W1578" s="12">
        <v>314</v>
      </c>
      <c r="X1578" s="9">
        <v>998</v>
      </c>
      <c r="Y1578" s="9">
        <v>1569</v>
      </c>
      <c r="Z1578" s="12">
        <v>0</v>
      </c>
      <c r="AA1578" s="12">
        <v>0</v>
      </c>
      <c r="AB1578" s="132"/>
      <c r="AC1578" s="131"/>
      <c r="AD1578" s="132"/>
      <c r="AE1578" s="132"/>
      <c r="AF1578" s="131"/>
      <c r="AG1578" s="131"/>
      <c r="AI1578" s="12"/>
      <c r="AL1578" s="12"/>
      <c r="AM1578" s="12"/>
      <c r="AO1578" s="12"/>
      <c r="AR1578" s="12"/>
      <c r="AS1578" s="12"/>
      <c r="AU1578" s="12"/>
      <c r="AX1578" s="12"/>
      <c r="AY1578" s="12"/>
      <c r="BA1578" s="12"/>
      <c r="BD1578" s="12"/>
      <c r="BE1578" s="12"/>
      <c r="BG1578" s="12"/>
      <c r="BJ1578" s="12"/>
      <c r="BK1578" s="12"/>
      <c r="BM1578" s="131"/>
      <c r="BN1578" s="132"/>
      <c r="BO1578" s="132"/>
      <c r="BP1578" s="12"/>
      <c r="BQ1578" s="12"/>
      <c r="BS1578" s="12"/>
      <c r="BV1578" s="12"/>
      <c r="BW1578" s="12"/>
      <c r="BY1578" s="12"/>
      <c r="CB1578" s="12"/>
      <c r="CC1578" s="12"/>
      <c r="CE1578" s="12"/>
      <c r="CH1578" s="12"/>
      <c r="CI1578" s="12"/>
    </row>
    <row r="1579" spans="1:87">
      <c r="A1579" s="9">
        <v>1570</v>
      </c>
      <c r="B1579" s="13">
        <v>314</v>
      </c>
      <c r="C1579" s="13" t="s">
        <v>1813</v>
      </c>
      <c r="D1579" s="13">
        <v>999</v>
      </c>
      <c r="E1579" s="13" t="s">
        <v>946</v>
      </c>
      <c r="F1579" s="141">
        <v>26987815.659180008</v>
      </c>
      <c r="G1579" s="142">
        <v>1</v>
      </c>
      <c r="H1579" s="134">
        <f>SUM(H1575:H1578)</f>
        <v>27574866.376769997</v>
      </c>
      <c r="I1579" s="133">
        <f>SUM(I1575:I1578)</f>
        <v>1</v>
      </c>
      <c r="J1579" s="111" t="e">
        <f>VLOOKUP(B1579,town351,22)</f>
        <v>#REF!</v>
      </c>
      <c r="K1579" s="111" t="e">
        <f>SUM(K1575:K1578)</f>
        <v>#REF!</v>
      </c>
      <c r="L1579" s="135">
        <v>23909715</v>
      </c>
      <c r="M1579" s="111" t="e">
        <f>SUM(M1575:M1578)</f>
        <v>#REF!</v>
      </c>
      <c r="N1579" s="49" t="e">
        <f t="shared" si="224"/>
        <v>#REF!</v>
      </c>
      <c r="O1579" s="111">
        <v>2590</v>
      </c>
      <c r="P1579" s="9">
        <f t="shared" si="217"/>
        <v>0</v>
      </c>
      <c r="Q1579" s="130">
        <f t="shared" si="218"/>
        <v>314</v>
      </c>
      <c r="R1579" s="130">
        <f t="shared" si="219"/>
        <v>999</v>
      </c>
      <c r="S1579" s="130">
        <f t="shared" si="220"/>
        <v>1570</v>
      </c>
      <c r="T1579" s="130">
        <f t="shared" si="221"/>
        <v>2570</v>
      </c>
      <c r="U1579" s="130">
        <f t="shared" si="222"/>
        <v>27574866.376769997</v>
      </c>
      <c r="V1579" s="185">
        <f t="shared" si="223"/>
        <v>1570</v>
      </c>
      <c r="W1579" s="12">
        <v>314</v>
      </c>
      <c r="X1579" s="9">
        <v>999</v>
      </c>
      <c r="Y1579" s="9">
        <v>1570</v>
      </c>
      <c r="Z1579" s="12">
        <v>2570</v>
      </c>
      <c r="AA1579" s="12">
        <v>27574866.376769997</v>
      </c>
      <c r="AB1579" s="132"/>
      <c r="AC1579" s="131"/>
      <c r="AD1579" s="132"/>
      <c r="AE1579" s="132"/>
      <c r="AF1579" s="131"/>
      <c r="AG1579" s="131"/>
      <c r="AI1579" s="12"/>
      <c r="AL1579" s="12"/>
      <c r="AM1579" s="12"/>
      <c r="AO1579" s="12"/>
      <c r="AR1579" s="12"/>
      <c r="AS1579" s="12"/>
      <c r="AU1579" s="12"/>
      <c r="AX1579" s="12"/>
      <c r="AY1579" s="12"/>
      <c r="BA1579" s="12"/>
      <c r="BD1579" s="12"/>
      <c r="BE1579" s="12"/>
      <c r="BG1579" s="12"/>
      <c r="BJ1579" s="12"/>
      <c r="BK1579" s="12"/>
      <c r="BM1579" s="131"/>
      <c r="BN1579" s="132"/>
      <c r="BO1579" s="132"/>
      <c r="BP1579" s="12"/>
      <c r="BQ1579" s="12"/>
      <c r="BS1579" s="12"/>
      <c r="BV1579" s="12"/>
      <c r="BW1579" s="12"/>
      <c r="BY1579" s="12"/>
      <c r="CB1579" s="12"/>
      <c r="CC1579" s="12"/>
      <c r="CE1579" s="12"/>
      <c r="CH1579" s="12"/>
      <c r="CI1579" s="12"/>
    </row>
    <row r="1580" spans="1:87">
      <c r="A1580" s="9">
        <v>1571</v>
      </c>
      <c r="B1580" s="9">
        <v>315</v>
      </c>
      <c r="C1580" s="9" t="s">
        <v>1814</v>
      </c>
      <c r="D1580" s="9">
        <v>315</v>
      </c>
      <c r="E1580" s="9" t="s">
        <v>1375</v>
      </c>
      <c r="F1580" s="75">
        <v>24601190.323630001</v>
      </c>
      <c r="G1580" s="138">
        <v>0.99656937464854412</v>
      </c>
      <c r="H1580" s="129">
        <f>U1580</f>
        <v>24640382.589680005</v>
      </c>
      <c r="I1580" s="128">
        <f>IF(H1584&gt;0, H1580/H1584, 0)</f>
        <v>0.99858368665526143</v>
      </c>
      <c r="J1580" s="76"/>
      <c r="K1580" s="12" t="e">
        <f>ROUND(J1584*I1580,0)</f>
        <v>#REF!</v>
      </c>
      <c r="L1580" s="75">
        <v>21539908</v>
      </c>
      <c r="M1580" s="12" t="e">
        <f>K1580-L1580</f>
        <v>#REF!</v>
      </c>
      <c r="N1580" s="50" t="e">
        <f t="shared" si="224"/>
        <v>#REF!</v>
      </c>
      <c r="O1580" s="12">
        <v>2620</v>
      </c>
      <c r="P1580" s="9">
        <f t="shared" si="217"/>
        <v>0</v>
      </c>
      <c r="Q1580" s="130">
        <f t="shared" si="218"/>
        <v>315</v>
      </c>
      <c r="R1580" s="130">
        <f t="shared" si="219"/>
        <v>315</v>
      </c>
      <c r="S1580" s="130">
        <f t="shared" si="220"/>
        <v>1571</v>
      </c>
      <c r="T1580" s="130">
        <f t="shared" si="221"/>
        <v>2637</v>
      </c>
      <c r="U1580" s="130">
        <f t="shared" si="222"/>
        <v>24640382.589680005</v>
      </c>
      <c r="V1580" s="185">
        <f t="shared" si="223"/>
        <v>1571</v>
      </c>
      <c r="W1580" s="12">
        <v>315</v>
      </c>
      <c r="X1580" s="9">
        <v>315</v>
      </c>
      <c r="Y1580" s="9">
        <v>1571</v>
      </c>
      <c r="Z1580" s="12">
        <v>2637</v>
      </c>
      <c r="AA1580" s="12">
        <v>24640382.589680005</v>
      </c>
      <c r="AB1580" s="132"/>
      <c r="AC1580" s="131"/>
      <c r="AD1580" s="132"/>
      <c r="AE1580" s="132"/>
      <c r="AF1580" s="131"/>
      <c r="AG1580" s="131"/>
      <c r="AI1580" s="12"/>
      <c r="AL1580" s="12"/>
      <c r="AM1580" s="12"/>
      <c r="AO1580" s="12"/>
      <c r="AR1580" s="12"/>
      <c r="AS1580" s="12"/>
      <c r="AU1580" s="12"/>
      <c r="AX1580" s="12"/>
      <c r="AY1580" s="12"/>
      <c r="BA1580" s="12"/>
      <c r="BD1580" s="12"/>
      <c r="BE1580" s="12"/>
      <c r="BG1580" s="12"/>
      <c r="BJ1580" s="12"/>
      <c r="BK1580" s="12"/>
      <c r="BM1580" s="131"/>
      <c r="BN1580" s="132"/>
      <c r="BO1580" s="132"/>
      <c r="BP1580" s="12"/>
      <c r="BQ1580" s="12"/>
      <c r="BS1580" s="12"/>
      <c r="BV1580" s="12"/>
      <c r="BW1580" s="12"/>
      <c r="BY1580" s="12"/>
      <c r="CB1580" s="12"/>
      <c r="CC1580" s="12"/>
      <c r="CE1580" s="12"/>
      <c r="CH1580" s="12"/>
      <c r="CI1580" s="12"/>
    </row>
    <row r="1581" spans="1:87">
      <c r="A1581" s="9">
        <v>1572</v>
      </c>
      <c r="B1581" s="9">
        <v>315</v>
      </c>
      <c r="C1581" s="9" t="s">
        <v>1814</v>
      </c>
      <c r="D1581" s="9">
        <v>830</v>
      </c>
      <c r="E1581" s="9" t="s">
        <v>1485</v>
      </c>
      <c r="F1581" s="75">
        <v>84688</v>
      </c>
      <c r="G1581" s="138">
        <v>3.4306253514558693E-3</v>
      </c>
      <c r="H1581" s="129">
        <f t="shared" si="225"/>
        <v>34948</v>
      </c>
      <c r="I1581" s="128">
        <f>IF(H1584&gt;0, H1581/H1584, 0)</f>
        <v>1.4163133447385847E-3</v>
      </c>
      <c r="J1581" s="76"/>
      <c r="K1581" s="12" t="e">
        <f>ROUND(J1584*I1581,0)</f>
        <v>#REF!</v>
      </c>
      <c r="L1581" s="75">
        <v>74150</v>
      </c>
      <c r="M1581" s="12" t="e">
        <f>K1581-L1581</f>
        <v>#REF!</v>
      </c>
      <c r="N1581" s="50" t="e">
        <f t="shared" si="224"/>
        <v>#REF!</v>
      </c>
      <c r="O1581" s="12">
        <v>5</v>
      </c>
      <c r="P1581" s="9">
        <f t="shared" si="217"/>
        <v>0</v>
      </c>
      <c r="Q1581" s="130">
        <f t="shared" si="218"/>
        <v>315</v>
      </c>
      <c r="R1581" s="130">
        <f t="shared" si="219"/>
        <v>830</v>
      </c>
      <c r="S1581" s="130">
        <f t="shared" si="220"/>
        <v>1572</v>
      </c>
      <c r="T1581" s="130">
        <f t="shared" si="221"/>
        <v>2</v>
      </c>
      <c r="U1581" s="130">
        <f t="shared" si="222"/>
        <v>34948</v>
      </c>
      <c r="V1581" s="185">
        <f t="shared" si="223"/>
        <v>1572</v>
      </c>
      <c r="W1581" s="12">
        <v>315</v>
      </c>
      <c r="X1581" s="9">
        <v>830</v>
      </c>
      <c r="Y1581" s="9">
        <v>1572</v>
      </c>
      <c r="Z1581" s="12">
        <v>2</v>
      </c>
      <c r="AA1581" s="12">
        <v>34948</v>
      </c>
      <c r="AB1581" s="132"/>
      <c r="AC1581" s="131"/>
      <c r="AD1581" s="132"/>
      <c r="AE1581" s="132"/>
      <c r="AF1581" s="131"/>
      <c r="AG1581" s="131"/>
      <c r="AI1581" s="12"/>
      <c r="AL1581" s="12"/>
      <c r="AM1581" s="12"/>
      <c r="AO1581" s="12"/>
      <c r="AR1581" s="12"/>
      <c r="AS1581" s="12"/>
      <c r="AU1581" s="12"/>
      <c r="AX1581" s="12"/>
      <c r="AY1581" s="12"/>
      <c r="BA1581" s="12"/>
      <c r="BD1581" s="12"/>
      <c r="BE1581" s="12"/>
      <c r="BG1581" s="12"/>
      <c r="BJ1581" s="12"/>
      <c r="BK1581" s="12"/>
      <c r="BM1581" s="131"/>
      <c r="BN1581" s="132"/>
      <c r="BO1581" s="132"/>
      <c r="BP1581" s="12"/>
      <c r="BQ1581" s="12"/>
      <c r="BS1581" s="12"/>
      <c r="BV1581" s="12"/>
      <c r="BW1581" s="12"/>
      <c r="BY1581" s="12"/>
      <c r="CB1581" s="12"/>
      <c r="CC1581" s="12"/>
      <c r="CE1581" s="12"/>
      <c r="CH1581" s="12"/>
      <c r="CI1581" s="12"/>
    </row>
    <row r="1582" spans="1:87">
      <c r="A1582" s="9">
        <v>1573</v>
      </c>
      <c r="B1582" s="9">
        <v>315</v>
      </c>
      <c r="C1582" s="9" t="s">
        <v>1928</v>
      </c>
      <c r="D1582" s="9">
        <v>998</v>
      </c>
      <c r="E1582" s="9" t="s">
        <v>1928</v>
      </c>
      <c r="F1582" s="75">
        <v>0</v>
      </c>
      <c r="G1582" s="138">
        <v>0</v>
      </c>
      <c r="H1582" s="129">
        <f t="shared" si="225"/>
        <v>0</v>
      </c>
      <c r="I1582" s="128">
        <f>IF(H1584&gt;0, H1582/H1584, 0)</f>
        <v>0</v>
      </c>
      <c r="J1582" s="76"/>
      <c r="K1582" s="12" t="e">
        <f>ROUND(J1584*I1582,0)</f>
        <v>#REF!</v>
      </c>
      <c r="L1582" s="75">
        <v>0</v>
      </c>
      <c r="M1582" s="12" t="e">
        <f>K1582-L1582</f>
        <v>#REF!</v>
      </c>
      <c r="N1582" s="50" t="e">
        <f t="shared" si="224"/>
        <v>#REF!</v>
      </c>
      <c r="O1582" s="12">
        <v>0</v>
      </c>
      <c r="P1582" s="9">
        <f t="shared" si="217"/>
        <v>0</v>
      </c>
      <c r="Q1582" s="130">
        <f t="shared" si="218"/>
        <v>315</v>
      </c>
      <c r="R1582" s="130">
        <f t="shared" si="219"/>
        <v>998</v>
      </c>
      <c r="S1582" s="130">
        <f t="shared" si="220"/>
        <v>1573</v>
      </c>
      <c r="T1582" s="130">
        <f t="shared" si="221"/>
        <v>0</v>
      </c>
      <c r="U1582" s="130">
        <f t="shared" si="222"/>
        <v>0</v>
      </c>
      <c r="V1582" s="185">
        <f t="shared" si="223"/>
        <v>1573</v>
      </c>
      <c r="W1582" s="12">
        <v>315</v>
      </c>
      <c r="X1582" s="9">
        <v>998</v>
      </c>
      <c r="Y1582" s="9">
        <v>1573</v>
      </c>
      <c r="Z1582" s="12">
        <v>0</v>
      </c>
      <c r="AA1582" s="12">
        <v>0</v>
      </c>
      <c r="AB1582" s="132"/>
      <c r="AC1582" s="131"/>
      <c r="AD1582" s="132"/>
      <c r="AE1582" s="132"/>
      <c r="AF1582" s="131"/>
      <c r="AG1582" s="131"/>
      <c r="AI1582" s="12"/>
      <c r="AL1582" s="12"/>
      <c r="AM1582" s="12"/>
      <c r="AO1582" s="12"/>
      <c r="AR1582" s="12"/>
      <c r="AS1582" s="12"/>
      <c r="AU1582" s="12"/>
      <c r="AX1582" s="12"/>
      <c r="AY1582" s="12"/>
      <c r="BA1582" s="12"/>
      <c r="BD1582" s="12"/>
      <c r="BE1582" s="12"/>
      <c r="BG1582" s="12"/>
      <c r="BJ1582" s="12"/>
      <c r="BK1582" s="12"/>
      <c r="BM1582" s="131"/>
      <c r="BN1582" s="132"/>
      <c r="BO1582" s="132"/>
      <c r="BP1582" s="12"/>
      <c r="BQ1582" s="12"/>
      <c r="BS1582" s="12"/>
      <c r="BV1582" s="12"/>
      <c r="BW1582" s="12"/>
      <c r="BY1582" s="12"/>
      <c r="CB1582" s="12"/>
      <c r="CC1582" s="12"/>
      <c r="CE1582" s="12"/>
      <c r="CH1582" s="12"/>
      <c r="CI1582" s="12"/>
    </row>
    <row r="1583" spans="1:87">
      <c r="A1583" s="9">
        <v>1574</v>
      </c>
      <c r="B1583" s="9">
        <v>315</v>
      </c>
      <c r="C1583" s="9" t="s">
        <v>1928</v>
      </c>
      <c r="D1583" s="9">
        <v>998</v>
      </c>
      <c r="E1583" s="9" t="s">
        <v>1928</v>
      </c>
      <c r="F1583" s="75">
        <v>0</v>
      </c>
      <c r="G1583" s="138">
        <v>0</v>
      </c>
      <c r="H1583" s="129">
        <f t="shared" si="225"/>
        <v>0</v>
      </c>
      <c r="I1583" s="128">
        <f>IF(H1584&gt;0, H1583/H1584, 0)</f>
        <v>0</v>
      </c>
      <c r="J1583" s="76"/>
      <c r="K1583" s="12" t="e">
        <f>ROUND(J1584*I1583,0)</f>
        <v>#REF!</v>
      </c>
      <c r="L1583" s="75">
        <v>0</v>
      </c>
      <c r="M1583" s="12" t="e">
        <f>K1583-L1583</f>
        <v>#REF!</v>
      </c>
      <c r="N1583" s="50" t="e">
        <f t="shared" si="224"/>
        <v>#REF!</v>
      </c>
      <c r="O1583" s="12">
        <v>0</v>
      </c>
      <c r="P1583" s="9">
        <f t="shared" si="217"/>
        <v>0</v>
      </c>
      <c r="Q1583" s="130">
        <f t="shared" si="218"/>
        <v>315</v>
      </c>
      <c r="R1583" s="130">
        <f t="shared" si="219"/>
        <v>998</v>
      </c>
      <c r="S1583" s="130">
        <f t="shared" si="220"/>
        <v>1574</v>
      </c>
      <c r="T1583" s="130">
        <f t="shared" si="221"/>
        <v>0</v>
      </c>
      <c r="U1583" s="130">
        <f t="shared" si="222"/>
        <v>0</v>
      </c>
      <c r="V1583" s="185">
        <f t="shared" si="223"/>
        <v>1574</v>
      </c>
      <c r="W1583" s="12">
        <v>315</v>
      </c>
      <c r="X1583" s="9">
        <v>998</v>
      </c>
      <c r="Y1583" s="9">
        <v>1574</v>
      </c>
      <c r="Z1583" s="12">
        <v>0</v>
      </c>
      <c r="AA1583" s="12">
        <v>0</v>
      </c>
      <c r="AB1583" s="132"/>
      <c r="AC1583" s="131"/>
      <c r="AD1583" s="132"/>
      <c r="AE1583" s="132"/>
      <c r="AF1583" s="131"/>
      <c r="AG1583" s="131"/>
      <c r="AI1583" s="12"/>
      <c r="AL1583" s="12"/>
      <c r="AM1583" s="12"/>
      <c r="AO1583" s="12"/>
      <c r="AR1583" s="12"/>
      <c r="AS1583" s="12"/>
      <c r="AU1583" s="12"/>
      <c r="AX1583" s="12"/>
      <c r="AY1583" s="12"/>
      <c r="BA1583" s="12"/>
      <c r="BD1583" s="12"/>
      <c r="BE1583" s="12"/>
      <c r="BG1583" s="12"/>
      <c r="BJ1583" s="12"/>
      <c r="BK1583" s="12"/>
      <c r="BM1583" s="131"/>
      <c r="BN1583" s="132"/>
      <c r="BO1583" s="132"/>
      <c r="BP1583" s="12"/>
      <c r="BQ1583" s="12"/>
      <c r="BS1583" s="12"/>
      <c r="BV1583" s="12"/>
      <c r="BW1583" s="12"/>
      <c r="BY1583" s="12"/>
      <c r="CB1583" s="12"/>
      <c r="CC1583" s="12"/>
      <c r="CE1583" s="12"/>
      <c r="CH1583" s="12"/>
      <c r="CI1583" s="12"/>
    </row>
    <row r="1584" spans="1:87">
      <c r="A1584" s="9">
        <v>1575</v>
      </c>
      <c r="B1584" s="13">
        <v>315</v>
      </c>
      <c r="C1584" s="13" t="s">
        <v>1814</v>
      </c>
      <c r="D1584" s="13">
        <v>999</v>
      </c>
      <c r="E1584" s="13" t="s">
        <v>946</v>
      </c>
      <c r="F1584" s="141">
        <v>24685878.323630001</v>
      </c>
      <c r="G1584" s="142">
        <v>1</v>
      </c>
      <c r="H1584" s="134">
        <f>SUM(H1580:H1583)</f>
        <v>24675330.589680005</v>
      </c>
      <c r="I1584" s="133">
        <f>SUM(I1580:I1583)</f>
        <v>1</v>
      </c>
      <c r="J1584" s="111" t="e">
        <f>VLOOKUP(B1584,town351,22)</f>
        <v>#REF!</v>
      </c>
      <c r="K1584" s="111" t="e">
        <f>SUM(K1580:K1583)</f>
        <v>#REF!</v>
      </c>
      <c r="L1584" s="135">
        <v>21614058</v>
      </c>
      <c r="M1584" s="111" t="e">
        <f>SUM(M1580:M1583)</f>
        <v>#REF!</v>
      </c>
      <c r="N1584" s="49" t="e">
        <f t="shared" si="224"/>
        <v>#REF!</v>
      </c>
      <c r="O1584" s="111">
        <v>2625</v>
      </c>
      <c r="P1584" s="9">
        <f t="shared" si="217"/>
        <v>0</v>
      </c>
      <c r="Q1584" s="130">
        <f t="shared" si="218"/>
        <v>315</v>
      </c>
      <c r="R1584" s="130">
        <f t="shared" si="219"/>
        <v>999</v>
      </c>
      <c r="S1584" s="130">
        <f t="shared" si="220"/>
        <v>1575</v>
      </c>
      <c r="T1584" s="130">
        <f t="shared" si="221"/>
        <v>2639</v>
      </c>
      <c r="U1584" s="130">
        <f t="shared" si="222"/>
        <v>24675330.589680005</v>
      </c>
      <c r="V1584" s="185">
        <f t="shared" si="223"/>
        <v>1575</v>
      </c>
      <c r="W1584" s="12">
        <v>315</v>
      </c>
      <c r="X1584" s="9">
        <v>999</v>
      </c>
      <c r="Y1584" s="9">
        <v>1575</v>
      </c>
      <c r="Z1584" s="12">
        <v>2639</v>
      </c>
      <c r="AA1584" s="12">
        <v>24675330.589680005</v>
      </c>
      <c r="AB1584" s="132"/>
      <c r="AC1584" s="131"/>
      <c r="AD1584" s="132"/>
      <c r="AE1584" s="132"/>
      <c r="AF1584" s="131"/>
      <c r="AG1584" s="131"/>
      <c r="AI1584" s="12"/>
      <c r="AL1584" s="12"/>
      <c r="AM1584" s="12"/>
      <c r="AO1584" s="12"/>
      <c r="AR1584" s="12"/>
      <c r="AS1584" s="12"/>
      <c r="AU1584" s="12"/>
      <c r="AX1584" s="12"/>
      <c r="AY1584" s="12"/>
      <c r="BA1584" s="12"/>
      <c r="BD1584" s="12"/>
      <c r="BE1584" s="12"/>
      <c r="BG1584" s="12"/>
      <c r="BJ1584" s="12"/>
      <c r="BK1584" s="12"/>
      <c r="BM1584" s="131"/>
      <c r="BN1584" s="132"/>
      <c r="BO1584" s="132"/>
      <c r="BP1584" s="12"/>
      <c r="BQ1584" s="12"/>
      <c r="BS1584" s="12"/>
      <c r="BV1584" s="12"/>
      <c r="BW1584" s="12"/>
      <c r="BY1584" s="12"/>
      <c r="CB1584" s="12"/>
      <c r="CC1584" s="12"/>
      <c r="CE1584" s="12"/>
      <c r="CH1584" s="12"/>
      <c r="CI1584" s="12"/>
    </row>
    <row r="1585" spans="1:87">
      <c r="A1585" s="9">
        <v>1576</v>
      </c>
      <c r="B1585" s="9">
        <v>316</v>
      </c>
      <c r="C1585" s="9" t="s">
        <v>1815</v>
      </c>
      <c r="D1585" s="9">
        <v>316</v>
      </c>
      <c r="E1585" s="9" t="s">
        <v>1376</v>
      </c>
      <c r="F1585" s="75">
        <v>21401884.859999996</v>
      </c>
      <c r="G1585" s="138">
        <v>0.89752756647960419</v>
      </c>
      <c r="H1585" s="129">
        <f>U1585</f>
        <v>22136766.249999996</v>
      </c>
      <c r="I1585" s="128">
        <f>IF(H1589&gt;0, H1585/H1589, 0)</f>
        <v>0.89871945537764808</v>
      </c>
      <c r="J1585" s="76"/>
      <c r="K1585" s="12" t="e">
        <f>ROUND(J1589*I1585,0)</f>
        <v>#REF!</v>
      </c>
      <c r="L1585" s="75">
        <v>10346397</v>
      </c>
      <c r="M1585" s="12" t="e">
        <f>K1585-L1585</f>
        <v>#REF!</v>
      </c>
      <c r="N1585" s="50" t="e">
        <f t="shared" si="224"/>
        <v>#REF!</v>
      </c>
      <c r="O1585" s="12">
        <v>1990</v>
      </c>
      <c r="P1585" s="9">
        <f t="shared" si="217"/>
        <v>0</v>
      </c>
      <c r="Q1585" s="130">
        <f t="shared" si="218"/>
        <v>316</v>
      </c>
      <c r="R1585" s="130">
        <f t="shared" si="219"/>
        <v>316</v>
      </c>
      <c r="S1585" s="130">
        <f t="shared" si="220"/>
        <v>1576</v>
      </c>
      <c r="T1585" s="130">
        <f t="shared" si="221"/>
        <v>2004</v>
      </c>
      <c r="U1585" s="130">
        <f t="shared" si="222"/>
        <v>22136766.249999996</v>
      </c>
      <c r="V1585" s="185">
        <f t="shared" si="223"/>
        <v>1576</v>
      </c>
      <c r="W1585" s="12">
        <v>316</v>
      </c>
      <c r="X1585" s="9">
        <v>316</v>
      </c>
      <c r="Y1585" s="9">
        <v>1576</v>
      </c>
      <c r="Z1585" s="12">
        <v>2004</v>
      </c>
      <c r="AA1585" s="12">
        <v>22136766.249999996</v>
      </c>
      <c r="AB1585" s="132"/>
      <c r="AC1585" s="131"/>
      <c r="AD1585" s="132"/>
      <c r="AE1585" s="132"/>
      <c r="AF1585" s="131"/>
      <c r="AG1585" s="131"/>
      <c r="AI1585" s="12"/>
      <c r="AL1585" s="12"/>
      <c r="AM1585" s="12"/>
      <c r="AO1585" s="12"/>
      <c r="AR1585" s="12"/>
      <c r="AS1585" s="12"/>
      <c r="AU1585" s="12"/>
      <c r="AX1585" s="12"/>
      <c r="AY1585" s="12"/>
      <c r="BA1585" s="12"/>
      <c r="BD1585" s="12"/>
      <c r="BE1585" s="12"/>
      <c r="BG1585" s="12"/>
      <c r="BJ1585" s="12"/>
      <c r="BK1585" s="12"/>
      <c r="BM1585" s="131"/>
      <c r="BN1585" s="132"/>
      <c r="BO1585" s="132"/>
      <c r="BP1585" s="12"/>
      <c r="BQ1585" s="12"/>
      <c r="BS1585" s="12"/>
      <c r="BV1585" s="12"/>
      <c r="BW1585" s="12"/>
      <c r="BY1585" s="12"/>
      <c r="CB1585" s="12"/>
      <c r="CC1585" s="12"/>
      <c r="CE1585" s="12"/>
      <c r="CH1585" s="12"/>
      <c r="CI1585" s="12"/>
    </row>
    <row r="1586" spans="1:87">
      <c r="A1586" s="9">
        <v>1577</v>
      </c>
      <c r="B1586" s="9">
        <v>316</v>
      </c>
      <c r="C1586" s="9" t="s">
        <v>1815</v>
      </c>
      <c r="D1586" s="9">
        <v>876</v>
      </c>
      <c r="E1586" s="9" t="s">
        <v>1495</v>
      </c>
      <c r="F1586" s="75">
        <v>2443494</v>
      </c>
      <c r="G1586" s="138">
        <v>0.10247243352039576</v>
      </c>
      <c r="H1586" s="129">
        <f t="shared" si="225"/>
        <v>2494687</v>
      </c>
      <c r="I1586" s="128">
        <f>IF(H1589&gt;0, H1586/H1589, 0)</f>
        <v>0.10128054462235192</v>
      </c>
      <c r="J1586" s="76"/>
      <c r="K1586" s="12" t="e">
        <f>ROUND(J1589*I1586,0)</f>
        <v>#REF!</v>
      </c>
      <c r="L1586" s="75">
        <v>1181268</v>
      </c>
      <c r="M1586" s="12" t="e">
        <f>K1586-L1586</f>
        <v>#REF!</v>
      </c>
      <c r="N1586" s="50" t="e">
        <f t="shared" si="224"/>
        <v>#REF!</v>
      </c>
      <c r="O1586" s="12">
        <v>159</v>
      </c>
      <c r="P1586" s="9">
        <f t="shared" si="217"/>
        <v>0</v>
      </c>
      <c r="Q1586" s="130">
        <f t="shared" si="218"/>
        <v>316</v>
      </c>
      <c r="R1586" s="130">
        <f t="shared" si="219"/>
        <v>876</v>
      </c>
      <c r="S1586" s="130">
        <f t="shared" si="220"/>
        <v>1577</v>
      </c>
      <c r="T1586" s="130">
        <f t="shared" si="221"/>
        <v>160</v>
      </c>
      <c r="U1586" s="130">
        <f t="shared" si="222"/>
        <v>2494687</v>
      </c>
      <c r="V1586" s="185">
        <f t="shared" si="223"/>
        <v>1577</v>
      </c>
      <c r="W1586" s="12">
        <v>316</v>
      </c>
      <c r="X1586" s="9">
        <v>876</v>
      </c>
      <c r="Y1586" s="9">
        <v>1577</v>
      </c>
      <c r="Z1586" s="12">
        <v>160</v>
      </c>
      <c r="AA1586" s="12">
        <v>2494687</v>
      </c>
      <c r="AB1586" s="132"/>
      <c r="AC1586" s="131"/>
      <c r="AD1586" s="132"/>
      <c r="AE1586" s="132"/>
      <c r="AF1586" s="131"/>
      <c r="AG1586" s="131"/>
      <c r="AI1586" s="12"/>
      <c r="AL1586" s="12"/>
      <c r="AM1586" s="12"/>
      <c r="AO1586" s="12"/>
      <c r="AR1586" s="12"/>
      <c r="AS1586" s="12"/>
      <c r="AU1586" s="12"/>
      <c r="AX1586" s="12"/>
      <c r="AY1586" s="12"/>
      <c r="BA1586" s="12"/>
      <c r="BD1586" s="12"/>
      <c r="BE1586" s="12"/>
      <c r="BG1586" s="12"/>
      <c r="BJ1586" s="12"/>
      <c r="BK1586" s="12"/>
      <c r="BM1586" s="131"/>
      <c r="BN1586" s="132"/>
      <c r="BO1586" s="132"/>
      <c r="BP1586" s="12"/>
      <c r="BQ1586" s="12"/>
      <c r="BS1586" s="12"/>
      <c r="BV1586" s="12"/>
      <c r="BW1586" s="12"/>
      <c r="BY1586" s="12"/>
      <c r="CB1586" s="12"/>
      <c r="CC1586" s="12"/>
      <c r="CE1586" s="12"/>
      <c r="CH1586" s="12"/>
      <c r="CI1586" s="12"/>
    </row>
    <row r="1587" spans="1:87">
      <c r="A1587" s="9">
        <v>1578</v>
      </c>
      <c r="B1587" s="9">
        <v>316</v>
      </c>
      <c r="C1587" s="9" t="s">
        <v>1928</v>
      </c>
      <c r="D1587" s="9">
        <v>998</v>
      </c>
      <c r="E1587" s="9" t="s">
        <v>1928</v>
      </c>
      <c r="F1587" s="75">
        <v>0</v>
      </c>
      <c r="G1587" s="138">
        <v>0</v>
      </c>
      <c r="H1587" s="129">
        <f t="shared" si="225"/>
        <v>0</v>
      </c>
      <c r="I1587" s="128">
        <f>IF(H1589&gt;0, H1587/H1589, 0)</f>
        <v>0</v>
      </c>
      <c r="J1587" s="76"/>
      <c r="K1587" s="12" t="e">
        <f>ROUND(J1589*I1587,0)</f>
        <v>#REF!</v>
      </c>
      <c r="L1587" s="75">
        <v>0</v>
      </c>
      <c r="M1587" s="12" t="e">
        <f>K1587-L1587</f>
        <v>#REF!</v>
      </c>
      <c r="N1587" s="50" t="e">
        <f t="shared" si="224"/>
        <v>#REF!</v>
      </c>
      <c r="O1587" s="12">
        <v>0</v>
      </c>
      <c r="P1587" s="9">
        <f t="shared" si="217"/>
        <v>0</v>
      </c>
      <c r="Q1587" s="130">
        <f t="shared" si="218"/>
        <v>316</v>
      </c>
      <c r="R1587" s="130">
        <f t="shared" si="219"/>
        <v>998</v>
      </c>
      <c r="S1587" s="130">
        <f t="shared" si="220"/>
        <v>1578</v>
      </c>
      <c r="T1587" s="130">
        <f t="shared" si="221"/>
        <v>0</v>
      </c>
      <c r="U1587" s="130">
        <f t="shared" si="222"/>
        <v>0</v>
      </c>
      <c r="V1587" s="185">
        <f t="shared" si="223"/>
        <v>1578</v>
      </c>
      <c r="W1587" s="12">
        <v>316</v>
      </c>
      <c r="X1587" s="9">
        <v>998</v>
      </c>
      <c r="Y1587" s="9">
        <v>1578</v>
      </c>
      <c r="Z1587" s="12">
        <v>0</v>
      </c>
      <c r="AA1587" s="12">
        <v>0</v>
      </c>
      <c r="AB1587" s="132"/>
      <c r="AC1587" s="131"/>
      <c r="AD1587" s="132"/>
      <c r="AE1587" s="132"/>
      <c r="AF1587" s="131"/>
      <c r="AG1587" s="131"/>
      <c r="AI1587" s="12"/>
      <c r="AL1587" s="12"/>
      <c r="AM1587" s="12"/>
      <c r="AO1587" s="12"/>
      <c r="AR1587" s="12"/>
      <c r="AS1587" s="12"/>
      <c r="AU1587" s="12"/>
      <c r="AX1587" s="12"/>
      <c r="AY1587" s="12"/>
      <c r="BA1587" s="12"/>
      <c r="BD1587" s="12"/>
      <c r="BE1587" s="12"/>
      <c r="BG1587" s="12"/>
      <c r="BJ1587" s="12"/>
      <c r="BK1587" s="12"/>
      <c r="BM1587" s="131"/>
      <c r="BN1587" s="132"/>
      <c r="BO1587" s="132"/>
      <c r="BP1587" s="12"/>
      <c r="BQ1587" s="12"/>
      <c r="BS1587" s="12"/>
      <c r="BV1587" s="12"/>
      <c r="BW1587" s="12"/>
      <c r="BY1587" s="12"/>
      <c r="CB1587" s="12"/>
      <c r="CC1587" s="12"/>
      <c r="CE1587" s="12"/>
      <c r="CH1587" s="12"/>
      <c r="CI1587" s="12"/>
    </row>
    <row r="1588" spans="1:87">
      <c r="A1588" s="9">
        <v>1579</v>
      </c>
      <c r="B1588" s="9">
        <v>316</v>
      </c>
      <c r="C1588" s="9" t="s">
        <v>1928</v>
      </c>
      <c r="D1588" s="9">
        <v>998</v>
      </c>
      <c r="E1588" s="9" t="s">
        <v>1928</v>
      </c>
      <c r="F1588" s="75">
        <v>0</v>
      </c>
      <c r="G1588" s="138">
        <v>0</v>
      </c>
      <c r="H1588" s="129">
        <f t="shared" si="225"/>
        <v>0</v>
      </c>
      <c r="I1588" s="128">
        <f>IF(H1589&gt;0, H1588/H1589, 0)</f>
        <v>0</v>
      </c>
      <c r="J1588" s="76"/>
      <c r="K1588" s="12" t="e">
        <f>ROUND(J1589*I1588,0)</f>
        <v>#REF!</v>
      </c>
      <c r="L1588" s="75">
        <v>0</v>
      </c>
      <c r="M1588" s="12" t="e">
        <f>K1588-L1588</f>
        <v>#REF!</v>
      </c>
      <c r="N1588" s="50" t="e">
        <f t="shared" si="224"/>
        <v>#REF!</v>
      </c>
      <c r="O1588" s="12">
        <v>0</v>
      </c>
      <c r="P1588" s="9">
        <f t="shared" si="217"/>
        <v>0</v>
      </c>
      <c r="Q1588" s="130">
        <f t="shared" si="218"/>
        <v>316</v>
      </c>
      <c r="R1588" s="130">
        <f t="shared" si="219"/>
        <v>998</v>
      </c>
      <c r="S1588" s="130">
        <f t="shared" si="220"/>
        <v>1579</v>
      </c>
      <c r="T1588" s="130">
        <f t="shared" si="221"/>
        <v>0</v>
      </c>
      <c r="U1588" s="130">
        <f t="shared" si="222"/>
        <v>0</v>
      </c>
      <c r="V1588" s="185">
        <f t="shared" si="223"/>
        <v>1579</v>
      </c>
      <c r="W1588" s="12">
        <v>316</v>
      </c>
      <c r="X1588" s="9">
        <v>998</v>
      </c>
      <c r="Y1588" s="9">
        <v>1579</v>
      </c>
      <c r="Z1588" s="12">
        <v>0</v>
      </c>
      <c r="AA1588" s="12">
        <v>0</v>
      </c>
      <c r="AB1588" s="132"/>
      <c r="AC1588" s="131"/>
      <c r="AD1588" s="132"/>
      <c r="AE1588" s="132"/>
      <c r="AF1588" s="131"/>
      <c r="AG1588" s="131"/>
      <c r="AI1588" s="12"/>
      <c r="AL1588" s="12"/>
      <c r="AM1588" s="12"/>
      <c r="AO1588" s="12"/>
      <c r="AR1588" s="12"/>
      <c r="AS1588" s="12"/>
      <c r="AU1588" s="12"/>
      <c r="AX1588" s="12"/>
      <c r="AY1588" s="12"/>
      <c r="BA1588" s="12"/>
      <c r="BD1588" s="12"/>
      <c r="BE1588" s="12"/>
      <c r="BG1588" s="12"/>
      <c r="BJ1588" s="12"/>
      <c r="BK1588" s="12"/>
      <c r="BM1588" s="131"/>
      <c r="BN1588" s="132"/>
      <c r="BO1588" s="132"/>
      <c r="BP1588" s="12"/>
      <c r="BQ1588" s="12"/>
      <c r="BS1588" s="12"/>
      <c r="BV1588" s="12"/>
      <c r="BW1588" s="12"/>
      <c r="BY1588" s="12"/>
      <c r="CB1588" s="12"/>
      <c r="CC1588" s="12"/>
      <c r="CE1588" s="12"/>
      <c r="CH1588" s="12"/>
      <c r="CI1588" s="12"/>
    </row>
    <row r="1589" spans="1:87">
      <c r="A1589" s="9">
        <v>1580</v>
      </c>
      <c r="B1589" s="13">
        <v>316</v>
      </c>
      <c r="C1589" s="13" t="s">
        <v>1815</v>
      </c>
      <c r="D1589" s="13">
        <v>999</v>
      </c>
      <c r="E1589" s="13" t="s">
        <v>946</v>
      </c>
      <c r="F1589" s="141">
        <v>23845378.859999996</v>
      </c>
      <c r="G1589" s="142">
        <v>1</v>
      </c>
      <c r="H1589" s="134">
        <f>SUM(H1585:H1588)</f>
        <v>24631453.249999996</v>
      </c>
      <c r="I1589" s="133">
        <f>SUM(I1585:I1588)</f>
        <v>1</v>
      </c>
      <c r="J1589" s="111" t="e">
        <f>VLOOKUP(B1589,town351,22)</f>
        <v>#REF!</v>
      </c>
      <c r="K1589" s="111" t="e">
        <f>SUM(K1585:K1588)</f>
        <v>#REF!</v>
      </c>
      <c r="L1589" s="135">
        <v>11527665</v>
      </c>
      <c r="M1589" s="111" t="e">
        <f>SUM(M1585:M1588)</f>
        <v>#REF!</v>
      </c>
      <c r="N1589" s="49" t="e">
        <f t="shared" si="224"/>
        <v>#REF!</v>
      </c>
      <c r="O1589" s="111">
        <v>2149</v>
      </c>
      <c r="P1589" s="9">
        <f t="shared" si="217"/>
        <v>0</v>
      </c>
      <c r="Q1589" s="130">
        <f t="shared" si="218"/>
        <v>316</v>
      </c>
      <c r="R1589" s="130">
        <f t="shared" si="219"/>
        <v>999</v>
      </c>
      <c r="S1589" s="130">
        <f t="shared" si="220"/>
        <v>1580</v>
      </c>
      <c r="T1589" s="130">
        <f t="shared" si="221"/>
        <v>2164</v>
      </c>
      <c r="U1589" s="130">
        <f t="shared" si="222"/>
        <v>24631453.249999996</v>
      </c>
      <c r="V1589" s="185">
        <f t="shared" si="223"/>
        <v>1580</v>
      </c>
      <c r="W1589" s="12">
        <v>316</v>
      </c>
      <c r="X1589" s="9">
        <v>999</v>
      </c>
      <c r="Y1589" s="9">
        <v>1580</v>
      </c>
      <c r="Z1589" s="12">
        <v>2164</v>
      </c>
      <c r="AA1589" s="12">
        <v>24631453.249999996</v>
      </c>
      <c r="AB1589" s="132"/>
      <c r="AC1589" s="131"/>
      <c r="AD1589" s="132"/>
      <c r="AE1589" s="132"/>
      <c r="AF1589" s="131"/>
      <c r="AG1589" s="131"/>
      <c r="AI1589" s="12"/>
      <c r="AL1589" s="12"/>
      <c r="AM1589" s="12"/>
      <c r="AO1589" s="12"/>
      <c r="AR1589" s="12"/>
      <c r="AS1589" s="12"/>
      <c r="AU1589" s="12"/>
      <c r="AX1589" s="12"/>
      <c r="AY1589" s="12"/>
      <c r="BA1589" s="12"/>
      <c r="BD1589" s="12"/>
      <c r="BE1589" s="12"/>
      <c r="BG1589" s="12"/>
      <c r="BJ1589" s="12"/>
      <c r="BK1589" s="12"/>
      <c r="BM1589" s="131"/>
      <c r="BN1589" s="132"/>
      <c r="BO1589" s="132"/>
      <c r="BP1589" s="12"/>
      <c r="BQ1589" s="12"/>
      <c r="BS1589" s="12"/>
      <c r="BV1589" s="12"/>
      <c r="BW1589" s="12"/>
      <c r="BY1589" s="12"/>
      <c r="CB1589" s="12"/>
      <c r="CC1589" s="12"/>
      <c r="CE1589" s="12"/>
      <c r="CH1589" s="12"/>
      <c r="CI1589" s="12"/>
    </row>
    <row r="1590" spans="1:87">
      <c r="A1590" s="9">
        <v>1581</v>
      </c>
      <c r="B1590" s="9">
        <v>317</v>
      </c>
      <c r="C1590" s="9" t="s">
        <v>1816</v>
      </c>
      <c r="D1590" s="9">
        <v>317</v>
      </c>
      <c r="E1590" s="9" t="s">
        <v>1377</v>
      </c>
      <c r="F1590" s="75">
        <v>48641677.772080004</v>
      </c>
      <c r="G1590" s="138">
        <v>1</v>
      </c>
      <c r="H1590" s="129">
        <f>U1590</f>
        <v>49005990.891000003</v>
      </c>
      <c r="I1590" s="128">
        <f>IF(H1594&gt;0, H1590/H1594, 0)</f>
        <v>0.99901309572338348</v>
      </c>
      <c r="J1590" s="76"/>
      <c r="K1590" s="12" t="e">
        <f>ROUND(J1594*I1590,0)</f>
        <v>#REF!</v>
      </c>
      <c r="L1590" s="75">
        <v>41171516</v>
      </c>
      <c r="M1590" s="12" t="e">
        <f>K1590-L1590</f>
        <v>#REF!</v>
      </c>
      <c r="N1590" s="50" t="e">
        <f t="shared" si="224"/>
        <v>#REF!</v>
      </c>
      <c r="O1590" s="12">
        <v>5081</v>
      </c>
      <c r="P1590" s="9">
        <f t="shared" si="217"/>
        <v>0</v>
      </c>
      <c r="Q1590" s="130">
        <f t="shared" si="218"/>
        <v>317</v>
      </c>
      <c r="R1590" s="130">
        <f t="shared" si="219"/>
        <v>317</v>
      </c>
      <c r="S1590" s="130">
        <f t="shared" si="220"/>
        <v>1581</v>
      </c>
      <c r="T1590" s="130">
        <f t="shared" si="221"/>
        <v>5095</v>
      </c>
      <c r="U1590" s="130">
        <f t="shared" si="222"/>
        <v>49005990.891000003</v>
      </c>
      <c r="V1590" s="185">
        <f t="shared" si="223"/>
        <v>1581</v>
      </c>
      <c r="W1590" s="12">
        <v>317</v>
      </c>
      <c r="X1590" s="9">
        <v>317</v>
      </c>
      <c r="Y1590" s="9">
        <v>1581</v>
      </c>
      <c r="Z1590" s="12">
        <v>5095</v>
      </c>
      <c r="AA1590" s="12">
        <v>49005990.891000003</v>
      </c>
      <c r="AB1590" s="132"/>
      <c r="AC1590" s="131"/>
      <c r="AD1590" s="132"/>
      <c r="AE1590" s="132"/>
      <c r="AF1590" s="131"/>
      <c r="AG1590" s="131"/>
      <c r="AI1590" s="12"/>
      <c r="AL1590" s="12"/>
      <c r="AM1590" s="12"/>
      <c r="AO1590" s="12"/>
      <c r="AR1590" s="12"/>
      <c r="AS1590" s="12"/>
      <c r="AU1590" s="12"/>
      <c r="AX1590" s="12"/>
      <c r="AY1590" s="12"/>
      <c r="BA1590" s="12"/>
      <c r="BD1590" s="12"/>
      <c r="BE1590" s="12"/>
      <c r="BG1590" s="12"/>
      <c r="BJ1590" s="12"/>
      <c r="BK1590" s="12"/>
      <c r="BM1590" s="131"/>
      <c r="BN1590" s="132"/>
      <c r="BO1590" s="132"/>
      <c r="BP1590" s="12"/>
      <c r="BQ1590" s="12"/>
      <c r="BS1590" s="12"/>
      <c r="BV1590" s="12"/>
      <c r="BW1590" s="12"/>
      <c r="BY1590" s="12"/>
      <c r="CB1590" s="12"/>
      <c r="CC1590" s="12"/>
      <c r="CE1590" s="12"/>
      <c r="CH1590" s="12"/>
      <c r="CI1590" s="12"/>
    </row>
    <row r="1591" spans="1:87">
      <c r="A1591" s="9">
        <v>1582</v>
      </c>
      <c r="B1591" s="9">
        <v>317</v>
      </c>
      <c r="C1591" s="9" t="s">
        <v>1816</v>
      </c>
      <c r="D1591" s="9">
        <v>915</v>
      </c>
      <c r="E1591" s="9" t="s">
        <v>1500</v>
      </c>
      <c r="F1591" s="75">
        <v>0</v>
      </c>
      <c r="G1591" s="138">
        <v>0</v>
      </c>
      <c r="H1591" s="129">
        <f t="shared" si="225"/>
        <v>48412</v>
      </c>
      <c r="I1591" s="128">
        <f>IF(H1594&gt;0, H1591/H1594, 0)</f>
        <v>9.8690427661656715E-4</v>
      </c>
      <c r="J1591" s="76"/>
      <c r="K1591" s="12" t="e">
        <f>ROUND(J1594*I1591,0)</f>
        <v>#REF!</v>
      </c>
      <c r="L1591" s="75">
        <v>0</v>
      </c>
      <c r="M1591" s="12" t="e">
        <f>K1591-L1591</f>
        <v>#REF!</v>
      </c>
      <c r="N1591" s="50" t="e">
        <f t="shared" si="224"/>
        <v>#REF!</v>
      </c>
      <c r="O1591" s="12">
        <v>0</v>
      </c>
      <c r="P1591" s="9">
        <f t="shared" si="217"/>
        <v>0</v>
      </c>
      <c r="Q1591" s="130">
        <f t="shared" si="218"/>
        <v>317</v>
      </c>
      <c r="R1591" s="130">
        <f t="shared" si="219"/>
        <v>915</v>
      </c>
      <c r="S1591" s="130">
        <f t="shared" si="220"/>
        <v>1582</v>
      </c>
      <c r="T1591" s="130">
        <f t="shared" si="221"/>
        <v>3</v>
      </c>
      <c r="U1591" s="130">
        <f t="shared" si="222"/>
        <v>48412</v>
      </c>
      <c r="V1591" s="185">
        <f t="shared" si="223"/>
        <v>1582</v>
      </c>
      <c r="W1591" s="12">
        <v>317</v>
      </c>
      <c r="X1591" s="9">
        <v>915</v>
      </c>
      <c r="Y1591" s="9">
        <v>1582</v>
      </c>
      <c r="Z1591" s="12">
        <v>3</v>
      </c>
      <c r="AA1591" s="12">
        <v>48412</v>
      </c>
      <c r="AB1591" s="132"/>
      <c r="AC1591" s="131"/>
      <c r="AD1591" s="132"/>
      <c r="AE1591" s="132"/>
      <c r="AF1591" s="131"/>
      <c r="AG1591" s="131"/>
      <c r="AI1591" s="12"/>
      <c r="AL1591" s="12"/>
      <c r="AM1591" s="12"/>
      <c r="AO1591" s="12"/>
      <c r="AR1591" s="12"/>
      <c r="AS1591" s="12"/>
      <c r="AU1591" s="12"/>
      <c r="AX1591" s="12"/>
      <c r="AY1591" s="12"/>
      <c r="BA1591" s="12"/>
      <c r="BD1591" s="12"/>
      <c r="BE1591" s="12"/>
      <c r="BG1591" s="12"/>
      <c r="BJ1591" s="12"/>
      <c r="BK1591" s="12"/>
      <c r="BM1591" s="131"/>
      <c r="BN1591" s="132"/>
      <c r="BO1591" s="132"/>
      <c r="BP1591" s="12"/>
      <c r="BQ1591" s="12"/>
      <c r="BS1591" s="12"/>
      <c r="BV1591" s="12"/>
      <c r="BW1591" s="12"/>
      <c r="BY1591" s="12"/>
      <c r="CB1591" s="12"/>
      <c r="CC1591" s="12"/>
      <c r="CE1591" s="12"/>
      <c r="CH1591" s="12"/>
      <c r="CI1591" s="12"/>
    </row>
    <row r="1592" spans="1:87">
      <c r="A1592" s="9">
        <v>1583</v>
      </c>
      <c r="B1592" s="9">
        <v>317</v>
      </c>
      <c r="C1592" s="9" t="s">
        <v>1928</v>
      </c>
      <c r="D1592" s="9">
        <v>998</v>
      </c>
      <c r="E1592" s="9" t="s">
        <v>1928</v>
      </c>
      <c r="F1592" s="75">
        <v>0</v>
      </c>
      <c r="G1592" s="138">
        <v>0</v>
      </c>
      <c r="H1592" s="129">
        <f t="shared" si="225"/>
        <v>0</v>
      </c>
      <c r="I1592" s="128">
        <f>IF(H1594&gt;0, H1592/H1594, 0)</f>
        <v>0</v>
      </c>
      <c r="J1592" s="76"/>
      <c r="K1592" s="12" t="e">
        <f>ROUND(J1594*I1592,0)</f>
        <v>#REF!</v>
      </c>
      <c r="L1592" s="75">
        <v>0</v>
      </c>
      <c r="M1592" s="12" t="e">
        <f>K1592-L1592</f>
        <v>#REF!</v>
      </c>
      <c r="N1592" s="50" t="e">
        <f t="shared" si="224"/>
        <v>#REF!</v>
      </c>
      <c r="O1592" s="12">
        <v>0</v>
      </c>
      <c r="P1592" s="9">
        <f t="shared" si="217"/>
        <v>0</v>
      </c>
      <c r="Q1592" s="130">
        <f t="shared" si="218"/>
        <v>317</v>
      </c>
      <c r="R1592" s="130">
        <f t="shared" si="219"/>
        <v>998</v>
      </c>
      <c r="S1592" s="130">
        <f t="shared" si="220"/>
        <v>1583</v>
      </c>
      <c r="T1592" s="130">
        <f t="shared" si="221"/>
        <v>0</v>
      </c>
      <c r="U1592" s="130">
        <f t="shared" si="222"/>
        <v>0</v>
      </c>
      <c r="V1592" s="185">
        <f t="shared" si="223"/>
        <v>1583</v>
      </c>
      <c r="W1592" s="12">
        <v>317</v>
      </c>
      <c r="X1592" s="9">
        <v>998</v>
      </c>
      <c r="Y1592" s="9">
        <v>1583</v>
      </c>
      <c r="Z1592" s="12">
        <v>0</v>
      </c>
      <c r="AA1592" s="12">
        <v>0</v>
      </c>
      <c r="AB1592" s="132"/>
      <c r="AC1592" s="131"/>
      <c r="AD1592" s="132"/>
      <c r="AE1592" s="132"/>
      <c r="AF1592" s="131"/>
      <c r="AG1592" s="131"/>
      <c r="AI1592" s="12"/>
      <c r="AL1592" s="12"/>
      <c r="AM1592" s="12"/>
      <c r="AO1592" s="12"/>
      <c r="AR1592" s="12"/>
      <c r="AS1592" s="12"/>
      <c r="AU1592" s="12"/>
      <c r="AX1592" s="12"/>
      <c r="AY1592" s="12"/>
      <c r="BA1592" s="12"/>
      <c r="BD1592" s="12"/>
      <c r="BE1592" s="12"/>
      <c r="BG1592" s="12"/>
      <c r="BJ1592" s="12"/>
      <c r="BK1592" s="12"/>
      <c r="BM1592" s="131"/>
      <c r="BN1592" s="132"/>
      <c r="BO1592" s="132"/>
      <c r="BP1592" s="12"/>
      <c r="BQ1592" s="12"/>
      <c r="BS1592" s="12"/>
      <c r="BV1592" s="12"/>
      <c r="BW1592" s="12"/>
      <c r="BY1592" s="12"/>
      <c r="CB1592" s="12"/>
      <c r="CC1592" s="12"/>
      <c r="CE1592" s="12"/>
      <c r="CH1592" s="12"/>
      <c r="CI1592" s="12"/>
    </row>
    <row r="1593" spans="1:87">
      <c r="A1593" s="9">
        <v>1584</v>
      </c>
      <c r="B1593" s="9">
        <v>317</v>
      </c>
      <c r="C1593" s="9" t="s">
        <v>1928</v>
      </c>
      <c r="D1593" s="9">
        <v>998</v>
      </c>
      <c r="E1593" s="9" t="s">
        <v>1928</v>
      </c>
      <c r="F1593" s="75">
        <v>0</v>
      </c>
      <c r="G1593" s="138">
        <v>0</v>
      </c>
      <c r="H1593" s="129">
        <f t="shared" si="225"/>
        <v>0</v>
      </c>
      <c r="I1593" s="128">
        <f>IF(H1594&gt;0, H1593/H1594, 0)</f>
        <v>0</v>
      </c>
      <c r="J1593" s="76"/>
      <c r="K1593" s="12" t="e">
        <f>ROUND(J1594*I1593,0)</f>
        <v>#REF!</v>
      </c>
      <c r="L1593" s="75">
        <v>0</v>
      </c>
      <c r="M1593" s="12" t="e">
        <f>K1593-L1593</f>
        <v>#REF!</v>
      </c>
      <c r="N1593" s="50" t="e">
        <f t="shared" si="224"/>
        <v>#REF!</v>
      </c>
      <c r="O1593" s="12">
        <v>0</v>
      </c>
      <c r="P1593" s="9">
        <f t="shared" si="217"/>
        <v>0</v>
      </c>
      <c r="Q1593" s="130">
        <f t="shared" si="218"/>
        <v>317</v>
      </c>
      <c r="R1593" s="130">
        <f t="shared" si="219"/>
        <v>998</v>
      </c>
      <c r="S1593" s="130">
        <f t="shared" si="220"/>
        <v>1584</v>
      </c>
      <c r="T1593" s="130">
        <f t="shared" si="221"/>
        <v>0</v>
      </c>
      <c r="U1593" s="130">
        <f t="shared" si="222"/>
        <v>0</v>
      </c>
      <c r="V1593" s="185">
        <f t="shared" si="223"/>
        <v>1584</v>
      </c>
      <c r="W1593" s="12">
        <v>317</v>
      </c>
      <c r="X1593" s="9">
        <v>998</v>
      </c>
      <c r="Y1593" s="9">
        <v>1584</v>
      </c>
      <c r="Z1593" s="12">
        <v>0</v>
      </c>
      <c r="AA1593" s="12">
        <v>0</v>
      </c>
      <c r="AB1593" s="132"/>
      <c r="AC1593" s="131"/>
      <c r="AD1593" s="132"/>
      <c r="AE1593" s="132"/>
      <c r="AF1593" s="131"/>
      <c r="AG1593" s="131"/>
      <c r="AI1593" s="12"/>
      <c r="AL1593" s="12"/>
      <c r="AM1593" s="12"/>
      <c r="AO1593" s="12"/>
      <c r="AR1593" s="12"/>
      <c r="AS1593" s="12"/>
      <c r="AU1593" s="12"/>
      <c r="AX1593" s="12"/>
      <c r="AY1593" s="12"/>
      <c r="BA1593" s="12"/>
      <c r="BD1593" s="12"/>
      <c r="BE1593" s="12"/>
      <c r="BG1593" s="12"/>
      <c r="BJ1593" s="12"/>
      <c r="BK1593" s="12"/>
      <c r="BM1593" s="131"/>
      <c r="BN1593" s="132"/>
      <c r="BO1593" s="132"/>
      <c r="BP1593" s="12"/>
      <c r="BQ1593" s="12"/>
      <c r="BS1593" s="12"/>
      <c r="BV1593" s="12"/>
      <c r="BW1593" s="12"/>
      <c r="BY1593" s="12"/>
      <c r="CB1593" s="12"/>
      <c r="CC1593" s="12"/>
      <c r="CE1593" s="12"/>
      <c r="CH1593" s="12"/>
      <c r="CI1593" s="12"/>
    </row>
    <row r="1594" spans="1:87">
      <c r="A1594" s="9">
        <v>1585</v>
      </c>
      <c r="B1594" s="13">
        <v>317</v>
      </c>
      <c r="C1594" s="13" t="s">
        <v>1816</v>
      </c>
      <c r="D1594" s="13">
        <v>999</v>
      </c>
      <c r="E1594" s="13" t="s">
        <v>946</v>
      </c>
      <c r="F1594" s="141">
        <v>48641677.772080004</v>
      </c>
      <c r="G1594" s="142">
        <v>1</v>
      </c>
      <c r="H1594" s="134">
        <f>SUM(H1590:H1593)</f>
        <v>49054402.891000003</v>
      </c>
      <c r="I1594" s="133">
        <f>SUM(I1590:I1593)</f>
        <v>1</v>
      </c>
      <c r="J1594" s="111" t="e">
        <f>VLOOKUP(B1594,town351,22)</f>
        <v>#REF!</v>
      </c>
      <c r="K1594" s="111" t="e">
        <f>SUM(K1590:K1593)</f>
        <v>#REF!</v>
      </c>
      <c r="L1594" s="135">
        <v>41171516</v>
      </c>
      <c r="M1594" s="111" t="e">
        <f>SUM(M1590:M1593)</f>
        <v>#REF!</v>
      </c>
      <c r="N1594" s="49" t="e">
        <f t="shared" si="224"/>
        <v>#REF!</v>
      </c>
      <c r="O1594" s="111">
        <v>5081</v>
      </c>
      <c r="P1594" s="9">
        <f t="shared" si="217"/>
        <v>0</v>
      </c>
      <c r="Q1594" s="130">
        <f t="shared" si="218"/>
        <v>317</v>
      </c>
      <c r="R1594" s="130">
        <f t="shared" si="219"/>
        <v>999</v>
      </c>
      <c r="S1594" s="130">
        <f t="shared" si="220"/>
        <v>1585</v>
      </c>
      <c r="T1594" s="130">
        <f t="shared" si="221"/>
        <v>5098</v>
      </c>
      <c r="U1594" s="130">
        <f t="shared" si="222"/>
        <v>49054402.891000003</v>
      </c>
      <c r="V1594" s="185">
        <f t="shared" si="223"/>
        <v>1585</v>
      </c>
      <c r="W1594" s="12">
        <v>317</v>
      </c>
      <c r="X1594" s="9">
        <v>999</v>
      </c>
      <c r="Y1594" s="9">
        <v>1585</v>
      </c>
      <c r="Z1594" s="12">
        <v>5098</v>
      </c>
      <c r="AA1594" s="12">
        <v>49054402.891000003</v>
      </c>
      <c r="AB1594" s="132"/>
      <c r="AC1594" s="131"/>
      <c r="AD1594" s="132"/>
      <c r="AE1594" s="132"/>
      <c r="AF1594" s="131"/>
      <c r="AG1594" s="131"/>
      <c r="AI1594" s="12"/>
      <c r="AL1594" s="12"/>
      <c r="AM1594" s="12"/>
      <c r="AO1594" s="12"/>
      <c r="AR1594" s="12"/>
      <c r="AS1594" s="12"/>
      <c r="AU1594" s="12"/>
      <c r="AX1594" s="12"/>
      <c r="AY1594" s="12"/>
      <c r="BA1594" s="12"/>
      <c r="BD1594" s="12"/>
      <c r="BE1594" s="12"/>
      <c r="BG1594" s="12"/>
      <c r="BJ1594" s="12"/>
      <c r="BK1594" s="12"/>
      <c r="BM1594" s="131"/>
      <c r="BN1594" s="132"/>
      <c r="BO1594" s="132"/>
      <c r="BP1594" s="12"/>
      <c r="BQ1594" s="12"/>
      <c r="BS1594" s="12"/>
      <c r="BV1594" s="12"/>
      <c r="BW1594" s="12"/>
      <c r="BY1594" s="12"/>
      <c r="CB1594" s="12"/>
      <c r="CC1594" s="12"/>
      <c r="CE1594" s="12"/>
      <c r="CH1594" s="12"/>
      <c r="CI1594" s="12"/>
    </row>
    <row r="1595" spans="1:87">
      <c r="A1595" s="9">
        <v>1586</v>
      </c>
      <c r="B1595" s="9">
        <v>318</v>
      </c>
      <c r="C1595" s="9" t="s">
        <v>1817</v>
      </c>
      <c r="D1595" s="9">
        <v>318</v>
      </c>
      <c r="E1595" s="9" t="s">
        <v>1378</v>
      </c>
      <c r="F1595" s="75">
        <v>1150249.74</v>
      </c>
      <c r="G1595" s="138">
        <v>0.40747271799054963</v>
      </c>
      <c r="H1595" s="129">
        <f>U1595</f>
        <v>1067714.3400000001</v>
      </c>
      <c r="I1595" s="128">
        <f>IF(H1599&gt;0, H1595/H1599, 0)</f>
        <v>0.37861843566381881</v>
      </c>
      <c r="J1595" s="76"/>
      <c r="K1595" s="12" t="e">
        <f>ROUND(J1599*I1595,0)</f>
        <v>#REF!</v>
      </c>
      <c r="L1595" s="75">
        <v>993135</v>
      </c>
      <c r="M1595" s="12" t="e">
        <f>K1595-L1595</f>
        <v>#REF!</v>
      </c>
      <c r="N1595" s="50" t="e">
        <f t="shared" si="224"/>
        <v>#REF!</v>
      </c>
      <c r="O1595" s="12">
        <v>124</v>
      </c>
      <c r="P1595" s="9">
        <f t="shared" si="217"/>
        <v>0</v>
      </c>
      <c r="Q1595" s="130">
        <f t="shared" si="218"/>
        <v>318</v>
      </c>
      <c r="R1595" s="130">
        <f t="shared" si="219"/>
        <v>318</v>
      </c>
      <c r="S1595" s="130">
        <f t="shared" si="220"/>
        <v>1586</v>
      </c>
      <c r="T1595" s="130">
        <f t="shared" si="221"/>
        <v>108</v>
      </c>
      <c r="U1595" s="130">
        <f t="shared" si="222"/>
        <v>1067714.3400000001</v>
      </c>
      <c r="V1595" s="185">
        <f t="shared" si="223"/>
        <v>1586</v>
      </c>
      <c r="W1595" s="12">
        <v>318</v>
      </c>
      <c r="X1595" s="9">
        <v>318</v>
      </c>
      <c r="Y1595" s="9">
        <v>1586</v>
      </c>
      <c r="Z1595" s="12">
        <v>108</v>
      </c>
      <c r="AA1595" s="12">
        <v>1067714.3400000001</v>
      </c>
      <c r="AB1595" s="132"/>
      <c r="AC1595" s="131"/>
      <c r="AD1595" s="132"/>
      <c r="AE1595" s="132"/>
      <c r="AF1595" s="131"/>
      <c r="AG1595" s="131"/>
      <c r="AI1595" s="12"/>
      <c r="AL1595" s="12"/>
      <c r="AM1595" s="12"/>
      <c r="AO1595" s="12"/>
      <c r="AR1595" s="12"/>
      <c r="AS1595" s="12"/>
      <c r="AU1595" s="12"/>
      <c r="AX1595" s="12"/>
      <c r="AY1595" s="12"/>
      <c r="BA1595" s="12"/>
      <c r="BD1595" s="12"/>
      <c r="BE1595" s="12"/>
      <c r="BG1595" s="12"/>
      <c r="BJ1595" s="12"/>
      <c r="BK1595" s="12"/>
      <c r="BM1595" s="131"/>
      <c r="BN1595" s="132"/>
      <c r="BO1595" s="132"/>
      <c r="BP1595" s="12"/>
      <c r="BQ1595" s="12"/>
      <c r="BS1595" s="12"/>
      <c r="BV1595" s="12"/>
      <c r="BW1595" s="12"/>
      <c r="BY1595" s="12"/>
      <c r="CB1595" s="12"/>
      <c r="CC1595" s="12"/>
      <c r="CE1595" s="12"/>
      <c r="CH1595" s="12"/>
      <c r="CI1595" s="12"/>
    </row>
    <row r="1596" spans="1:87">
      <c r="A1596" s="9">
        <v>1587</v>
      </c>
      <c r="B1596" s="9">
        <v>318</v>
      </c>
      <c r="C1596" s="9" t="s">
        <v>1817</v>
      </c>
      <c r="D1596" s="9">
        <v>660</v>
      </c>
      <c r="E1596" s="9" t="s">
        <v>1432</v>
      </c>
      <c r="F1596" s="75">
        <v>1547718</v>
      </c>
      <c r="G1596" s="138">
        <v>0.54827472522871201</v>
      </c>
      <c r="H1596" s="129">
        <f t="shared" si="225"/>
        <v>1640550</v>
      </c>
      <c r="I1596" s="128">
        <f>IF(H1599&gt;0, H1596/H1599, 0)</f>
        <v>0.58174967906516828</v>
      </c>
      <c r="J1596" s="76"/>
      <c r="K1596" s="12" t="e">
        <f>ROUND(J1599*I1596,0)</f>
        <v>#REF!</v>
      </c>
      <c r="L1596" s="75">
        <v>1336312</v>
      </c>
      <c r="M1596" s="12" t="e">
        <f>K1596-L1596</f>
        <v>#REF!</v>
      </c>
      <c r="N1596" s="50" t="e">
        <f t="shared" si="224"/>
        <v>#REF!</v>
      </c>
      <c r="O1596" s="12">
        <v>153</v>
      </c>
      <c r="P1596" s="9">
        <f t="shared" si="217"/>
        <v>0</v>
      </c>
      <c r="Q1596" s="130">
        <f t="shared" si="218"/>
        <v>318</v>
      </c>
      <c r="R1596" s="130">
        <f t="shared" si="219"/>
        <v>660</v>
      </c>
      <c r="S1596" s="130">
        <f t="shared" si="220"/>
        <v>1587</v>
      </c>
      <c r="T1596" s="130">
        <f t="shared" si="221"/>
        <v>157</v>
      </c>
      <c r="U1596" s="130">
        <f t="shared" si="222"/>
        <v>1640550</v>
      </c>
      <c r="V1596" s="185">
        <f t="shared" si="223"/>
        <v>1587</v>
      </c>
      <c r="W1596" s="12">
        <v>318</v>
      </c>
      <c r="X1596" s="9">
        <v>660</v>
      </c>
      <c r="Y1596" s="9">
        <v>1587</v>
      </c>
      <c r="Z1596" s="12">
        <v>157</v>
      </c>
      <c r="AA1596" s="12">
        <v>1640550</v>
      </c>
      <c r="AB1596" s="132"/>
      <c r="AC1596" s="131"/>
      <c r="AD1596" s="132"/>
      <c r="AE1596" s="132"/>
      <c r="AF1596" s="131"/>
      <c r="AG1596" s="131"/>
      <c r="AI1596" s="12"/>
      <c r="AL1596" s="12"/>
      <c r="AM1596" s="12"/>
      <c r="AO1596" s="12"/>
      <c r="AR1596" s="12"/>
      <c r="AS1596" s="12"/>
      <c r="AU1596" s="12"/>
      <c r="AX1596" s="12"/>
      <c r="AY1596" s="12"/>
      <c r="BA1596" s="12"/>
      <c r="BD1596" s="12"/>
      <c r="BE1596" s="12"/>
      <c r="BG1596" s="12"/>
      <c r="BJ1596" s="12"/>
      <c r="BK1596" s="12"/>
      <c r="BM1596" s="131"/>
      <c r="BN1596" s="132"/>
      <c r="BO1596" s="132"/>
      <c r="BP1596" s="12"/>
      <c r="BQ1596" s="12"/>
      <c r="BS1596" s="12"/>
      <c r="BV1596" s="12"/>
      <c r="BW1596" s="12"/>
      <c r="BY1596" s="12"/>
      <c r="CB1596" s="12"/>
      <c r="CC1596" s="12"/>
      <c r="CE1596" s="12"/>
      <c r="CH1596" s="12"/>
      <c r="CI1596" s="12"/>
    </row>
    <row r="1597" spans="1:87">
      <c r="A1597" s="9">
        <v>1588</v>
      </c>
      <c r="B1597" s="9">
        <v>318</v>
      </c>
      <c r="C1597" s="9" t="s">
        <v>1817</v>
      </c>
      <c r="D1597" s="9">
        <v>815</v>
      </c>
      <c r="E1597" s="9" t="s">
        <v>1477</v>
      </c>
      <c r="F1597" s="75">
        <v>124920</v>
      </c>
      <c r="G1597" s="138">
        <v>4.4252556780738292E-2</v>
      </c>
      <c r="H1597" s="129">
        <f t="shared" si="225"/>
        <v>111763</v>
      </c>
      <c r="I1597" s="128">
        <f>IF(H1599&gt;0, H1597/H1599, 0)</f>
        <v>3.9631885271013016E-2</v>
      </c>
      <c r="J1597" s="76"/>
      <c r="K1597" s="12" t="e">
        <f>ROUND(J1599*I1597,0)</f>
        <v>#REF!</v>
      </c>
      <c r="L1597" s="75">
        <v>107857</v>
      </c>
      <c r="M1597" s="12" t="e">
        <f>K1597-L1597</f>
        <v>#REF!</v>
      </c>
      <c r="N1597" s="50" t="e">
        <f t="shared" si="224"/>
        <v>#REF!</v>
      </c>
      <c r="O1597" s="12">
        <v>8</v>
      </c>
      <c r="P1597" s="9">
        <f t="shared" si="217"/>
        <v>0</v>
      </c>
      <c r="Q1597" s="130">
        <f t="shared" si="218"/>
        <v>318</v>
      </c>
      <c r="R1597" s="130">
        <f t="shared" si="219"/>
        <v>815</v>
      </c>
      <c r="S1597" s="130">
        <f t="shared" si="220"/>
        <v>1588</v>
      </c>
      <c r="T1597" s="130">
        <f t="shared" si="221"/>
        <v>7</v>
      </c>
      <c r="U1597" s="130">
        <f t="shared" si="222"/>
        <v>111763</v>
      </c>
      <c r="V1597" s="185">
        <f t="shared" si="223"/>
        <v>1588</v>
      </c>
      <c r="W1597" s="12">
        <v>318</v>
      </c>
      <c r="X1597" s="9">
        <v>815</v>
      </c>
      <c r="Y1597" s="9">
        <v>1588</v>
      </c>
      <c r="Z1597" s="12">
        <v>7</v>
      </c>
      <c r="AA1597" s="12">
        <v>111763</v>
      </c>
      <c r="AB1597" s="132"/>
      <c r="AC1597" s="131"/>
      <c r="AD1597" s="132"/>
      <c r="AE1597" s="132"/>
      <c r="AF1597" s="131"/>
      <c r="AG1597" s="131"/>
      <c r="AI1597" s="12"/>
      <c r="AL1597" s="12"/>
      <c r="AM1597" s="12"/>
      <c r="AO1597" s="12"/>
      <c r="AR1597" s="12"/>
      <c r="AS1597" s="12"/>
      <c r="AU1597" s="12"/>
      <c r="AX1597" s="12"/>
      <c r="AY1597" s="12"/>
      <c r="BA1597" s="12"/>
      <c r="BD1597" s="12"/>
      <c r="BE1597" s="12"/>
      <c r="BG1597" s="12"/>
      <c r="BJ1597" s="12"/>
      <c r="BK1597" s="12"/>
      <c r="BM1597" s="131"/>
      <c r="BN1597" s="132"/>
      <c r="BO1597" s="132"/>
      <c r="BP1597" s="12"/>
      <c r="BQ1597" s="12"/>
      <c r="BS1597" s="12"/>
      <c r="BV1597" s="12"/>
      <c r="BW1597" s="12"/>
      <c r="BY1597" s="12"/>
      <c r="CB1597" s="12"/>
      <c r="CC1597" s="12"/>
      <c r="CE1597" s="12"/>
      <c r="CH1597" s="12"/>
      <c r="CI1597" s="12"/>
    </row>
    <row r="1598" spans="1:87">
      <c r="A1598" s="9">
        <v>1589</v>
      </c>
      <c r="B1598" s="9">
        <v>318</v>
      </c>
      <c r="C1598" s="9" t="s">
        <v>1928</v>
      </c>
      <c r="D1598" s="9">
        <v>998</v>
      </c>
      <c r="E1598" s="9" t="s">
        <v>1928</v>
      </c>
      <c r="F1598" s="75">
        <v>0</v>
      </c>
      <c r="G1598" s="138">
        <v>0</v>
      </c>
      <c r="H1598" s="129">
        <f t="shared" si="225"/>
        <v>0</v>
      </c>
      <c r="I1598" s="128">
        <f>IF(H1599&gt;0, H1598/H1599, 0)</f>
        <v>0</v>
      </c>
      <c r="J1598" s="76"/>
      <c r="K1598" s="12" t="e">
        <f>ROUND(J1599*I1598,0)</f>
        <v>#REF!</v>
      </c>
      <c r="L1598" s="75">
        <v>0</v>
      </c>
      <c r="M1598" s="12" t="e">
        <f>K1598-L1598</f>
        <v>#REF!</v>
      </c>
      <c r="N1598" s="50" t="e">
        <f t="shared" si="224"/>
        <v>#REF!</v>
      </c>
      <c r="O1598" s="12">
        <v>0</v>
      </c>
      <c r="P1598" s="9">
        <f t="shared" si="217"/>
        <v>0</v>
      </c>
      <c r="Q1598" s="130">
        <f t="shared" si="218"/>
        <v>318</v>
      </c>
      <c r="R1598" s="130">
        <f t="shared" si="219"/>
        <v>998</v>
      </c>
      <c r="S1598" s="130">
        <f t="shared" si="220"/>
        <v>1589</v>
      </c>
      <c r="T1598" s="130">
        <f t="shared" si="221"/>
        <v>0</v>
      </c>
      <c r="U1598" s="130">
        <f t="shared" si="222"/>
        <v>0</v>
      </c>
      <c r="V1598" s="185">
        <f t="shared" si="223"/>
        <v>1589</v>
      </c>
      <c r="W1598" s="12">
        <v>318</v>
      </c>
      <c r="X1598" s="9">
        <v>998</v>
      </c>
      <c r="Y1598" s="9">
        <v>1589</v>
      </c>
      <c r="Z1598" s="12">
        <v>0</v>
      </c>
      <c r="AA1598" s="12">
        <v>0</v>
      </c>
      <c r="AB1598" s="132"/>
      <c r="AC1598" s="131"/>
      <c r="AD1598" s="132"/>
      <c r="AE1598" s="132"/>
      <c r="AF1598" s="131"/>
      <c r="AG1598" s="131"/>
      <c r="AI1598" s="12"/>
      <c r="AL1598" s="12"/>
      <c r="AM1598" s="12"/>
      <c r="AO1598" s="12"/>
      <c r="AR1598" s="12"/>
      <c r="AS1598" s="12"/>
      <c r="AU1598" s="12"/>
      <c r="AX1598" s="12"/>
      <c r="AY1598" s="12"/>
      <c r="BA1598" s="12"/>
      <c r="BD1598" s="12"/>
      <c r="BE1598" s="12"/>
      <c r="BG1598" s="12"/>
      <c r="BJ1598" s="12"/>
      <c r="BK1598" s="12"/>
      <c r="BM1598" s="131"/>
      <c r="BN1598" s="132"/>
      <c r="BO1598" s="132"/>
      <c r="BP1598" s="12"/>
      <c r="BQ1598" s="12"/>
      <c r="BS1598" s="12"/>
      <c r="BV1598" s="12"/>
      <c r="BW1598" s="12"/>
      <c r="BY1598" s="12"/>
      <c r="CB1598" s="12"/>
      <c r="CC1598" s="12"/>
      <c r="CE1598" s="12"/>
      <c r="CH1598" s="12"/>
      <c r="CI1598" s="12"/>
    </row>
    <row r="1599" spans="1:87">
      <c r="A1599" s="9">
        <v>1590</v>
      </c>
      <c r="B1599" s="13">
        <v>318</v>
      </c>
      <c r="C1599" s="13" t="s">
        <v>1817</v>
      </c>
      <c r="D1599" s="13">
        <v>999</v>
      </c>
      <c r="E1599" s="13" t="s">
        <v>946</v>
      </c>
      <c r="F1599" s="141">
        <v>2822887.74</v>
      </c>
      <c r="G1599" s="142">
        <v>0.99999999999999989</v>
      </c>
      <c r="H1599" s="134">
        <f>SUM(H1595:H1598)</f>
        <v>2820027.34</v>
      </c>
      <c r="I1599" s="133">
        <f>SUM(I1595:I1598)</f>
        <v>1</v>
      </c>
      <c r="J1599" s="111" t="e">
        <f>VLOOKUP(B1599,town351,22)</f>
        <v>#REF!</v>
      </c>
      <c r="K1599" s="111" t="e">
        <f>SUM(K1595:K1598)</f>
        <v>#REF!</v>
      </c>
      <c r="L1599" s="135">
        <v>2437304</v>
      </c>
      <c r="M1599" s="111" t="e">
        <f>SUM(M1595:M1598)</f>
        <v>#REF!</v>
      </c>
      <c r="N1599" s="49" t="e">
        <f t="shared" si="224"/>
        <v>#REF!</v>
      </c>
      <c r="O1599" s="111">
        <v>285</v>
      </c>
      <c r="P1599" s="9">
        <f t="shared" si="217"/>
        <v>0</v>
      </c>
      <c r="Q1599" s="130">
        <f t="shared" si="218"/>
        <v>318</v>
      </c>
      <c r="R1599" s="130">
        <f t="shared" si="219"/>
        <v>999</v>
      </c>
      <c r="S1599" s="130">
        <f t="shared" si="220"/>
        <v>1590</v>
      </c>
      <c r="T1599" s="130">
        <f t="shared" si="221"/>
        <v>272</v>
      </c>
      <c r="U1599" s="130">
        <f t="shared" si="222"/>
        <v>2820027.34</v>
      </c>
      <c r="V1599" s="185">
        <f t="shared" si="223"/>
        <v>1590</v>
      </c>
      <c r="W1599" s="12">
        <v>318</v>
      </c>
      <c r="X1599" s="9">
        <v>999</v>
      </c>
      <c r="Y1599" s="9">
        <v>1590</v>
      </c>
      <c r="Z1599" s="12">
        <v>272</v>
      </c>
      <c r="AA1599" s="12">
        <v>2820027.34</v>
      </c>
      <c r="AB1599" s="132"/>
      <c r="AC1599" s="131"/>
      <c r="AD1599" s="132"/>
      <c r="AE1599" s="132"/>
      <c r="AF1599" s="131"/>
      <c r="AG1599" s="131"/>
      <c r="AI1599" s="12"/>
      <c r="AL1599" s="12"/>
      <c r="AM1599" s="12"/>
      <c r="AO1599" s="12"/>
      <c r="AR1599" s="12"/>
      <c r="AS1599" s="12"/>
      <c r="AU1599" s="12"/>
      <c r="AX1599" s="12"/>
      <c r="AY1599" s="12"/>
      <c r="BA1599" s="12"/>
      <c r="BD1599" s="12"/>
      <c r="BE1599" s="12"/>
      <c r="BG1599" s="12"/>
      <c r="BJ1599" s="12"/>
      <c r="BK1599" s="12"/>
      <c r="BM1599" s="131"/>
      <c r="BN1599" s="132"/>
      <c r="BO1599" s="132"/>
      <c r="BP1599" s="12"/>
      <c r="BQ1599" s="12"/>
      <c r="BS1599" s="12"/>
      <c r="BV1599" s="12"/>
      <c r="BW1599" s="12"/>
      <c r="BY1599" s="12"/>
      <c r="CB1599" s="12"/>
      <c r="CC1599" s="12"/>
      <c r="CE1599" s="12"/>
      <c r="CH1599" s="12"/>
      <c r="CI1599" s="12"/>
    </row>
    <row r="1600" spans="1:87">
      <c r="A1600" s="9">
        <v>1591</v>
      </c>
      <c r="B1600" s="9">
        <v>319</v>
      </c>
      <c r="C1600" s="9" t="s">
        <v>1818</v>
      </c>
      <c r="D1600" s="9">
        <v>319</v>
      </c>
      <c r="E1600" s="9" t="s">
        <v>1379</v>
      </c>
      <c r="F1600" s="75">
        <v>0</v>
      </c>
      <c r="G1600" s="138">
        <v>0</v>
      </c>
      <c r="H1600" s="129">
        <f>U1600</f>
        <v>0</v>
      </c>
      <c r="I1600" s="128">
        <f>IF(H1604&gt;0, H1600/H1604, 0)</f>
        <v>0</v>
      </c>
      <c r="J1600" s="76"/>
      <c r="K1600" s="12" t="e">
        <f>ROUND(J1604*I1600,0)</f>
        <v>#REF!</v>
      </c>
      <c r="L1600" s="75">
        <v>0</v>
      </c>
      <c r="M1600" s="12" t="e">
        <f>K1600-L1600</f>
        <v>#REF!</v>
      </c>
      <c r="N1600" s="50" t="e">
        <f t="shared" si="224"/>
        <v>#REF!</v>
      </c>
      <c r="O1600" s="12">
        <v>0</v>
      </c>
      <c r="P1600" s="9">
        <f t="shared" si="217"/>
        <v>0</v>
      </c>
      <c r="Q1600" s="130">
        <f t="shared" si="218"/>
        <v>319</v>
      </c>
      <c r="R1600" s="130">
        <f t="shared" si="219"/>
        <v>319</v>
      </c>
      <c r="S1600" s="130">
        <f t="shared" si="220"/>
        <v>1591</v>
      </c>
      <c r="T1600" s="130">
        <f t="shared" si="221"/>
        <v>0</v>
      </c>
      <c r="U1600" s="130">
        <f t="shared" si="222"/>
        <v>0</v>
      </c>
      <c r="V1600" s="185">
        <f t="shared" si="223"/>
        <v>1591</v>
      </c>
      <c r="W1600" s="12">
        <v>319</v>
      </c>
      <c r="X1600" s="9">
        <v>319</v>
      </c>
      <c r="Y1600" s="9">
        <v>1591</v>
      </c>
      <c r="Z1600" s="12">
        <v>0</v>
      </c>
      <c r="AA1600" s="12">
        <v>0</v>
      </c>
      <c r="AB1600" s="132"/>
      <c r="AC1600" s="131"/>
      <c r="AD1600" s="132"/>
      <c r="AE1600" s="132"/>
      <c r="AF1600" s="131"/>
      <c r="AG1600" s="131"/>
      <c r="AI1600" s="12"/>
      <c r="AL1600" s="12"/>
      <c r="AM1600" s="12"/>
      <c r="AO1600" s="12"/>
      <c r="AR1600" s="12"/>
      <c r="AS1600" s="12"/>
      <c r="AU1600" s="12"/>
      <c r="AX1600" s="12"/>
      <c r="AY1600" s="12"/>
      <c r="BA1600" s="12"/>
      <c r="BD1600" s="12"/>
      <c r="BE1600" s="12"/>
      <c r="BG1600" s="12"/>
      <c r="BJ1600" s="12"/>
      <c r="BK1600" s="12"/>
      <c r="BM1600" s="131"/>
      <c r="BN1600" s="132"/>
      <c r="BO1600" s="132"/>
      <c r="BP1600" s="12"/>
      <c r="BQ1600" s="12"/>
      <c r="BS1600" s="12"/>
      <c r="BV1600" s="12"/>
      <c r="BW1600" s="12"/>
      <c r="BY1600" s="12"/>
      <c r="CB1600" s="12"/>
      <c r="CC1600" s="12"/>
      <c r="CE1600" s="12"/>
      <c r="CH1600" s="12"/>
      <c r="CI1600" s="12"/>
    </row>
    <row r="1601" spans="1:87">
      <c r="A1601" s="9">
        <v>1592</v>
      </c>
      <c r="B1601" s="9">
        <v>319</v>
      </c>
      <c r="C1601" s="9" t="s">
        <v>1818</v>
      </c>
      <c r="D1601" s="9">
        <v>728</v>
      </c>
      <c r="E1601" s="9" t="s">
        <v>1454</v>
      </c>
      <c r="F1601" s="75">
        <v>569605</v>
      </c>
      <c r="G1601" s="138">
        <v>0.56520488000912894</v>
      </c>
      <c r="H1601" s="129">
        <f t="shared" si="225"/>
        <v>717959</v>
      </c>
      <c r="I1601" s="128">
        <f>IF(H1604&gt;0, H1601/H1604, 0)</f>
        <v>0.5909443715095869</v>
      </c>
      <c r="J1601" s="76"/>
      <c r="K1601" s="12" t="e">
        <f>ROUND(J1604*I1601,0)</f>
        <v>#REF!</v>
      </c>
      <c r="L1601" s="75">
        <v>353675</v>
      </c>
      <c r="M1601" s="12" t="e">
        <f>K1601-L1601</f>
        <v>#REF!</v>
      </c>
      <c r="N1601" s="50" t="e">
        <f t="shared" si="224"/>
        <v>#REF!</v>
      </c>
      <c r="O1601" s="12">
        <v>55</v>
      </c>
      <c r="P1601" s="9">
        <f t="shared" si="217"/>
        <v>0</v>
      </c>
      <c r="Q1601" s="130">
        <f t="shared" si="218"/>
        <v>319</v>
      </c>
      <c r="R1601" s="130">
        <f t="shared" si="219"/>
        <v>728</v>
      </c>
      <c r="S1601" s="130">
        <f t="shared" si="220"/>
        <v>1592</v>
      </c>
      <c r="T1601" s="130">
        <f t="shared" si="221"/>
        <v>68</v>
      </c>
      <c r="U1601" s="130">
        <f t="shared" si="222"/>
        <v>717959</v>
      </c>
      <c r="V1601" s="185">
        <f t="shared" si="223"/>
        <v>1592</v>
      </c>
      <c r="W1601" s="12">
        <v>319</v>
      </c>
      <c r="X1601" s="9">
        <v>728</v>
      </c>
      <c r="Y1601" s="9">
        <v>1592</v>
      </c>
      <c r="Z1601" s="12">
        <v>68</v>
      </c>
      <c r="AA1601" s="12">
        <v>717959</v>
      </c>
      <c r="AB1601" s="132"/>
      <c r="AC1601" s="131"/>
      <c r="AD1601" s="132"/>
      <c r="AE1601" s="132"/>
      <c r="AF1601" s="131"/>
      <c r="AG1601" s="131"/>
      <c r="AI1601" s="12"/>
      <c r="AL1601" s="12"/>
      <c r="AM1601" s="12"/>
      <c r="AO1601" s="12"/>
      <c r="AR1601" s="12"/>
      <c r="AS1601" s="12"/>
      <c r="AU1601" s="12"/>
      <c r="AX1601" s="12"/>
      <c r="AY1601" s="12"/>
      <c r="BA1601" s="12"/>
      <c r="BD1601" s="12"/>
      <c r="BE1601" s="12"/>
      <c r="BG1601" s="12"/>
      <c r="BJ1601" s="12"/>
      <c r="BK1601" s="12"/>
      <c r="BM1601" s="131"/>
      <c r="BN1601" s="132"/>
      <c r="BO1601" s="132"/>
      <c r="BP1601" s="12"/>
      <c r="BQ1601" s="12"/>
      <c r="BS1601" s="12"/>
      <c r="BV1601" s="12"/>
      <c r="BW1601" s="12"/>
      <c r="BY1601" s="12"/>
      <c r="CB1601" s="12"/>
      <c r="CC1601" s="12"/>
      <c r="CE1601" s="12"/>
      <c r="CH1601" s="12"/>
      <c r="CI1601" s="12"/>
    </row>
    <row r="1602" spans="1:87">
      <c r="A1602" s="9">
        <v>1593</v>
      </c>
      <c r="B1602" s="9">
        <v>319</v>
      </c>
      <c r="C1602" s="9" t="s">
        <v>1818</v>
      </c>
      <c r="D1602" s="9">
        <v>755</v>
      </c>
      <c r="E1602" s="9" t="s">
        <v>1461</v>
      </c>
      <c r="F1602" s="75">
        <v>295135</v>
      </c>
      <c r="G1602" s="138">
        <v>0.29285512286846899</v>
      </c>
      <c r="H1602" s="129">
        <f t="shared" si="225"/>
        <v>350992</v>
      </c>
      <c r="I1602" s="128">
        <f>IF(H1604&gt;0, H1602/H1604, 0)</f>
        <v>0.28889775996246714</v>
      </c>
      <c r="J1602" s="76"/>
      <c r="K1602" s="12" t="e">
        <f>ROUND(J1604*I1602,0)</f>
        <v>#REF!</v>
      </c>
      <c r="L1602" s="75">
        <v>183253</v>
      </c>
      <c r="M1602" s="12" t="e">
        <f>K1602-L1602</f>
        <v>#REF!</v>
      </c>
      <c r="N1602" s="50" t="e">
        <f t="shared" si="224"/>
        <v>#REF!</v>
      </c>
      <c r="O1602" s="12">
        <v>27</v>
      </c>
      <c r="P1602" s="9">
        <f t="shared" si="217"/>
        <v>0</v>
      </c>
      <c r="Q1602" s="130">
        <f t="shared" si="218"/>
        <v>319</v>
      </c>
      <c r="R1602" s="130">
        <f t="shared" si="219"/>
        <v>755</v>
      </c>
      <c r="S1602" s="130">
        <f t="shared" si="220"/>
        <v>1593</v>
      </c>
      <c r="T1602" s="130">
        <f t="shared" si="221"/>
        <v>31</v>
      </c>
      <c r="U1602" s="130">
        <f t="shared" si="222"/>
        <v>350992</v>
      </c>
      <c r="V1602" s="185">
        <f t="shared" si="223"/>
        <v>1593</v>
      </c>
      <c r="W1602" s="12">
        <v>319</v>
      </c>
      <c r="X1602" s="9">
        <v>755</v>
      </c>
      <c r="Y1602" s="9">
        <v>1593</v>
      </c>
      <c r="Z1602" s="12">
        <v>31</v>
      </c>
      <c r="AA1602" s="12">
        <v>350992</v>
      </c>
      <c r="AB1602" s="132"/>
      <c r="AC1602" s="131"/>
      <c r="AD1602" s="132"/>
      <c r="AE1602" s="132"/>
      <c r="AF1602" s="131"/>
      <c r="AG1602" s="131"/>
      <c r="AI1602" s="12"/>
      <c r="AL1602" s="12"/>
      <c r="AM1602" s="12"/>
      <c r="AO1602" s="12"/>
      <c r="AR1602" s="12"/>
      <c r="AS1602" s="12"/>
      <c r="AU1602" s="12"/>
      <c r="AX1602" s="12"/>
      <c r="AY1602" s="12"/>
      <c r="BA1602" s="12"/>
      <c r="BD1602" s="12"/>
      <c r="BE1602" s="12"/>
      <c r="BG1602" s="12"/>
      <c r="BJ1602" s="12"/>
      <c r="BK1602" s="12"/>
      <c r="BM1602" s="131"/>
      <c r="BN1602" s="132"/>
      <c r="BO1602" s="132"/>
      <c r="BP1602" s="12"/>
      <c r="BQ1602" s="12"/>
      <c r="BS1602" s="12"/>
      <c r="BV1602" s="12"/>
      <c r="BW1602" s="12"/>
      <c r="BY1602" s="12"/>
      <c r="CB1602" s="12"/>
      <c r="CC1602" s="12"/>
      <c r="CE1602" s="12"/>
      <c r="CH1602" s="12"/>
      <c r="CI1602" s="12"/>
    </row>
    <row r="1603" spans="1:87">
      <c r="A1603" s="9">
        <v>1594</v>
      </c>
      <c r="B1603" s="9">
        <v>319</v>
      </c>
      <c r="C1603" s="9" t="s">
        <v>1818</v>
      </c>
      <c r="D1603" s="9">
        <v>818</v>
      </c>
      <c r="E1603" s="9" t="s">
        <v>1479</v>
      </c>
      <c r="F1603" s="75">
        <v>143045</v>
      </c>
      <c r="G1603" s="138">
        <v>0.1419399971224021</v>
      </c>
      <c r="H1603" s="129">
        <f t="shared" si="225"/>
        <v>145984</v>
      </c>
      <c r="I1603" s="128">
        <f>IF(H1604&gt;0, H1603/H1604, 0)</f>
        <v>0.12015786852794594</v>
      </c>
      <c r="J1603" s="76"/>
      <c r="K1603" s="12" t="e">
        <f>ROUND(J1604*I1603,0)</f>
        <v>#REF!</v>
      </c>
      <c r="L1603" s="75">
        <v>88819</v>
      </c>
      <c r="M1603" s="12" t="e">
        <f>K1603-L1603</f>
        <v>#REF!</v>
      </c>
      <c r="N1603" s="50" t="e">
        <f t="shared" si="224"/>
        <v>#REF!</v>
      </c>
      <c r="O1603" s="12">
        <v>9</v>
      </c>
      <c r="P1603" s="9">
        <f t="shared" si="217"/>
        <v>0</v>
      </c>
      <c r="Q1603" s="130">
        <f t="shared" si="218"/>
        <v>319</v>
      </c>
      <c r="R1603" s="130">
        <f t="shared" si="219"/>
        <v>818</v>
      </c>
      <c r="S1603" s="130">
        <f t="shared" si="220"/>
        <v>1594</v>
      </c>
      <c r="T1603" s="130">
        <f t="shared" si="221"/>
        <v>9</v>
      </c>
      <c r="U1603" s="130">
        <f t="shared" si="222"/>
        <v>145984</v>
      </c>
      <c r="V1603" s="185">
        <f t="shared" si="223"/>
        <v>1594</v>
      </c>
      <c r="W1603" s="12">
        <v>319</v>
      </c>
      <c r="X1603" s="9">
        <v>818</v>
      </c>
      <c r="Y1603" s="9">
        <v>1594</v>
      </c>
      <c r="Z1603" s="12">
        <v>9</v>
      </c>
      <c r="AA1603" s="12">
        <v>145984</v>
      </c>
      <c r="AB1603" s="132"/>
      <c r="AC1603" s="131"/>
      <c r="AD1603" s="132"/>
      <c r="AE1603" s="132"/>
      <c r="AF1603" s="131"/>
      <c r="AG1603" s="131"/>
      <c r="AI1603" s="12"/>
      <c r="AL1603" s="12"/>
      <c r="AM1603" s="12"/>
      <c r="AO1603" s="12"/>
      <c r="AR1603" s="12"/>
      <c r="AS1603" s="12"/>
      <c r="AU1603" s="12"/>
      <c r="AX1603" s="12"/>
      <c r="AY1603" s="12"/>
      <c r="BA1603" s="12"/>
      <c r="BD1603" s="12"/>
      <c r="BE1603" s="12"/>
      <c r="BG1603" s="12"/>
      <c r="BJ1603" s="12"/>
      <c r="BK1603" s="12"/>
      <c r="BM1603" s="131"/>
      <c r="BN1603" s="132"/>
      <c r="BO1603" s="132"/>
      <c r="BP1603" s="12"/>
      <c r="BQ1603" s="12"/>
      <c r="BS1603" s="12"/>
      <c r="BV1603" s="12"/>
      <c r="BW1603" s="12"/>
      <c r="BY1603" s="12"/>
      <c r="CB1603" s="12"/>
      <c r="CC1603" s="12"/>
      <c r="CE1603" s="12"/>
      <c r="CH1603" s="12"/>
      <c r="CI1603" s="12"/>
    </row>
    <row r="1604" spans="1:87">
      <c r="A1604" s="9">
        <v>1595</v>
      </c>
      <c r="B1604" s="13">
        <v>319</v>
      </c>
      <c r="C1604" s="13" t="s">
        <v>1818</v>
      </c>
      <c r="D1604" s="13">
        <v>999</v>
      </c>
      <c r="E1604" s="13" t="s">
        <v>946</v>
      </c>
      <c r="F1604" s="141">
        <v>1007785</v>
      </c>
      <c r="G1604" s="142">
        <v>1</v>
      </c>
      <c r="H1604" s="134">
        <f>SUM(H1600:H1603)</f>
        <v>1214935</v>
      </c>
      <c r="I1604" s="133">
        <f>SUM(I1600:I1603)</f>
        <v>1</v>
      </c>
      <c r="J1604" s="111" t="e">
        <f>VLOOKUP(B1604,town351,22)</f>
        <v>#REF!</v>
      </c>
      <c r="K1604" s="111" t="e">
        <f>SUM(K1600:K1603)</f>
        <v>#REF!</v>
      </c>
      <c r="L1604" s="135">
        <v>625747</v>
      </c>
      <c r="M1604" s="111" t="e">
        <f>SUM(M1600:M1603)</f>
        <v>#REF!</v>
      </c>
      <c r="N1604" s="49" t="e">
        <f t="shared" si="224"/>
        <v>#REF!</v>
      </c>
      <c r="O1604" s="111">
        <v>91</v>
      </c>
      <c r="P1604" s="9">
        <f t="shared" si="217"/>
        <v>0</v>
      </c>
      <c r="Q1604" s="130">
        <f t="shared" si="218"/>
        <v>319</v>
      </c>
      <c r="R1604" s="130">
        <f t="shared" si="219"/>
        <v>999</v>
      </c>
      <c r="S1604" s="130">
        <f t="shared" si="220"/>
        <v>1595</v>
      </c>
      <c r="T1604" s="130">
        <f t="shared" si="221"/>
        <v>108</v>
      </c>
      <c r="U1604" s="130">
        <f t="shared" si="222"/>
        <v>1214935</v>
      </c>
      <c r="V1604" s="185">
        <f t="shared" si="223"/>
        <v>1595</v>
      </c>
      <c r="W1604" s="12">
        <v>319</v>
      </c>
      <c r="X1604" s="9">
        <v>999</v>
      </c>
      <c r="Y1604" s="9">
        <v>1595</v>
      </c>
      <c r="Z1604" s="12">
        <v>108</v>
      </c>
      <c r="AA1604" s="12">
        <v>1214935</v>
      </c>
      <c r="AB1604" s="132"/>
      <c r="AC1604" s="131"/>
      <c r="AD1604" s="132"/>
      <c r="AE1604" s="132"/>
      <c r="AF1604" s="131"/>
      <c r="AG1604" s="131"/>
      <c r="AI1604" s="12"/>
      <c r="AL1604" s="12"/>
      <c r="AM1604" s="12"/>
      <c r="AO1604" s="12"/>
      <c r="AR1604" s="12"/>
      <c r="AS1604" s="12"/>
      <c r="AU1604" s="12"/>
      <c r="AX1604" s="12"/>
      <c r="AY1604" s="12"/>
      <c r="BA1604" s="12"/>
      <c r="BD1604" s="12"/>
      <c r="BE1604" s="12"/>
      <c r="BG1604" s="12"/>
      <c r="BJ1604" s="12"/>
      <c r="BK1604" s="12"/>
      <c r="BM1604" s="131"/>
      <c r="BN1604" s="132"/>
      <c r="BO1604" s="132"/>
      <c r="BP1604" s="12"/>
      <c r="BQ1604" s="12"/>
      <c r="BS1604" s="12"/>
      <c r="BV1604" s="12"/>
      <c r="BW1604" s="12"/>
      <c r="BY1604" s="12"/>
      <c r="CB1604" s="12"/>
      <c r="CC1604" s="12"/>
      <c r="CE1604" s="12"/>
      <c r="CH1604" s="12"/>
      <c r="CI1604" s="12"/>
    </row>
    <row r="1605" spans="1:87">
      <c r="A1605" s="9">
        <v>1596</v>
      </c>
      <c r="B1605" s="9">
        <v>320</v>
      </c>
      <c r="C1605" s="9" t="s">
        <v>1819</v>
      </c>
      <c r="D1605" s="9">
        <v>320</v>
      </c>
      <c r="E1605" s="9" t="s">
        <v>1380</v>
      </c>
      <c r="F1605" s="75">
        <v>0</v>
      </c>
      <c r="G1605" s="138">
        <v>0</v>
      </c>
      <c r="H1605" s="129">
        <f>U1605</f>
        <v>0</v>
      </c>
      <c r="I1605" s="128">
        <f>IF(H1609&gt;0, H1605/H1609, 0)</f>
        <v>0</v>
      </c>
      <c r="J1605" s="76"/>
      <c r="K1605" s="12" t="e">
        <f>ROUND(J1609*I1605,0)</f>
        <v>#REF!</v>
      </c>
      <c r="L1605" s="75">
        <v>0</v>
      </c>
      <c r="M1605" s="12" t="e">
        <f>K1605-L1605</f>
        <v>#REF!</v>
      </c>
      <c r="N1605" s="50" t="e">
        <f t="shared" si="224"/>
        <v>#REF!</v>
      </c>
      <c r="O1605" s="12">
        <v>0</v>
      </c>
      <c r="P1605" s="9">
        <f t="shared" si="217"/>
        <v>0</v>
      </c>
      <c r="Q1605" s="130">
        <f t="shared" si="218"/>
        <v>320</v>
      </c>
      <c r="R1605" s="130">
        <f t="shared" si="219"/>
        <v>320</v>
      </c>
      <c r="S1605" s="130">
        <f t="shared" si="220"/>
        <v>1596</v>
      </c>
      <c r="T1605" s="130">
        <f t="shared" si="221"/>
        <v>0</v>
      </c>
      <c r="U1605" s="130">
        <f t="shared" si="222"/>
        <v>0</v>
      </c>
      <c r="V1605" s="185">
        <f t="shared" si="223"/>
        <v>1596</v>
      </c>
      <c r="W1605" s="12">
        <v>320</v>
      </c>
      <c r="X1605" s="9">
        <v>320</v>
      </c>
      <c r="Y1605" s="9">
        <v>1596</v>
      </c>
      <c r="Z1605" s="12">
        <v>0</v>
      </c>
      <c r="AA1605" s="12">
        <v>0</v>
      </c>
      <c r="AB1605" s="132"/>
      <c r="AC1605" s="131"/>
      <c r="AD1605" s="132"/>
      <c r="AE1605" s="132"/>
      <c r="AF1605" s="131"/>
      <c r="AG1605" s="131"/>
      <c r="AI1605" s="12"/>
      <c r="AL1605" s="12"/>
      <c r="AM1605" s="12"/>
      <c r="AO1605" s="12"/>
      <c r="AR1605" s="12"/>
      <c r="AS1605" s="12"/>
      <c r="AU1605" s="12"/>
      <c r="AX1605" s="12"/>
      <c r="AY1605" s="12"/>
      <c r="BA1605" s="12"/>
      <c r="BD1605" s="12"/>
      <c r="BE1605" s="12"/>
      <c r="BG1605" s="12"/>
      <c r="BJ1605" s="12"/>
      <c r="BK1605" s="12"/>
      <c r="BM1605" s="131"/>
      <c r="BN1605" s="132"/>
      <c r="BO1605" s="132"/>
      <c r="BP1605" s="12"/>
      <c r="BQ1605" s="12"/>
      <c r="BS1605" s="12"/>
      <c r="BV1605" s="12"/>
      <c r="BW1605" s="12"/>
      <c r="BY1605" s="12"/>
      <c r="CB1605" s="12"/>
      <c r="CC1605" s="12"/>
      <c r="CE1605" s="12"/>
      <c r="CH1605" s="12"/>
      <c r="CI1605" s="12"/>
    </row>
    <row r="1606" spans="1:87">
      <c r="A1606" s="9">
        <v>1597</v>
      </c>
      <c r="B1606" s="9">
        <v>320</v>
      </c>
      <c r="C1606" s="9" t="s">
        <v>1819</v>
      </c>
      <c r="D1606" s="9">
        <v>675</v>
      </c>
      <c r="E1606" s="9" t="s">
        <v>1439</v>
      </c>
      <c r="F1606" s="75">
        <v>5606681</v>
      </c>
      <c r="G1606" s="138">
        <v>0.97832008678526183</v>
      </c>
      <c r="H1606" s="129">
        <f t="shared" si="225"/>
        <v>5811603</v>
      </c>
      <c r="I1606" s="128">
        <f>IF(H1609&gt;0, H1606/H1609, 0)</f>
        <v>0.97358525651334837</v>
      </c>
      <c r="J1606" s="76"/>
      <c r="K1606" s="12" t="e">
        <f>ROUND(J1609*I1606,0)</f>
        <v>#REF!</v>
      </c>
      <c r="L1606" s="75">
        <v>4626218</v>
      </c>
      <c r="M1606" s="12" t="e">
        <f>K1606-L1606</f>
        <v>#REF!</v>
      </c>
      <c r="N1606" s="50" t="e">
        <f t="shared" si="224"/>
        <v>#REF!</v>
      </c>
      <c r="O1606" s="12">
        <v>599</v>
      </c>
      <c r="P1606" s="9">
        <f t="shared" si="217"/>
        <v>0</v>
      </c>
      <c r="Q1606" s="130">
        <f t="shared" si="218"/>
        <v>320</v>
      </c>
      <c r="R1606" s="130">
        <f t="shared" si="219"/>
        <v>675</v>
      </c>
      <c r="S1606" s="130">
        <f t="shared" si="220"/>
        <v>1597</v>
      </c>
      <c r="T1606" s="130">
        <f t="shared" si="221"/>
        <v>614</v>
      </c>
      <c r="U1606" s="130">
        <f t="shared" si="222"/>
        <v>5811603</v>
      </c>
      <c r="V1606" s="185">
        <f t="shared" si="223"/>
        <v>1597</v>
      </c>
      <c r="W1606" s="12">
        <v>320</v>
      </c>
      <c r="X1606" s="9">
        <v>675</v>
      </c>
      <c r="Y1606" s="9">
        <v>1597</v>
      </c>
      <c r="Z1606" s="12">
        <v>614</v>
      </c>
      <c r="AA1606" s="12">
        <v>5811603</v>
      </c>
      <c r="AB1606" s="132"/>
      <c r="AC1606" s="131"/>
      <c r="AD1606" s="132"/>
      <c r="AE1606" s="132"/>
      <c r="AF1606" s="131"/>
      <c r="AG1606" s="131"/>
      <c r="AI1606" s="12"/>
      <c r="AL1606" s="12"/>
      <c r="AM1606" s="12"/>
      <c r="AO1606" s="12"/>
      <c r="AR1606" s="12"/>
      <c r="AS1606" s="12"/>
      <c r="AU1606" s="12"/>
      <c r="AX1606" s="12"/>
      <c r="AY1606" s="12"/>
      <c r="BA1606" s="12"/>
      <c r="BD1606" s="12"/>
      <c r="BE1606" s="12"/>
      <c r="BG1606" s="12"/>
      <c r="BJ1606" s="12"/>
      <c r="BK1606" s="12"/>
      <c r="BM1606" s="131"/>
      <c r="BN1606" s="132"/>
      <c r="BO1606" s="132"/>
      <c r="BP1606" s="12"/>
      <c r="BQ1606" s="12"/>
      <c r="BS1606" s="12"/>
      <c r="BV1606" s="12"/>
      <c r="BW1606" s="12"/>
      <c r="BY1606" s="12"/>
      <c r="CB1606" s="12"/>
      <c r="CC1606" s="12"/>
      <c r="CE1606" s="12"/>
      <c r="CH1606" s="12"/>
      <c r="CI1606" s="12"/>
    </row>
    <row r="1607" spans="1:87">
      <c r="A1607" s="9">
        <v>1598</v>
      </c>
      <c r="B1607" s="9">
        <v>320</v>
      </c>
      <c r="C1607" s="9" t="s">
        <v>1819</v>
      </c>
      <c r="D1607" s="9">
        <v>817</v>
      </c>
      <c r="E1607" s="9" t="s">
        <v>1478</v>
      </c>
      <c r="F1607" s="75">
        <v>124246</v>
      </c>
      <c r="G1607" s="138">
        <v>2.1679913214738208E-2</v>
      </c>
      <c r="H1607" s="129">
        <f t="shared" si="225"/>
        <v>157677</v>
      </c>
      <c r="I1607" s="128">
        <f>IF(H1609&gt;0, H1607/H1609, 0)</f>
        <v>2.6414743486651657E-2</v>
      </c>
      <c r="J1607" s="76"/>
      <c r="K1607" s="12" t="e">
        <f>ROUND(J1609*I1607,0)</f>
        <v>#REF!</v>
      </c>
      <c r="L1607" s="75">
        <v>102519</v>
      </c>
      <c r="M1607" s="12" t="e">
        <f>K1607-L1607</f>
        <v>#REF!</v>
      </c>
      <c r="N1607" s="50" t="e">
        <f t="shared" si="224"/>
        <v>#REF!</v>
      </c>
      <c r="O1607" s="12">
        <v>8</v>
      </c>
      <c r="P1607" s="9">
        <f t="shared" si="217"/>
        <v>0</v>
      </c>
      <c r="Q1607" s="130">
        <f t="shared" si="218"/>
        <v>320</v>
      </c>
      <c r="R1607" s="130">
        <f t="shared" si="219"/>
        <v>817</v>
      </c>
      <c r="S1607" s="130">
        <f t="shared" si="220"/>
        <v>1598</v>
      </c>
      <c r="T1607" s="130">
        <f t="shared" si="221"/>
        <v>10</v>
      </c>
      <c r="U1607" s="130">
        <f t="shared" si="222"/>
        <v>157677</v>
      </c>
      <c r="V1607" s="185">
        <f t="shared" si="223"/>
        <v>1598</v>
      </c>
      <c r="W1607" s="12">
        <v>320</v>
      </c>
      <c r="X1607" s="9">
        <v>817</v>
      </c>
      <c r="Y1607" s="9">
        <v>1598</v>
      </c>
      <c r="Z1607" s="12">
        <v>10</v>
      </c>
      <c r="AA1607" s="12">
        <v>157677</v>
      </c>
      <c r="AB1607" s="132"/>
      <c r="AC1607" s="131"/>
      <c r="AD1607" s="132"/>
      <c r="AE1607" s="132"/>
      <c r="AF1607" s="131"/>
      <c r="AG1607" s="131"/>
      <c r="AI1607" s="12"/>
      <c r="AL1607" s="12"/>
      <c r="AM1607" s="12"/>
      <c r="AO1607" s="12"/>
      <c r="AR1607" s="12"/>
      <c r="AS1607" s="12"/>
      <c r="AU1607" s="12"/>
      <c r="AX1607" s="12"/>
      <c r="AY1607" s="12"/>
      <c r="BA1607" s="12"/>
      <c r="BD1607" s="12"/>
      <c r="BE1607" s="12"/>
      <c r="BG1607" s="12"/>
      <c r="BJ1607" s="12"/>
      <c r="BK1607" s="12"/>
      <c r="BM1607" s="131"/>
      <c r="BN1607" s="132"/>
      <c r="BO1607" s="132"/>
      <c r="BP1607" s="12"/>
      <c r="BQ1607" s="12"/>
      <c r="BS1607" s="12"/>
      <c r="BV1607" s="12"/>
      <c r="BW1607" s="12"/>
      <c r="BY1607" s="12"/>
      <c r="CB1607" s="12"/>
      <c r="CC1607" s="12"/>
      <c r="CE1607" s="12"/>
      <c r="CH1607" s="12"/>
      <c r="CI1607" s="12"/>
    </row>
    <row r="1608" spans="1:87">
      <c r="A1608" s="9">
        <v>1599</v>
      </c>
      <c r="B1608" s="9">
        <v>320</v>
      </c>
      <c r="C1608" s="9" t="s">
        <v>1928</v>
      </c>
      <c r="D1608" s="9">
        <v>998</v>
      </c>
      <c r="F1608" s="136">
        <v>0</v>
      </c>
      <c r="G1608" s="137">
        <v>0</v>
      </c>
      <c r="H1608" s="129">
        <f t="shared" si="225"/>
        <v>0</v>
      </c>
      <c r="I1608" s="128">
        <f>IF(H1609&gt;0, H1608/H1609, 0)</f>
        <v>0</v>
      </c>
      <c r="J1608" s="76"/>
      <c r="K1608" s="12" t="e">
        <f>ROUND(J1609*I1608,0)</f>
        <v>#REF!</v>
      </c>
      <c r="L1608" s="75">
        <v>0</v>
      </c>
      <c r="M1608" s="12" t="e">
        <f>K1608-L1608</f>
        <v>#REF!</v>
      </c>
      <c r="N1608" s="50" t="e">
        <f t="shared" si="224"/>
        <v>#REF!</v>
      </c>
      <c r="O1608" s="12">
        <v>0</v>
      </c>
      <c r="P1608" s="9">
        <f t="shared" si="217"/>
        <v>0</v>
      </c>
      <c r="Q1608" s="130">
        <f t="shared" si="218"/>
        <v>320</v>
      </c>
      <c r="R1608" s="130">
        <f t="shared" si="219"/>
        <v>998</v>
      </c>
      <c r="S1608" s="130">
        <f t="shared" si="220"/>
        <v>1599</v>
      </c>
      <c r="T1608" s="130">
        <f t="shared" si="221"/>
        <v>0</v>
      </c>
      <c r="U1608" s="130">
        <f t="shared" si="222"/>
        <v>0</v>
      </c>
      <c r="V1608" s="185">
        <f t="shared" si="223"/>
        <v>1599</v>
      </c>
      <c r="W1608" s="12">
        <v>320</v>
      </c>
      <c r="X1608" s="9">
        <v>998</v>
      </c>
      <c r="Y1608" s="9">
        <v>1599</v>
      </c>
      <c r="Z1608" s="12">
        <v>0</v>
      </c>
      <c r="AA1608" s="12">
        <v>0</v>
      </c>
      <c r="AB1608" s="132"/>
      <c r="AC1608" s="131"/>
      <c r="AD1608" s="132"/>
      <c r="AE1608" s="132"/>
      <c r="AF1608" s="131"/>
      <c r="AG1608" s="131"/>
      <c r="AI1608" s="12"/>
      <c r="AL1608" s="12"/>
      <c r="AM1608" s="12"/>
      <c r="AO1608" s="12"/>
      <c r="AR1608" s="12"/>
      <c r="AS1608" s="12"/>
      <c r="AU1608" s="12"/>
      <c r="AX1608" s="12"/>
      <c r="AY1608" s="12"/>
      <c r="BA1608" s="12"/>
      <c r="BD1608" s="12"/>
      <c r="BE1608" s="12"/>
      <c r="BG1608" s="12"/>
      <c r="BJ1608" s="12"/>
      <c r="BK1608" s="12"/>
      <c r="BM1608" s="131"/>
      <c r="BN1608" s="132"/>
      <c r="BO1608" s="132"/>
      <c r="BP1608" s="12"/>
      <c r="BQ1608" s="12"/>
      <c r="BS1608" s="12"/>
      <c r="BV1608" s="12"/>
      <c r="BW1608" s="12"/>
      <c r="BY1608" s="12"/>
      <c r="CB1608" s="12"/>
      <c r="CC1608" s="12"/>
      <c r="CE1608" s="12"/>
      <c r="CH1608" s="12"/>
      <c r="CI1608" s="12"/>
    </row>
    <row r="1609" spans="1:87">
      <c r="A1609" s="9">
        <v>1600</v>
      </c>
      <c r="B1609" s="13">
        <v>320</v>
      </c>
      <c r="C1609" s="13" t="s">
        <v>1819</v>
      </c>
      <c r="D1609" s="13">
        <v>999</v>
      </c>
      <c r="E1609" s="13" t="s">
        <v>946</v>
      </c>
      <c r="F1609" s="141">
        <v>5730927</v>
      </c>
      <c r="G1609" s="142">
        <v>1</v>
      </c>
      <c r="H1609" s="134">
        <f>SUM(H1605:H1608)</f>
        <v>5969280</v>
      </c>
      <c r="I1609" s="133">
        <f>SUM(I1605:I1608)</f>
        <v>1</v>
      </c>
      <c r="J1609" s="111" t="e">
        <f>VLOOKUP(B1609,town351,22)</f>
        <v>#REF!</v>
      </c>
      <c r="K1609" s="111" t="e">
        <f>SUM(K1605:K1608)</f>
        <v>#REF!</v>
      </c>
      <c r="L1609" s="135">
        <v>4728737</v>
      </c>
      <c r="M1609" s="111" t="e">
        <f>SUM(M1605:M1608)</f>
        <v>#REF!</v>
      </c>
      <c r="N1609" s="49" t="e">
        <f t="shared" si="224"/>
        <v>#REF!</v>
      </c>
      <c r="O1609" s="111">
        <v>607</v>
      </c>
      <c r="P1609" s="9">
        <f t="shared" si="217"/>
        <v>0</v>
      </c>
      <c r="Q1609" s="130">
        <f t="shared" si="218"/>
        <v>320</v>
      </c>
      <c r="R1609" s="130">
        <f t="shared" si="219"/>
        <v>999</v>
      </c>
      <c r="S1609" s="130">
        <f t="shared" si="220"/>
        <v>1600</v>
      </c>
      <c r="T1609" s="130">
        <f t="shared" si="221"/>
        <v>624</v>
      </c>
      <c r="U1609" s="130">
        <f t="shared" si="222"/>
        <v>5969280</v>
      </c>
      <c r="V1609" s="185">
        <f t="shared" si="223"/>
        <v>1600</v>
      </c>
      <c r="W1609" s="12">
        <v>320</v>
      </c>
      <c r="X1609" s="9">
        <v>999</v>
      </c>
      <c r="Y1609" s="9">
        <v>1600</v>
      </c>
      <c r="Z1609" s="12">
        <v>624</v>
      </c>
      <c r="AA1609" s="12">
        <v>5969280</v>
      </c>
      <c r="AB1609" s="132"/>
      <c r="AC1609" s="131"/>
      <c r="AD1609" s="132"/>
      <c r="AE1609" s="132"/>
      <c r="AF1609" s="131"/>
      <c r="AG1609" s="131"/>
      <c r="AI1609" s="12"/>
      <c r="AL1609" s="12"/>
      <c r="AM1609" s="12"/>
      <c r="AO1609" s="12"/>
      <c r="AR1609" s="12"/>
      <c r="AS1609" s="12"/>
      <c r="AU1609" s="12"/>
      <c r="AX1609" s="12"/>
      <c r="AY1609" s="12"/>
      <c r="BA1609" s="12"/>
      <c r="BD1609" s="12"/>
      <c r="BE1609" s="12"/>
      <c r="BG1609" s="12"/>
      <c r="BJ1609" s="12"/>
      <c r="BK1609" s="12"/>
      <c r="BM1609" s="131"/>
      <c r="BN1609" s="132"/>
      <c r="BO1609" s="132"/>
      <c r="BP1609" s="12"/>
      <c r="BQ1609" s="12"/>
      <c r="BS1609" s="12"/>
      <c r="BV1609" s="12"/>
      <c r="BW1609" s="12"/>
      <c r="BY1609" s="12"/>
      <c r="CB1609" s="12"/>
      <c r="CC1609" s="12"/>
      <c r="CE1609" s="12"/>
      <c r="CH1609" s="12"/>
      <c r="CI1609" s="12"/>
    </row>
    <row r="1610" spans="1:87">
      <c r="A1610" s="9">
        <v>1601</v>
      </c>
      <c r="B1610" s="9">
        <v>321</v>
      </c>
      <c r="C1610" s="9" t="s">
        <v>1820</v>
      </c>
      <c r="D1610" s="9">
        <v>321</v>
      </c>
      <c r="E1610" s="9" t="s">
        <v>1381</v>
      </c>
      <c r="F1610" s="75">
        <v>32643542.910000004</v>
      </c>
      <c r="G1610" s="138">
        <v>0.98083227861564015</v>
      </c>
      <c r="H1610" s="129">
        <f>U1610</f>
        <v>33283538.019999992</v>
      </c>
      <c r="I1610" s="128">
        <f>IF(H1614&gt;0, H1610/H1614, 0)</f>
        <v>0.98257159951818263</v>
      </c>
      <c r="J1610" s="76"/>
      <c r="K1610" s="12" t="e">
        <f>ROUND(J1614*I1610,0)</f>
        <v>#REF!</v>
      </c>
      <c r="L1610" s="75">
        <v>27945222</v>
      </c>
      <c r="M1610" s="12" t="e">
        <f>K1610-L1610</f>
        <v>#REF!</v>
      </c>
      <c r="N1610" s="50" t="e">
        <f t="shared" si="224"/>
        <v>#REF!</v>
      </c>
      <c r="O1610" s="12">
        <v>3498</v>
      </c>
      <c r="P1610" s="9">
        <f t="shared" ref="P1610:P1673" si="226">ABS(Q1610-B1610)+ABS(R1610-D1610)</f>
        <v>0</v>
      </c>
      <c r="Q1610" s="130">
        <f t="shared" ref="Q1610:Q1673" si="227">VLOOKUP($A1610, foundoptions, VLOOKUP($Q$6, foundoptcell, 2, FALSE), FALSE)</f>
        <v>321</v>
      </c>
      <c r="R1610" s="130">
        <f t="shared" ref="R1610:R1673" si="228">VLOOKUP($A1610, foundoptions, VLOOKUP($Q$6, foundoptcell, 2, FALSE)+1, FALSE)</f>
        <v>321</v>
      </c>
      <c r="S1610" s="130">
        <f t="shared" ref="S1610:S1673" si="229">VLOOKUP($A1610, foundoptions, VLOOKUP($Q$6, foundoptcell, 2, FALSE)+2, FALSE)</f>
        <v>1601</v>
      </c>
      <c r="T1610" s="130">
        <f t="shared" ref="T1610:T1673" si="230">VLOOKUP($A1610, foundoptions, VLOOKUP($Q$6, foundoptcell, 2, FALSE)+3, FALSE)</f>
        <v>3563</v>
      </c>
      <c r="U1610" s="130">
        <f t="shared" ref="U1610:U1673" si="231">VLOOKUP($A1610, foundoptions, VLOOKUP($Q$6, foundoptcell, 2, FALSE)+4, FALSE)</f>
        <v>33283538.019999992</v>
      </c>
      <c r="V1610" s="185">
        <f t="shared" si="223"/>
        <v>1601</v>
      </c>
      <c r="W1610" s="12">
        <v>321</v>
      </c>
      <c r="X1610" s="9">
        <v>321</v>
      </c>
      <c r="Y1610" s="9">
        <v>1601</v>
      </c>
      <c r="Z1610" s="12">
        <v>3563</v>
      </c>
      <c r="AA1610" s="12">
        <v>33283538.019999992</v>
      </c>
      <c r="AB1610" s="132"/>
      <c r="AC1610" s="131"/>
      <c r="AD1610" s="132"/>
      <c r="AE1610" s="132"/>
      <c r="AF1610" s="131"/>
      <c r="AG1610" s="131"/>
      <c r="AI1610" s="12"/>
      <c r="AL1610" s="12"/>
      <c r="AM1610" s="12"/>
      <c r="AO1610" s="12"/>
      <c r="AR1610" s="12"/>
      <c r="AS1610" s="12"/>
      <c r="AU1610" s="12"/>
      <c r="AX1610" s="12"/>
      <c r="AY1610" s="12"/>
      <c r="BA1610" s="12"/>
      <c r="BD1610" s="12"/>
      <c r="BE1610" s="12"/>
      <c r="BG1610" s="12"/>
      <c r="BJ1610" s="12"/>
      <c r="BK1610" s="12"/>
      <c r="BM1610" s="131"/>
      <c r="BN1610" s="132"/>
      <c r="BO1610" s="132"/>
      <c r="BP1610" s="12"/>
      <c r="BQ1610" s="12"/>
      <c r="BS1610" s="12"/>
      <c r="BV1610" s="12"/>
      <c r="BW1610" s="12"/>
      <c r="BY1610" s="12"/>
      <c r="CB1610" s="12"/>
      <c r="CC1610" s="12"/>
      <c r="CE1610" s="12"/>
      <c r="CH1610" s="12"/>
      <c r="CI1610" s="12"/>
    </row>
    <row r="1611" spans="1:87">
      <c r="A1611" s="9">
        <v>1602</v>
      </c>
      <c r="B1611" s="9">
        <v>321</v>
      </c>
      <c r="C1611" s="9" t="s">
        <v>1820</v>
      </c>
      <c r="D1611" s="9">
        <v>801</v>
      </c>
      <c r="E1611" s="9" t="s">
        <v>1473</v>
      </c>
      <c r="F1611" s="75">
        <v>637930</v>
      </c>
      <c r="G1611" s="138">
        <v>1.9167721384359845E-2</v>
      </c>
      <c r="H1611" s="129">
        <f t="shared" si="225"/>
        <v>590368</v>
      </c>
      <c r="I1611" s="128">
        <f>IF(H1614&gt;0, H1611/H1614, 0)</f>
        <v>1.7428400481817246E-2</v>
      </c>
      <c r="J1611" s="76"/>
      <c r="K1611" s="12" t="e">
        <f>ROUND(J1614*I1611,0)</f>
        <v>#REF!</v>
      </c>
      <c r="L1611" s="75">
        <v>546114</v>
      </c>
      <c r="M1611" s="12" t="e">
        <f>K1611-L1611</f>
        <v>#REF!</v>
      </c>
      <c r="N1611" s="50" t="e">
        <f t="shared" si="224"/>
        <v>#REF!</v>
      </c>
      <c r="O1611" s="12">
        <v>38</v>
      </c>
      <c r="P1611" s="9">
        <f t="shared" si="226"/>
        <v>0</v>
      </c>
      <c r="Q1611" s="130">
        <f t="shared" si="227"/>
        <v>321</v>
      </c>
      <c r="R1611" s="130">
        <f t="shared" si="228"/>
        <v>801</v>
      </c>
      <c r="S1611" s="130">
        <f t="shared" si="229"/>
        <v>1602</v>
      </c>
      <c r="T1611" s="130">
        <f t="shared" si="230"/>
        <v>35</v>
      </c>
      <c r="U1611" s="130">
        <f t="shared" si="231"/>
        <v>590368</v>
      </c>
      <c r="V1611" s="185">
        <f t="shared" ref="V1611:V1674" si="232">A1611</f>
        <v>1602</v>
      </c>
      <c r="W1611" s="12">
        <v>321</v>
      </c>
      <c r="X1611" s="9">
        <v>801</v>
      </c>
      <c r="Y1611" s="9">
        <v>1602</v>
      </c>
      <c r="Z1611" s="12">
        <v>35</v>
      </c>
      <c r="AA1611" s="12">
        <v>590368</v>
      </c>
      <c r="AB1611" s="132"/>
      <c r="AC1611" s="131"/>
      <c r="AD1611" s="132"/>
      <c r="AE1611" s="132"/>
      <c r="AF1611" s="131"/>
      <c r="AG1611" s="131"/>
      <c r="AI1611" s="12"/>
      <c r="AL1611" s="12"/>
      <c r="AM1611" s="12"/>
      <c r="AO1611" s="12"/>
      <c r="AR1611" s="12"/>
      <c r="AS1611" s="12"/>
      <c r="AU1611" s="12"/>
      <c r="AX1611" s="12"/>
      <c r="AY1611" s="12"/>
      <c r="BA1611" s="12"/>
      <c r="BD1611" s="12"/>
      <c r="BE1611" s="12"/>
      <c r="BG1611" s="12"/>
      <c r="BJ1611" s="12"/>
      <c r="BK1611" s="12"/>
      <c r="BM1611" s="131"/>
      <c r="BN1611" s="132"/>
      <c r="BO1611" s="132"/>
      <c r="BP1611" s="12"/>
      <c r="BQ1611" s="12"/>
      <c r="BS1611" s="12"/>
      <c r="BV1611" s="12"/>
      <c r="BW1611" s="12"/>
      <c r="BY1611" s="12"/>
      <c r="CB1611" s="12"/>
      <c r="CC1611" s="12"/>
      <c r="CE1611" s="12"/>
      <c r="CH1611" s="12"/>
      <c r="CI1611" s="12"/>
    </row>
    <row r="1612" spans="1:87">
      <c r="A1612" s="9">
        <v>1603</v>
      </c>
      <c r="B1612" s="9">
        <v>321</v>
      </c>
      <c r="C1612" s="9" t="s">
        <v>1928</v>
      </c>
      <c r="D1612" s="9">
        <v>998</v>
      </c>
      <c r="E1612" s="9" t="s">
        <v>1928</v>
      </c>
      <c r="F1612" s="75">
        <v>0</v>
      </c>
      <c r="G1612" s="138">
        <v>0</v>
      </c>
      <c r="H1612" s="129">
        <f t="shared" si="225"/>
        <v>0</v>
      </c>
      <c r="I1612" s="128">
        <f>IF(H1614&gt;0, H1612/H1614, 0)</f>
        <v>0</v>
      </c>
      <c r="J1612" s="76"/>
      <c r="K1612" s="12" t="e">
        <f>ROUND(J1614*I1612,0)</f>
        <v>#REF!</v>
      </c>
      <c r="L1612" s="75">
        <v>0</v>
      </c>
      <c r="M1612" s="12" t="e">
        <f>K1612-L1612</f>
        <v>#REF!</v>
      </c>
      <c r="N1612" s="50" t="e">
        <f t="shared" si="224"/>
        <v>#REF!</v>
      </c>
      <c r="O1612" s="12">
        <v>0</v>
      </c>
      <c r="P1612" s="9">
        <f t="shared" si="226"/>
        <v>0</v>
      </c>
      <c r="Q1612" s="130">
        <f t="shared" si="227"/>
        <v>321</v>
      </c>
      <c r="R1612" s="130">
        <f t="shared" si="228"/>
        <v>998</v>
      </c>
      <c r="S1612" s="130">
        <f t="shared" si="229"/>
        <v>1603</v>
      </c>
      <c r="T1612" s="130">
        <f t="shared" si="230"/>
        <v>0</v>
      </c>
      <c r="U1612" s="130">
        <f t="shared" si="231"/>
        <v>0</v>
      </c>
      <c r="V1612" s="185">
        <f t="shared" si="232"/>
        <v>1603</v>
      </c>
      <c r="W1612" s="12">
        <v>321</v>
      </c>
      <c r="X1612" s="9">
        <v>998</v>
      </c>
      <c r="Y1612" s="9">
        <v>1603</v>
      </c>
      <c r="Z1612" s="12">
        <v>0</v>
      </c>
      <c r="AA1612" s="12">
        <v>0</v>
      </c>
      <c r="AB1612" s="132"/>
      <c r="AC1612" s="131"/>
      <c r="AD1612" s="132"/>
      <c r="AE1612" s="132"/>
      <c r="AF1612" s="131"/>
      <c r="AG1612" s="131"/>
      <c r="AI1612" s="12"/>
      <c r="AL1612" s="12"/>
      <c r="AM1612" s="12"/>
      <c r="AO1612" s="12"/>
      <c r="AR1612" s="12"/>
      <c r="AS1612" s="12"/>
      <c r="AU1612" s="12"/>
      <c r="AX1612" s="12"/>
      <c r="AY1612" s="12"/>
      <c r="BA1612" s="12"/>
      <c r="BD1612" s="12"/>
      <c r="BE1612" s="12"/>
      <c r="BG1612" s="12"/>
      <c r="BJ1612" s="12"/>
      <c r="BK1612" s="12"/>
      <c r="BM1612" s="131"/>
      <c r="BN1612" s="132"/>
      <c r="BO1612" s="132"/>
      <c r="BP1612" s="12"/>
      <c r="BQ1612" s="12"/>
      <c r="BS1612" s="12"/>
      <c r="BV1612" s="12"/>
      <c r="BW1612" s="12"/>
      <c r="BY1612" s="12"/>
      <c r="CB1612" s="12"/>
      <c r="CC1612" s="12"/>
      <c r="CE1612" s="12"/>
      <c r="CH1612" s="12"/>
      <c r="CI1612" s="12"/>
    </row>
    <row r="1613" spans="1:87">
      <c r="A1613" s="9">
        <v>1604</v>
      </c>
      <c r="B1613" s="9">
        <v>321</v>
      </c>
      <c r="C1613" s="9" t="s">
        <v>1928</v>
      </c>
      <c r="D1613" s="9">
        <v>998</v>
      </c>
      <c r="E1613" s="9" t="s">
        <v>1928</v>
      </c>
      <c r="F1613" s="75">
        <v>0</v>
      </c>
      <c r="G1613" s="138">
        <v>0</v>
      </c>
      <c r="H1613" s="129">
        <f t="shared" si="225"/>
        <v>0</v>
      </c>
      <c r="I1613" s="128">
        <f>IF(H1614&gt;0, H1613/H1614, 0)</f>
        <v>0</v>
      </c>
      <c r="J1613" s="76"/>
      <c r="K1613" s="12" t="e">
        <f>ROUND(J1614*I1613,0)</f>
        <v>#REF!</v>
      </c>
      <c r="L1613" s="75">
        <v>0</v>
      </c>
      <c r="M1613" s="12" t="e">
        <f>K1613-L1613</f>
        <v>#REF!</v>
      </c>
      <c r="N1613" s="50" t="e">
        <f t="shared" si="224"/>
        <v>#REF!</v>
      </c>
      <c r="O1613" s="12">
        <v>0</v>
      </c>
      <c r="P1613" s="9">
        <f t="shared" si="226"/>
        <v>0</v>
      </c>
      <c r="Q1613" s="130">
        <f t="shared" si="227"/>
        <v>321</v>
      </c>
      <c r="R1613" s="130">
        <f t="shared" si="228"/>
        <v>998</v>
      </c>
      <c r="S1613" s="130">
        <f t="shared" si="229"/>
        <v>1604</v>
      </c>
      <c r="T1613" s="130">
        <f t="shared" si="230"/>
        <v>0</v>
      </c>
      <c r="U1613" s="130">
        <f t="shared" si="231"/>
        <v>0</v>
      </c>
      <c r="V1613" s="185">
        <f t="shared" si="232"/>
        <v>1604</v>
      </c>
      <c r="W1613" s="12">
        <v>321</v>
      </c>
      <c r="X1613" s="9">
        <v>998</v>
      </c>
      <c r="Y1613" s="9">
        <v>1604</v>
      </c>
      <c r="Z1613" s="12">
        <v>0</v>
      </c>
      <c r="AA1613" s="12">
        <v>0</v>
      </c>
      <c r="AB1613" s="132"/>
      <c r="AC1613" s="131"/>
      <c r="AD1613" s="132"/>
      <c r="AE1613" s="132"/>
      <c r="AF1613" s="131"/>
      <c r="AG1613" s="131"/>
      <c r="AI1613" s="12"/>
      <c r="AL1613" s="12"/>
      <c r="AM1613" s="12"/>
      <c r="AO1613" s="12"/>
      <c r="AR1613" s="12"/>
      <c r="AS1613" s="12"/>
      <c r="AU1613" s="12"/>
      <c r="AX1613" s="12"/>
      <c r="AY1613" s="12"/>
      <c r="BA1613" s="12"/>
      <c r="BD1613" s="12"/>
      <c r="BE1613" s="12"/>
      <c r="BG1613" s="12"/>
      <c r="BJ1613" s="12"/>
      <c r="BK1613" s="12"/>
      <c r="BM1613" s="131"/>
      <c r="BN1613" s="132"/>
      <c r="BO1613" s="132"/>
      <c r="BP1613" s="12"/>
      <c r="BQ1613" s="12"/>
      <c r="BS1613" s="12"/>
      <c r="BV1613" s="12"/>
      <c r="BW1613" s="12"/>
      <c r="BY1613" s="12"/>
      <c r="CB1613" s="12"/>
      <c r="CC1613" s="12"/>
      <c r="CE1613" s="12"/>
      <c r="CH1613" s="12"/>
      <c r="CI1613" s="12"/>
    </row>
    <row r="1614" spans="1:87">
      <c r="A1614" s="9">
        <v>1605</v>
      </c>
      <c r="B1614" s="13">
        <v>321</v>
      </c>
      <c r="C1614" s="13" t="s">
        <v>1820</v>
      </c>
      <c r="D1614" s="13">
        <v>999</v>
      </c>
      <c r="E1614" s="13" t="s">
        <v>946</v>
      </c>
      <c r="F1614" s="141">
        <v>33281472.910000004</v>
      </c>
      <c r="G1614" s="142">
        <v>1</v>
      </c>
      <c r="H1614" s="134">
        <f>SUM(H1610:H1613)</f>
        <v>33873906.019999996</v>
      </c>
      <c r="I1614" s="133">
        <f>SUM(I1610:I1613)</f>
        <v>0.99999999999999989</v>
      </c>
      <c r="J1614" s="111" t="e">
        <f>VLOOKUP(B1614,town351,22)</f>
        <v>#REF!</v>
      </c>
      <c r="K1614" s="111" t="e">
        <f>SUM(K1610:K1613)</f>
        <v>#REF!</v>
      </c>
      <c r="L1614" s="135">
        <v>28491336</v>
      </c>
      <c r="M1614" s="111" t="e">
        <f>SUM(M1610:M1613)</f>
        <v>#REF!</v>
      </c>
      <c r="N1614" s="49" t="e">
        <f t="shared" si="224"/>
        <v>#REF!</v>
      </c>
      <c r="O1614" s="111">
        <v>3536</v>
      </c>
      <c r="P1614" s="9">
        <f t="shared" si="226"/>
        <v>0</v>
      </c>
      <c r="Q1614" s="130">
        <f t="shared" si="227"/>
        <v>321</v>
      </c>
      <c r="R1614" s="130">
        <f t="shared" si="228"/>
        <v>999</v>
      </c>
      <c r="S1614" s="130">
        <f t="shared" si="229"/>
        <v>1605</v>
      </c>
      <c r="T1614" s="130">
        <f t="shared" si="230"/>
        <v>3598</v>
      </c>
      <c r="U1614" s="130">
        <f t="shared" si="231"/>
        <v>33873906.019999996</v>
      </c>
      <c r="V1614" s="185">
        <f t="shared" si="232"/>
        <v>1605</v>
      </c>
      <c r="W1614" s="12">
        <v>321</v>
      </c>
      <c r="X1614" s="9">
        <v>999</v>
      </c>
      <c r="Y1614" s="9">
        <v>1605</v>
      </c>
      <c r="Z1614" s="12">
        <v>3598</v>
      </c>
      <c r="AA1614" s="12">
        <v>33873906.019999996</v>
      </c>
      <c r="AB1614" s="132"/>
      <c r="AC1614" s="131"/>
      <c r="AD1614" s="132"/>
      <c r="AE1614" s="132"/>
      <c r="AF1614" s="131"/>
      <c r="AG1614" s="131"/>
      <c r="AI1614" s="12"/>
      <c r="AL1614" s="12"/>
      <c r="AM1614" s="12"/>
      <c r="AO1614" s="12"/>
      <c r="AR1614" s="12"/>
      <c r="AS1614" s="12"/>
      <c r="AU1614" s="12"/>
      <c r="AX1614" s="12"/>
      <c r="AY1614" s="12"/>
      <c r="BA1614" s="12"/>
      <c r="BD1614" s="12"/>
      <c r="BE1614" s="12"/>
      <c r="BG1614" s="12"/>
      <c r="BJ1614" s="12"/>
      <c r="BK1614" s="12"/>
      <c r="BM1614" s="131"/>
      <c r="BN1614" s="132"/>
      <c r="BO1614" s="132"/>
      <c r="BP1614" s="12"/>
      <c r="BQ1614" s="12"/>
      <c r="BS1614" s="12"/>
      <c r="BV1614" s="12"/>
      <c r="BW1614" s="12"/>
      <c r="BY1614" s="12"/>
      <c r="CB1614" s="12"/>
      <c r="CC1614" s="12"/>
      <c r="CE1614" s="12"/>
      <c r="CH1614" s="12"/>
      <c r="CI1614" s="12"/>
    </row>
    <row r="1615" spans="1:87">
      <c r="A1615" s="9">
        <v>1606</v>
      </c>
      <c r="B1615" s="9">
        <v>322</v>
      </c>
      <c r="C1615" s="9" t="s">
        <v>1821</v>
      </c>
      <c r="D1615" s="9">
        <v>322</v>
      </c>
      <c r="E1615" s="9" t="s">
        <v>1382</v>
      </c>
      <c r="F1615" s="75">
        <v>8930152.6600000001</v>
      </c>
      <c r="G1615" s="138">
        <v>1</v>
      </c>
      <c r="H1615" s="129">
        <f>U1615</f>
        <v>8692760.0099999998</v>
      </c>
      <c r="I1615" s="128">
        <f>IF(H1619&gt;0, H1615/H1619, 0)</f>
        <v>1</v>
      </c>
      <c r="J1615" s="76"/>
      <c r="K1615" s="12" t="e">
        <f>ROUND(J1619*I1615,0)</f>
        <v>#REF!</v>
      </c>
      <c r="L1615" s="75">
        <v>6857750</v>
      </c>
      <c r="M1615" s="12" t="e">
        <f>K1615-L1615</f>
        <v>#REF!</v>
      </c>
      <c r="N1615" s="50" t="e">
        <f t="shared" si="224"/>
        <v>#REF!</v>
      </c>
      <c r="O1615" s="12">
        <v>896</v>
      </c>
      <c r="P1615" s="9">
        <f t="shared" si="226"/>
        <v>0</v>
      </c>
      <c r="Q1615" s="130">
        <f t="shared" si="227"/>
        <v>322</v>
      </c>
      <c r="R1615" s="130">
        <f t="shared" si="228"/>
        <v>322</v>
      </c>
      <c r="S1615" s="130">
        <f t="shared" si="229"/>
        <v>1606</v>
      </c>
      <c r="T1615" s="130">
        <f t="shared" si="230"/>
        <v>868</v>
      </c>
      <c r="U1615" s="130">
        <f t="shared" si="231"/>
        <v>8692760.0099999998</v>
      </c>
      <c r="V1615" s="185">
        <f t="shared" si="232"/>
        <v>1606</v>
      </c>
      <c r="W1615" s="12">
        <v>322</v>
      </c>
      <c r="X1615" s="9">
        <v>322</v>
      </c>
      <c r="Y1615" s="9">
        <v>1606</v>
      </c>
      <c r="Z1615" s="12">
        <v>868</v>
      </c>
      <c r="AA1615" s="12">
        <v>8692760.0099999998</v>
      </c>
      <c r="AB1615" s="132"/>
      <c r="AC1615" s="131"/>
      <c r="AD1615" s="132"/>
      <c r="AE1615" s="132"/>
      <c r="AF1615" s="131"/>
      <c r="AG1615" s="131"/>
      <c r="AI1615" s="12"/>
      <c r="AL1615" s="12"/>
      <c r="AM1615" s="12"/>
      <c r="AO1615" s="12"/>
      <c r="AR1615" s="12"/>
      <c r="AS1615" s="12"/>
      <c r="AU1615" s="12"/>
      <c r="AX1615" s="12"/>
      <c r="AY1615" s="12"/>
      <c r="BA1615" s="12"/>
      <c r="BD1615" s="12"/>
      <c r="BE1615" s="12"/>
      <c r="BG1615" s="12"/>
      <c r="BJ1615" s="12"/>
      <c r="BK1615" s="12"/>
      <c r="BM1615" s="131"/>
      <c r="BN1615" s="132"/>
      <c r="BO1615" s="132"/>
      <c r="BP1615" s="12"/>
      <c r="BQ1615" s="12"/>
      <c r="BS1615" s="12"/>
      <c r="BV1615" s="12"/>
      <c r="BW1615" s="12"/>
      <c r="BY1615" s="12"/>
      <c r="CB1615" s="12"/>
      <c r="CC1615" s="12"/>
      <c r="CE1615" s="12"/>
      <c r="CH1615" s="12"/>
      <c r="CI1615" s="12"/>
    </row>
    <row r="1616" spans="1:87">
      <c r="A1616" s="9">
        <v>1607</v>
      </c>
      <c r="B1616" s="9">
        <v>322</v>
      </c>
      <c r="C1616" s="9" t="s">
        <v>1928</v>
      </c>
      <c r="D1616" s="9">
        <v>998</v>
      </c>
      <c r="E1616" s="9" t="s">
        <v>1928</v>
      </c>
      <c r="F1616" s="75">
        <v>0</v>
      </c>
      <c r="G1616" s="138">
        <v>0</v>
      </c>
      <c r="H1616" s="129">
        <f t="shared" si="225"/>
        <v>0</v>
      </c>
      <c r="I1616" s="128">
        <f>IF(H1619&gt;0, H1616/H1619, 0)</f>
        <v>0</v>
      </c>
      <c r="J1616" s="76"/>
      <c r="K1616" s="12" t="e">
        <f>ROUND(J1619*I1616,0)</f>
        <v>#REF!</v>
      </c>
      <c r="L1616" s="75">
        <v>0</v>
      </c>
      <c r="M1616" s="12" t="e">
        <f>K1616-L1616</f>
        <v>#REF!</v>
      </c>
      <c r="N1616" s="50" t="e">
        <f>IF(L1616&gt;0,M1616*100/L1616,IF(M1616&gt;0,100,0))</f>
        <v>#REF!</v>
      </c>
      <c r="O1616" s="12">
        <v>0</v>
      </c>
      <c r="P1616" s="9">
        <f t="shared" si="226"/>
        <v>0</v>
      </c>
      <c r="Q1616" s="130">
        <f t="shared" si="227"/>
        <v>322</v>
      </c>
      <c r="R1616" s="130">
        <f t="shared" si="228"/>
        <v>998</v>
      </c>
      <c r="S1616" s="130">
        <f t="shared" si="229"/>
        <v>1607</v>
      </c>
      <c r="T1616" s="130">
        <f t="shared" si="230"/>
        <v>0</v>
      </c>
      <c r="U1616" s="130">
        <f t="shared" si="231"/>
        <v>0</v>
      </c>
      <c r="V1616" s="185">
        <f t="shared" si="232"/>
        <v>1607</v>
      </c>
      <c r="W1616" s="12">
        <v>322</v>
      </c>
      <c r="X1616" s="9">
        <v>998</v>
      </c>
      <c r="Y1616" s="9">
        <v>1607</v>
      </c>
      <c r="Z1616" s="12">
        <v>0</v>
      </c>
      <c r="AA1616" s="12">
        <v>0</v>
      </c>
      <c r="AB1616" s="132"/>
      <c r="AC1616" s="131"/>
      <c r="AD1616" s="132"/>
      <c r="AE1616" s="132"/>
      <c r="AF1616" s="131"/>
      <c r="AG1616" s="131"/>
      <c r="AI1616" s="12"/>
      <c r="AL1616" s="12"/>
      <c r="AM1616" s="12"/>
      <c r="AO1616" s="12"/>
      <c r="AR1616" s="12"/>
      <c r="AS1616" s="12"/>
      <c r="AU1616" s="12"/>
      <c r="AX1616" s="12"/>
      <c r="AY1616" s="12"/>
      <c r="BA1616" s="12"/>
      <c r="BD1616" s="12"/>
      <c r="BE1616" s="12"/>
      <c r="BG1616" s="12"/>
      <c r="BJ1616" s="12"/>
      <c r="BK1616" s="12"/>
      <c r="BM1616" s="131"/>
      <c r="BN1616" s="132"/>
      <c r="BO1616" s="132"/>
      <c r="BP1616" s="12"/>
      <c r="BQ1616" s="12"/>
      <c r="BS1616" s="12"/>
      <c r="BV1616" s="12"/>
      <c r="BW1616" s="12"/>
      <c r="BY1616" s="12"/>
      <c r="CB1616" s="12"/>
      <c r="CC1616" s="12"/>
      <c r="CE1616" s="12"/>
      <c r="CH1616" s="12"/>
      <c r="CI1616" s="12"/>
    </row>
    <row r="1617" spans="1:87">
      <c r="A1617" s="9">
        <v>1608</v>
      </c>
      <c r="B1617" s="9">
        <v>322</v>
      </c>
      <c r="C1617" s="9" t="s">
        <v>1928</v>
      </c>
      <c r="D1617" s="9">
        <v>998</v>
      </c>
      <c r="E1617" s="9" t="s">
        <v>1928</v>
      </c>
      <c r="F1617" s="75">
        <v>0</v>
      </c>
      <c r="G1617" s="138">
        <v>0</v>
      </c>
      <c r="H1617" s="129">
        <f t="shared" si="225"/>
        <v>0</v>
      </c>
      <c r="I1617" s="128">
        <f>IF(H1619&gt;0, H1617/H1619, 0)</f>
        <v>0</v>
      </c>
      <c r="J1617" s="76"/>
      <c r="K1617" s="12" t="e">
        <f>ROUND(J1619*I1617,0)</f>
        <v>#REF!</v>
      </c>
      <c r="L1617" s="75">
        <v>0</v>
      </c>
      <c r="M1617" s="12" t="e">
        <f>K1617-L1617</f>
        <v>#REF!</v>
      </c>
      <c r="N1617" s="50" t="e">
        <f>IF(L1617&gt;0,M1617*100/L1617,IF(M1617&gt;0,100,0))</f>
        <v>#REF!</v>
      </c>
      <c r="O1617" s="12">
        <v>0</v>
      </c>
      <c r="P1617" s="9">
        <f t="shared" si="226"/>
        <v>0</v>
      </c>
      <c r="Q1617" s="130">
        <f t="shared" si="227"/>
        <v>322</v>
      </c>
      <c r="R1617" s="130">
        <f t="shared" si="228"/>
        <v>998</v>
      </c>
      <c r="S1617" s="130">
        <f t="shared" si="229"/>
        <v>1608</v>
      </c>
      <c r="T1617" s="130">
        <f t="shared" si="230"/>
        <v>0</v>
      </c>
      <c r="U1617" s="130">
        <f t="shared" si="231"/>
        <v>0</v>
      </c>
      <c r="V1617" s="185">
        <f t="shared" si="232"/>
        <v>1608</v>
      </c>
      <c r="W1617" s="12">
        <v>322</v>
      </c>
      <c r="X1617" s="9">
        <v>998</v>
      </c>
      <c r="Y1617" s="9">
        <v>1608</v>
      </c>
      <c r="Z1617" s="12">
        <v>0</v>
      </c>
      <c r="AA1617" s="12">
        <v>0</v>
      </c>
      <c r="AB1617" s="132"/>
      <c r="AC1617" s="131"/>
      <c r="AD1617" s="132"/>
      <c r="AE1617" s="132"/>
      <c r="AF1617" s="131"/>
      <c r="AG1617" s="131"/>
      <c r="AI1617" s="12"/>
      <c r="AL1617" s="12"/>
      <c r="AM1617" s="12"/>
      <c r="AO1617" s="12"/>
      <c r="AR1617" s="12"/>
      <c r="AS1617" s="12"/>
      <c r="AU1617" s="12"/>
      <c r="AX1617" s="12"/>
      <c r="AY1617" s="12"/>
      <c r="BA1617" s="12"/>
      <c r="BD1617" s="12"/>
      <c r="BE1617" s="12"/>
      <c r="BG1617" s="12"/>
      <c r="BJ1617" s="12"/>
      <c r="BK1617" s="12"/>
      <c r="BM1617" s="131"/>
      <c r="BN1617" s="132"/>
      <c r="BO1617" s="132"/>
      <c r="BP1617" s="12"/>
      <c r="BQ1617" s="12"/>
      <c r="BS1617" s="12"/>
      <c r="BV1617" s="12"/>
      <c r="BW1617" s="12"/>
      <c r="BY1617" s="12"/>
      <c r="CB1617" s="12"/>
      <c r="CC1617" s="12"/>
      <c r="CE1617" s="12"/>
      <c r="CH1617" s="12"/>
      <c r="CI1617" s="12"/>
    </row>
    <row r="1618" spans="1:87">
      <c r="A1618" s="9">
        <v>1609</v>
      </c>
      <c r="B1618" s="9">
        <v>322</v>
      </c>
      <c r="C1618" s="9" t="s">
        <v>1928</v>
      </c>
      <c r="D1618" s="9">
        <v>998</v>
      </c>
      <c r="E1618" s="9" t="s">
        <v>1928</v>
      </c>
      <c r="F1618" s="75">
        <v>0</v>
      </c>
      <c r="G1618" s="138">
        <v>0</v>
      </c>
      <c r="H1618" s="129">
        <f t="shared" si="225"/>
        <v>0</v>
      </c>
      <c r="I1618" s="128">
        <f>IF(H1619&gt;0, H1618/H1619, 0)</f>
        <v>0</v>
      </c>
      <c r="J1618" s="76"/>
      <c r="K1618" s="12" t="e">
        <f>ROUND(J1619*I1618,0)</f>
        <v>#REF!</v>
      </c>
      <c r="L1618" s="75">
        <v>0</v>
      </c>
      <c r="M1618" s="12" t="e">
        <f>K1618-L1618</f>
        <v>#REF!</v>
      </c>
      <c r="N1618" s="50" t="e">
        <f>IF(L1618&gt;0,M1618*100/L1618,IF(M1618&gt;0,100,0))</f>
        <v>#REF!</v>
      </c>
      <c r="O1618" s="12">
        <v>0</v>
      </c>
      <c r="P1618" s="9">
        <f t="shared" si="226"/>
        <v>0</v>
      </c>
      <c r="Q1618" s="130">
        <f t="shared" si="227"/>
        <v>322</v>
      </c>
      <c r="R1618" s="130">
        <f t="shared" si="228"/>
        <v>998</v>
      </c>
      <c r="S1618" s="130">
        <f t="shared" si="229"/>
        <v>1609</v>
      </c>
      <c r="T1618" s="130">
        <f t="shared" si="230"/>
        <v>0</v>
      </c>
      <c r="U1618" s="130">
        <f t="shared" si="231"/>
        <v>0</v>
      </c>
      <c r="V1618" s="185">
        <f t="shared" si="232"/>
        <v>1609</v>
      </c>
      <c r="W1618" s="12">
        <v>322</v>
      </c>
      <c r="X1618" s="9">
        <v>998</v>
      </c>
      <c r="Y1618" s="9">
        <v>1609</v>
      </c>
      <c r="Z1618" s="12">
        <v>0</v>
      </c>
      <c r="AA1618" s="12">
        <v>0</v>
      </c>
      <c r="AB1618" s="132"/>
      <c r="AC1618" s="131"/>
      <c r="AD1618" s="132"/>
      <c r="AE1618" s="132"/>
      <c r="AF1618" s="131"/>
      <c r="AG1618" s="131"/>
      <c r="AI1618" s="12"/>
      <c r="AL1618" s="12"/>
      <c r="AM1618" s="12"/>
      <c r="AO1618" s="12"/>
      <c r="AR1618" s="12"/>
      <c r="AS1618" s="12"/>
      <c r="AU1618" s="12"/>
      <c r="AX1618" s="12"/>
      <c r="AY1618" s="12"/>
      <c r="BA1618" s="12"/>
      <c r="BD1618" s="12"/>
      <c r="BE1618" s="12"/>
      <c r="BG1618" s="12"/>
      <c r="BJ1618" s="12"/>
      <c r="BK1618" s="12"/>
      <c r="BM1618" s="131"/>
      <c r="BN1618" s="132"/>
      <c r="BO1618" s="132"/>
      <c r="BP1618" s="12"/>
      <c r="BQ1618" s="12"/>
      <c r="BS1618" s="12"/>
      <c r="BV1618" s="12"/>
      <c r="BW1618" s="12"/>
      <c r="BY1618" s="12"/>
      <c r="CB1618" s="12"/>
      <c r="CC1618" s="12"/>
      <c r="CE1618" s="12"/>
      <c r="CH1618" s="12"/>
      <c r="CI1618" s="12"/>
    </row>
    <row r="1619" spans="1:87">
      <c r="A1619" s="9">
        <v>1610</v>
      </c>
      <c r="B1619" s="13">
        <v>322</v>
      </c>
      <c r="C1619" s="13" t="s">
        <v>1821</v>
      </c>
      <c r="D1619" s="13">
        <v>999</v>
      </c>
      <c r="E1619" s="13" t="s">
        <v>946</v>
      </c>
      <c r="F1619" s="141">
        <v>8930152.6600000001</v>
      </c>
      <c r="G1619" s="142">
        <v>1</v>
      </c>
      <c r="H1619" s="134">
        <f>SUM(H1615:H1618)</f>
        <v>8692760.0099999998</v>
      </c>
      <c r="I1619" s="133">
        <f>SUM(I1615:I1618)</f>
        <v>1</v>
      </c>
      <c r="J1619" s="111" t="e">
        <f>VLOOKUP(B1619,town351,22)</f>
        <v>#REF!</v>
      </c>
      <c r="K1619" s="111" t="e">
        <f>SUM(K1615:K1618)</f>
        <v>#REF!</v>
      </c>
      <c r="L1619" s="135">
        <v>6857750</v>
      </c>
      <c r="M1619" s="111" t="e">
        <f>SUM(M1615:M1618)</f>
        <v>#REF!</v>
      </c>
      <c r="N1619" s="49" t="e">
        <f t="shared" ref="N1619:N1679" si="233">IF(L1619&gt;0,M1619*100/L1619,IF(M1619&gt;0,100,0))</f>
        <v>#REF!</v>
      </c>
      <c r="O1619" s="111">
        <v>896</v>
      </c>
      <c r="P1619" s="9">
        <f t="shared" si="226"/>
        <v>0</v>
      </c>
      <c r="Q1619" s="130">
        <f t="shared" si="227"/>
        <v>322</v>
      </c>
      <c r="R1619" s="130">
        <f t="shared" si="228"/>
        <v>999</v>
      </c>
      <c r="S1619" s="130">
        <f t="shared" si="229"/>
        <v>1610</v>
      </c>
      <c r="T1619" s="130">
        <f t="shared" si="230"/>
        <v>868</v>
      </c>
      <c r="U1619" s="130">
        <f t="shared" si="231"/>
        <v>8692760.0099999998</v>
      </c>
      <c r="V1619" s="185">
        <f t="shared" si="232"/>
        <v>1610</v>
      </c>
      <c r="W1619" s="12">
        <v>322</v>
      </c>
      <c r="X1619" s="9">
        <v>999</v>
      </c>
      <c r="Y1619" s="9">
        <v>1610</v>
      </c>
      <c r="Z1619" s="12">
        <v>868</v>
      </c>
      <c r="AA1619" s="12">
        <v>8692760.0099999998</v>
      </c>
      <c r="AB1619" s="132"/>
      <c r="AC1619" s="131"/>
      <c r="AD1619" s="132"/>
      <c r="AE1619" s="132"/>
      <c r="AF1619" s="131"/>
      <c r="AG1619" s="131"/>
      <c r="AI1619" s="12"/>
      <c r="AL1619" s="12"/>
      <c r="AM1619" s="12"/>
      <c r="AO1619" s="12"/>
      <c r="AR1619" s="12"/>
      <c r="AS1619" s="12"/>
      <c r="AU1619" s="12"/>
      <c r="AX1619" s="12"/>
      <c r="AY1619" s="12"/>
      <c r="BA1619" s="12"/>
      <c r="BD1619" s="12"/>
      <c r="BE1619" s="12"/>
      <c r="BG1619" s="12"/>
      <c r="BJ1619" s="12"/>
      <c r="BK1619" s="12"/>
      <c r="BM1619" s="131"/>
      <c r="BN1619" s="132"/>
      <c r="BO1619" s="132"/>
      <c r="BP1619" s="12"/>
      <c r="BQ1619" s="12"/>
      <c r="BS1619" s="12"/>
      <c r="BV1619" s="12"/>
      <c r="BW1619" s="12"/>
      <c r="BY1619" s="12"/>
      <c r="CB1619" s="12"/>
      <c r="CC1619" s="12"/>
      <c r="CE1619" s="12"/>
      <c r="CH1619" s="12"/>
      <c r="CI1619" s="12"/>
    </row>
    <row r="1620" spans="1:87">
      <c r="A1620" s="9">
        <v>1611</v>
      </c>
      <c r="B1620" s="9">
        <v>323</v>
      </c>
      <c r="C1620" s="9" t="s">
        <v>1822</v>
      </c>
      <c r="D1620" s="9">
        <v>323</v>
      </c>
      <c r="E1620" s="9" t="s">
        <v>1383</v>
      </c>
      <c r="F1620" s="75">
        <v>9864782.7299999986</v>
      </c>
      <c r="G1620" s="138">
        <v>0.94216354202300923</v>
      </c>
      <c r="H1620" s="129">
        <f>U1620</f>
        <v>10285489.059999999</v>
      </c>
      <c r="I1620" s="128">
        <f>IF(H1624&gt;0, H1620/H1624, 0)</f>
        <v>0.93446194530666504</v>
      </c>
      <c r="J1620" s="76"/>
      <c r="K1620" s="12" t="e">
        <f>ROUND(J1624*I1620,0)</f>
        <v>#REF!</v>
      </c>
      <c r="L1620" s="75">
        <v>6849766</v>
      </c>
      <c r="M1620" s="12" t="e">
        <f>K1620-L1620</f>
        <v>#REF!</v>
      </c>
      <c r="N1620" s="50" t="e">
        <f t="shared" si="233"/>
        <v>#REF!</v>
      </c>
      <c r="O1620" s="12">
        <v>1024</v>
      </c>
      <c r="P1620" s="9">
        <f t="shared" si="226"/>
        <v>0</v>
      </c>
      <c r="Q1620" s="130">
        <f t="shared" si="227"/>
        <v>323</v>
      </c>
      <c r="R1620" s="130">
        <f t="shared" si="228"/>
        <v>323</v>
      </c>
      <c r="S1620" s="130">
        <f t="shared" si="229"/>
        <v>1611</v>
      </c>
      <c r="T1620" s="130">
        <f t="shared" si="230"/>
        <v>1050</v>
      </c>
      <c r="U1620" s="130">
        <f t="shared" si="231"/>
        <v>10285489.059999999</v>
      </c>
      <c r="V1620" s="185">
        <f t="shared" si="232"/>
        <v>1611</v>
      </c>
      <c r="W1620" s="12">
        <v>323</v>
      </c>
      <c r="X1620" s="9">
        <v>323</v>
      </c>
      <c r="Y1620" s="9">
        <v>1611</v>
      </c>
      <c r="Z1620" s="12">
        <v>1050</v>
      </c>
      <c r="AA1620" s="12">
        <v>10285489.059999999</v>
      </c>
      <c r="AB1620" s="132"/>
      <c r="AC1620" s="131"/>
      <c r="AD1620" s="132"/>
      <c r="AE1620" s="132"/>
      <c r="AF1620" s="131"/>
      <c r="AG1620" s="131"/>
      <c r="AI1620" s="12"/>
      <c r="AL1620" s="12"/>
      <c r="AM1620" s="12"/>
      <c r="AO1620" s="12"/>
      <c r="AR1620" s="12"/>
      <c r="AS1620" s="12"/>
      <c r="AU1620" s="12"/>
      <c r="AX1620" s="12"/>
      <c r="AY1620" s="12"/>
      <c r="BA1620" s="12"/>
      <c r="BD1620" s="12"/>
      <c r="BE1620" s="12"/>
      <c r="BG1620" s="12"/>
      <c r="BJ1620" s="12"/>
      <c r="BK1620" s="12"/>
      <c r="BM1620" s="131"/>
      <c r="BN1620" s="132"/>
      <c r="BO1620" s="132"/>
      <c r="BP1620" s="12"/>
      <c r="BQ1620" s="12"/>
      <c r="BS1620" s="12"/>
      <c r="BV1620" s="12"/>
      <c r="BW1620" s="12"/>
      <c r="BY1620" s="12"/>
      <c r="CB1620" s="12"/>
      <c r="CC1620" s="12"/>
      <c r="CE1620" s="12"/>
      <c r="CH1620" s="12"/>
      <c r="CI1620" s="12"/>
    </row>
    <row r="1621" spans="1:87">
      <c r="A1621" s="9">
        <v>1612</v>
      </c>
      <c r="B1621" s="9">
        <v>323</v>
      </c>
      <c r="C1621" s="9" t="s">
        <v>1822</v>
      </c>
      <c r="D1621" s="9">
        <v>872</v>
      </c>
      <c r="E1621" s="9" t="s">
        <v>1493</v>
      </c>
      <c r="F1621" s="75">
        <v>605568</v>
      </c>
      <c r="G1621" s="138">
        <v>5.7836457976990815E-2</v>
      </c>
      <c r="H1621" s="129">
        <f t="shared" si="225"/>
        <v>721368</v>
      </c>
      <c r="I1621" s="128">
        <f>IF(H1624&gt;0, H1621/H1624, 0)</f>
        <v>6.5538054693334971E-2</v>
      </c>
      <c r="J1621" s="76"/>
      <c r="K1621" s="12" t="e">
        <f>ROUND(J1624*I1621,0)</f>
        <v>#REF!</v>
      </c>
      <c r="L1621" s="75">
        <v>420486</v>
      </c>
      <c r="M1621" s="12" t="e">
        <f>K1621-L1621</f>
        <v>#REF!</v>
      </c>
      <c r="N1621" s="50" t="e">
        <f t="shared" si="233"/>
        <v>#REF!</v>
      </c>
      <c r="O1621" s="12">
        <v>38</v>
      </c>
      <c r="P1621" s="9">
        <f t="shared" si="226"/>
        <v>0</v>
      </c>
      <c r="Q1621" s="130">
        <f t="shared" si="227"/>
        <v>323</v>
      </c>
      <c r="R1621" s="130">
        <f t="shared" si="228"/>
        <v>872</v>
      </c>
      <c r="S1621" s="130">
        <f t="shared" si="229"/>
        <v>1612</v>
      </c>
      <c r="T1621" s="130">
        <f t="shared" si="230"/>
        <v>45</v>
      </c>
      <c r="U1621" s="130">
        <f t="shared" si="231"/>
        <v>721368</v>
      </c>
      <c r="V1621" s="185">
        <f t="shared" si="232"/>
        <v>1612</v>
      </c>
      <c r="W1621" s="12">
        <v>323</v>
      </c>
      <c r="X1621" s="9">
        <v>872</v>
      </c>
      <c r="Y1621" s="9">
        <v>1612</v>
      </c>
      <c r="Z1621" s="12">
        <v>45</v>
      </c>
      <c r="AA1621" s="12">
        <v>721368</v>
      </c>
      <c r="AB1621" s="132"/>
      <c r="AC1621" s="131"/>
      <c r="AD1621" s="132"/>
      <c r="AE1621" s="132"/>
      <c r="AF1621" s="131"/>
      <c r="AG1621" s="131"/>
      <c r="AI1621" s="12"/>
      <c r="AL1621" s="12"/>
      <c r="AM1621" s="12"/>
      <c r="AO1621" s="12"/>
      <c r="AR1621" s="12"/>
      <c r="AS1621" s="12"/>
      <c r="AU1621" s="12"/>
      <c r="AX1621" s="12"/>
      <c r="AY1621" s="12"/>
      <c r="BA1621" s="12"/>
      <c r="BD1621" s="12"/>
      <c r="BE1621" s="12"/>
      <c r="BG1621" s="12"/>
      <c r="BJ1621" s="12"/>
      <c r="BK1621" s="12"/>
      <c r="BM1621" s="131"/>
      <c r="BN1621" s="132"/>
      <c r="BO1621" s="132"/>
      <c r="BP1621" s="12"/>
      <c r="BQ1621" s="12"/>
      <c r="BS1621" s="12"/>
      <c r="BV1621" s="12"/>
      <c r="BW1621" s="12"/>
      <c r="BY1621" s="12"/>
      <c r="CB1621" s="12"/>
      <c r="CC1621" s="12"/>
      <c r="CE1621" s="12"/>
      <c r="CH1621" s="12"/>
      <c r="CI1621" s="12"/>
    </row>
    <row r="1622" spans="1:87">
      <c r="A1622" s="9">
        <v>1613</v>
      </c>
      <c r="B1622" s="9">
        <v>323</v>
      </c>
      <c r="C1622" s="9" t="s">
        <v>1928</v>
      </c>
      <c r="D1622" s="9">
        <v>998</v>
      </c>
      <c r="E1622" s="9" t="s">
        <v>1928</v>
      </c>
      <c r="F1622" s="75">
        <v>0</v>
      </c>
      <c r="G1622" s="138">
        <v>0</v>
      </c>
      <c r="H1622" s="129">
        <f t="shared" si="225"/>
        <v>0</v>
      </c>
      <c r="I1622" s="128">
        <f>IF(H1624&gt;0, H1622/H1624, 0)</f>
        <v>0</v>
      </c>
      <c r="J1622" s="76"/>
      <c r="K1622" s="12" t="e">
        <f>ROUND(J1624*I1622,0)</f>
        <v>#REF!</v>
      </c>
      <c r="L1622" s="75">
        <v>0</v>
      </c>
      <c r="M1622" s="12" t="e">
        <f>K1622-L1622</f>
        <v>#REF!</v>
      </c>
      <c r="N1622" s="50" t="e">
        <f t="shared" si="233"/>
        <v>#REF!</v>
      </c>
      <c r="O1622" s="12">
        <v>0</v>
      </c>
      <c r="P1622" s="9">
        <f t="shared" si="226"/>
        <v>0</v>
      </c>
      <c r="Q1622" s="130">
        <f t="shared" si="227"/>
        <v>323</v>
      </c>
      <c r="R1622" s="130">
        <f t="shared" si="228"/>
        <v>998</v>
      </c>
      <c r="S1622" s="130">
        <f t="shared" si="229"/>
        <v>1613</v>
      </c>
      <c r="T1622" s="130">
        <f t="shared" si="230"/>
        <v>0</v>
      </c>
      <c r="U1622" s="130">
        <f t="shared" si="231"/>
        <v>0</v>
      </c>
      <c r="V1622" s="185">
        <f t="shared" si="232"/>
        <v>1613</v>
      </c>
      <c r="W1622" s="12">
        <v>323</v>
      </c>
      <c r="X1622" s="9">
        <v>998</v>
      </c>
      <c r="Y1622" s="9">
        <v>1613</v>
      </c>
      <c r="Z1622" s="12">
        <v>0</v>
      </c>
      <c r="AA1622" s="12">
        <v>0</v>
      </c>
      <c r="AB1622" s="132"/>
      <c r="AC1622" s="131"/>
      <c r="AD1622" s="132"/>
      <c r="AE1622" s="132"/>
      <c r="AF1622" s="131"/>
      <c r="AG1622" s="131"/>
      <c r="AI1622" s="12"/>
      <c r="AL1622" s="12"/>
      <c r="AM1622" s="12"/>
      <c r="AO1622" s="12"/>
      <c r="AR1622" s="12"/>
      <c r="AS1622" s="12"/>
      <c r="AU1622" s="12"/>
      <c r="AX1622" s="12"/>
      <c r="AY1622" s="12"/>
      <c r="BA1622" s="12"/>
      <c r="BD1622" s="12"/>
      <c r="BE1622" s="12"/>
      <c r="BG1622" s="12"/>
      <c r="BJ1622" s="12"/>
      <c r="BK1622" s="12"/>
      <c r="BM1622" s="131"/>
      <c r="BN1622" s="132"/>
      <c r="BO1622" s="132"/>
      <c r="BP1622" s="12"/>
      <c r="BQ1622" s="12"/>
      <c r="BS1622" s="12"/>
      <c r="BV1622" s="12"/>
      <c r="BW1622" s="12"/>
      <c r="BY1622" s="12"/>
      <c r="CB1622" s="12"/>
      <c r="CC1622" s="12"/>
      <c r="CE1622" s="12"/>
      <c r="CH1622" s="12"/>
      <c r="CI1622" s="12"/>
    </row>
    <row r="1623" spans="1:87">
      <c r="A1623" s="9">
        <v>1614</v>
      </c>
      <c r="B1623" s="9">
        <v>323</v>
      </c>
      <c r="C1623" s="9" t="s">
        <v>1928</v>
      </c>
      <c r="D1623" s="9">
        <v>998</v>
      </c>
      <c r="E1623" s="9" t="s">
        <v>1928</v>
      </c>
      <c r="F1623" s="75">
        <v>0</v>
      </c>
      <c r="G1623" s="138">
        <v>0</v>
      </c>
      <c r="H1623" s="129">
        <f t="shared" si="225"/>
        <v>0</v>
      </c>
      <c r="I1623" s="128">
        <f>IF(H1624&gt;0, H1623/H1624, 0)</f>
        <v>0</v>
      </c>
      <c r="J1623" s="76"/>
      <c r="K1623" s="12" t="e">
        <f>ROUND(J1624*I1623,0)</f>
        <v>#REF!</v>
      </c>
      <c r="L1623" s="75">
        <v>0</v>
      </c>
      <c r="M1623" s="12" t="e">
        <f>K1623-L1623</f>
        <v>#REF!</v>
      </c>
      <c r="N1623" s="50" t="e">
        <f t="shared" si="233"/>
        <v>#REF!</v>
      </c>
      <c r="O1623" s="12">
        <v>0</v>
      </c>
      <c r="P1623" s="9">
        <f t="shared" si="226"/>
        <v>0</v>
      </c>
      <c r="Q1623" s="130">
        <f t="shared" si="227"/>
        <v>323</v>
      </c>
      <c r="R1623" s="130">
        <f t="shared" si="228"/>
        <v>998</v>
      </c>
      <c r="S1623" s="130">
        <f t="shared" si="229"/>
        <v>1614</v>
      </c>
      <c r="T1623" s="130">
        <f t="shared" si="230"/>
        <v>0</v>
      </c>
      <c r="U1623" s="130">
        <f t="shared" si="231"/>
        <v>0</v>
      </c>
      <c r="V1623" s="185">
        <f t="shared" si="232"/>
        <v>1614</v>
      </c>
      <c r="W1623" s="12">
        <v>323</v>
      </c>
      <c r="X1623" s="9">
        <v>998</v>
      </c>
      <c r="Y1623" s="9">
        <v>1614</v>
      </c>
      <c r="Z1623" s="12">
        <v>0</v>
      </c>
      <c r="AA1623" s="12">
        <v>0</v>
      </c>
      <c r="AB1623" s="132"/>
      <c r="AC1623" s="131"/>
      <c r="AD1623" s="132"/>
      <c r="AE1623" s="132"/>
      <c r="AF1623" s="131"/>
      <c r="AG1623" s="131"/>
      <c r="AI1623" s="12"/>
      <c r="AL1623" s="12"/>
      <c r="AM1623" s="12"/>
      <c r="AO1623" s="12"/>
      <c r="AR1623" s="12"/>
      <c r="AS1623" s="12"/>
      <c r="AU1623" s="12"/>
      <c r="AX1623" s="12"/>
      <c r="AY1623" s="12"/>
      <c r="BA1623" s="12"/>
      <c r="BD1623" s="12"/>
      <c r="BE1623" s="12"/>
      <c r="BG1623" s="12"/>
      <c r="BJ1623" s="12"/>
      <c r="BK1623" s="12"/>
      <c r="BM1623" s="131"/>
      <c r="BN1623" s="132"/>
      <c r="BO1623" s="132"/>
      <c r="BP1623" s="12"/>
      <c r="BQ1623" s="12"/>
      <c r="BS1623" s="12"/>
      <c r="BV1623" s="12"/>
      <c r="BW1623" s="12"/>
      <c r="BY1623" s="12"/>
      <c r="CB1623" s="12"/>
      <c r="CC1623" s="12"/>
      <c r="CE1623" s="12"/>
      <c r="CH1623" s="12"/>
      <c r="CI1623" s="12"/>
    </row>
    <row r="1624" spans="1:87">
      <c r="A1624" s="9">
        <v>1615</v>
      </c>
      <c r="B1624" s="13">
        <v>323</v>
      </c>
      <c r="C1624" s="13" t="s">
        <v>1822</v>
      </c>
      <c r="D1624" s="13">
        <v>999</v>
      </c>
      <c r="E1624" s="13" t="s">
        <v>946</v>
      </c>
      <c r="F1624" s="141">
        <v>10470350.729999999</v>
      </c>
      <c r="G1624" s="142">
        <v>1</v>
      </c>
      <c r="H1624" s="134">
        <f>SUM(H1620:H1623)</f>
        <v>11006857.059999999</v>
      </c>
      <c r="I1624" s="133">
        <f>SUM(I1620:I1623)</f>
        <v>1</v>
      </c>
      <c r="J1624" s="111" t="e">
        <f>VLOOKUP(B1624,town351,22)</f>
        <v>#REF!</v>
      </c>
      <c r="K1624" s="111" t="e">
        <f>SUM(K1620:K1623)</f>
        <v>#REF!</v>
      </c>
      <c r="L1624" s="135">
        <v>7270252</v>
      </c>
      <c r="M1624" s="111" t="e">
        <f>SUM(M1620:M1623)</f>
        <v>#REF!</v>
      </c>
      <c r="N1624" s="49" t="e">
        <f t="shared" si="233"/>
        <v>#REF!</v>
      </c>
      <c r="O1624" s="111">
        <v>1062</v>
      </c>
      <c r="P1624" s="9">
        <f t="shared" si="226"/>
        <v>0</v>
      </c>
      <c r="Q1624" s="130">
        <f t="shared" si="227"/>
        <v>323</v>
      </c>
      <c r="R1624" s="130">
        <f t="shared" si="228"/>
        <v>999</v>
      </c>
      <c r="S1624" s="130">
        <f t="shared" si="229"/>
        <v>1615</v>
      </c>
      <c r="T1624" s="130">
        <f t="shared" si="230"/>
        <v>1095</v>
      </c>
      <c r="U1624" s="130">
        <f t="shared" si="231"/>
        <v>11006857.059999999</v>
      </c>
      <c r="V1624" s="185">
        <f t="shared" si="232"/>
        <v>1615</v>
      </c>
      <c r="W1624" s="12">
        <v>323</v>
      </c>
      <c r="X1624" s="9">
        <v>999</v>
      </c>
      <c r="Y1624" s="9">
        <v>1615</v>
      </c>
      <c r="Z1624" s="12">
        <v>1095</v>
      </c>
      <c r="AA1624" s="12">
        <v>11006857.059999999</v>
      </c>
      <c r="AB1624" s="132"/>
      <c r="AC1624" s="131"/>
      <c r="AD1624" s="132"/>
      <c r="AE1624" s="132"/>
      <c r="AF1624" s="131"/>
      <c r="AG1624" s="131"/>
      <c r="AI1624" s="12"/>
      <c r="AL1624" s="12"/>
      <c r="AM1624" s="12"/>
      <c r="AO1624" s="12"/>
      <c r="AR1624" s="12"/>
      <c r="AS1624" s="12"/>
      <c r="AU1624" s="12"/>
      <c r="AX1624" s="12"/>
      <c r="AY1624" s="12"/>
      <c r="BA1624" s="12"/>
      <c r="BD1624" s="12"/>
      <c r="BE1624" s="12"/>
      <c r="BG1624" s="12"/>
      <c r="BJ1624" s="12"/>
      <c r="BK1624" s="12"/>
      <c r="BM1624" s="131"/>
      <c r="BN1624" s="132"/>
      <c r="BO1624" s="132"/>
      <c r="BP1624" s="12"/>
      <c r="BQ1624" s="12"/>
      <c r="BS1624" s="12"/>
      <c r="BV1624" s="12"/>
      <c r="BW1624" s="12"/>
      <c r="BY1624" s="12"/>
      <c r="CB1624" s="12"/>
      <c r="CC1624" s="12"/>
      <c r="CE1624" s="12"/>
      <c r="CH1624" s="12"/>
      <c r="CI1624" s="12"/>
    </row>
    <row r="1625" spans="1:87">
      <c r="A1625" s="9">
        <v>1616</v>
      </c>
      <c r="B1625" s="9">
        <v>324</v>
      </c>
      <c r="C1625" s="9" t="s">
        <v>1823</v>
      </c>
      <c r="D1625" s="9">
        <v>324</v>
      </c>
      <c r="E1625" s="9" t="s">
        <v>1384</v>
      </c>
      <c r="F1625" s="75">
        <v>355331.41999999993</v>
      </c>
      <c r="G1625" s="138">
        <v>6.5121064014811228E-2</v>
      </c>
      <c r="H1625" s="129">
        <f>U1625</f>
        <v>354549.68000000005</v>
      </c>
      <c r="I1625" s="128">
        <f>IF(H1629&gt;0, H1625/H1629, 0)</f>
        <v>6.3026082948891962E-2</v>
      </c>
      <c r="J1625" s="76"/>
      <c r="K1625" s="12" t="e">
        <f>ROUND(J1629*I1625,0)</f>
        <v>#REF!</v>
      </c>
      <c r="L1625" s="75">
        <v>184172</v>
      </c>
      <c r="M1625" s="12" t="e">
        <f>K1625-L1625</f>
        <v>#REF!</v>
      </c>
      <c r="N1625" s="50" t="e">
        <f t="shared" si="233"/>
        <v>#REF!</v>
      </c>
      <c r="O1625" s="12">
        <v>25</v>
      </c>
      <c r="P1625" s="9">
        <f t="shared" si="226"/>
        <v>0</v>
      </c>
      <c r="Q1625" s="130">
        <f t="shared" si="227"/>
        <v>324</v>
      </c>
      <c r="R1625" s="130">
        <f t="shared" si="228"/>
        <v>324</v>
      </c>
      <c r="S1625" s="130">
        <f t="shared" si="229"/>
        <v>1616</v>
      </c>
      <c r="T1625" s="130">
        <f t="shared" si="230"/>
        <v>25</v>
      </c>
      <c r="U1625" s="130">
        <f t="shared" si="231"/>
        <v>354549.68000000005</v>
      </c>
      <c r="V1625" s="185">
        <f t="shared" si="232"/>
        <v>1616</v>
      </c>
      <c r="W1625" s="12">
        <v>324</v>
      </c>
      <c r="X1625" s="9">
        <v>324</v>
      </c>
      <c r="Y1625" s="9">
        <v>1616</v>
      </c>
      <c r="Z1625" s="12">
        <v>25</v>
      </c>
      <c r="AA1625" s="12">
        <v>354549.68000000005</v>
      </c>
      <c r="AB1625" s="132"/>
      <c r="AC1625" s="131"/>
      <c r="AD1625" s="132"/>
      <c r="AE1625" s="132"/>
      <c r="AF1625" s="131"/>
      <c r="AG1625" s="131"/>
      <c r="AI1625" s="12"/>
      <c r="AL1625" s="12"/>
      <c r="AM1625" s="12"/>
      <c r="AO1625" s="12"/>
      <c r="AR1625" s="12"/>
      <c r="AS1625" s="12"/>
      <c r="AU1625" s="12"/>
      <c r="AX1625" s="12"/>
      <c r="AY1625" s="12"/>
      <c r="BA1625" s="12"/>
      <c r="BD1625" s="12"/>
      <c r="BE1625" s="12"/>
      <c r="BG1625" s="12"/>
      <c r="BJ1625" s="12"/>
      <c r="BK1625" s="12"/>
      <c r="BM1625" s="131"/>
      <c r="BN1625" s="132"/>
      <c r="BO1625" s="132"/>
      <c r="BP1625" s="12"/>
      <c r="BQ1625" s="12"/>
      <c r="BS1625" s="12"/>
      <c r="BV1625" s="12"/>
      <c r="BW1625" s="12"/>
      <c r="BY1625" s="12"/>
      <c r="CB1625" s="12"/>
      <c r="CC1625" s="12"/>
      <c r="CE1625" s="12"/>
      <c r="CH1625" s="12"/>
      <c r="CI1625" s="12"/>
    </row>
    <row r="1626" spans="1:87">
      <c r="A1626" s="9">
        <v>1617</v>
      </c>
      <c r="B1626" s="9">
        <v>324</v>
      </c>
      <c r="C1626" s="9" t="s">
        <v>1823</v>
      </c>
      <c r="D1626" s="9">
        <v>778</v>
      </c>
      <c r="E1626" s="9" t="s">
        <v>1471</v>
      </c>
      <c r="F1626" s="75">
        <v>5101143</v>
      </c>
      <c r="G1626" s="138">
        <v>0.93487893598518879</v>
      </c>
      <c r="H1626" s="129">
        <f t="shared" si="225"/>
        <v>5270894</v>
      </c>
      <c r="I1626" s="128">
        <f>IF(H1629&gt;0, H1626/H1629, 0)</f>
        <v>0.93697391705110811</v>
      </c>
      <c r="J1626" s="76"/>
      <c r="K1626" s="12" t="e">
        <f>ROUND(J1629*I1626,0)</f>
        <v>#REF!</v>
      </c>
      <c r="L1626" s="75">
        <v>2643979</v>
      </c>
      <c r="M1626" s="12" t="e">
        <f>K1626-L1626</f>
        <v>#REF!</v>
      </c>
      <c r="N1626" s="50" t="e">
        <f t="shared" si="233"/>
        <v>#REF!</v>
      </c>
      <c r="O1626" s="12">
        <v>488</v>
      </c>
      <c r="P1626" s="9">
        <f t="shared" si="226"/>
        <v>0</v>
      </c>
      <c r="Q1626" s="130">
        <f t="shared" si="227"/>
        <v>324</v>
      </c>
      <c r="R1626" s="130">
        <f t="shared" si="228"/>
        <v>778</v>
      </c>
      <c r="S1626" s="130">
        <f t="shared" si="229"/>
        <v>1617</v>
      </c>
      <c r="T1626" s="130">
        <f t="shared" si="230"/>
        <v>501</v>
      </c>
      <c r="U1626" s="130">
        <f t="shared" si="231"/>
        <v>5270894</v>
      </c>
      <c r="V1626" s="185">
        <f t="shared" si="232"/>
        <v>1617</v>
      </c>
      <c r="W1626" s="12">
        <v>324</v>
      </c>
      <c r="X1626" s="9">
        <v>778</v>
      </c>
      <c r="Y1626" s="9">
        <v>1617</v>
      </c>
      <c r="Z1626" s="12">
        <v>501</v>
      </c>
      <c r="AA1626" s="12">
        <v>5270894</v>
      </c>
      <c r="AB1626" s="132"/>
      <c r="AC1626" s="131"/>
      <c r="AD1626" s="132"/>
      <c r="AE1626" s="132"/>
      <c r="AF1626" s="131"/>
      <c r="AG1626" s="131"/>
      <c r="AI1626" s="12"/>
      <c r="AL1626" s="12"/>
      <c r="AM1626" s="12"/>
      <c r="AO1626" s="12"/>
      <c r="AR1626" s="12"/>
      <c r="AS1626" s="12"/>
      <c r="AU1626" s="12"/>
      <c r="AX1626" s="12"/>
      <c r="AY1626" s="12"/>
      <c r="BA1626" s="12"/>
      <c r="BD1626" s="12"/>
      <c r="BE1626" s="12"/>
      <c r="BG1626" s="12"/>
      <c r="BJ1626" s="12"/>
      <c r="BK1626" s="12"/>
      <c r="BM1626" s="131"/>
      <c r="BN1626" s="132"/>
      <c r="BO1626" s="132"/>
      <c r="BP1626" s="12"/>
      <c r="BQ1626" s="12"/>
      <c r="BS1626" s="12"/>
      <c r="BV1626" s="12"/>
      <c r="BW1626" s="12"/>
      <c r="BY1626" s="12"/>
      <c r="CB1626" s="12"/>
      <c r="CC1626" s="12"/>
      <c r="CE1626" s="12"/>
      <c r="CH1626" s="12"/>
      <c r="CI1626" s="12"/>
    </row>
    <row r="1627" spans="1:87">
      <c r="A1627" s="9">
        <v>1618</v>
      </c>
      <c r="B1627" s="9">
        <v>324</v>
      </c>
      <c r="C1627" s="9" t="s">
        <v>1928</v>
      </c>
      <c r="D1627" s="9">
        <v>998</v>
      </c>
      <c r="E1627" s="9" t="s">
        <v>1928</v>
      </c>
      <c r="F1627" s="75">
        <v>0</v>
      </c>
      <c r="G1627" s="138">
        <v>0</v>
      </c>
      <c r="H1627" s="129">
        <f t="shared" si="225"/>
        <v>0</v>
      </c>
      <c r="I1627" s="128">
        <f>IF(H1629&gt;0, H1627/H1629, 0)</f>
        <v>0</v>
      </c>
      <c r="J1627" s="76"/>
      <c r="K1627" s="12" t="e">
        <f>ROUND(J1629*I1627,0)</f>
        <v>#REF!</v>
      </c>
      <c r="L1627" s="75">
        <v>0</v>
      </c>
      <c r="M1627" s="12" t="e">
        <f>K1627-L1627</f>
        <v>#REF!</v>
      </c>
      <c r="N1627" s="50" t="e">
        <f t="shared" si="233"/>
        <v>#REF!</v>
      </c>
      <c r="O1627" s="12">
        <v>0</v>
      </c>
      <c r="P1627" s="9">
        <f t="shared" si="226"/>
        <v>0</v>
      </c>
      <c r="Q1627" s="130">
        <f t="shared" si="227"/>
        <v>324</v>
      </c>
      <c r="R1627" s="130">
        <f t="shared" si="228"/>
        <v>998</v>
      </c>
      <c r="S1627" s="130">
        <f t="shared" si="229"/>
        <v>1618</v>
      </c>
      <c r="T1627" s="130">
        <f t="shared" si="230"/>
        <v>0</v>
      </c>
      <c r="U1627" s="130">
        <f t="shared" si="231"/>
        <v>0</v>
      </c>
      <c r="V1627" s="185">
        <f t="shared" si="232"/>
        <v>1618</v>
      </c>
      <c r="W1627" s="12">
        <v>324</v>
      </c>
      <c r="X1627" s="9">
        <v>998</v>
      </c>
      <c r="Y1627" s="9">
        <v>1618</v>
      </c>
      <c r="Z1627" s="12">
        <v>0</v>
      </c>
      <c r="AA1627" s="12">
        <v>0</v>
      </c>
      <c r="AB1627" s="132"/>
      <c r="AC1627" s="131"/>
      <c r="AD1627" s="132"/>
      <c r="AE1627" s="132"/>
      <c r="AF1627" s="131"/>
      <c r="AG1627" s="131"/>
      <c r="AI1627" s="12"/>
      <c r="AL1627" s="12"/>
      <c r="AM1627" s="12"/>
      <c r="AO1627" s="12"/>
      <c r="AR1627" s="12"/>
      <c r="AS1627" s="12"/>
      <c r="AU1627" s="12"/>
      <c r="AX1627" s="12"/>
      <c r="AY1627" s="12"/>
      <c r="BA1627" s="12"/>
      <c r="BD1627" s="12"/>
      <c r="BE1627" s="12"/>
      <c r="BG1627" s="12"/>
      <c r="BJ1627" s="12"/>
      <c r="BK1627" s="12"/>
      <c r="BM1627" s="131"/>
      <c r="BN1627" s="132"/>
      <c r="BO1627" s="132"/>
      <c r="BP1627" s="12"/>
      <c r="BQ1627" s="12"/>
      <c r="BS1627" s="12"/>
      <c r="BV1627" s="12"/>
      <c r="BW1627" s="12"/>
      <c r="BY1627" s="12"/>
      <c r="CB1627" s="12"/>
      <c r="CC1627" s="12"/>
      <c r="CE1627" s="12"/>
      <c r="CH1627" s="12"/>
      <c r="CI1627" s="12"/>
    </row>
    <row r="1628" spans="1:87">
      <c r="A1628" s="9">
        <v>1619</v>
      </c>
      <c r="B1628" s="9">
        <v>324</v>
      </c>
      <c r="C1628" s="9" t="s">
        <v>1928</v>
      </c>
      <c r="D1628" s="9">
        <v>998</v>
      </c>
      <c r="E1628" s="9" t="s">
        <v>1928</v>
      </c>
      <c r="F1628" s="75">
        <v>0</v>
      </c>
      <c r="G1628" s="138">
        <v>0</v>
      </c>
      <c r="H1628" s="129">
        <f t="shared" si="225"/>
        <v>0</v>
      </c>
      <c r="I1628" s="128">
        <f>IF(H1629&gt;0, H1628/H1629, 0)</f>
        <v>0</v>
      </c>
      <c r="J1628" s="76"/>
      <c r="K1628" s="12" t="e">
        <f>ROUND(J1629*I1628,0)</f>
        <v>#REF!</v>
      </c>
      <c r="L1628" s="75">
        <v>0</v>
      </c>
      <c r="M1628" s="12" t="e">
        <f>K1628-L1628</f>
        <v>#REF!</v>
      </c>
      <c r="N1628" s="50" t="e">
        <f t="shared" si="233"/>
        <v>#REF!</v>
      </c>
      <c r="O1628" s="12">
        <v>0</v>
      </c>
      <c r="P1628" s="9">
        <f t="shared" si="226"/>
        <v>0</v>
      </c>
      <c r="Q1628" s="130">
        <f t="shared" si="227"/>
        <v>324</v>
      </c>
      <c r="R1628" s="130">
        <f t="shared" si="228"/>
        <v>998</v>
      </c>
      <c r="S1628" s="130">
        <f t="shared" si="229"/>
        <v>1619</v>
      </c>
      <c r="T1628" s="130">
        <f t="shared" si="230"/>
        <v>0</v>
      </c>
      <c r="U1628" s="130">
        <f t="shared" si="231"/>
        <v>0</v>
      </c>
      <c r="V1628" s="185">
        <f t="shared" si="232"/>
        <v>1619</v>
      </c>
      <c r="W1628" s="12">
        <v>324</v>
      </c>
      <c r="X1628" s="9">
        <v>998</v>
      </c>
      <c r="Y1628" s="9">
        <v>1619</v>
      </c>
      <c r="Z1628" s="12">
        <v>0</v>
      </c>
      <c r="AA1628" s="12">
        <v>0</v>
      </c>
      <c r="AB1628" s="132"/>
      <c r="AC1628" s="131"/>
      <c r="AD1628" s="132"/>
      <c r="AE1628" s="132"/>
      <c r="AF1628" s="131"/>
      <c r="AG1628" s="131"/>
      <c r="AI1628" s="12"/>
      <c r="AL1628" s="12"/>
      <c r="AM1628" s="12"/>
      <c r="AO1628" s="12"/>
      <c r="AR1628" s="12"/>
      <c r="AS1628" s="12"/>
      <c r="AU1628" s="12"/>
      <c r="AX1628" s="12"/>
      <c r="AY1628" s="12"/>
      <c r="BA1628" s="12"/>
      <c r="BD1628" s="12"/>
      <c r="BE1628" s="12"/>
      <c r="BG1628" s="12"/>
      <c r="BJ1628" s="12"/>
      <c r="BK1628" s="12"/>
      <c r="BM1628" s="131"/>
      <c r="BN1628" s="132"/>
      <c r="BO1628" s="132"/>
      <c r="BP1628" s="12"/>
      <c r="BQ1628" s="12"/>
      <c r="BS1628" s="12"/>
      <c r="BV1628" s="12"/>
      <c r="BW1628" s="12"/>
      <c r="BY1628" s="12"/>
      <c r="CB1628" s="12"/>
      <c r="CC1628" s="12"/>
      <c r="CE1628" s="12"/>
      <c r="CH1628" s="12"/>
      <c r="CI1628" s="12"/>
    </row>
    <row r="1629" spans="1:87">
      <c r="A1629" s="9">
        <v>1620</v>
      </c>
      <c r="B1629" s="13">
        <v>324</v>
      </c>
      <c r="C1629" s="13" t="s">
        <v>1823</v>
      </c>
      <c r="D1629" s="13">
        <v>999</v>
      </c>
      <c r="E1629" s="13" t="s">
        <v>946</v>
      </c>
      <c r="F1629" s="141">
        <v>5456474.4199999999</v>
      </c>
      <c r="G1629" s="142">
        <v>1</v>
      </c>
      <c r="H1629" s="134">
        <f>SUM(H1625:H1628)</f>
        <v>5625443.6799999997</v>
      </c>
      <c r="I1629" s="133">
        <f>SUM(I1625:I1628)</f>
        <v>1</v>
      </c>
      <c r="J1629" s="111" t="e">
        <f>VLOOKUP(B1629,town351,22)</f>
        <v>#REF!</v>
      </c>
      <c r="K1629" s="111" t="e">
        <f>SUM(K1625:K1628)</f>
        <v>#REF!</v>
      </c>
      <c r="L1629" s="135">
        <v>2828151</v>
      </c>
      <c r="M1629" s="111" t="e">
        <f>SUM(M1625:M1628)</f>
        <v>#REF!</v>
      </c>
      <c r="N1629" s="49" t="e">
        <f t="shared" si="233"/>
        <v>#REF!</v>
      </c>
      <c r="O1629" s="111">
        <v>513</v>
      </c>
      <c r="P1629" s="9">
        <f t="shared" si="226"/>
        <v>0</v>
      </c>
      <c r="Q1629" s="130">
        <f t="shared" si="227"/>
        <v>324</v>
      </c>
      <c r="R1629" s="130">
        <f t="shared" si="228"/>
        <v>999</v>
      </c>
      <c r="S1629" s="130">
        <f t="shared" si="229"/>
        <v>1620</v>
      </c>
      <c r="T1629" s="130">
        <f t="shared" si="230"/>
        <v>526</v>
      </c>
      <c r="U1629" s="130">
        <f t="shared" si="231"/>
        <v>5625443.6799999997</v>
      </c>
      <c r="V1629" s="185">
        <f t="shared" si="232"/>
        <v>1620</v>
      </c>
      <c r="W1629" s="12">
        <v>324</v>
      </c>
      <c r="X1629" s="9">
        <v>999</v>
      </c>
      <c r="Y1629" s="9">
        <v>1620</v>
      </c>
      <c r="Z1629" s="12">
        <v>526</v>
      </c>
      <c r="AA1629" s="12">
        <v>5625443.6799999997</v>
      </c>
      <c r="AB1629" s="132"/>
      <c r="AC1629" s="131"/>
      <c r="AD1629" s="132"/>
      <c r="AE1629" s="132"/>
      <c r="AF1629" s="131"/>
      <c r="AG1629" s="131"/>
      <c r="AI1629" s="12"/>
      <c r="AL1629" s="12"/>
      <c r="AM1629" s="12"/>
      <c r="AO1629" s="12"/>
      <c r="AR1629" s="12"/>
      <c r="AS1629" s="12"/>
      <c r="AU1629" s="12"/>
      <c r="AX1629" s="12"/>
      <c r="AY1629" s="12"/>
      <c r="BA1629" s="12"/>
      <c r="BD1629" s="12"/>
      <c r="BE1629" s="12"/>
      <c r="BG1629" s="12"/>
      <c r="BJ1629" s="12"/>
      <c r="BK1629" s="12"/>
      <c r="BM1629" s="131"/>
      <c r="BN1629" s="132"/>
      <c r="BO1629" s="132"/>
      <c r="BP1629" s="12"/>
      <c r="BQ1629" s="12"/>
      <c r="BS1629" s="12"/>
      <c r="BV1629" s="12"/>
      <c r="BW1629" s="12"/>
      <c r="BY1629" s="12"/>
      <c r="CB1629" s="12"/>
      <c r="CC1629" s="12"/>
      <c r="CE1629" s="12"/>
      <c r="CH1629" s="12"/>
      <c r="CI1629" s="12"/>
    </row>
    <row r="1630" spans="1:87">
      <c r="A1630" s="9">
        <v>1621</v>
      </c>
      <c r="B1630" s="9">
        <v>325</v>
      </c>
      <c r="C1630" s="9" t="s">
        <v>1824</v>
      </c>
      <c r="D1630" s="9">
        <v>325</v>
      </c>
      <c r="E1630" s="9" t="s">
        <v>1385</v>
      </c>
      <c r="F1630" s="75">
        <v>59194723.68</v>
      </c>
      <c r="G1630" s="138">
        <v>1</v>
      </c>
      <c r="H1630" s="129">
        <f>U1630</f>
        <v>59795241.399999999</v>
      </c>
      <c r="I1630" s="128">
        <f>IF(H1634&gt;0, H1630/H1634, 0)</f>
        <v>1</v>
      </c>
      <c r="J1630" s="76"/>
      <c r="K1630" s="12" t="e">
        <f>ROUND(J1634*I1630,0)</f>
        <v>#REF!</v>
      </c>
      <c r="L1630" s="75">
        <v>27572737</v>
      </c>
      <c r="M1630" s="12" t="e">
        <f>K1630-L1630</f>
        <v>#REF!</v>
      </c>
      <c r="N1630" s="50" t="e">
        <f t="shared" si="233"/>
        <v>#REF!</v>
      </c>
      <c r="O1630" s="12">
        <v>5574</v>
      </c>
      <c r="P1630" s="9">
        <f t="shared" si="226"/>
        <v>0</v>
      </c>
      <c r="Q1630" s="130">
        <f t="shared" si="227"/>
        <v>325</v>
      </c>
      <c r="R1630" s="130">
        <f t="shared" si="228"/>
        <v>325</v>
      </c>
      <c r="S1630" s="130">
        <f t="shared" si="229"/>
        <v>1621</v>
      </c>
      <c r="T1630" s="130">
        <f t="shared" si="230"/>
        <v>5504</v>
      </c>
      <c r="U1630" s="130">
        <f t="shared" si="231"/>
        <v>59795241.399999999</v>
      </c>
      <c r="V1630" s="185">
        <f t="shared" si="232"/>
        <v>1621</v>
      </c>
      <c r="W1630" s="12">
        <v>325</v>
      </c>
      <c r="X1630" s="9">
        <v>325</v>
      </c>
      <c r="Y1630" s="9">
        <v>1621</v>
      </c>
      <c r="Z1630" s="12">
        <v>5504</v>
      </c>
      <c r="AA1630" s="12">
        <v>59795241.399999999</v>
      </c>
      <c r="AB1630" s="132"/>
      <c r="AC1630" s="131"/>
      <c r="AD1630" s="132"/>
      <c r="AE1630" s="132"/>
      <c r="AF1630" s="131"/>
      <c r="AG1630" s="131"/>
      <c r="AI1630" s="12"/>
      <c r="AL1630" s="12"/>
      <c r="AM1630" s="12"/>
      <c r="AO1630" s="12"/>
      <c r="AR1630" s="12"/>
      <c r="AS1630" s="12"/>
      <c r="AU1630" s="12"/>
      <c r="AX1630" s="12"/>
      <c r="AY1630" s="12"/>
      <c r="BA1630" s="12"/>
      <c r="BD1630" s="12"/>
      <c r="BE1630" s="12"/>
      <c r="BG1630" s="12"/>
      <c r="BJ1630" s="12"/>
      <c r="BK1630" s="12"/>
      <c r="BM1630" s="131"/>
      <c r="BN1630" s="132"/>
      <c r="BO1630" s="132"/>
      <c r="BP1630" s="12"/>
      <c r="BQ1630" s="12"/>
      <c r="BS1630" s="12"/>
      <c r="BV1630" s="12"/>
      <c r="BW1630" s="12"/>
      <c r="BY1630" s="12"/>
      <c r="CB1630" s="12"/>
      <c r="CC1630" s="12"/>
      <c r="CE1630" s="12"/>
      <c r="CH1630" s="12"/>
      <c r="CI1630" s="12"/>
    </row>
    <row r="1631" spans="1:87">
      <c r="A1631" s="9">
        <v>1622</v>
      </c>
      <c r="B1631" s="9">
        <v>325</v>
      </c>
      <c r="C1631" s="9" t="s">
        <v>1928</v>
      </c>
      <c r="D1631" s="9">
        <v>998</v>
      </c>
      <c r="E1631" s="9" t="s">
        <v>1928</v>
      </c>
      <c r="F1631" s="75">
        <v>0</v>
      </c>
      <c r="G1631" s="138">
        <v>0</v>
      </c>
      <c r="H1631" s="129">
        <f t="shared" si="225"/>
        <v>0</v>
      </c>
      <c r="I1631" s="128">
        <f>IF(H1634&gt;0, H1631/H1634, 0)</f>
        <v>0</v>
      </c>
      <c r="J1631" s="76"/>
      <c r="K1631" s="12" t="e">
        <f>ROUND(J1634*I1631,0)</f>
        <v>#REF!</v>
      </c>
      <c r="L1631" s="75">
        <v>0</v>
      </c>
      <c r="M1631" s="12" t="e">
        <f>K1631-L1631</f>
        <v>#REF!</v>
      </c>
      <c r="N1631" s="50" t="e">
        <f t="shared" si="233"/>
        <v>#REF!</v>
      </c>
      <c r="O1631" s="12">
        <v>0</v>
      </c>
      <c r="P1631" s="9">
        <f t="shared" si="226"/>
        <v>0</v>
      </c>
      <c r="Q1631" s="130">
        <f t="shared" si="227"/>
        <v>325</v>
      </c>
      <c r="R1631" s="130">
        <f t="shared" si="228"/>
        <v>998</v>
      </c>
      <c r="S1631" s="130">
        <f t="shared" si="229"/>
        <v>1622</v>
      </c>
      <c r="T1631" s="130">
        <f t="shared" si="230"/>
        <v>0</v>
      </c>
      <c r="U1631" s="130">
        <f t="shared" si="231"/>
        <v>0</v>
      </c>
      <c r="V1631" s="185">
        <f t="shared" si="232"/>
        <v>1622</v>
      </c>
      <c r="W1631" s="12">
        <v>325</v>
      </c>
      <c r="X1631" s="9">
        <v>998</v>
      </c>
      <c r="Y1631" s="9">
        <v>1622</v>
      </c>
      <c r="Z1631" s="12">
        <v>0</v>
      </c>
      <c r="AA1631" s="12">
        <v>0</v>
      </c>
      <c r="AB1631" s="132"/>
      <c r="AC1631" s="131"/>
      <c r="AD1631" s="132"/>
      <c r="AE1631" s="132"/>
      <c r="AF1631" s="131"/>
      <c r="AG1631" s="131"/>
      <c r="AI1631" s="12"/>
      <c r="AL1631" s="12"/>
      <c r="AM1631" s="12"/>
      <c r="AO1631" s="12"/>
      <c r="AR1631" s="12"/>
      <c r="AS1631" s="12"/>
      <c r="AU1631" s="12"/>
      <c r="AX1631" s="12"/>
      <c r="AY1631" s="12"/>
      <c r="BA1631" s="12"/>
      <c r="BD1631" s="12"/>
      <c r="BE1631" s="12"/>
      <c r="BG1631" s="12"/>
      <c r="BJ1631" s="12"/>
      <c r="BK1631" s="12"/>
      <c r="BM1631" s="131"/>
      <c r="BN1631" s="132"/>
      <c r="BO1631" s="132"/>
      <c r="BP1631" s="12"/>
      <c r="BQ1631" s="12"/>
      <c r="BS1631" s="12"/>
      <c r="BV1631" s="12"/>
      <c r="BW1631" s="12"/>
      <c r="BY1631" s="12"/>
      <c r="CB1631" s="12"/>
      <c r="CC1631" s="12"/>
      <c r="CE1631" s="12"/>
      <c r="CH1631" s="12"/>
      <c r="CI1631" s="12"/>
    </row>
    <row r="1632" spans="1:87">
      <c r="A1632" s="9">
        <v>1623</v>
      </c>
      <c r="B1632" s="9">
        <v>325</v>
      </c>
      <c r="C1632" s="9" t="s">
        <v>1928</v>
      </c>
      <c r="D1632" s="9">
        <v>998</v>
      </c>
      <c r="E1632" s="9" t="s">
        <v>1928</v>
      </c>
      <c r="F1632" s="75">
        <v>0</v>
      </c>
      <c r="G1632" s="138">
        <v>0</v>
      </c>
      <c r="H1632" s="129">
        <f t="shared" si="225"/>
        <v>0</v>
      </c>
      <c r="I1632" s="128">
        <f>IF(H1634&gt;0, H1632/H1634, 0)</f>
        <v>0</v>
      </c>
      <c r="J1632" s="76"/>
      <c r="K1632" s="12" t="e">
        <f>ROUND(J1634*I1632,0)</f>
        <v>#REF!</v>
      </c>
      <c r="L1632" s="75">
        <v>0</v>
      </c>
      <c r="M1632" s="12" t="e">
        <f>K1632-L1632</f>
        <v>#REF!</v>
      </c>
      <c r="N1632" s="50" t="e">
        <f t="shared" si="233"/>
        <v>#REF!</v>
      </c>
      <c r="O1632" s="12">
        <v>0</v>
      </c>
      <c r="P1632" s="9">
        <f t="shared" si="226"/>
        <v>0</v>
      </c>
      <c r="Q1632" s="130">
        <f t="shared" si="227"/>
        <v>325</v>
      </c>
      <c r="R1632" s="130">
        <f t="shared" si="228"/>
        <v>998</v>
      </c>
      <c r="S1632" s="130">
        <f t="shared" si="229"/>
        <v>1623</v>
      </c>
      <c r="T1632" s="130">
        <f t="shared" si="230"/>
        <v>0</v>
      </c>
      <c r="U1632" s="130">
        <f t="shared" si="231"/>
        <v>0</v>
      </c>
      <c r="V1632" s="185">
        <f t="shared" si="232"/>
        <v>1623</v>
      </c>
      <c r="W1632" s="12">
        <v>325</v>
      </c>
      <c r="X1632" s="9">
        <v>998</v>
      </c>
      <c r="Y1632" s="9">
        <v>1623</v>
      </c>
      <c r="Z1632" s="12">
        <v>0</v>
      </c>
      <c r="AA1632" s="12">
        <v>0</v>
      </c>
      <c r="AB1632" s="132"/>
      <c r="AC1632" s="131"/>
      <c r="AD1632" s="132"/>
      <c r="AE1632" s="132"/>
      <c r="AF1632" s="131"/>
      <c r="AG1632" s="131"/>
      <c r="AI1632" s="12"/>
      <c r="AL1632" s="12"/>
      <c r="AM1632" s="12"/>
      <c r="AO1632" s="12"/>
      <c r="AR1632" s="12"/>
      <c r="AS1632" s="12"/>
      <c r="AU1632" s="12"/>
      <c r="AX1632" s="12"/>
      <c r="AY1632" s="12"/>
      <c r="BA1632" s="12"/>
      <c r="BD1632" s="12"/>
      <c r="BE1632" s="12"/>
      <c r="BG1632" s="12"/>
      <c r="BJ1632" s="12"/>
      <c r="BK1632" s="12"/>
      <c r="BM1632" s="131"/>
      <c r="BN1632" s="132"/>
      <c r="BO1632" s="132"/>
      <c r="BP1632" s="12"/>
      <c r="BQ1632" s="12"/>
      <c r="BS1632" s="12"/>
      <c r="BV1632" s="12"/>
      <c r="BW1632" s="12"/>
      <c r="BY1632" s="12"/>
      <c r="CB1632" s="12"/>
      <c r="CC1632" s="12"/>
      <c r="CE1632" s="12"/>
      <c r="CH1632" s="12"/>
      <c r="CI1632" s="12"/>
    </row>
    <row r="1633" spans="1:87">
      <c r="A1633" s="9">
        <v>1624</v>
      </c>
      <c r="B1633" s="9">
        <v>325</v>
      </c>
      <c r="C1633" s="9" t="s">
        <v>1928</v>
      </c>
      <c r="D1633" s="9">
        <v>998</v>
      </c>
      <c r="E1633" s="9" t="s">
        <v>1928</v>
      </c>
      <c r="F1633" s="75">
        <v>0</v>
      </c>
      <c r="G1633" s="138">
        <v>0</v>
      </c>
      <c r="H1633" s="129">
        <f t="shared" si="225"/>
        <v>0</v>
      </c>
      <c r="I1633" s="128">
        <f>IF(H1634&gt;0, H1633/H1634, 0)</f>
        <v>0</v>
      </c>
      <c r="J1633" s="76"/>
      <c r="K1633" s="12" t="e">
        <f>ROUND(J1634*I1633,0)</f>
        <v>#REF!</v>
      </c>
      <c r="L1633" s="75">
        <v>0</v>
      </c>
      <c r="M1633" s="12" t="e">
        <f>K1633-L1633</f>
        <v>#REF!</v>
      </c>
      <c r="N1633" s="50" t="e">
        <f t="shared" si="233"/>
        <v>#REF!</v>
      </c>
      <c r="O1633" s="12">
        <v>0</v>
      </c>
      <c r="P1633" s="9">
        <f t="shared" si="226"/>
        <v>0</v>
      </c>
      <c r="Q1633" s="130">
        <f t="shared" si="227"/>
        <v>325</v>
      </c>
      <c r="R1633" s="130">
        <f t="shared" si="228"/>
        <v>998</v>
      </c>
      <c r="S1633" s="130">
        <f t="shared" si="229"/>
        <v>1624</v>
      </c>
      <c r="T1633" s="130">
        <f t="shared" si="230"/>
        <v>0</v>
      </c>
      <c r="U1633" s="130">
        <f t="shared" si="231"/>
        <v>0</v>
      </c>
      <c r="V1633" s="185">
        <f t="shared" si="232"/>
        <v>1624</v>
      </c>
      <c r="W1633" s="12">
        <v>325</v>
      </c>
      <c r="X1633" s="9">
        <v>998</v>
      </c>
      <c r="Y1633" s="9">
        <v>1624</v>
      </c>
      <c r="Z1633" s="12">
        <v>0</v>
      </c>
      <c r="AA1633" s="12">
        <v>0</v>
      </c>
      <c r="AB1633" s="132"/>
      <c r="AC1633" s="131"/>
      <c r="AD1633" s="132"/>
      <c r="AE1633" s="132"/>
      <c r="AF1633" s="131"/>
      <c r="AG1633" s="131"/>
      <c r="AI1633" s="12"/>
      <c r="AL1633" s="12"/>
      <c r="AM1633" s="12"/>
      <c r="AO1633" s="12"/>
      <c r="AR1633" s="12"/>
      <c r="AS1633" s="12"/>
      <c r="AU1633" s="12"/>
      <c r="AX1633" s="12"/>
      <c r="AY1633" s="12"/>
      <c r="BA1633" s="12"/>
      <c r="BD1633" s="12"/>
      <c r="BE1633" s="12"/>
      <c r="BG1633" s="12"/>
      <c r="BJ1633" s="12"/>
      <c r="BK1633" s="12"/>
      <c r="BM1633" s="131"/>
      <c r="BN1633" s="132"/>
      <c r="BO1633" s="132"/>
      <c r="BP1633" s="12"/>
      <c r="BQ1633" s="12"/>
      <c r="BS1633" s="12"/>
      <c r="BV1633" s="12"/>
      <c r="BW1633" s="12"/>
      <c r="BY1633" s="12"/>
      <c r="CB1633" s="12"/>
      <c r="CC1633" s="12"/>
      <c r="CE1633" s="12"/>
      <c r="CH1633" s="12"/>
      <c r="CI1633" s="12"/>
    </row>
    <row r="1634" spans="1:87">
      <c r="A1634" s="9">
        <v>1625</v>
      </c>
      <c r="B1634" s="13">
        <v>325</v>
      </c>
      <c r="C1634" s="13" t="s">
        <v>1824</v>
      </c>
      <c r="D1634" s="13">
        <v>999</v>
      </c>
      <c r="E1634" s="13" t="s">
        <v>946</v>
      </c>
      <c r="F1634" s="141">
        <v>59194723.68</v>
      </c>
      <c r="G1634" s="142">
        <v>1</v>
      </c>
      <c r="H1634" s="134">
        <f>SUM(H1630:H1633)</f>
        <v>59795241.399999999</v>
      </c>
      <c r="I1634" s="133">
        <f>SUM(I1630:I1633)</f>
        <v>1</v>
      </c>
      <c r="J1634" s="111" t="e">
        <f>VLOOKUP(B1634,town351,22)</f>
        <v>#REF!</v>
      </c>
      <c r="K1634" s="111" t="e">
        <f>SUM(K1630:K1633)</f>
        <v>#REF!</v>
      </c>
      <c r="L1634" s="135">
        <v>27572737</v>
      </c>
      <c r="M1634" s="111" t="e">
        <f>SUM(M1630:M1633)</f>
        <v>#REF!</v>
      </c>
      <c r="N1634" s="49" t="e">
        <f t="shared" si="233"/>
        <v>#REF!</v>
      </c>
      <c r="O1634" s="111">
        <v>5574</v>
      </c>
      <c r="P1634" s="9">
        <f t="shared" si="226"/>
        <v>0</v>
      </c>
      <c r="Q1634" s="130">
        <f t="shared" si="227"/>
        <v>325</v>
      </c>
      <c r="R1634" s="130">
        <f t="shared" si="228"/>
        <v>999</v>
      </c>
      <c r="S1634" s="130">
        <f t="shared" si="229"/>
        <v>1625</v>
      </c>
      <c r="T1634" s="130">
        <f t="shared" si="230"/>
        <v>5504</v>
      </c>
      <c r="U1634" s="130">
        <f t="shared" si="231"/>
        <v>59795241.399999999</v>
      </c>
      <c r="V1634" s="185">
        <f t="shared" si="232"/>
        <v>1625</v>
      </c>
      <c r="W1634" s="12">
        <v>325</v>
      </c>
      <c r="X1634" s="9">
        <v>999</v>
      </c>
      <c r="Y1634" s="9">
        <v>1625</v>
      </c>
      <c r="Z1634" s="12">
        <v>5504</v>
      </c>
      <c r="AA1634" s="12">
        <v>59795241.399999999</v>
      </c>
      <c r="AB1634" s="132"/>
      <c r="AC1634" s="131"/>
      <c r="AD1634" s="132"/>
      <c r="AE1634" s="132"/>
      <c r="AF1634" s="131"/>
      <c r="AG1634" s="131"/>
      <c r="AI1634" s="12"/>
      <c r="AL1634" s="12"/>
      <c r="AM1634" s="12"/>
      <c r="AO1634" s="12"/>
      <c r="AR1634" s="12"/>
      <c r="AS1634" s="12"/>
      <c r="AU1634" s="12"/>
      <c r="AX1634" s="12"/>
      <c r="AY1634" s="12"/>
      <c r="BA1634" s="12"/>
      <c r="BD1634" s="12"/>
      <c r="BE1634" s="12"/>
      <c r="BG1634" s="12"/>
      <c r="BJ1634" s="12"/>
      <c r="BK1634" s="12"/>
      <c r="BM1634" s="131"/>
      <c r="BN1634" s="132"/>
      <c r="BO1634" s="132"/>
      <c r="BP1634" s="12"/>
      <c r="BQ1634" s="12"/>
      <c r="BS1634" s="12"/>
      <c r="BV1634" s="12"/>
      <c r="BW1634" s="12"/>
      <c r="BY1634" s="12"/>
      <c r="CB1634" s="12"/>
      <c r="CC1634" s="12"/>
      <c r="CE1634" s="12"/>
      <c r="CH1634" s="12"/>
      <c r="CI1634" s="12"/>
    </row>
    <row r="1635" spans="1:87">
      <c r="A1635" s="9">
        <v>1626</v>
      </c>
      <c r="B1635" s="9">
        <v>326</v>
      </c>
      <c r="C1635" s="9" t="s">
        <v>1825</v>
      </c>
      <c r="D1635" s="9">
        <v>326</v>
      </c>
      <c r="E1635" s="9" t="s">
        <v>1386</v>
      </c>
      <c r="F1635" s="75">
        <v>45124999.36552</v>
      </c>
      <c r="G1635" s="138">
        <v>0.98251467863661479</v>
      </c>
      <c r="H1635" s="129">
        <f>U1635</f>
        <v>45233495.410999998</v>
      </c>
      <c r="I1635" s="128">
        <f>IF(H1639&gt;0, H1635/H1639, 0)</f>
        <v>0.98335839635007005</v>
      </c>
      <c r="J1635" s="76"/>
      <c r="K1635" s="12" t="e">
        <f>ROUND(J1639*I1635,0)</f>
        <v>#REF!</v>
      </c>
      <c r="L1635" s="75">
        <v>33597365</v>
      </c>
      <c r="M1635" s="12" t="e">
        <f>K1635-L1635</f>
        <v>#REF!</v>
      </c>
      <c r="N1635" s="50" t="e">
        <f t="shared" si="233"/>
        <v>#REF!</v>
      </c>
      <c r="O1635" s="12">
        <v>4911</v>
      </c>
      <c r="P1635" s="9">
        <f t="shared" si="226"/>
        <v>0</v>
      </c>
      <c r="Q1635" s="130">
        <f t="shared" si="227"/>
        <v>326</v>
      </c>
      <c r="R1635" s="130">
        <f t="shared" si="228"/>
        <v>326</v>
      </c>
      <c r="S1635" s="130">
        <f t="shared" si="229"/>
        <v>1626</v>
      </c>
      <c r="T1635" s="130">
        <f t="shared" si="230"/>
        <v>4908</v>
      </c>
      <c r="U1635" s="130">
        <f t="shared" si="231"/>
        <v>45233495.410999998</v>
      </c>
      <c r="V1635" s="185">
        <f t="shared" si="232"/>
        <v>1626</v>
      </c>
      <c r="W1635" s="12">
        <v>326</v>
      </c>
      <c r="X1635" s="9">
        <v>326</v>
      </c>
      <c r="Y1635" s="9">
        <v>1626</v>
      </c>
      <c r="Z1635" s="12">
        <v>4908</v>
      </c>
      <c r="AA1635" s="12">
        <v>45233495.410999998</v>
      </c>
      <c r="AB1635" s="132"/>
      <c r="AC1635" s="131"/>
      <c r="AD1635" s="132"/>
      <c r="AE1635" s="132"/>
      <c r="AF1635" s="131"/>
      <c r="AG1635" s="131"/>
      <c r="AI1635" s="12"/>
      <c r="AL1635" s="12"/>
      <c r="AM1635" s="12"/>
      <c r="AO1635" s="12"/>
      <c r="AR1635" s="12"/>
      <c r="AS1635" s="12"/>
      <c r="AU1635" s="12"/>
      <c r="AX1635" s="12"/>
      <c r="AY1635" s="12"/>
      <c r="BA1635" s="12"/>
      <c r="BD1635" s="12"/>
      <c r="BE1635" s="12"/>
      <c r="BG1635" s="12"/>
      <c r="BJ1635" s="12"/>
      <c r="BK1635" s="12"/>
      <c r="BM1635" s="131"/>
      <c r="BN1635" s="132"/>
      <c r="BO1635" s="132"/>
      <c r="BP1635" s="12"/>
      <c r="BQ1635" s="12"/>
      <c r="BS1635" s="12"/>
      <c r="BV1635" s="12"/>
      <c r="BW1635" s="12"/>
      <c r="BY1635" s="12"/>
      <c r="CB1635" s="12"/>
      <c r="CC1635" s="12"/>
      <c r="CE1635" s="12"/>
      <c r="CH1635" s="12"/>
      <c r="CI1635" s="12"/>
    </row>
    <row r="1636" spans="1:87">
      <c r="A1636" s="9">
        <v>1627</v>
      </c>
      <c r="B1636" s="9">
        <v>326</v>
      </c>
      <c r="C1636" s="9" t="s">
        <v>1825</v>
      </c>
      <c r="D1636" s="9">
        <v>852</v>
      </c>
      <c r="E1636" s="9" t="s">
        <v>1488</v>
      </c>
      <c r="F1636" s="75">
        <v>803067</v>
      </c>
      <c r="G1636" s="138">
        <v>1.7485321363385199E-2</v>
      </c>
      <c r="H1636" s="129">
        <f t="shared" si="225"/>
        <v>765497</v>
      </c>
      <c r="I1636" s="128">
        <f>IF(H1639&gt;0, H1636/H1639, 0)</f>
        <v>1.664160364993E-2</v>
      </c>
      <c r="J1636" s="76"/>
      <c r="K1636" s="12" t="e">
        <f>ROUND(J1639*I1636,0)</f>
        <v>#REF!</v>
      </c>
      <c r="L1636" s="75">
        <v>597915</v>
      </c>
      <c r="M1636" s="12" t="e">
        <f>K1636-L1636</f>
        <v>#REF!</v>
      </c>
      <c r="N1636" s="50" t="e">
        <f t="shared" si="233"/>
        <v>#REF!</v>
      </c>
      <c r="O1636" s="12">
        <v>52</v>
      </c>
      <c r="P1636" s="9">
        <f t="shared" si="226"/>
        <v>0</v>
      </c>
      <c r="Q1636" s="130">
        <f t="shared" si="227"/>
        <v>326</v>
      </c>
      <c r="R1636" s="130">
        <f t="shared" si="228"/>
        <v>852</v>
      </c>
      <c r="S1636" s="130">
        <f t="shared" si="229"/>
        <v>1627</v>
      </c>
      <c r="T1636" s="130">
        <f t="shared" si="230"/>
        <v>49</v>
      </c>
      <c r="U1636" s="130">
        <f t="shared" si="231"/>
        <v>765497</v>
      </c>
      <c r="V1636" s="185">
        <f t="shared" si="232"/>
        <v>1627</v>
      </c>
      <c r="W1636" s="12">
        <v>326</v>
      </c>
      <c r="X1636" s="9">
        <v>852</v>
      </c>
      <c r="Y1636" s="9">
        <v>1627</v>
      </c>
      <c r="Z1636" s="12">
        <v>49</v>
      </c>
      <c r="AA1636" s="12">
        <v>765497</v>
      </c>
      <c r="AB1636" s="132"/>
      <c r="AC1636" s="131"/>
      <c r="AD1636" s="132"/>
      <c r="AE1636" s="132"/>
      <c r="AF1636" s="131"/>
      <c r="AG1636" s="131"/>
      <c r="AI1636" s="12"/>
      <c r="AL1636" s="12"/>
      <c r="AM1636" s="12"/>
      <c r="AO1636" s="12"/>
      <c r="AR1636" s="12"/>
      <c r="AS1636" s="12"/>
      <c r="AU1636" s="12"/>
      <c r="AX1636" s="12"/>
      <c r="AY1636" s="12"/>
      <c r="BA1636" s="12"/>
      <c r="BD1636" s="12"/>
      <c r="BE1636" s="12"/>
      <c r="BG1636" s="12"/>
      <c r="BJ1636" s="12"/>
      <c r="BK1636" s="12"/>
      <c r="BM1636" s="131"/>
      <c r="BN1636" s="132"/>
      <c r="BO1636" s="132"/>
      <c r="BP1636" s="12"/>
      <c r="BQ1636" s="12"/>
      <c r="BS1636" s="12"/>
      <c r="BV1636" s="12"/>
      <c r="BW1636" s="12"/>
      <c r="BY1636" s="12"/>
      <c r="CB1636" s="12"/>
      <c r="CC1636" s="12"/>
      <c r="CE1636" s="12"/>
      <c r="CH1636" s="12"/>
      <c r="CI1636" s="12"/>
    </row>
    <row r="1637" spans="1:87">
      <c r="A1637" s="9">
        <v>1628</v>
      </c>
      <c r="B1637" s="9">
        <v>326</v>
      </c>
      <c r="C1637" s="9" t="s">
        <v>1928</v>
      </c>
      <c r="D1637" s="9">
        <v>998</v>
      </c>
      <c r="E1637" s="9" t="s">
        <v>1928</v>
      </c>
      <c r="F1637" s="75">
        <v>0</v>
      </c>
      <c r="G1637" s="138">
        <v>0</v>
      </c>
      <c r="H1637" s="129">
        <f t="shared" si="225"/>
        <v>0</v>
      </c>
      <c r="I1637" s="128">
        <f>IF(H1639&gt;0, H1637/H1639, 0)</f>
        <v>0</v>
      </c>
      <c r="J1637" s="76"/>
      <c r="K1637" s="12" t="e">
        <f>ROUND(J1639*I1637,0)</f>
        <v>#REF!</v>
      </c>
      <c r="L1637" s="75">
        <v>0</v>
      </c>
      <c r="M1637" s="12" t="e">
        <f>K1637-L1637</f>
        <v>#REF!</v>
      </c>
      <c r="N1637" s="50" t="e">
        <f t="shared" si="233"/>
        <v>#REF!</v>
      </c>
      <c r="O1637" s="12">
        <v>0</v>
      </c>
      <c r="P1637" s="9">
        <f t="shared" si="226"/>
        <v>0</v>
      </c>
      <c r="Q1637" s="130">
        <f t="shared" si="227"/>
        <v>326</v>
      </c>
      <c r="R1637" s="130">
        <f t="shared" si="228"/>
        <v>998</v>
      </c>
      <c r="S1637" s="130">
        <f t="shared" si="229"/>
        <v>1628</v>
      </c>
      <c r="T1637" s="130">
        <f t="shared" si="230"/>
        <v>0</v>
      </c>
      <c r="U1637" s="130">
        <f t="shared" si="231"/>
        <v>0</v>
      </c>
      <c r="V1637" s="185">
        <f t="shared" si="232"/>
        <v>1628</v>
      </c>
      <c r="W1637" s="12">
        <v>326</v>
      </c>
      <c r="X1637" s="9">
        <v>998</v>
      </c>
      <c r="Y1637" s="9">
        <v>1628</v>
      </c>
      <c r="Z1637" s="12">
        <v>0</v>
      </c>
      <c r="AA1637" s="12">
        <v>0</v>
      </c>
      <c r="AB1637" s="132"/>
      <c r="AC1637" s="131"/>
      <c r="AD1637" s="132"/>
      <c r="AE1637" s="132"/>
      <c r="AF1637" s="131"/>
      <c r="AG1637" s="131"/>
      <c r="AI1637" s="12"/>
      <c r="AL1637" s="12"/>
      <c r="AM1637" s="12"/>
      <c r="AO1637" s="12"/>
      <c r="AR1637" s="12"/>
      <c r="AS1637" s="12"/>
      <c r="AU1637" s="12"/>
      <c r="AX1637" s="12"/>
      <c r="AY1637" s="12"/>
      <c r="BA1637" s="12"/>
      <c r="BD1637" s="12"/>
      <c r="BE1637" s="12"/>
      <c r="BG1637" s="12"/>
      <c r="BJ1637" s="12"/>
      <c r="BK1637" s="12"/>
      <c r="BM1637" s="131"/>
      <c r="BN1637" s="132"/>
      <c r="BO1637" s="132"/>
      <c r="BP1637" s="12"/>
      <c r="BQ1637" s="12"/>
      <c r="BS1637" s="12"/>
      <c r="BV1637" s="12"/>
      <c r="BW1637" s="12"/>
      <c r="BY1637" s="12"/>
      <c r="CB1637" s="12"/>
      <c r="CC1637" s="12"/>
      <c r="CE1637" s="12"/>
      <c r="CH1637" s="12"/>
      <c r="CI1637" s="12"/>
    </row>
    <row r="1638" spans="1:87">
      <c r="A1638" s="9">
        <v>1629</v>
      </c>
      <c r="B1638" s="9">
        <v>326</v>
      </c>
      <c r="C1638" s="9" t="s">
        <v>1928</v>
      </c>
      <c r="D1638" s="9">
        <v>998</v>
      </c>
      <c r="E1638" s="9" t="s">
        <v>1928</v>
      </c>
      <c r="F1638" s="75">
        <v>0</v>
      </c>
      <c r="G1638" s="138">
        <v>0</v>
      </c>
      <c r="H1638" s="129">
        <f t="shared" si="225"/>
        <v>0</v>
      </c>
      <c r="I1638" s="128">
        <f>IF(H1639&gt;0, H1638/H1639, 0)</f>
        <v>0</v>
      </c>
      <c r="J1638" s="76"/>
      <c r="K1638" s="12" t="e">
        <f>ROUND(J1639*I1638,0)</f>
        <v>#REF!</v>
      </c>
      <c r="L1638" s="75">
        <v>0</v>
      </c>
      <c r="M1638" s="12" t="e">
        <f>K1638-L1638</f>
        <v>#REF!</v>
      </c>
      <c r="N1638" s="50" t="e">
        <f t="shared" si="233"/>
        <v>#REF!</v>
      </c>
      <c r="O1638" s="12">
        <v>0</v>
      </c>
      <c r="P1638" s="9">
        <f t="shared" si="226"/>
        <v>0</v>
      </c>
      <c r="Q1638" s="130">
        <f t="shared" si="227"/>
        <v>326</v>
      </c>
      <c r="R1638" s="130">
        <f t="shared" si="228"/>
        <v>998</v>
      </c>
      <c r="S1638" s="130">
        <f t="shared" si="229"/>
        <v>1629</v>
      </c>
      <c r="T1638" s="130">
        <f t="shared" si="230"/>
        <v>0</v>
      </c>
      <c r="U1638" s="130">
        <f t="shared" si="231"/>
        <v>0</v>
      </c>
      <c r="V1638" s="185">
        <f t="shared" si="232"/>
        <v>1629</v>
      </c>
      <c r="W1638" s="12">
        <v>326</v>
      </c>
      <c r="X1638" s="9">
        <v>998</v>
      </c>
      <c r="Y1638" s="9">
        <v>1629</v>
      </c>
      <c r="Z1638" s="12">
        <v>0</v>
      </c>
      <c r="AA1638" s="12">
        <v>0</v>
      </c>
      <c r="AB1638" s="132"/>
      <c r="AC1638" s="131"/>
      <c r="AD1638" s="132"/>
      <c r="AE1638" s="132"/>
      <c r="AF1638" s="131"/>
      <c r="AG1638" s="131"/>
      <c r="AI1638" s="12"/>
      <c r="AL1638" s="12"/>
      <c r="AM1638" s="12"/>
      <c r="AO1638" s="12"/>
      <c r="AR1638" s="12"/>
      <c r="AS1638" s="12"/>
      <c r="AU1638" s="12"/>
      <c r="AX1638" s="12"/>
      <c r="AY1638" s="12"/>
      <c r="BA1638" s="12"/>
      <c r="BD1638" s="12"/>
      <c r="BE1638" s="12"/>
      <c r="BG1638" s="12"/>
      <c r="BJ1638" s="12"/>
      <c r="BK1638" s="12"/>
      <c r="BM1638" s="131"/>
      <c r="BN1638" s="132"/>
      <c r="BO1638" s="132"/>
      <c r="BP1638" s="12"/>
      <c r="BQ1638" s="12"/>
      <c r="BS1638" s="12"/>
      <c r="BV1638" s="12"/>
      <c r="BW1638" s="12"/>
      <c r="BY1638" s="12"/>
      <c r="CB1638" s="12"/>
      <c r="CC1638" s="12"/>
      <c r="CE1638" s="12"/>
      <c r="CH1638" s="12"/>
      <c r="CI1638" s="12"/>
    </row>
    <row r="1639" spans="1:87">
      <c r="A1639" s="9">
        <v>1630</v>
      </c>
      <c r="B1639" s="13">
        <v>326</v>
      </c>
      <c r="C1639" s="13" t="s">
        <v>1825</v>
      </c>
      <c r="D1639" s="13">
        <v>999</v>
      </c>
      <c r="E1639" s="13" t="s">
        <v>946</v>
      </c>
      <c r="F1639" s="141">
        <v>45928066.36552</v>
      </c>
      <c r="G1639" s="142">
        <v>1</v>
      </c>
      <c r="H1639" s="134">
        <f>SUM(H1635:H1638)</f>
        <v>45998992.410999998</v>
      </c>
      <c r="I1639" s="133">
        <f>SUM(I1635:I1638)</f>
        <v>1</v>
      </c>
      <c r="J1639" s="111" t="e">
        <f>VLOOKUP(B1639,town351,22)</f>
        <v>#REF!</v>
      </c>
      <c r="K1639" s="111" t="e">
        <f>SUM(K1635:K1638)</f>
        <v>#REF!</v>
      </c>
      <c r="L1639" s="135">
        <v>34195280</v>
      </c>
      <c r="M1639" s="111" t="e">
        <f>SUM(M1635:M1638)</f>
        <v>#REF!</v>
      </c>
      <c r="N1639" s="49" t="e">
        <f t="shared" si="233"/>
        <v>#REF!</v>
      </c>
      <c r="O1639" s="111">
        <v>4963</v>
      </c>
      <c r="P1639" s="9">
        <f t="shared" si="226"/>
        <v>0</v>
      </c>
      <c r="Q1639" s="130">
        <f t="shared" si="227"/>
        <v>326</v>
      </c>
      <c r="R1639" s="130">
        <f t="shared" si="228"/>
        <v>999</v>
      </c>
      <c r="S1639" s="130">
        <f t="shared" si="229"/>
        <v>1630</v>
      </c>
      <c r="T1639" s="130">
        <f t="shared" si="230"/>
        <v>4957</v>
      </c>
      <c r="U1639" s="130">
        <f t="shared" si="231"/>
        <v>45998992.410999998</v>
      </c>
      <c r="V1639" s="185">
        <f t="shared" si="232"/>
        <v>1630</v>
      </c>
      <c r="W1639" s="12">
        <v>326</v>
      </c>
      <c r="X1639" s="9">
        <v>999</v>
      </c>
      <c r="Y1639" s="9">
        <v>1630</v>
      </c>
      <c r="Z1639" s="12">
        <v>4957</v>
      </c>
      <c r="AA1639" s="12">
        <v>45998992.410999998</v>
      </c>
      <c r="AB1639" s="132"/>
      <c r="AC1639" s="131"/>
      <c r="AD1639" s="132"/>
      <c r="AE1639" s="132"/>
      <c r="AF1639" s="131"/>
      <c r="AG1639" s="131"/>
      <c r="AI1639" s="12"/>
      <c r="AL1639" s="12"/>
      <c r="AM1639" s="12"/>
      <c r="AO1639" s="12"/>
      <c r="AR1639" s="12"/>
      <c r="AS1639" s="12"/>
      <c r="AU1639" s="12"/>
      <c r="AX1639" s="12"/>
      <c r="AY1639" s="12"/>
      <c r="BA1639" s="12"/>
      <c r="BD1639" s="12"/>
      <c r="BE1639" s="12"/>
      <c r="BG1639" s="12"/>
      <c r="BJ1639" s="12"/>
      <c r="BK1639" s="12"/>
      <c r="BM1639" s="131"/>
      <c r="BN1639" s="132"/>
      <c r="BO1639" s="132"/>
      <c r="BP1639" s="12"/>
      <c r="BQ1639" s="12"/>
      <c r="BS1639" s="12"/>
      <c r="BV1639" s="12"/>
      <c r="BW1639" s="12"/>
      <c r="BY1639" s="12"/>
      <c r="CB1639" s="12"/>
      <c r="CC1639" s="12"/>
      <c r="CE1639" s="12"/>
      <c r="CH1639" s="12"/>
      <c r="CI1639" s="12"/>
    </row>
    <row r="1640" spans="1:87">
      <c r="A1640" s="9">
        <v>1631</v>
      </c>
      <c r="B1640" s="9">
        <v>327</v>
      </c>
      <c r="C1640" s="9" t="s">
        <v>1826</v>
      </c>
      <c r="D1640" s="9">
        <v>327</v>
      </c>
      <c r="E1640" s="9" t="s">
        <v>1387</v>
      </c>
      <c r="F1640" s="75">
        <v>1294416.6200000001</v>
      </c>
      <c r="G1640" s="138">
        <v>0.58579645042139827</v>
      </c>
      <c r="H1640" s="129">
        <f t="shared" ref="H1640:H1703" si="234">U1640</f>
        <v>1360673</v>
      </c>
      <c r="I1640" s="128">
        <f>IF(H1644&gt;0, H1640/H1644, 0)</f>
        <v>0.60499846157403203</v>
      </c>
      <c r="J1640" s="76"/>
      <c r="K1640" s="12" t="e">
        <f>ROUND(J1644*I1640,0)</f>
        <v>#REF!</v>
      </c>
      <c r="L1640" s="75">
        <v>964619</v>
      </c>
      <c r="M1640" s="12" t="e">
        <f>K1640-L1640</f>
        <v>#REF!</v>
      </c>
      <c r="N1640" s="50" t="e">
        <f t="shared" si="233"/>
        <v>#REF!</v>
      </c>
      <c r="O1640" s="12">
        <v>137</v>
      </c>
      <c r="P1640" s="9">
        <f t="shared" si="226"/>
        <v>0</v>
      </c>
      <c r="Q1640" s="130">
        <f t="shared" si="227"/>
        <v>327</v>
      </c>
      <c r="R1640" s="130">
        <f t="shared" si="228"/>
        <v>327</v>
      </c>
      <c r="S1640" s="130">
        <f t="shared" si="229"/>
        <v>1631</v>
      </c>
      <c r="T1640" s="130">
        <f t="shared" si="230"/>
        <v>140</v>
      </c>
      <c r="U1640" s="130">
        <f t="shared" si="231"/>
        <v>1360673</v>
      </c>
      <c r="V1640" s="185">
        <f t="shared" si="232"/>
        <v>1631</v>
      </c>
      <c r="W1640" s="12">
        <v>327</v>
      </c>
      <c r="X1640" s="9">
        <v>327</v>
      </c>
      <c r="Y1640" s="9">
        <v>1631</v>
      </c>
      <c r="Z1640" s="12">
        <v>140</v>
      </c>
      <c r="AA1640" s="12">
        <v>1360673</v>
      </c>
      <c r="AB1640" s="132"/>
      <c r="AC1640" s="131"/>
      <c r="AD1640" s="132"/>
      <c r="AE1640" s="132"/>
      <c r="AF1640" s="131"/>
      <c r="AG1640" s="131"/>
      <c r="AI1640" s="12"/>
      <c r="AL1640" s="12"/>
      <c r="AM1640" s="12"/>
      <c r="AO1640" s="12"/>
      <c r="AR1640" s="12"/>
      <c r="AS1640" s="12"/>
      <c r="AU1640" s="12"/>
      <c r="AX1640" s="12"/>
      <c r="AY1640" s="12"/>
      <c r="BA1640" s="12"/>
      <c r="BD1640" s="12"/>
      <c r="BE1640" s="12"/>
      <c r="BG1640" s="12"/>
      <c r="BJ1640" s="12"/>
      <c r="BK1640" s="12"/>
      <c r="BM1640" s="131"/>
      <c r="BN1640" s="132"/>
      <c r="BO1640" s="132"/>
      <c r="BP1640" s="12"/>
      <c r="BQ1640" s="12"/>
      <c r="BS1640" s="12"/>
      <c r="BV1640" s="12"/>
      <c r="BW1640" s="12"/>
      <c r="BY1640" s="12"/>
      <c r="CB1640" s="12"/>
      <c r="CC1640" s="12"/>
      <c r="CE1640" s="12"/>
      <c r="CH1640" s="12"/>
      <c r="CI1640" s="12"/>
    </row>
    <row r="1641" spans="1:87">
      <c r="A1641" s="9">
        <v>1632</v>
      </c>
      <c r="B1641" s="9">
        <v>327</v>
      </c>
      <c r="C1641" s="9" t="s">
        <v>1826</v>
      </c>
      <c r="D1641" s="9">
        <v>683</v>
      </c>
      <c r="E1641" s="9" t="s">
        <v>1441</v>
      </c>
      <c r="F1641" s="75">
        <v>915253</v>
      </c>
      <c r="G1641" s="138">
        <v>0.41420354957860167</v>
      </c>
      <c r="H1641" s="129">
        <f t="shared" si="234"/>
        <v>888379</v>
      </c>
      <c r="I1641" s="128">
        <f>IF(H1644&gt;0, H1641/H1644, 0)</f>
        <v>0.39500153842596791</v>
      </c>
      <c r="J1641" s="76"/>
      <c r="K1641" s="12" t="e">
        <f>ROUND(J1644*I1641,0)</f>
        <v>#REF!</v>
      </c>
      <c r="L1641" s="75">
        <v>682061</v>
      </c>
      <c r="M1641" s="12" t="e">
        <f>K1641-L1641</f>
        <v>#REF!</v>
      </c>
      <c r="N1641" s="50" t="e">
        <f t="shared" si="233"/>
        <v>#REF!</v>
      </c>
      <c r="O1641" s="12">
        <v>93</v>
      </c>
      <c r="P1641" s="9">
        <f t="shared" si="226"/>
        <v>0</v>
      </c>
      <c r="Q1641" s="130">
        <f t="shared" si="227"/>
        <v>327</v>
      </c>
      <c r="R1641" s="130">
        <f t="shared" si="228"/>
        <v>683</v>
      </c>
      <c r="S1641" s="130">
        <f t="shared" si="229"/>
        <v>1632</v>
      </c>
      <c r="T1641" s="130">
        <f t="shared" si="230"/>
        <v>89</v>
      </c>
      <c r="U1641" s="130">
        <f t="shared" si="231"/>
        <v>888379</v>
      </c>
      <c r="V1641" s="185">
        <f t="shared" si="232"/>
        <v>1632</v>
      </c>
      <c r="W1641" s="12">
        <v>327</v>
      </c>
      <c r="X1641" s="9">
        <v>683</v>
      </c>
      <c r="Y1641" s="9">
        <v>1632</v>
      </c>
      <c r="Z1641" s="12">
        <v>89</v>
      </c>
      <c r="AA1641" s="12">
        <v>888379</v>
      </c>
      <c r="AB1641" s="132"/>
      <c r="AC1641" s="131"/>
      <c r="AD1641" s="132"/>
      <c r="AE1641" s="132"/>
      <c r="AF1641" s="131"/>
      <c r="AG1641" s="131"/>
      <c r="AI1641" s="12"/>
      <c r="AL1641" s="12"/>
      <c r="AM1641" s="12"/>
      <c r="AO1641" s="12"/>
      <c r="AR1641" s="12"/>
      <c r="AS1641" s="12"/>
      <c r="AU1641" s="12"/>
      <c r="AX1641" s="12"/>
      <c r="AY1641" s="12"/>
      <c r="BA1641" s="12"/>
      <c r="BD1641" s="12"/>
      <c r="BE1641" s="12"/>
      <c r="BG1641" s="12"/>
      <c r="BJ1641" s="12"/>
      <c r="BK1641" s="12"/>
      <c r="BM1641" s="131"/>
      <c r="BN1641" s="132"/>
      <c r="BO1641" s="132"/>
      <c r="BP1641" s="12"/>
      <c r="BQ1641" s="12"/>
      <c r="BS1641" s="12"/>
      <c r="BV1641" s="12"/>
      <c r="BW1641" s="12"/>
      <c r="BY1641" s="12"/>
      <c r="CB1641" s="12"/>
      <c r="CC1641" s="12"/>
      <c r="CE1641" s="12"/>
      <c r="CH1641" s="12"/>
      <c r="CI1641" s="12"/>
    </row>
    <row r="1642" spans="1:87">
      <c r="A1642" s="9">
        <v>1633</v>
      </c>
      <c r="B1642" s="9">
        <v>327</v>
      </c>
      <c r="C1642" s="9" t="s">
        <v>1928</v>
      </c>
      <c r="D1642" s="9">
        <v>998</v>
      </c>
      <c r="E1642" s="9" t="s">
        <v>1928</v>
      </c>
      <c r="F1642" s="75">
        <v>0</v>
      </c>
      <c r="G1642" s="138">
        <v>0</v>
      </c>
      <c r="H1642" s="129">
        <f t="shared" si="234"/>
        <v>0</v>
      </c>
      <c r="I1642" s="128">
        <f>IF(H1644&gt;0, H1642/H1644, 0)</f>
        <v>0</v>
      </c>
      <c r="J1642" s="76"/>
      <c r="K1642" s="12" t="e">
        <f>ROUND(J1644*I1642,0)</f>
        <v>#REF!</v>
      </c>
      <c r="L1642" s="75">
        <v>0</v>
      </c>
      <c r="M1642" s="12" t="e">
        <f>K1642-L1642</f>
        <v>#REF!</v>
      </c>
      <c r="N1642" s="50" t="e">
        <f t="shared" si="233"/>
        <v>#REF!</v>
      </c>
      <c r="O1642" s="12">
        <v>0</v>
      </c>
      <c r="P1642" s="9">
        <f t="shared" si="226"/>
        <v>0</v>
      </c>
      <c r="Q1642" s="130">
        <f t="shared" si="227"/>
        <v>327</v>
      </c>
      <c r="R1642" s="130">
        <f t="shared" si="228"/>
        <v>998</v>
      </c>
      <c r="S1642" s="130">
        <f t="shared" si="229"/>
        <v>1633</v>
      </c>
      <c r="T1642" s="130">
        <f t="shared" si="230"/>
        <v>0</v>
      </c>
      <c r="U1642" s="130">
        <f t="shared" si="231"/>
        <v>0</v>
      </c>
      <c r="V1642" s="185">
        <f t="shared" si="232"/>
        <v>1633</v>
      </c>
      <c r="W1642" s="12">
        <v>327</v>
      </c>
      <c r="X1642" s="9">
        <v>998</v>
      </c>
      <c r="Y1642" s="9">
        <v>1633</v>
      </c>
      <c r="Z1642" s="12">
        <v>0</v>
      </c>
      <c r="AA1642" s="12">
        <v>0</v>
      </c>
      <c r="AB1642" s="132"/>
      <c r="AC1642" s="131"/>
      <c r="AD1642" s="132"/>
      <c r="AE1642" s="132"/>
      <c r="AF1642" s="131"/>
      <c r="AG1642" s="131"/>
      <c r="AI1642" s="12"/>
      <c r="AL1642" s="12"/>
      <c r="AM1642" s="12"/>
      <c r="AO1642" s="12"/>
      <c r="AR1642" s="12"/>
      <c r="AS1642" s="12"/>
      <c r="AU1642" s="12"/>
      <c r="AX1642" s="12"/>
      <c r="AY1642" s="12"/>
      <c r="BA1642" s="12"/>
      <c r="BD1642" s="12"/>
      <c r="BE1642" s="12"/>
      <c r="BG1642" s="12"/>
      <c r="BJ1642" s="12"/>
      <c r="BK1642" s="12"/>
      <c r="BM1642" s="131"/>
      <c r="BN1642" s="132"/>
      <c r="BO1642" s="132"/>
      <c r="BP1642" s="12"/>
      <c r="BQ1642" s="12"/>
      <c r="BS1642" s="12"/>
      <c r="BV1642" s="12"/>
      <c r="BW1642" s="12"/>
      <c r="BY1642" s="12"/>
      <c r="CB1642" s="12"/>
      <c r="CC1642" s="12"/>
      <c r="CE1642" s="12"/>
      <c r="CH1642" s="12"/>
      <c r="CI1642" s="12"/>
    </row>
    <row r="1643" spans="1:87">
      <c r="A1643" s="9">
        <v>1634</v>
      </c>
      <c r="B1643" s="9">
        <v>327</v>
      </c>
      <c r="C1643" s="9" t="s">
        <v>1928</v>
      </c>
      <c r="D1643" s="9">
        <v>998</v>
      </c>
      <c r="E1643" s="9" t="s">
        <v>1928</v>
      </c>
      <c r="F1643" s="75">
        <v>0</v>
      </c>
      <c r="G1643" s="138">
        <v>0</v>
      </c>
      <c r="H1643" s="129">
        <f t="shared" si="234"/>
        <v>0</v>
      </c>
      <c r="I1643" s="128">
        <f>IF(H1644&gt;0, H1643/H1644, 0)</f>
        <v>0</v>
      </c>
      <c r="J1643" s="76"/>
      <c r="K1643" s="12" t="e">
        <f>ROUND(J1644*I1643,0)</f>
        <v>#REF!</v>
      </c>
      <c r="L1643" s="75">
        <v>0</v>
      </c>
      <c r="M1643" s="12" t="e">
        <f>K1643-L1643</f>
        <v>#REF!</v>
      </c>
      <c r="N1643" s="50" t="e">
        <f t="shared" si="233"/>
        <v>#REF!</v>
      </c>
      <c r="O1643" s="12">
        <v>0</v>
      </c>
      <c r="P1643" s="9">
        <f t="shared" si="226"/>
        <v>0</v>
      </c>
      <c r="Q1643" s="130">
        <f t="shared" si="227"/>
        <v>327</v>
      </c>
      <c r="R1643" s="130">
        <f t="shared" si="228"/>
        <v>998</v>
      </c>
      <c r="S1643" s="130">
        <f t="shared" si="229"/>
        <v>1634</v>
      </c>
      <c r="T1643" s="130">
        <f t="shared" si="230"/>
        <v>0</v>
      </c>
      <c r="U1643" s="130">
        <f t="shared" si="231"/>
        <v>0</v>
      </c>
      <c r="V1643" s="185">
        <f t="shared" si="232"/>
        <v>1634</v>
      </c>
      <c r="W1643" s="12">
        <v>327</v>
      </c>
      <c r="X1643" s="9">
        <v>998</v>
      </c>
      <c r="Y1643" s="9">
        <v>1634</v>
      </c>
      <c r="Z1643" s="12">
        <v>0</v>
      </c>
      <c r="AA1643" s="12">
        <v>0</v>
      </c>
      <c r="AB1643" s="132"/>
      <c r="AC1643" s="131"/>
      <c r="AD1643" s="132"/>
      <c r="AE1643" s="132"/>
      <c r="AF1643" s="131"/>
      <c r="AG1643" s="131"/>
      <c r="AI1643" s="12"/>
      <c r="AL1643" s="12"/>
      <c r="AM1643" s="12"/>
      <c r="AO1643" s="12"/>
      <c r="AR1643" s="12"/>
      <c r="AS1643" s="12"/>
      <c r="AU1643" s="12"/>
      <c r="AX1643" s="12"/>
      <c r="AY1643" s="12"/>
      <c r="BA1643" s="12"/>
      <c r="BD1643" s="12"/>
      <c r="BE1643" s="12"/>
      <c r="BG1643" s="12"/>
      <c r="BJ1643" s="12"/>
      <c r="BK1643" s="12"/>
      <c r="BM1643" s="131"/>
      <c r="BN1643" s="132"/>
      <c r="BO1643" s="132"/>
      <c r="BP1643" s="12"/>
      <c r="BQ1643" s="12"/>
      <c r="BS1643" s="12"/>
      <c r="BV1643" s="12"/>
      <c r="BW1643" s="12"/>
      <c r="BY1643" s="12"/>
      <c r="CB1643" s="12"/>
      <c r="CC1643" s="12"/>
      <c r="CE1643" s="12"/>
      <c r="CH1643" s="12"/>
      <c r="CI1643" s="12"/>
    </row>
    <row r="1644" spans="1:87">
      <c r="A1644" s="9">
        <v>1635</v>
      </c>
      <c r="B1644" s="13">
        <v>327</v>
      </c>
      <c r="C1644" s="13" t="s">
        <v>1826</v>
      </c>
      <c r="D1644" s="13">
        <v>999</v>
      </c>
      <c r="E1644" s="13" t="s">
        <v>946</v>
      </c>
      <c r="F1644" s="141">
        <v>2209669.62</v>
      </c>
      <c r="G1644" s="142">
        <v>1</v>
      </c>
      <c r="H1644" s="134">
        <f>SUM(H1640:H1643)</f>
        <v>2249052</v>
      </c>
      <c r="I1644" s="133">
        <f>SUM(I1640:I1643)</f>
        <v>1</v>
      </c>
      <c r="J1644" s="111" t="e">
        <f>VLOOKUP(B1644,town351,22)</f>
        <v>#REF!</v>
      </c>
      <c r="K1644" s="111" t="e">
        <f>SUM(K1640:K1643)</f>
        <v>#REF!</v>
      </c>
      <c r="L1644" s="135">
        <v>1646680</v>
      </c>
      <c r="M1644" s="111" t="e">
        <f>SUM(M1640:M1643)</f>
        <v>#REF!</v>
      </c>
      <c r="N1644" s="49" t="e">
        <f t="shared" si="233"/>
        <v>#REF!</v>
      </c>
      <c r="O1644" s="111">
        <v>230</v>
      </c>
      <c r="P1644" s="9">
        <f t="shared" si="226"/>
        <v>0</v>
      </c>
      <c r="Q1644" s="130">
        <f t="shared" si="227"/>
        <v>327</v>
      </c>
      <c r="R1644" s="130">
        <f t="shared" si="228"/>
        <v>999</v>
      </c>
      <c r="S1644" s="130">
        <f t="shared" si="229"/>
        <v>1635</v>
      </c>
      <c r="T1644" s="130">
        <f t="shared" si="230"/>
        <v>229</v>
      </c>
      <c r="U1644" s="130">
        <f t="shared" si="231"/>
        <v>2249052</v>
      </c>
      <c r="V1644" s="185">
        <f t="shared" si="232"/>
        <v>1635</v>
      </c>
      <c r="W1644" s="12">
        <v>327</v>
      </c>
      <c r="X1644" s="9">
        <v>999</v>
      </c>
      <c r="Y1644" s="9">
        <v>1635</v>
      </c>
      <c r="Z1644" s="12">
        <v>229</v>
      </c>
      <c r="AA1644" s="12">
        <v>2249052</v>
      </c>
      <c r="AB1644" s="132"/>
      <c r="AC1644" s="131"/>
      <c r="AD1644" s="132"/>
      <c r="AE1644" s="132"/>
      <c r="AF1644" s="131"/>
      <c r="AG1644" s="131"/>
      <c r="AI1644" s="12"/>
      <c r="AL1644" s="12"/>
      <c r="AM1644" s="12"/>
      <c r="AO1644" s="12"/>
      <c r="AR1644" s="12"/>
      <c r="AS1644" s="12"/>
      <c r="AU1644" s="12"/>
      <c r="AX1644" s="12"/>
      <c r="AY1644" s="12"/>
      <c r="BA1644" s="12"/>
      <c r="BD1644" s="12"/>
      <c r="BE1644" s="12"/>
      <c r="BG1644" s="12"/>
      <c r="BJ1644" s="12"/>
      <c r="BK1644" s="12"/>
      <c r="BM1644" s="131"/>
      <c r="BN1644" s="132"/>
      <c r="BO1644" s="132"/>
      <c r="BP1644" s="12"/>
      <c r="BQ1644" s="12"/>
      <c r="BS1644" s="12"/>
      <c r="BV1644" s="12"/>
      <c r="BW1644" s="12"/>
      <c r="BY1644" s="12"/>
      <c r="CB1644" s="12"/>
      <c r="CC1644" s="12"/>
      <c r="CE1644" s="12"/>
      <c r="CH1644" s="12"/>
      <c r="CI1644" s="12"/>
    </row>
    <row r="1645" spans="1:87">
      <c r="A1645" s="9">
        <v>1636</v>
      </c>
      <c r="B1645" s="9">
        <v>328</v>
      </c>
      <c r="C1645" s="9" t="s">
        <v>1827</v>
      </c>
      <c r="D1645" s="9">
        <v>328</v>
      </c>
      <c r="E1645" s="9" t="s">
        <v>1388</v>
      </c>
      <c r="F1645" s="75">
        <v>0</v>
      </c>
      <c r="G1645" s="138">
        <v>0</v>
      </c>
      <c r="H1645" s="129">
        <f>U1645</f>
        <v>0</v>
      </c>
      <c r="I1645" s="128">
        <f>IF(H1649&gt;0, H1645/H1649, 0)</f>
        <v>0</v>
      </c>
      <c r="J1645" s="76"/>
      <c r="K1645" s="12" t="e">
        <f>ROUND(J1649*I1645,0)</f>
        <v>#REF!</v>
      </c>
      <c r="L1645" s="75">
        <v>0</v>
      </c>
      <c r="M1645" s="12" t="e">
        <f>K1645-L1645</f>
        <v>#REF!</v>
      </c>
      <c r="N1645" s="50" t="e">
        <f t="shared" si="233"/>
        <v>#REF!</v>
      </c>
      <c r="O1645" s="12">
        <v>0</v>
      </c>
      <c r="P1645" s="9">
        <f t="shared" si="226"/>
        <v>0</v>
      </c>
      <c r="Q1645" s="130">
        <f t="shared" si="227"/>
        <v>328</v>
      </c>
      <c r="R1645" s="130">
        <f t="shared" si="228"/>
        <v>328</v>
      </c>
      <c r="S1645" s="130">
        <f t="shared" si="229"/>
        <v>1636</v>
      </c>
      <c r="T1645" s="130">
        <f t="shared" si="230"/>
        <v>0</v>
      </c>
      <c r="U1645" s="130">
        <f t="shared" si="231"/>
        <v>0</v>
      </c>
      <c r="V1645" s="185">
        <f t="shared" si="232"/>
        <v>1636</v>
      </c>
      <c r="W1645" s="12">
        <v>328</v>
      </c>
      <c r="X1645" s="9">
        <v>328</v>
      </c>
      <c r="Y1645" s="9">
        <v>1636</v>
      </c>
      <c r="Z1645" s="12">
        <v>0</v>
      </c>
      <c r="AA1645" s="12">
        <v>0</v>
      </c>
      <c r="AB1645" s="132"/>
      <c r="AC1645" s="131"/>
      <c r="AD1645" s="132"/>
      <c r="AE1645" s="132"/>
      <c r="AF1645" s="131"/>
      <c r="AG1645" s="131"/>
      <c r="AI1645" s="12"/>
      <c r="AL1645" s="12"/>
      <c r="AM1645" s="12"/>
      <c r="AO1645" s="12"/>
      <c r="AR1645" s="12"/>
      <c r="AS1645" s="12"/>
      <c r="AU1645" s="12"/>
      <c r="AX1645" s="12"/>
      <c r="AY1645" s="12"/>
      <c r="BA1645" s="12"/>
      <c r="BD1645" s="12"/>
      <c r="BE1645" s="12"/>
      <c r="BG1645" s="12"/>
      <c r="BJ1645" s="12"/>
      <c r="BK1645" s="12"/>
      <c r="BM1645" s="131"/>
      <c r="BN1645" s="132"/>
      <c r="BO1645" s="132"/>
      <c r="BP1645" s="12"/>
      <c r="BQ1645" s="12"/>
      <c r="BS1645" s="12"/>
      <c r="BV1645" s="12"/>
      <c r="BW1645" s="12"/>
      <c r="BY1645" s="12"/>
      <c r="CB1645" s="12"/>
      <c r="CC1645" s="12"/>
      <c r="CE1645" s="12"/>
      <c r="CH1645" s="12"/>
      <c r="CI1645" s="12"/>
    </row>
    <row r="1646" spans="1:87">
      <c r="A1646" s="9">
        <v>1637</v>
      </c>
      <c r="B1646" s="9">
        <v>328</v>
      </c>
      <c r="C1646" s="9" t="s">
        <v>1827</v>
      </c>
      <c r="D1646" s="9">
        <v>610</v>
      </c>
      <c r="E1646" s="9" t="s">
        <v>1418</v>
      </c>
      <c r="F1646" s="75">
        <v>11456488</v>
      </c>
      <c r="G1646" s="138">
        <v>0.90033349270820662</v>
      </c>
      <c r="H1646" s="129">
        <f t="shared" si="234"/>
        <v>10931508</v>
      </c>
      <c r="I1646" s="128">
        <f>IF(H1649&gt;0, H1646/H1649, 0)</f>
        <v>0.89691245405701314</v>
      </c>
      <c r="J1646" s="76"/>
      <c r="K1646" s="12" t="e">
        <f>ROUND(J1649*I1646,0)</f>
        <v>#REF!</v>
      </c>
      <c r="L1646" s="75">
        <v>6451976</v>
      </c>
      <c r="M1646" s="12" t="e">
        <f>K1646-L1646</f>
        <v>#REF!</v>
      </c>
      <c r="N1646" s="50" t="e">
        <f t="shared" si="233"/>
        <v>#REF!</v>
      </c>
      <c r="O1646" s="12">
        <v>1192</v>
      </c>
      <c r="P1646" s="9">
        <f t="shared" si="226"/>
        <v>0</v>
      </c>
      <c r="Q1646" s="130">
        <f t="shared" si="227"/>
        <v>328</v>
      </c>
      <c r="R1646" s="130">
        <f t="shared" si="228"/>
        <v>610</v>
      </c>
      <c r="S1646" s="130">
        <f t="shared" si="229"/>
        <v>1637</v>
      </c>
      <c r="T1646" s="130">
        <f t="shared" si="230"/>
        <v>1138</v>
      </c>
      <c r="U1646" s="130">
        <f t="shared" si="231"/>
        <v>10931508</v>
      </c>
      <c r="V1646" s="185">
        <f t="shared" si="232"/>
        <v>1637</v>
      </c>
      <c r="W1646" s="12">
        <v>328</v>
      </c>
      <c r="X1646" s="9">
        <v>610</v>
      </c>
      <c r="Y1646" s="9">
        <v>1637</v>
      </c>
      <c r="Z1646" s="12">
        <v>1138</v>
      </c>
      <c r="AA1646" s="12">
        <v>10931508</v>
      </c>
      <c r="AB1646" s="132"/>
      <c r="AC1646" s="131"/>
      <c r="AD1646" s="132"/>
      <c r="AE1646" s="132"/>
      <c r="AF1646" s="131"/>
      <c r="AG1646" s="131"/>
      <c r="AI1646" s="12"/>
      <c r="AL1646" s="12"/>
      <c r="AM1646" s="12"/>
      <c r="AO1646" s="12"/>
      <c r="AR1646" s="12"/>
      <c r="AS1646" s="12"/>
      <c r="AU1646" s="12"/>
      <c r="AX1646" s="12"/>
      <c r="AY1646" s="12"/>
      <c r="BA1646" s="12"/>
      <c r="BD1646" s="12"/>
      <c r="BE1646" s="12"/>
      <c r="BG1646" s="12"/>
      <c r="BJ1646" s="12"/>
      <c r="BK1646" s="12"/>
      <c r="BM1646" s="131"/>
      <c r="BN1646" s="132"/>
      <c r="BO1646" s="132"/>
      <c r="BP1646" s="12"/>
      <c r="BQ1646" s="12"/>
      <c r="BS1646" s="12"/>
      <c r="BV1646" s="12"/>
      <c r="BW1646" s="12"/>
      <c r="BY1646" s="12"/>
      <c r="CB1646" s="12"/>
      <c r="CC1646" s="12"/>
      <c r="CE1646" s="12"/>
      <c r="CH1646" s="12"/>
      <c r="CI1646" s="12"/>
    </row>
    <row r="1647" spans="1:87">
      <c r="A1647" s="9">
        <v>1638</v>
      </c>
      <c r="B1647" s="9">
        <v>328</v>
      </c>
      <c r="C1647" s="9" t="s">
        <v>1827</v>
      </c>
      <c r="D1647" s="9">
        <v>832</v>
      </c>
      <c r="E1647" s="9" t="s">
        <v>1486</v>
      </c>
      <c r="F1647" s="75">
        <v>1268228</v>
      </c>
      <c r="G1647" s="138">
        <v>9.9666507291793383E-2</v>
      </c>
      <c r="H1647" s="129">
        <f t="shared" si="234"/>
        <v>1256424</v>
      </c>
      <c r="I1647" s="128">
        <f>IF(H1649&gt;0, H1647/H1649, 0)</f>
        <v>0.10308754594298689</v>
      </c>
      <c r="J1647" s="76"/>
      <c r="K1647" s="12" t="e">
        <f>ROUND(J1649*I1647,0)</f>
        <v>#REF!</v>
      </c>
      <c r="L1647" s="75">
        <v>714231</v>
      </c>
      <c r="M1647" s="12" t="e">
        <f>K1647-L1647</f>
        <v>#REF!</v>
      </c>
      <c r="N1647" s="50" t="e">
        <f t="shared" si="233"/>
        <v>#REF!</v>
      </c>
      <c r="O1647" s="12">
        <v>83</v>
      </c>
      <c r="P1647" s="9">
        <f t="shared" si="226"/>
        <v>0</v>
      </c>
      <c r="Q1647" s="130">
        <f t="shared" si="227"/>
        <v>328</v>
      </c>
      <c r="R1647" s="130">
        <f t="shared" si="228"/>
        <v>832</v>
      </c>
      <c r="S1647" s="130">
        <f t="shared" si="229"/>
        <v>1638</v>
      </c>
      <c r="T1647" s="130">
        <f t="shared" si="230"/>
        <v>82</v>
      </c>
      <c r="U1647" s="130">
        <f t="shared" si="231"/>
        <v>1256424</v>
      </c>
      <c r="V1647" s="185">
        <f t="shared" si="232"/>
        <v>1638</v>
      </c>
      <c r="W1647" s="12">
        <v>328</v>
      </c>
      <c r="X1647" s="9">
        <v>832</v>
      </c>
      <c r="Y1647" s="9">
        <v>1638</v>
      </c>
      <c r="Z1647" s="12">
        <v>82</v>
      </c>
      <c r="AA1647" s="12">
        <v>1256424</v>
      </c>
      <c r="AB1647" s="132"/>
      <c r="AC1647" s="131"/>
      <c r="AD1647" s="132"/>
      <c r="AE1647" s="132"/>
      <c r="AF1647" s="131"/>
      <c r="AG1647" s="131"/>
      <c r="AI1647" s="12"/>
      <c r="AL1647" s="12"/>
      <c r="AM1647" s="12"/>
      <c r="AO1647" s="12"/>
      <c r="AR1647" s="12"/>
      <c r="AS1647" s="12"/>
      <c r="AU1647" s="12"/>
      <c r="AX1647" s="12"/>
      <c r="AY1647" s="12"/>
      <c r="BA1647" s="12"/>
      <c r="BD1647" s="12"/>
      <c r="BE1647" s="12"/>
      <c r="BG1647" s="12"/>
      <c r="BJ1647" s="12"/>
      <c r="BK1647" s="12"/>
      <c r="BM1647" s="131"/>
      <c r="BN1647" s="132"/>
      <c r="BO1647" s="132"/>
      <c r="BP1647" s="12"/>
      <c r="BQ1647" s="12"/>
      <c r="BS1647" s="12"/>
      <c r="BV1647" s="12"/>
      <c r="BW1647" s="12"/>
      <c r="BY1647" s="12"/>
      <c r="CB1647" s="12"/>
      <c r="CC1647" s="12"/>
      <c r="CE1647" s="12"/>
      <c r="CH1647" s="12"/>
      <c r="CI1647" s="12"/>
    </row>
    <row r="1648" spans="1:87">
      <c r="A1648" s="9">
        <v>1639</v>
      </c>
      <c r="B1648" s="9">
        <v>328</v>
      </c>
      <c r="C1648" s="9" t="s">
        <v>1928</v>
      </c>
      <c r="D1648" s="9">
        <v>998</v>
      </c>
      <c r="E1648" s="9" t="s">
        <v>1928</v>
      </c>
      <c r="F1648" s="75">
        <v>0</v>
      </c>
      <c r="G1648" s="138">
        <v>0</v>
      </c>
      <c r="H1648" s="129">
        <f t="shared" si="234"/>
        <v>0</v>
      </c>
      <c r="I1648" s="128">
        <f>IF(H1649&gt;0, H1648/H1649, 0)</f>
        <v>0</v>
      </c>
      <c r="J1648" s="76"/>
      <c r="K1648" s="12" t="e">
        <f>ROUND(J1649*I1648,0)</f>
        <v>#REF!</v>
      </c>
      <c r="L1648" s="75">
        <v>0</v>
      </c>
      <c r="M1648" s="12" t="e">
        <f>K1648-L1648</f>
        <v>#REF!</v>
      </c>
      <c r="N1648" s="50" t="e">
        <f t="shared" si="233"/>
        <v>#REF!</v>
      </c>
      <c r="O1648" s="12">
        <v>0</v>
      </c>
      <c r="P1648" s="9">
        <f t="shared" si="226"/>
        <v>0</v>
      </c>
      <c r="Q1648" s="130">
        <f t="shared" si="227"/>
        <v>328</v>
      </c>
      <c r="R1648" s="130">
        <f t="shared" si="228"/>
        <v>998</v>
      </c>
      <c r="S1648" s="130">
        <f t="shared" si="229"/>
        <v>1639</v>
      </c>
      <c r="T1648" s="130">
        <f t="shared" si="230"/>
        <v>0</v>
      </c>
      <c r="U1648" s="130">
        <f t="shared" si="231"/>
        <v>0</v>
      </c>
      <c r="V1648" s="185">
        <f t="shared" si="232"/>
        <v>1639</v>
      </c>
      <c r="W1648" s="12">
        <v>328</v>
      </c>
      <c r="X1648" s="9">
        <v>998</v>
      </c>
      <c r="Y1648" s="9">
        <v>1639</v>
      </c>
      <c r="Z1648" s="12">
        <v>0</v>
      </c>
      <c r="AA1648" s="12">
        <v>0</v>
      </c>
      <c r="AB1648" s="132"/>
      <c r="AC1648" s="131"/>
      <c r="AD1648" s="132"/>
      <c r="AE1648" s="132"/>
      <c r="AF1648" s="131"/>
      <c r="AG1648" s="131"/>
      <c r="AI1648" s="12"/>
      <c r="AL1648" s="12"/>
      <c r="AM1648" s="12"/>
      <c r="AO1648" s="12"/>
      <c r="AR1648" s="12"/>
      <c r="AS1648" s="12"/>
      <c r="AU1648" s="12"/>
      <c r="AX1648" s="12"/>
      <c r="AY1648" s="12"/>
      <c r="BA1648" s="12"/>
      <c r="BD1648" s="12"/>
      <c r="BE1648" s="12"/>
      <c r="BG1648" s="12"/>
      <c r="BJ1648" s="12"/>
      <c r="BK1648" s="12"/>
      <c r="BM1648" s="131"/>
      <c r="BN1648" s="132"/>
      <c r="BO1648" s="132"/>
      <c r="BP1648" s="12"/>
      <c r="BQ1648" s="12"/>
      <c r="BS1648" s="12"/>
      <c r="BV1648" s="12"/>
      <c r="BW1648" s="12"/>
      <c r="BY1648" s="12"/>
      <c r="CB1648" s="12"/>
      <c r="CC1648" s="12"/>
      <c r="CE1648" s="12"/>
      <c r="CH1648" s="12"/>
      <c r="CI1648" s="12"/>
    </row>
    <row r="1649" spans="1:87">
      <c r="A1649" s="9">
        <v>1640</v>
      </c>
      <c r="B1649" s="13">
        <v>328</v>
      </c>
      <c r="C1649" s="13" t="s">
        <v>1827</v>
      </c>
      <c r="D1649" s="13">
        <v>999</v>
      </c>
      <c r="E1649" s="13" t="s">
        <v>946</v>
      </c>
      <c r="F1649" s="141">
        <v>12724716</v>
      </c>
      <c r="G1649" s="142">
        <v>1</v>
      </c>
      <c r="H1649" s="134">
        <f>SUM(H1645:H1648)</f>
        <v>12187932</v>
      </c>
      <c r="I1649" s="133">
        <f>SUM(I1645:I1648)</f>
        <v>1</v>
      </c>
      <c r="J1649" s="111" t="e">
        <f>VLOOKUP(B1649,town351,22)</f>
        <v>#REF!</v>
      </c>
      <c r="K1649" s="111" t="e">
        <f>SUM(K1645:K1648)</f>
        <v>#REF!</v>
      </c>
      <c r="L1649" s="135">
        <v>7166207</v>
      </c>
      <c r="M1649" s="111" t="e">
        <f>SUM(M1645:M1648)</f>
        <v>#REF!</v>
      </c>
      <c r="N1649" s="49" t="e">
        <f t="shared" si="233"/>
        <v>#REF!</v>
      </c>
      <c r="O1649" s="111">
        <v>1275</v>
      </c>
      <c r="P1649" s="9">
        <f t="shared" si="226"/>
        <v>0</v>
      </c>
      <c r="Q1649" s="130">
        <f t="shared" si="227"/>
        <v>328</v>
      </c>
      <c r="R1649" s="130">
        <f t="shared" si="228"/>
        <v>999</v>
      </c>
      <c r="S1649" s="130">
        <f t="shared" si="229"/>
        <v>1640</v>
      </c>
      <c r="T1649" s="130">
        <f t="shared" si="230"/>
        <v>1220</v>
      </c>
      <c r="U1649" s="130">
        <f t="shared" si="231"/>
        <v>12187932</v>
      </c>
      <c r="V1649" s="185">
        <f t="shared" si="232"/>
        <v>1640</v>
      </c>
      <c r="W1649" s="12">
        <v>328</v>
      </c>
      <c r="X1649" s="9">
        <v>999</v>
      </c>
      <c r="Y1649" s="9">
        <v>1640</v>
      </c>
      <c r="Z1649" s="12">
        <v>1220</v>
      </c>
      <c r="AA1649" s="12">
        <v>12187932</v>
      </c>
      <c r="AB1649" s="132"/>
      <c r="AC1649" s="131"/>
      <c r="AD1649" s="132"/>
      <c r="AE1649" s="132"/>
      <c r="AF1649" s="131"/>
      <c r="AG1649" s="131"/>
      <c r="AI1649" s="12"/>
      <c r="AL1649" s="12"/>
      <c r="AM1649" s="12"/>
      <c r="AO1649" s="12"/>
      <c r="AR1649" s="12"/>
      <c r="AS1649" s="12"/>
      <c r="AU1649" s="12"/>
      <c r="AX1649" s="12"/>
      <c r="AY1649" s="12"/>
      <c r="BA1649" s="12"/>
      <c r="BD1649" s="12"/>
      <c r="BE1649" s="12"/>
      <c r="BG1649" s="12"/>
      <c r="BJ1649" s="12"/>
      <c r="BK1649" s="12"/>
      <c r="BM1649" s="131"/>
      <c r="BN1649" s="132"/>
      <c r="BO1649" s="132"/>
      <c r="BP1649" s="12"/>
      <c r="BQ1649" s="12"/>
      <c r="BS1649" s="12"/>
      <c r="BV1649" s="12"/>
      <c r="BW1649" s="12"/>
      <c r="BY1649" s="12"/>
      <c r="CB1649" s="12"/>
      <c r="CC1649" s="12"/>
      <c r="CE1649" s="12"/>
      <c r="CH1649" s="12"/>
      <c r="CI1649" s="12"/>
    </row>
    <row r="1650" spans="1:87">
      <c r="A1650" s="9">
        <v>1641</v>
      </c>
      <c r="B1650" s="9">
        <v>329</v>
      </c>
      <c r="C1650" s="9" t="s">
        <v>1828</v>
      </c>
      <c r="D1650" s="9">
        <v>329</v>
      </c>
      <c r="E1650" s="9" t="s">
        <v>1389</v>
      </c>
      <c r="F1650" s="75">
        <v>13199.960000000001</v>
      </c>
      <c r="G1650" s="138">
        <v>2.0697738691185441E-3</v>
      </c>
      <c r="H1650" s="129">
        <f>U1650</f>
        <v>0</v>
      </c>
      <c r="I1650" s="128">
        <f>IF(H1654&gt;0, H1650/H1654, 0)</f>
        <v>0</v>
      </c>
      <c r="J1650" s="76"/>
      <c r="K1650" s="12" t="e">
        <f>ROUND(J1654*I1650,0)</f>
        <v>#REF!</v>
      </c>
      <c r="L1650" s="75">
        <v>11094</v>
      </c>
      <c r="M1650" s="12" t="e">
        <f>K1650-L1650</f>
        <v>#REF!</v>
      </c>
      <c r="N1650" s="50" t="e">
        <f t="shared" si="233"/>
        <v>#REF!</v>
      </c>
      <c r="O1650" s="12">
        <v>1</v>
      </c>
      <c r="P1650" s="9">
        <f t="shared" si="226"/>
        <v>0</v>
      </c>
      <c r="Q1650" s="130">
        <f t="shared" si="227"/>
        <v>329</v>
      </c>
      <c r="R1650" s="130">
        <f t="shared" si="228"/>
        <v>329</v>
      </c>
      <c r="S1650" s="130">
        <f t="shared" si="229"/>
        <v>1641</v>
      </c>
      <c r="T1650" s="130">
        <f t="shared" si="230"/>
        <v>0</v>
      </c>
      <c r="U1650" s="130">
        <f t="shared" si="231"/>
        <v>0</v>
      </c>
      <c r="V1650" s="185">
        <f t="shared" si="232"/>
        <v>1641</v>
      </c>
      <c r="W1650" s="12">
        <v>329</v>
      </c>
      <c r="X1650" s="9">
        <v>329</v>
      </c>
      <c r="Y1650" s="9">
        <v>1641</v>
      </c>
      <c r="Z1650" s="12">
        <v>0</v>
      </c>
      <c r="AA1650" s="12">
        <v>0</v>
      </c>
      <c r="AB1650" s="132"/>
      <c r="AC1650" s="131"/>
      <c r="AD1650" s="132"/>
      <c r="AE1650" s="132"/>
      <c r="AF1650" s="131"/>
      <c r="AG1650" s="131"/>
      <c r="AI1650" s="12"/>
      <c r="AL1650" s="12"/>
      <c r="AM1650" s="12"/>
      <c r="AO1650" s="12"/>
      <c r="AR1650" s="12"/>
      <c r="AS1650" s="12"/>
      <c r="AU1650" s="12"/>
      <c r="AX1650" s="12"/>
      <c r="AY1650" s="12"/>
      <c r="BA1650" s="12"/>
      <c r="BD1650" s="12"/>
      <c r="BE1650" s="12"/>
      <c r="BG1650" s="12"/>
      <c r="BJ1650" s="12"/>
      <c r="BK1650" s="12"/>
      <c r="BM1650" s="131"/>
      <c r="BN1650" s="132"/>
      <c r="BO1650" s="132"/>
      <c r="BP1650" s="12"/>
      <c r="BQ1650" s="12"/>
      <c r="BS1650" s="12"/>
      <c r="BV1650" s="12"/>
      <c r="BW1650" s="12"/>
      <c r="BY1650" s="12"/>
      <c r="CB1650" s="12"/>
      <c r="CC1650" s="12"/>
      <c r="CE1650" s="12"/>
      <c r="CH1650" s="12"/>
      <c r="CI1650" s="12"/>
    </row>
    <row r="1651" spans="1:87">
      <c r="A1651" s="9">
        <v>1642</v>
      </c>
      <c r="B1651" s="9">
        <v>329</v>
      </c>
      <c r="C1651" s="9" t="s">
        <v>1828</v>
      </c>
      <c r="D1651" s="9">
        <v>745</v>
      </c>
      <c r="E1651" s="9" t="s">
        <v>1458</v>
      </c>
      <c r="F1651" s="75">
        <v>6113681</v>
      </c>
      <c r="G1651" s="138">
        <v>0.95863450934143213</v>
      </c>
      <c r="H1651" s="129">
        <f t="shared" si="234"/>
        <v>5779357</v>
      </c>
      <c r="I1651" s="128">
        <f>IF(H1654&gt;0, H1651/H1654, 0)</f>
        <v>0.94574950395810742</v>
      </c>
      <c r="J1651" s="76"/>
      <c r="K1651" s="12" t="e">
        <f>ROUND(J1654*I1651,0)</f>
        <v>#REF!</v>
      </c>
      <c r="L1651" s="75">
        <v>5138230</v>
      </c>
      <c r="M1651" s="12" t="e">
        <f>K1651-L1651</f>
        <v>#REF!</v>
      </c>
      <c r="N1651" s="50" t="e">
        <f t="shared" si="233"/>
        <v>#REF!</v>
      </c>
      <c r="O1651" s="12">
        <v>666</v>
      </c>
      <c r="P1651" s="9">
        <f t="shared" si="226"/>
        <v>0</v>
      </c>
      <c r="Q1651" s="130">
        <f t="shared" si="227"/>
        <v>329</v>
      </c>
      <c r="R1651" s="130">
        <f t="shared" si="228"/>
        <v>745</v>
      </c>
      <c r="S1651" s="130">
        <f t="shared" si="229"/>
        <v>1642</v>
      </c>
      <c r="T1651" s="130">
        <f t="shared" si="230"/>
        <v>622</v>
      </c>
      <c r="U1651" s="130">
        <f t="shared" si="231"/>
        <v>5779357</v>
      </c>
      <c r="V1651" s="185">
        <f t="shared" si="232"/>
        <v>1642</v>
      </c>
      <c r="W1651" s="12">
        <v>329</v>
      </c>
      <c r="X1651" s="9">
        <v>745</v>
      </c>
      <c r="Y1651" s="9">
        <v>1642</v>
      </c>
      <c r="Z1651" s="12">
        <v>622</v>
      </c>
      <c r="AA1651" s="12">
        <v>5779357</v>
      </c>
      <c r="AB1651" s="132"/>
      <c r="AC1651" s="131"/>
      <c r="AD1651" s="132"/>
      <c r="AE1651" s="132"/>
      <c r="AF1651" s="131"/>
      <c r="AG1651" s="131"/>
      <c r="AI1651" s="12"/>
      <c r="AL1651" s="12"/>
      <c r="AM1651" s="12"/>
      <c r="AO1651" s="12"/>
      <c r="AR1651" s="12"/>
      <c r="AS1651" s="12"/>
      <c r="AU1651" s="12"/>
      <c r="AX1651" s="12"/>
      <c r="AY1651" s="12"/>
      <c r="BA1651" s="12"/>
      <c r="BD1651" s="12"/>
      <c r="BE1651" s="12"/>
      <c r="BG1651" s="12"/>
      <c r="BJ1651" s="12"/>
      <c r="BK1651" s="12"/>
      <c r="BM1651" s="131"/>
      <c r="BN1651" s="132"/>
      <c r="BO1651" s="132"/>
      <c r="BP1651" s="12"/>
      <c r="BQ1651" s="12"/>
      <c r="BS1651" s="12"/>
      <c r="BV1651" s="12"/>
      <c r="BW1651" s="12"/>
      <c r="BY1651" s="12"/>
      <c r="CB1651" s="12"/>
      <c r="CC1651" s="12"/>
      <c r="CE1651" s="12"/>
      <c r="CH1651" s="12"/>
      <c r="CI1651" s="12"/>
    </row>
    <row r="1652" spans="1:87">
      <c r="A1652" s="9">
        <v>1643</v>
      </c>
      <c r="B1652" s="9">
        <v>329</v>
      </c>
      <c r="C1652" s="9" t="s">
        <v>1828</v>
      </c>
      <c r="D1652" s="9">
        <v>885</v>
      </c>
      <c r="E1652" s="9" t="s">
        <v>1498</v>
      </c>
      <c r="F1652" s="75">
        <v>250608</v>
      </c>
      <c r="G1652" s="138">
        <v>3.9295716789449368E-2</v>
      </c>
      <c r="H1652" s="129">
        <f t="shared" si="234"/>
        <v>331518</v>
      </c>
      <c r="I1652" s="128">
        <f>IF(H1654&gt;0, H1652/H1654, 0)</f>
        <v>5.4250496041892526E-2</v>
      </c>
      <c r="J1652" s="76"/>
      <c r="K1652" s="12" t="e">
        <f>ROUND(J1654*I1652,0)</f>
        <v>#REF!</v>
      </c>
      <c r="L1652" s="75">
        <v>210623</v>
      </c>
      <c r="M1652" s="12" t="e">
        <f>K1652-L1652</f>
        <v>#REF!</v>
      </c>
      <c r="N1652" s="50" t="e">
        <f t="shared" si="233"/>
        <v>#REF!</v>
      </c>
      <c r="O1652" s="12">
        <v>16</v>
      </c>
      <c r="P1652" s="9">
        <f t="shared" si="226"/>
        <v>0</v>
      </c>
      <c r="Q1652" s="130">
        <f t="shared" si="227"/>
        <v>329</v>
      </c>
      <c r="R1652" s="130">
        <f t="shared" si="228"/>
        <v>885</v>
      </c>
      <c r="S1652" s="130">
        <f t="shared" si="229"/>
        <v>1643</v>
      </c>
      <c r="T1652" s="130">
        <f t="shared" si="230"/>
        <v>21</v>
      </c>
      <c r="U1652" s="130">
        <f t="shared" si="231"/>
        <v>331518</v>
      </c>
      <c r="V1652" s="185">
        <f t="shared" si="232"/>
        <v>1643</v>
      </c>
      <c r="W1652" s="12">
        <v>329</v>
      </c>
      <c r="X1652" s="9">
        <v>885</v>
      </c>
      <c r="Y1652" s="9">
        <v>1643</v>
      </c>
      <c r="Z1652" s="12">
        <v>21</v>
      </c>
      <c r="AA1652" s="12">
        <v>331518</v>
      </c>
      <c r="AB1652" s="132"/>
      <c r="AC1652" s="131"/>
      <c r="AD1652" s="132"/>
      <c r="AE1652" s="132"/>
      <c r="AF1652" s="131"/>
      <c r="AG1652" s="131"/>
      <c r="AI1652" s="12"/>
      <c r="AL1652" s="12"/>
      <c r="AM1652" s="12"/>
      <c r="AO1652" s="12"/>
      <c r="AR1652" s="12"/>
      <c r="AS1652" s="12"/>
      <c r="AU1652" s="12"/>
      <c r="AX1652" s="12"/>
      <c r="AY1652" s="12"/>
      <c r="BA1652" s="12"/>
      <c r="BD1652" s="12"/>
      <c r="BE1652" s="12"/>
      <c r="BG1652" s="12"/>
      <c r="BJ1652" s="12"/>
      <c r="BK1652" s="12"/>
      <c r="BM1652" s="131"/>
      <c r="BN1652" s="132"/>
      <c r="BO1652" s="132"/>
      <c r="BP1652" s="12"/>
      <c r="BQ1652" s="12"/>
      <c r="BS1652" s="12"/>
      <c r="BV1652" s="12"/>
      <c r="BW1652" s="12"/>
      <c r="BY1652" s="12"/>
      <c r="CB1652" s="12"/>
      <c r="CC1652" s="12"/>
      <c r="CE1652" s="12"/>
      <c r="CH1652" s="12"/>
      <c r="CI1652" s="12"/>
    </row>
    <row r="1653" spans="1:87">
      <c r="A1653" s="9">
        <v>1644</v>
      </c>
      <c r="B1653" s="9">
        <v>329</v>
      </c>
      <c r="C1653" s="9" t="s">
        <v>1928</v>
      </c>
      <c r="D1653" s="9">
        <v>998</v>
      </c>
      <c r="F1653" s="136">
        <v>0</v>
      </c>
      <c r="G1653" s="137">
        <v>0</v>
      </c>
      <c r="H1653" s="129">
        <f t="shared" si="234"/>
        <v>0</v>
      </c>
      <c r="I1653" s="128">
        <f>IF(H1654&gt;0, H1653/H1654, 0)</f>
        <v>0</v>
      </c>
      <c r="J1653" s="76"/>
      <c r="K1653" s="12" t="e">
        <f>ROUND(J1654*I1653,0)</f>
        <v>#REF!</v>
      </c>
      <c r="L1653" s="75">
        <v>0</v>
      </c>
      <c r="M1653" s="12" t="e">
        <f>K1653-L1653</f>
        <v>#REF!</v>
      </c>
      <c r="N1653" s="50" t="e">
        <f t="shared" si="233"/>
        <v>#REF!</v>
      </c>
      <c r="O1653" s="12">
        <v>0</v>
      </c>
      <c r="P1653" s="9">
        <f t="shared" si="226"/>
        <v>0</v>
      </c>
      <c r="Q1653" s="130">
        <f t="shared" si="227"/>
        <v>329</v>
      </c>
      <c r="R1653" s="130">
        <f t="shared" si="228"/>
        <v>998</v>
      </c>
      <c r="S1653" s="130">
        <f t="shared" si="229"/>
        <v>1644</v>
      </c>
      <c r="T1653" s="130">
        <f t="shared" si="230"/>
        <v>0</v>
      </c>
      <c r="U1653" s="130">
        <f t="shared" si="231"/>
        <v>0</v>
      </c>
      <c r="V1653" s="185">
        <f t="shared" si="232"/>
        <v>1644</v>
      </c>
      <c r="W1653" s="12">
        <v>329</v>
      </c>
      <c r="X1653" s="9">
        <v>998</v>
      </c>
      <c r="Y1653" s="9">
        <v>1644</v>
      </c>
      <c r="Z1653" s="12">
        <v>0</v>
      </c>
      <c r="AA1653" s="12">
        <v>0</v>
      </c>
      <c r="AB1653" s="132"/>
      <c r="AC1653" s="131"/>
      <c r="AD1653" s="132"/>
      <c r="AE1653" s="132"/>
      <c r="AF1653" s="131"/>
      <c r="AG1653" s="131"/>
      <c r="AI1653" s="12"/>
      <c r="AL1653" s="12"/>
      <c r="AM1653" s="12"/>
      <c r="AO1653" s="12"/>
      <c r="AR1653" s="12"/>
      <c r="AS1653" s="12"/>
      <c r="AU1653" s="12"/>
      <c r="AX1653" s="12"/>
      <c r="AY1653" s="12"/>
      <c r="BA1653" s="12"/>
      <c r="BD1653" s="12"/>
      <c r="BE1653" s="12"/>
      <c r="BG1653" s="12"/>
      <c r="BJ1653" s="12"/>
      <c r="BK1653" s="12"/>
      <c r="BM1653" s="131"/>
      <c r="BN1653" s="132"/>
      <c r="BO1653" s="132"/>
      <c r="BP1653" s="12"/>
      <c r="BQ1653" s="12"/>
      <c r="BS1653" s="12"/>
      <c r="BV1653" s="12"/>
      <c r="BW1653" s="12"/>
      <c r="BY1653" s="12"/>
      <c r="CB1653" s="12"/>
      <c r="CC1653" s="12"/>
      <c r="CE1653" s="12"/>
      <c r="CH1653" s="12"/>
      <c r="CI1653" s="12"/>
    </row>
    <row r="1654" spans="1:87">
      <c r="A1654" s="9">
        <v>1645</v>
      </c>
      <c r="B1654" s="13">
        <v>329</v>
      </c>
      <c r="C1654" s="13" t="s">
        <v>1828</v>
      </c>
      <c r="D1654" s="13">
        <v>999</v>
      </c>
      <c r="E1654" s="13" t="s">
        <v>946</v>
      </c>
      <c r="F1654" s="141">
        <v>6377488.96</v>
      </c>
      <c r="G1654" s="142">
        <v>1</v>
      </c>
      <c r="H1654" s="134">
        <f>SUM(H1650:H1653)</f>
        <v>6110875</v>
      </c>
      <c r="I1654" s="133">
        <f>SUM(I1650:I1653)</f>
        <v>1</v>
      </c>
      <c r="J1654" s="111" t="e">
        <f>VLOOKUP(B1654,town351,22)</f>
        <v>#REF!</v>
      </c>
      <c r="K1654" s="111" t="e">
        <f>SUM(K1650:K1653)</f>
        <v>#REF!</v>
      </c>
      <c r="L1654" s="135">
        <v>5359947</v>
      </c>
      <c r="M1654" s="111" t="e">
        <f>SUM(M1650:M1653)</f>
        <v>#REF!</v>
      </c>
      <c r="N1654" s="49" t="e">
        <f t="shared" si="233"/>
        <v>#REF!</v>
      </c>
      <c r="O1654" s="111">
        <v>683</v>
      </c>
      <c r="P1654" s="9">
        <f t="shared" si="226"/>
        <v>0</v>
      </c>
      <c r="Q1654" s="130">
        <f t="shared" si="227"/>
        <v>329</v>
      </c>
      <c r="R1654" s="130">
        <f t="shared" si="228"/>
        <v>999</v>
      </c>
      <c r="S1654" s="130">
        <f t="shared" si="229"/>
        <v>1645</v>
      </c>
      <c r="T1654" s="130">
        <f t="shared" si="230"/>
        <v>643</v>
      </c>
      <c r="U1654" s="130">
        <f t="shared" si="231"/>
        <v>6110875</v>
      </c>
      <c r="V1654" s="185">
        <f t="shared" si="232"/>
        <v>1645</v>
      </c>
      <c r="W1654" s="12">
        <v>329</v>
      </c>
      <c r="X1654" s="9">
        <v>999</v>
      </c>
      <c r="Y1654" s="9">
        <v>1645</v>
      </c>
      <c r="Z1654" s="12">
        <v>643</v>
      </c>
      <c r="AA1654" s="12">
        <v>6110875</v>
      </c>
      <c r="AB1654" s="132"/>
      <c r="AC1654" s="131"/>
      <c r="AD1654" s="132"/>
      <c r="AE1654" s="132"/>
      <c r="AF1654" s="131"/>
      <c r="AG1654" s="131"/>
      <c r="AI1654" s="12"/>
      <c r="AL1654" s="12"/>
      <c r="AM1654" s="12"/>
      <c r="AO1654" s="12"/>
      <c r="AR1654" s="12"/>
      <c r="AS1654" s="12"/>
      <c r="AU1654" s="12"/>
      <c r="AX1654" s="12"/>
      <c r="AY1654" s="12"/>
      <c r="BA1654" s="12"/>
      <c r="BD1654" s="12"/>
      <c r="BE1654" s="12"/>
      <c r="BG1654" s="12"/>
      <c r="BJ1654" s="12"/>
      <c r="BK1654" s="12"/>
      <c r="BM1654" s="131"/>
      <c r="BN1654" s="132"/>
      <c r="BO1654" s="132"/>
      <c r="BP1654" s="12"/>
      <c r="BQ1654" s="12"/>
      <c r="BS1654" s="12"/>
      <c r="BV1654" s="12"/>
      <c r="BW1654" s="12"/>
      <c r="BY1654" s="12"/>
      <c r="CB1654" s="12"/>
      <c r="CC1654" s="12"/>
      <c r="CE1654" s="12"/>
      <c r="CH1654" s="12"/>
      <c r="CI1654" s="12"/>
    </row>
    <row r="1655" spans="1:87">
      <c r="A1655" s="9">
        <v>1646</v>
      </c>
      <c r="B1655" s="9">
        <v>330</v>
      </c>
      <c r="C1655" s="9" t="s">
        <v>1829</v>
      </c>
      <c r="D1655" s="9">
        <v>330</v>
      </c>
      <c r="E1655" s="9" t="s">
        <v>1390</v>
      </c>
      <c r="F1655" s="75">
        <v>21219806.953260001</v>
      </c>
      <c r="G1655" s="138">
        <v>0.99761111805336866</v>
      </c>
      <c r="H1655" s="129">
        <f>U1655</f>
        <v>20900052.866529997</v>
      </c>
      <c r="I1655" s="128">
        <f>IF(H1659&gt;0, H1655/H1659, 0)</f>
        <v>0.99583703056084438</v>
      </c>
      <c r="J1655" s="76"/>
      <c r="K1655" s="12" t="e">
        <f>ROUND(J1659*I1655,0)</f>
        <v>#REF!</v>
      </c>
      <c r="L1655" s="75">
        <v>18857119</v>
      </c>
      <c r="M1655" s="12" t="e">
        <f>K1655-L1655</f>
        <v>#REF!</v>
      </c>
      <c r="N1655" s="50" t="e">
        <f t="shared" si="233"/>
        <v>#REF!</v>
      </c>
      <c r="O1655" s="12">
        <v>2249</v>
      </c>
      <c r="P1655" s="9">
        <f t="shared" si="226"/>
        <v>0</v>
      </c>
      <c r="Q1655" s="130">
        <f t="shared" si="227"/>
        <v>330</v>
      </c>
      <c r="R1655" s="130">
        <f t="shared" si="228"/>
        <v>330</v>
      </c>
      <c r="S1655" s="130">
        <f t="shared" si="229"/>
        <v>1646</v>
      </c>
      <c r="T1655" s="130">
        <f t="shared" si="230"/>
        <v>2181</v>
      </c>
      <c r="U1655" s="130">
        <f t="shared" si="231"/>
        <v>20900052.866529997</v>
      </c>
      <c r="V1655" s="185">
        <f t="shared" si="232"/>
        <v>1646</v>
      </c>
      <c r="W1655" s="12">
        <v>330</v>
      </c>
      <c r="X1655" s="9">
        <v>330</v>
      </c>
      <c r="Y1655" s="9">
        <v>1646</v>
      </c>
      <c r="Z1655" s="12">
        <v>2181</v>
      </c>
      <c r="AA1655" s="12">
        <v>20900052.866529997</v>
      </c>
      <c r="AB1655" s="132"/>
      <c r="AC1655" s="131"/>
      <c r="AD1655" s="132"/>
      <c r="AE1655" s="132"/>
      <c r="AF1655" s="131"/>
      <c r="AG1655" s="131"/>
      <c r="AI1655" s="12"/>
      <c r="AL1655" s="12"/>
      <c r="AM1655" s="12"/>
      <c r="AO1655" s="12"/>
      <c r="AR1655" s="12"/>
      <c r="AS1655" s="12"/>
      <c r="AU1655" s="12"/>
      <c r="AX1655" s="12"/>
      <c r="AY1655" s="12"/>
      <c r="BA1655" s="12"/>
      <c r="BD1655" s="12"/>
      <c r="BE1655" s="12"/>
      <c r="BG1655" s="12"/>
      <c r="BJ1655" s="12"/>
      <c r="BK1655" s="12"/>
      <c r="BM1655" s="131"/>
      <c r="BN1655" s="132"/>
      <c r="BO1655" s="132"/>
      <c r="BP1655" s="12"/>
      <c r="BQ1655" s="12"/>
      <c r="BS1655" s="12"/>
      <c r="BV1655" s="12"/>
      <c r="BW1655" s="12"/>
      <c r="BY1655" s="12"/>
      <c r="CB1655" s="12"/>
      <c r="CC1655" s="12"/>
      <c r="CE1655" s="12"/>
      <c r="CH1655" s="12"/>
      <c r="CI1655" s="12"/>
    </row>
    <row r="1656" spans="1:87">
      <c r="A1656" s="9">
        <v>1647</v>
      </c>
      <c r="B1656" s="9">
        <v>330</v>
      </c>
      <c r="C1656" s="9" t="s">
        <v>1829</v>
      </c>
      <c r="D1656" s="9">
        <v>830</v>
      </c>
      <c r="E1656" s="9" t="s">
        <v>1485</v>
      </c>
      <c r="F1656" s="75">
        <v>50813</v>
      </c>
      <c r="G1656" s="138">
        <v>2.388881946631379E-3</v>
      </c>
      <c r="H1656" s="129">
        <f t="shared" si="234"/>
        <v>87370</v>
      </c>
      <c r="I1656" s="128">
        <f>IF(H1659&gt;0, H1656/H1659, 0)</f>
        <v>4.1629694391556093E-3</v>
      </c>
      <c r="J1656" s="76"/>
      <c r="K1656" s="12" t="e">
        <f>ROUND(J1659*I1656,0)</f>
        <v>#REF!</v>
      </c>
      <c r="L1656" s="75">
        <v>45155</v>
      </c>
      <c r="M1656" s="12" t="e">
        <f>K1656-L1656</f>
        <v>#REF!</v>
      </c>
      <c r="N1656" s="50" t="e">
        <f t="shared" si="233"/>
        <v>#REF!</v>
      </c>
      <c r="O1656" s="12">
        <v>3</v>
      </c>
      <c r="P1656" s="9">
        <f t="shared" si="226"/>
        <v>0</v>
      </c>
      <c r="Q1656" s="130">
        <f t="shared" si="227"/>
        <v>330</v>
      </c>
      <c r="R1656" s="130">
        <f t="shared" si="228"/>
        <v>830</v>
      </c>
      <c r="S1656" s="130">
        <f t="shared" si="229"/>
        <v>1647</v>
      </c>
      <c r="T1656" s="130">
        <f t="shared" si="230"/>
        <v>5</v>
      </c>
      <c r="U1656" s="130">
        <f t="shared" si="231"/>
        <v>87370</v>
      </c>
      <c r="V1656" s="185">
        <f t="shared" si="232"/>
        <v>1647</v>
      </c>
      <c r="W1656" s="12">
        <v>330</v>
      </c>
      <c r="X1656" s="9">
        <v>830</v>
      </c>
      <c r="Y1656" s="9">
        <v>1647</v>
      </c>
      <c r="Z1656" s="12">
        <v>5</v>
      </c>
      <c r="AA1656" s="12">
        <v>87370</v>
      </c>
      <c r="AB1656" s="132"/>
      <c r="AC1656" s="131"/>
      <c r="AD1656" s="132"/>
      <c r="AE1656" s="132"/>
      <c r="AF1656" s="131"/>
      <c r="AG1656" s="131"/>
      <c r="AI1656" s="12"/>
      <c r="AL1656" s="12"/>
      <c r="AM1656" s="12"/>
      <c r="AO1656" s="12"/>
      <c r="AR1656" s="12"/>
      <c r="AS1656" s="12"/>
      <c r="AU1656" s="12"/>
      <c r="AX1656" s="12"/>
      <c r="AY1656" s="12"/>
      <c r="BA1656" s="12"/>
      <c r="BD1656" s="12"/>
      <c r="BE1656" s="12"/>
      <c r="BG1656" s="12"/>
      <c r="BJ1656" s="12"/>
      <c r="BK1656" s="12"/>
      <c r="BM1656" s="131"/>
      <c r="BN1656" s="132"/>
      <c r="BO1656" s="132"/>
      <c r="BP1656" s="12"/>
      <c r="BQ1656" s="12"/>
      <c r="BS1656" s="12"/>
      <c r="BV1656" s="12"/>
      <c r="BW1656" s="12"/>
      <c r="BY1656" s="12"/>
      <c r="CB1656" s="12"/>
      <c r="CC1656" s="12"/>
      <c r="CE1656" s="12"/>
      <c r="CH1656" s="12"/>
      <c r="CI1656" s="12"/>
    </row>
    <row r="1657" spans="1:87">
      <c r="A1657" s="9">
        <v>1648</v>
      </c>
      <c r="B1657" s="9">
        <v>330</v>
      </c>
      <c r="C1657" s="9" t="s">
        <v>1928</v>
      </c>
      <c r="D1657" s="9">
        <v>998</v>
      </c>
      <c r="E1657" s="9" t="s">
        <v>1928</v>
      </c>
      <c r="F1657" s="75">
        <v>0</v>
      </c>
      <c r="G1657" s="138">
        <v>0</v>
      </c>
      <c r="H1657" s="129">
        <f t="shared" si="234"/>
        <v>0</v>
      </c>
      <c r="I1657" s="128">
        <f>IF(H1659&gt;0, H1657/H1659, 0)</f>
        <v>0</v>
      </c>
      <c r="J1657" s="76"/>
      <c r="K1657" s="12" t="e">
        <f>ROUND(J1659*I1657,0)</f>
        <v>#REF!</v>
      </c>
      <c r="L1657" s="75">
        <v>0</v>
      </c>
      <c r="M1657" s="12" t="e">
        <f>K1657-L1657</f>
        <v>#REF!</v>
      </c>
      <c r="N1657" s="50" t="e">
        <f t="shared" si="233"/>
        <v>#REF!</v>
      </c>
      <c r="O1657" s="12">
        <v>0</v>
      </c>
      <c r="P1657" s="9">
        <f t="shared" si="226"/>
        <v>0</v>
      </c>
      <c r="Q1657" s="130">
        <f t="shared" si="227"/>
        <v>330</v>
      </c>
      <c r="R1657" s="130">
        <f t="shared" si="228"/>
        <v>998</v>
      </c>
      <c r="S1657" s="130">
        <f t="shared" si="229"/>
        <v>1648</v>
      </c>
      <c r="T1657" s="130">
        <f t="shared" si="230"/>
        <v>0</v>
      </c>
      <c r="U1657" s="130">
        <f t="shared" si="231"/>
        <v>0</v>
      </c>
      <c r="V1657" s="185">
        <f t="shared" si="232"/>
        <v>1648</v>
      </c>
      <c r="W1657" s="12">
        <v>330</v>
      </c>
      <c r="X1657" s="9">
        <v>998</v>
      </c>
      <c r="Y1657" s="9">
        <v>1648</v>
      </c>
      <c r="Z1657" s="12">
        <v>0</v>
      </c>
      <c r="AA1657" s="12">
        <v>0</v>
      </c>
      <c r="AB1657" s="132"/>
      <c r="AC1657" s="131"/>
      <c r="AD1657" s="132"/>
      <c r="AE1657" s="132"/>
      <c r="AF1657" s="131"/>
      <c r="AG1657" s="131"/>
      <c r="AI1657" s="12"/>
      <c r="AL1657" s="12"/>
      <c r="AM1657" s="12"/>
      <c r="AO1657" s="12"/>
      <c r="AR1657" s="12"/>
      <c r="AS1657" s="12"/>
      <c r="AU1657" s="12"/>
      <c r="AX1657" s="12"/>
      <c r="AY1657" s="12"/>
      <c r="BA1657" s="12"/>
      <c r="BD1657" s="12"/>
      <c r="BE1657" s="12"/>
      <c r="BG1657" s="12"/>
      <c r="BJ1657" s="12"/>
      <c r="BK1657" s="12"/>
      <c r="BM1657" s="131"/>
      <c r="BN1657" s="132"/>
      <c r="BO1657" s="132"/>
      <c r="BP1657" s="12"/>
      <c r="BQ1657" s="12"/>
      <c r="BS1657" s="12"/>
      <c r="BV1657" s="12"/>
      <c r="BW1657" s="12"/>
      <c r="BY1657" s="12"/>
      <c r="CB1657" s="12"/>
      <c r="CC1657" s="12"/>
      <c r="CE1657" s="12"/>
      <c r="CH1657" s="12"/>
      <c r="CI1657" s="12"/>
    </row>
    <row r="1658" spans="1:87">
      <c r="A1658" s="9">
        <v>1649</v>
      </c>
      <c r="B1658" s="9">
        <v>330</v>
      </c>
      <c r="C1658" s="9" t="s">
        <v>1928</v>
      </c>
      <c r="D1658" s="9">
        <v>998</v>
      </c>
      <c r="E1658" s="9" t="s">
        <v>1928</v>
      </c>
      <c r="F1658" s="75">
        <v>0</v>
      </c>
      <c r="G1658" s="138">
        <v>0</v>
      </c>
      <c r="H1658" s="129">
        <f t="shared" si="234"/>
        <v>0</v>
      </c>
      <c r="I1658" s="128">
        <f>IF(H1659&gt;0, H1658/H1659, 0)</f>
        <v>0</v>
      </c>
      <c r="J1658" s="76"/>
      <c r="K1658" s="12" t="e">
        <f>ROUND(J1659*I1658,0)</f>
        <v>#REF!</v>
      </c>
      <c r="L1658" s="75">
        <v>0</v>
      </c>
      <c r="M1658" s="12" t="e">
        <f>K1658-L1658</f>
        <v>#REF!</v>
      </c>
      <c r="N1658" s="50" t="e">
        <f t="shared" si="233"/>
        <v>#REF!</v>
      </c>
      <c r="O1658" s="12">
        <v>0</v>
      </c>
      <c r="P1658" s="9">
        <f t="shared" si="226"/>
        <v>0</v>
      </c>
      <c r="Q1658" s="130">
        <f t="shared" si="227"/>
        <v>330</v>
      </c>
      <c r="R1658" s="130">
        <f t="shared" si="228"/>
        <v>998</v>
      </c>
      <c r="S1658" s="130">
        <f t="shared" si="229"/>
        <v>1649</v>
      </c>
      <c r="T1658" s="130">
        <f t="shared" si="230"/>
        <v>0</v>
      </c>
      <c r="U1658" s="130">
        <f t="shared" si="231"/>
        <v>0</v>
      </c>
      <c r="V1658" s="185">
        <f t="shared" si="232"/>
        <v>1649</v>
      </c>
      <c r="W1658" s="12">
        <v>330</v>
      </c>
      <c r="X1658" s="9">
        <v>998</v>
      </c>
      <c r="Y1658" s="9">
        <v>1649</v>
      </c>
      <c r="Z1658" s="12">
        <v>0</v>
      </c>
      <c r="AA1658" s="12">
        <v>0</v>
      </c>
      <c r="AB1658" s="132"/>
      <c r="AC1658" s="131"/>
      <c r="AD1658" s="132"/>
      <c r="AE1658" s="132"/>
      <c r="AF1658" s="131"/>
      <c r="AG1658" s="131"/>
      <c r="AI1658" s="12"/>
      <c r="AL1658" s="12"/>
      <c r="AM1658" s="12"/>
      <c r="AO1658" s="12"/>
      <c r="AR1658" s="12"/>
      <c r="AS1658" s="12"/>
      <c r="AU1658" s="12"/>
      <c r="AX1658" s="12"/>
      <c r="AY1658" s="12"/>
      <c r="BA1658" s="12"/>
      <c r="BD1658" s="12"/>
      <c r="BE1658" s="12"/>
      <c r="BG1658" s="12"/>
      <c r="BJ1658" s="12"/>
      <c r="BK1658" s="12"/>
      <c r="BM1658" s="131"/>
      <c r="BN1658" s="132"/>
      <c r="BO1658" s="132"/>
      <c r="BP1658" s="12"/>
      <c r="BQ1658" s="12"/>
      <c r="BS1658" s="12"/>
      <c r="BV1658" s="12"/>
      <c r="BW1658" s="12"/>
      <c r="BY1658" s="12"/>
      <c r="CB1658" s="12"/>
      <c r="CC1658" s="12"/>
      <c r="CE1658" s="12"/>
      <c r="CH1658" s="12"/>
      <c r="CI1658" s="12"/>
    </row>
    <row r="1659" spans="1:87">
      <c r="A1659" s="9">
        <v>1650</v>
      </c>
      <c r="B1659" s="13">
        <v>330</v>
      </c>
      <c r="C1659" s="13" t="s">
        <v>1829</v>
      </c>
      <c r="D1659" s="13">
        <v>999</v>
      </c>
      <c r="E1659" s="13" t="s">
        <v>946</v>
      </c>
      <c r="F1659" s="141">
        <v>21270619.953260001</v>
      </c>
      <c r="G1659" s="142">
        <v>1</v>
      </c>
      <c r="H1659" s="134">
        <f>SUM(H1655:H1658)</f>
        <v>20987422.866529997</v>
      </c>
      <c r="I1659" s="133">
        <f>SUM(I1655:I1658)</f>
        <v>1</v>
      </c>
      <c r="J1659" s="111" t="e">
        <f>VLOOKUP(B1659,town351,22)</f>
        <v>#REF!</v>
      </c>
      <c r="K1659" s="111" t="e">
        <f>SUM(K1655:K1658)</f>
        <v>#REF!</v>
      </c>
      <c r="L1659" s="135">
        <v>18902274</v>
      </c>
      <c r="M1659" s="111" t="e">
        <f>SUM(M1655:M1658)</f>
        <v>#REF!</v>
      </c>
      <c r="N1659" s="49" t="e">
        <f t="shared" si="233"/>
        <v>#REF!</v>
      </c>
      <c r="O1659" s="111">
        <v>2252</v>
      </c>
      <c r="P1659" s="9">
        <f t="shared" si="226"/>
        <v>0</v>
      </c>
      <c r="Q1659" s="130">
        <f t="shared" si="227"/>
        <v>330</v>
      </c>
      <c r="R1659" s="130">
        <f t="shared" si="228"/>
        <v>999</v>
      </c>
      <c r="S1659" s="130">
        <f t="shared" si="229"/>
        <v>1650</v>
      </c>
      <c r="T1659" s="130">
        <f t="shared" si="230"/>
        <v>2186</v>
      </c>
      <c r="U1659" s="130">
        <f t="shared" si="231"/>
        <v>20987422.866529997</v>
      </c>
      <c r="V1659" s="185">
        <f t="shared" si="232"/>
        <v>1650</v>
      </c>
      <c r="W1659" s="12">
        <v>330</v>
      </c>
      <c r="X1659" s="9">
        <v>999</v>
      </c>
      <c r="Y1659" s="9">
        <v>1650</v>
      </c>
      <c r="Z1659" s="12">
        <v>2186</v>
      </c>
      <c r="AA1659" s="12">
        <v>20987422.866529997</v>
      </c>
      <c r="AB1659" s="132"/>
      <c r="AC1659" s="131"/>
      <c r="AD1659" s="132"/>
      <c r="AE1659" s="132"/>
      <c r="AF1659" s="131"/>
      <c r="AG1659" s="131"/>
      <c r="AI1659" s="12"/>
      <c r="AL1659" s="12"/>
      <c r="AM1659" s="12"/>
      <c r="AO1659" s="12"/>
      <c r="AR1659" s="12"/>
      <c r="AS1659" s="12"/>
      <c r="AU1659" s="12"/>
      <c r="AX1659" s="12"/>
      <c r="AY1659" s="12"/>
      <c r="BA1659" s="12"/>
      <c r="BD1659" s="12"/>
      <c r="BE1659" s="12"/>
      <c r="BG1659" s="12"/>
      <c r="BJ1659" s="12"/>
      <c r="BK1659" s="12"/>
      <c r="BM1659" s="131"/>
      <c r="BN1659" s="132"/>
      <c r="BO1659" s="132"/>
      <c r="BP1659" s="12"/>
      <c r="BQ1659" s="12"/>
      <c r="BS1659" s="12"/>
      <c r="BV1659" s="12"/>
      <c r="BW1659" s="12"/>
      <c r="BY1659" s="12"/>
      <c r="CB1659" s="12"/>
      <c r="CC1659" s="12"/>
      <c r="CE1659" s="12"/>
      <c r="CH1659" s="12"/>
      <c r="CI1659" s="12"/>
    </row>
    <row r="1660" spans="1:87">
      <c r="A1660" s="9">
        <v>1651</v>
      </c>
      <c r="B1660" s="9">
        <v>331</v>
      </c>
      <c r="C1660" s="9" t="s">
        <v>1830</v>
      </c>
      <c r="D1660" s="9">
        <v>331</v>
      </c>
      <c r="E1660" s="9" t="s">
        <v>1391</v>
      </c>
      <c r="F1660" s="75">
        <v>14995933.330000002</v>
      </c>
      <c r="G1660" s="138">
        <v>0.86918660284923732</v>
      </c>
      <c r="H1660" s="129">
        <f>U1660</f>
        <v>14911266.000000002</v>
      </c>
      <c r="I1660" s="128">
        <f>IF(H1664&gt;0, H1660/H1664, 0)</f>
        <v>0.86697101684624134</v>
      </c>
      <c r="J1660" s="76"/>
      <c r="K1660" s="12" t="e">
        <f>ROUND(J1664*I1660,0)</f>
        <v>#REF!</v>
      </c>
      <c r="L1660" s="75">
        <v>12876991</v>
      </c>
      <c r="M1660" s="12" t="e">
        <f>K1660-L1660</f>
        <v>#REF!</v>
      </c>
      <c r="N1660" s="50" t="e">
        <f t="shared" si="233"/>
        <v>#REF!</v>
      </c>
      <c r="O1660" s="12">
        <v>1549</v>
      </c>
      <c r="P1660" s="9">
        <f t="shared" si="226"/>
        <v>0</v>
      </c>
      <c r="Q1660" s="130">
        <f t="shared" si="227"/>
        <v>331</v>
      </c>
      <c r="R1660" s="130">
        <f t="shared" si="228"/>
        <v>331</v>
      </c>
      <c r="S1660" s="130">
        <f t="shared" si="229"/>
        <v>1651</v>
      </c>
      <c r="T1660" s="130">
        <f t="shared" si="230"/>
        <v>1522</v>
      </c>
      <c r="U1660" s="130">
        <f t="shared" si="231"/>
        <v>14911266.000000002</v>
      </c>
      <c r="V1660" s="185">
        <f t="shared" si="232"/>
        <v>1651</v>
      </c>
      <c r="W1660" s="12">
        <v>331</v>
      </c>
      <c r="X1660" s="9">
        <v>331</v>
      </c>
      <c r="Y1660" s="9">
        <v>1651</v>
      </c>
      <c r="Z1660" s="12">
        <v>1522</v>
      </c>
      <c r="AA1660" s="12">
        <v>14911266.000000002</v>
      </c>
      <c r="AB1660" s="132"/>
      <c r="AC1660" s="131"/>
      <c r="AD1660" s="132"/>
      <c r="AE1660" s="132"/>
      <c r="AF1660" s="131"/>
      <c r="AG1660" s="131"/>
      <c r="AI1660" s="12"/>
      <c r="AL1660" s="12"/>
      <c r="AM1660" s="12"/>
      <c r="AO1660" s="12"/>
      <c r="AR1660" s="12"/>
      <c r="AS1660" s="12"/>
      <c r="AU1660" s="12"/>
      <c r="AX1660" s="12"/>
      <c r="AY1660" s="12"/>
      <c r="BA1660" s="12"/>
      <c r="BD1660" s="12"/>
      <c r="BE1660" s="12"/>
      <c r="BG1660" s="12"/>
      <c r="BJ1660" s="12"/>
      <c r="BK1660" s="12"/>
      <c r="BM1660" s="131"/>
      <c r="BN1660" s="132"/>
      <c r="BO1660" s="132"/>
      <c r="BP1660" s="12"/>
      <c r="BQ1660" s="12"/>
      <c r="BS1660" s="12"/>
      <c r="BV1660" s="12"/>
      <c r="BW1660" s="12"/>
      <c r="BY1660" s="12"/>
      <c r="CB1660" s="12"/>
      <c r="CC1660" s="12"/>
      <c r="CE1660" s="12"/>
      <c r="CH1660" s="12"/>
      <c r="CI1660" s="12"/>
    </row>
    <row r="1661" spans="1:87">
      <c r="A1661" s="9">
        <v>1652</v>
      </c>
      <c r="B1661" s="9">
        <v>331</v>
      </c>
      <c r="C1661" s="9" t="s">
        <v>1830</v>
      </c>
      <c r="D1661" s="9">
        <v>821</v>
      </c>
      <c r="E1661" s="9" t="s">
        <v>1480</v>
      </c>
      <c r="F1661" s="75">
        <v>1815908</v>
      </c>
      <c r="G1661" s="138">
        <v>0.1052527289147899</v>
      </c>
      <c r="H1661" s="129">
        <f t="shared" si="234"/>
        <v>1813035</v>
      </c>
      <c r="I1661" s="128">
        <f>IF(H1664&gt;0, H1661/H1664, 0)</f>
        <v>0.10541350395920943</v>
      </c>
      <c r="J1661" s="76"/>
      <c r="K1661" s="12" t="e">
        <f>ROUND(J1664*I1661,0)</f>
        <v>#REF!</v>
      </c>
      <c r="L1661" s="75">
        <v>1559318</v>
      </c>
      <c r="M1661" s="12" t="e">
        <f>K1661-L1661</f>
        <v>#REF!</v>
      </c>
      <c r="N1661" s="50" t="e">
        <f t="shared" si="233"/>
        <v>#REF!</v>
      </c>
      <c r="O1661" s="12">
        <v>115</v>
      </c>
      <c r="P1661" s="9">
        <f t="shared" si="226"/>
        <v>0</v>
      </c>
      <c r="Q1661" s="130">
        <f t="shared" si="227"/>
        <v>331</v>
      </c>
      <c r="R1661" s="130">
        <f t="shared" si="228"/>
        <v>821</v>
      </c>
      <c r="S1661" s="130">
        <f t="shared" si="229"/>
        <v>1652</v>
      </c>
      <c r="T1661" s="130">
        <f t="shared" si="230"/>
        <v>115</v>
      </c>
      <c r="U1661" s="130">
        <f t="shared" si="231"/>
        <v>1813035</v>
      </c>
      <c r="V1661" s="185">
        <f t="shared" si="232"/>
        <v>1652</v>
      </c>
      <c r="W1661" s="12">
        <v>331</v>
      </c>
      <c r="X1661" s="9">
        <v>821</v>
      </c>
      <c r="Y1661" s="9">
        <v>1652</v>
      </c>
      <c r="Z1661" s="12">
        <v>115</v>
      </c>
      <c r="AA1661" s="12">
        <v>1813035</v>
      </c>
      <c r="AB1661" s="132"/>
      <c r="AC1661" s="131"/>
      <c r="AD1661" s="132"/>
      <c r="AE1661" s="132"/>
      <c r="AF1661" s="131"/>
      <c r="AG1661" s="131"/>
      <c r="AI1661" s="12"/>
      <c r="AL1661" s="12"/>
      <c r="AM1661" s="12"/>
      <c r="AO1661" s="12"/>
      <c r="AR1661" s="12"/>
      <c r="AS1661" s="12"/>
      <c r="AU1661" s="12"/>
      <c r="AX1661" s="12"/>
      <c r="AY1661" s="12"/>
      <c r="BA1661" s="12"/>
      <c r="BD1661" s="12"/>
      <c r="BE1661" s="12"/>
      <c r="BG1661" s="12"/>
      <c r="BJ1661" s="12"/>
      <c r="BK1661" s="12"/>
      <c r="BM1661" s="131"/>
      <c r="BN1661" s="132"/>
      <c r="BO1661" s="132"/>
      <c r="BP1661" s="12"/>
      <c r="BQ1661" s="12"/>
      <c r="BS1661" s="12"/>
      <c r="BV1661" s="12"/>
      <c r="BW1661" s="12"/>
      <c r="BY1661" s="12"/>
      <c r="CB1661" s="12"/>
      <c r="CC1661" s="12"/>
      <c r="CE1661" s="12"/>
      <c r="CH1661" s="12"/>
      <c r="CI1661" s="12"/>
    </row>
    <row r="1662" spans="1:87">
      <c r="A1662" s="9">
        <v>1653</v>
      </c>
      <c r="B1662" s="9">
        <v>331</v>
      </c>
      <c r="C1662" s="9" t="s">
        <v>1830</v>
      </c>
      <c r="D1662" s="9">
        <v>910</v>
      </c>
      <c r="E1662" s="9" t="s">
        <v>1499</v>
      </c>
      <c r="F1662" s="75">
        <v>440994</v>
      </c>
      <c r="G1662" s="138">
        <v>2.5560668235972781E-2</v>
      </c>
      <c r="H1662" s="129">
        <f t="shared" si="234"/>
        <v>474966</v>
      </c>
      <c r="I1662" s="128">
        <f>IF(H1664&gt;0, H1662/H1664, 0)</f>
        <v>2.7615479194549396E-2</v>
      </c>
      <c r="J1662" s="76"/>
      <c r="K1662" s="12" t="e">
        <f>ROUND(J1664*I1662,0)</f>
        <v>#REF!</v>
      </c>
      <c r="L1662" s="75">
        <v>378681</v>
      </c>
      <c r="M1662" s="12" t="e">
        <f>K1662-L1662</f>
        <v>#REF!</v>
      </c>
      <c r="N1662" s="50" t="e">
        <f t="shared" si="233"/>
        <v>#REF!</v>
      </c>
      <c r="O1662" s="12">
        <v>29</v>
      </c>
      <c r="P1662" s="9">
        <f t="shared" si="226"/>
        <v>0</v>
      </c>
      <c r="Q1662" s="130">
        <f t="shared" si="227"/>
        <v>331</v>
      </c>
      <c r="R1662" s="130">
        <f t="shared" si="228"/>
        <v>910</v>
      </c>
      <c r="S1662" s="130">
        <f t="shared" si="229"/>
        <v>1653</v>
      </c>
      <c r="T1662" s="130">
        <f t="shared" si="230"/>
        <v>31</v>
      </c>
      <c r="U1662" s="130">
        <f t="shared" si="231"/>
        <v>474966</v>
      </c>
      <c r="V1662" s="185">
        <f t="shared" si="232"/>
        <v>1653</v>
      </c>
      <c r="W1662" s="12">
        <v>331</v>
      </c>
      <c r="X1662" s="9">
        <v>910</v>
      </c>
      <c r="Y1662" s="9">
        <v>1653</v>
      </c>
      <c r="Z1662" s="12">
        <v>31</v>
      </c>
      <c r="AA1662" s="12">
        <v>474966</v>
      </c>
      <c r="AB1662" s="132"/>
      <c r="AC1662" s="131"/>
      <c r="AD1662" s="132"/>
      <c r="AE1662" s="132"/>
      <c r="AF1662" s="131"/>
      <c r="AG1662" s="131"/>
      <c r="AI1662" s="12"/>
      <c r="AL1662" s="12"/>
      <c r="AM1662" s="12"/>
      <c r="AO1662" s="12"/>
      <c r="AR1662" s="12"/>
      <c r="AS1662" s="12"/>
      <c r="AU1662" s="12"/>
      <c r="AX1662" s="12"/>
      <c r="AY1662" s="12"/>
      <c r="BA1662" s="12"/>
      <c r="BD1662" s="12"/>
      <c r="BE1662" s="12"/>
      <c r="BG1662" s="12"/>
      <c r="BJ1662" s="12"/>
      <c r="BK1662" s="12"/>
      <c r="BM1662" s="131"/>
      <c r="BN1662" s="132"/>
      <c r="BO1662" s="132"/>
      <c r="BP1662" s="12"/>
      <c r="BQ1662" s="12"/>
      <c r="BS1662" s="12"/>
      <c r="BV1662" s="12"/>
      <c r="BW1662" s="12"/>
      <c r="BY1662" s="12"/>
      <c r="CB1662" s="12"/>
      <c r="CC1662" s="12"/>
      <c r="CE1662" s="12"/>
      <c r="CH1662" s="12"/>
      <c r="CI1662" s="12"/>
    </row>
    <row r="1663" spans="1:87">
      <c r="A1663" s="9">
        <v>1654</v>
      </c>
      <c r="B1663" s="9">
        <v>331</v>
      </c>
      <c r="C1663" s="9" t="s">
        <v>1928</v>
      </c>
      <c r="D1663" s="9">
        <v>998</v>
      </c>
      <c r="E1663" s="9" t="s">
        <v>1928</v>
      </c>
      <c r="F1663" s="75">
        <v>0</v>
      </c>
      <c r="G1663" s="138">
        <v>0</v>
      </c>
      <c r="H1663" s="129">
        <f t="shared" si="234"/>
        <v>0</v>
      </c>
      <c r="I1663" s="128">
        <f>IF(H1664&gt;0, H1663/H1664, 0)</f>
        <v>0</v>
      </c>
      <c r="J1663" s="76"/>
      <c r="K1663" s="12" t="e">
        <f>ROUND(J1664*I1663,0)</f>
        <v>#REF!</v>
      </c>
      <c r="L1663" s="75">
        <v>0</v>
      </c>
      <c r="M1663" s="12" t="e">
        <f>K1663-L1663</f>
        <v>#REF!</v>
      </c>
      <c r="N1663" s="50" t="e">
        <f t="shared" si="233"/>
        <v>#REF!</v>
      </c>
      <c r="O1663" s="12">
        <v>0</v>
      </c>
      <c r="P1663" s="9">
        <f t="shared" si="226"/>
        <v>0</v>
      </c>
      <c r="Q1663" s="130">
        <f t="shared" si="227"/>
        <v>331</v>
      </c>
      <c r="R1663" s="130">
        <f t="shared" si="228"/>
        <v>998</v>
      </c>
      <c r="S1663" s="130">
        <f t="shared" si="229"/>
        <v>1654</v>
      </c>
      <c r="T1663" s="130">
        <f t="shared" si="230"/>
        <v>0</v>
      </c>
      <c r="U1663" s="130">
        <f t="shared" si="231"/>
        <v>0</v>
      </c>
      <c r="V1663" s="185">
        <f t="shared" si="232"/>
        <v>1654</v>
      </c>
      <c r="W1663" s="12">
        <v>331</v>
      </c>
      <c r="X1663" s="9">
        <v>998</v>
      </c>
      <c r="Y1663" s="9">
        <v>1654</v>
      </c>
      <c r="Z1663" s="12">
        <v>0</v>
      </c>
      <c r="AA1663" s="12">
        <v>0</v>
      </c>
      <c r="AB1663" s="132"/>
      <c r="AC1663" s="131"/>
      <c r="AD1663" s="132"/>
      <c r="AE1663" s="132"/>
      <c r="AF1663" s="131"/>
      <c r="AG1663" s="131"/>
      <c r="AI1663" s="12"/>
      <c r="AL1663" s="12"/>
      <c r="AM1663" s="12"/>
      <c r="AO1663" s="12"/>
      <c r="AR1663" s="12"/>
      <c r="AS1663" s="12"/>
      <c r="AU1663" s="12"/>
      <c r="AX1663" s="12"/>
      <c r="AY1663" s="12"/>
      <c r="BA1663" s="12"/>
      <c r="BD1663" s="12"/>
      <c r="BE1663" s="12"/>
      <c r="BG1663" s="12"/>
      <c r="BJ1663" s="12"/>
      <c r="BK1663" s="12"/>
      <c r="BM1663" s="131"/>
      <c r="BN1663" s="132"/>
      <c r="BO1663" s="132"/>
      <c r="BP1663" s="12"/>
      <c r="BQ1663" s="12"/>
      <c r="BS1663" s="12"/>
      <c r="BV1663" s="12"/>
      <c r="BW1663" s="12"/>
      <c r="BY1663" s="12"/>
      <c r="CB1663" s="12"/>
      <c r="CC1663" s="12"/>
      <c r="CE1663" s="12"/>
      <c r="CH1663" s="12"/>
      <c r="CI1663" s="12"/>
    </row>
    <row r="1664" spans="1:87">
      <c r="A1664" s="9">
        <v>1655</v>
      </c>
      <c r="B1664" s="13">
        <v>331</v>
      </c>
      <c r="C1664" s="13" t="s">
        <v>1830</v>
      </c>
      <c r="D1664" s="13">
        <v>999</v>
      </c>
      <c r="E1664" s="13" t="s">
        <v>946</v>
      </c>
      <c r="F1664" s="141">
        <v>17252835.330000002</v>
      </c>
      <c r="G1664" s="142">
        <v>1</v>
      </c>
      <c r="H1664" s="134">
        <f>SUM(H1660:H1663)</f>
        <v>17199267</v>
      </c>
      <c r="I1664" s="133">
        <f>SUM(I1660:I1663)</f>
        <v>1.0000000000000002</v>
      </c>
      <c r="J1664" s="111" t="e">
        <f>VLOOKUP(B1664,town351,22)</f>
        <v>#REF!</v>
      </c>
      <c r="K1664" s="111" t="e">
        <f>SUM(K1660:K1663)</f>
        <v>#REF!</v>
      </c>
      <c r="L1664" s="135">
        <v>14814990</v>
      </c>
      <c r="M1664" s="111" t="e">
        <f>SUM(M1660:M1663)</f>
        <v>#REF!</v>
      </c>
      <c r="N1664" s="49" t="e">
        <f t="shared" si="233"/>
        <v>#REF!</v>
      </c>
      <c r="O1664" s="111">
        <v>1693</v>
      </c>
      <c r="P1664" s="9">
        <f t="shared" si="226"/>
        <v>0</v>
      </c>
      <c r="Q1664" s="130">
        <f t="shared" si="227"/>
        <v>331</v>
      </c>
      <c r="R1664" s="130">
        <f t="shared" si="228"/>
        <v>999</v>
      </c>
      <c r="S1664" s="130">
        <f t="shared" si="229"/>
        <v>1655</v>
      </c>
      <c r="T1664" s="130">
        <f t="shared" si="230"/>
        <v>1668</v>
      </c>
      <c r="U1664" s="130">
        <f t="shared" si="231"/>
        <v>17199267</v>
      </c>
      <c r="V1664" s="185">
        <f t="shared" si="232"/>
        <v>1655</v>
      </c>
      <c r="W1664" s="12">
        <v>331</v>
      </c>
      <c r="X1664" s="9">
        <v>999</v>
      </c>
      <c r="Y1664" s="9">
        <v>1655</v>
      </c>
      <c r="Z1664" s="12">
        <v>1668</v>
      </c>
      <c r="AA1664" s="12">
        <v>17199267</v>
      </c>
      <c r="AB1664" s="132"/>
      <c r="AC1664" s="131"/>
      <c r="AD1664" s="132"/>
      <c r="AE1664" s="132"/>
      <c r="AF1664" s="131"/>
      <c r="AG1664" s="131"/>
      <c r="AI1664" s="12"/>
      <c r="AL1664" s="12"/>
      <c r="AM1664" s="12"/>
      <c r="AO1664" s="12"/>
      <c r="AR1664" s="12"/>
      <c r="AS1664" s="12"/>
      <c r="AU1664" s="12"/>
      <c r="AX1664" s="12"/>
      <c r="AY1664" s="12"/>
      <c r="BA1664" s="12"/>
      <c r="BD1664" s="12"/>
      <c r="BE1664" s="12"/>
      <c r="BG1664" s="12"/>
      <c r="BJ1664" s="12"/>
      <c r="BK1664" s="12"/>
      <c r="BM1664" s="131"/>
      <c r="BN1664" s="132"/>
      <c r="BO1664" s="132"/>
      <c r="BP1664" s="12"/>
      <c r="BQ1664" s="12"/>
      <c r="BS1664" s="12"/>
      <c r="BV1664" s="12"/>
      <c r="BW1664" s="12"/>
      <c r="BY1664" s="12"/>
      <c r="CB1664" s="12"/>
      <c r="CC1664" s="12"/>
      <c r="CE1664" s="12"/>
      <c r="CH1664" s="12"/>
      <c r="CI1664" s="12"/>
    </row>
    <row r="1665" spans="1:87">
      <c r="A1665" s="9">
        <v>1656</v>
      </c>
      <c r="B1665" s="9">
        <v>332</v>
      </c>
      <c r="C1665" s="9" t="s">
        <v>1831</v>
      </c>
      <c r="D1665" s="9">
        <v>332</v>
      </c>
      <c r="E1665" s="9" t="s">
        <v>1392</v>
      </c>
      <c r="F1665" s="75">
        <v>42891023.810000002</v>
      </c>
      <c r="G1665" s="138">
        <v>1</v>
      </c>
      <c r="H1665" s="129">
        <f>U1665</f>
        <v>44295065.429999992</v>
      </c>
      <c r="I1665" s="128">
        <f>IF(H1669&gt;0, H1665/H1669, 0)</f>
        <v>1</v>
      </c>
      <c r="J1665" s="76"/>
      <c r="K1665" s="12" t="e">
        <f>ROUND(J1669*I1665,0)</f>
        <v>#REF!</v>
      </c>
      <c r="L1665" s="75">
        <v>20277457</v>
      </c>
      <c r="M1665" s="12" t="e">
        <f>K1665-L1665</f>
        <v>#REF!</v>
      </c>
      <c r="N1665" s="50" t="e">
        <f t="shared" si="233"/>
        <v>#REF!</v>
      </c>
      <c r="O1665" s="12">
        <v>3938</v>
      </c>
      <c r="P1665" s="9">
        <f t="shared" si="226"/>
        <v>0</v>
      </c>
      <c r="Q1665" s="130">
        <f t="shared" si="227"/>
        <v>332</v>
      </c>
      <c r="R1665" s="130">
        <f t="shared" si="228"/>
        <v>332</v>
      </c>
      <c r="S1665" s="130">
        <f t="shared" si="229"/>
        <v>1656</v>
      </c>
      <c r="T1665" s="130">
        <f t="shared" si="230"/>
        <v>3980</v>
      </c>
      <c r="U1665" s="130">
        <f t="shared" si="231"/>
        <v>44295065.429999992</v>
      </c>
      <c r="V1665" s="185">
        <f t="shared" si="232"/>
        <v>1656</v>
      </c>
      <c r="W1665" s="12">
        <v>332</v>
      </c>
      <c r="X1665" s="9">
        <v>332</v>
      </c>
      <c r="Y1665" s="9">
        <v>1656</v>
      </c>
      <c r="Z1665" s="12">
        <v>3980</v>
      </c>
      <c r="AA1665" s="12">
        <v>44295065.429999992</v>
      </c>
      <c r="AB1665" s="132"/>
      <c r="AC1665" s="131"/>
      <c r="AD1665" s="132"/>
      <c r="AE1665" s="132"/>
      <c r="AF1665" s="131"/>
      <c r="AG1665" s="131"/>
      <c r="AI1665" s="12"/>
      <c r="AL1665" s="12"/>
      <c r="AM1665" s="12"/>
      <c r="AO1665" s="12"/>
      <c r="AR1665" s="12"/>
      <c r="AS1665" s="12"/>
      <c r="AU1665" s="12"/>
      <c r="AX1665" s="12"/>
      <c r="AY1665" s="12"/>
      <c r="BA1665" s="12"/>
      <c r="BD1665" s="12"/>
      <c r="BE1665" s="12"/>
      <c r="BG1665" s="12"/>
      <c r="BJ1665" s="12"/>
      <c r="BK1665" s="12"/>
      <c r="BM1665" s="131"/>
      <c r="BN1665" s="132"/>
      <c r="BO1665" s="132"/>
      <c r="BP1665" s="12"/>
      <c r="BQ1665" s="12"/>
      <c r="BS1665" s="12"/>
      <c r="BV1665" s="12"/>
      <c r="BW1665" s="12"/>
      <c r="BY1665" s="12"/>
      <c r="CB1665" s="12"/>
      <c r="CC1665" s="12"/>
      <c r="CE1665" s="12"/>
      <c r="CH1665" s="12"/>
      <c r="CI1665" s="12"/>
    </row>
    <row r="1666" spans="1:87">
      <c r="A1666" s="9">
        <v>1657</v>
      </c>
      <c r="B1666" s="9">
        <v>332</v>
      </c>
      <c r="C1666" s="9" t="s">
        <v>1928</v>
      </c>
      <c r="D1666" s="9">
        <v>998</v>
      </c>
      <c r="E1666" s="9" t="s">
        <v>1928</v>
      </c>
      <c r="F1666" s="75">
        <v>0</v>
      </c>
      <c r="G1666" s="138">
        <v>0</v>
      </c>
      <c r="H1666" s="129">
        <f t="shared" si="234"/>
        <v>0</v>
      </c>
      <c r="I1666" s="128">
        <f>IF(H1669&gt;0, H1666/H1669, 0)</f>
        <v>0</v>
      </c>
      <c r="J1666" s="76"/>
      <c r="K1666" s="12" t="e">
        <f>ROUND(J1669*I1666,0)</f>
        <v>#REF!</v>
      </c>
      <c r="L1666" s="75">
        <v>0</v>
      </c>
      <c r="M1666" s="12" t="e">
        <f>K1666-L1666</f>
        <v>#REF!</v>
      </c>
      <c r="N1666" s="50" t="e">
        <f t="shared" si="233"/>
        <v>#REF!</v>
      </c>
      <c r="O1666" s="12">
        <v>0</v>
      </c>
      <c r="P1666" s="9">
        <f t="shared" si="226"/>
        <v>0</v>
      </c>
      <c r="Q1666" s="130">
        <f t="shared" si="227"/>
        <v>332</v>
      </c>
      <c r="R1666" s="130">
        <f t="shared" si="228"/>
        <v>998</v>
      </c>
      <c r="S1666" s="130">
        <f t="shared" si="229"/>
        <v>1657</v>
      </c>
      <c r="T1666" s="130">
        <f t="shared" si="230"/>
        <v>0</v>
      </c>
      <c r="U1666" s="130">
        <f t="shared" si="231"/>
        <v>0</v>
      </c>
      <c r="V1666" s="185">
        <f t="shared" si="232"/>
        <v>1657</v>
      </c>
      <c r="W1666" s="12">
        <v>332</v>
      </c>
      <c r="X1666" s="9">
        <v>998</v>
      </c>
      <c r="Y1666" s="9">
        <v>1657</v>
      </c>
      <c r="Z1666" s="12">
        <v>0</v>
      </c>
      <c r="AA1666" s="12">
        <v>0</v>
      </c>
      <c r="AB1666" s="132"/>
      <c r="AC1666" s="131"/>
      <c r="AD1666" s="132"/>
      <c r="AE1666" s="132"/>
      <c r="AF1666" s="131"/>
      <c r="AG1666" s="131"/>
      <c r="AI1666" s="12"/>
      <c r="AL1666" s="12"/>
      <c r="AM1666" s="12"/>
      <c r="AO1666" s="12"/>
      <c r="AR1666" s="12"/>
      <c r="AS1666" s="12"/>
      <c r="AU1666" s="12"/>
      <c r="AX1666" s="12"/>
      <c r="AY1666" s="12"/>
      <c r="BA1666" s="12"/>
      <c r="BD1666" s="12"/>
      <c r="BE1666" s="12"/>
      <c r="BG1666" s="12"/>
      <c r="BJ1666" s="12"/>
      <c r="BK1666" s="12"/>
      <c r="BM1666" s="131"/>
      <c r="BN1666" s="132"/>
      <c r="BO1666" s="132"/>
      <c r="BP1666" s="12"/>
      <c r="BQ1666" s="12"/>
      <c r="BS1666" s="12"/>
      <c r="BV1666" s="12"/>
      <c r="BW1666" s="12"/>
      <c r="BY1666" s="12"/>
      <c r="CB1666" s="12"/>
      <c r="CC1666" s="12"/>
      <c r="CE1666" s="12"/>
      <c r="CH1666" s="12"/>
      <c r="CI1666" s="12"/>
    </row>
    <row r="1667" spans="1:87">
      <c r="A1667" s="9">
        <v>1658</v>
      </c>
      <c r="B1667" s="9">
        <v>332</v>
      </c>
      <c r="C1667" s="9" t="s">
        <v>1928</v>
      </c>
      <c r="D1667" s="9">
        <v>998</v>
      </c>
      <c r="E1667" s="9" t="s">
        <v>1928</v>
      </c>
      <c r="F1667" s="75">
        <v>0</v>
      </c>
      <c r="G1667" s="138">
        <v>0</v>
      </c>
      <c r="H1667" s="129">
        <f t="shared" si="234"/>
        <v>0</v>
      </c>
      <c r="I1667" s="128">
        <f>IF(H1669&gt;0, H1667/H1669, 0)</f>
        <v>0</v>
      </c>
      <c r="J1667" s="76"/>
      <c r="K1667" s="12" t="e">
        <f>ROUND(J1669*I1667,0)</f>
        <v>#REF!</v>
      </c>
      <c r="L1667" s="75">
        <v>0</v>
      </c>
      <c r="M1667" s="12" t="e">
        <f>K1667-L1667</f>
        <v>#REF!</v>
      </c>
      <c r="N1667" s="50" t="e">
        <f t="shared" si="233"/>
        <v>#REF!</v>
      </c>
      <c r="O1667" s="12">
        <v>0</v>
      </c>
      <c r="P1667" s="9">
        <f t="shared" si="226"/>
        <v>0</v>
      </c>
      <c r="Q1667" s="130">
        <f t="shared" si="227"/>
        <v>332</v>
      </c>
      <c r="R1667" s="130">
        <f t="shared" si="228"/>
        <v>998</v>
      </c>
      <c r="S1667" s="130">
        <f t="shared" si="229"/>
        <v>1658</v>
      </c>
      <c r="T1667" s="130">
        <f t="shared" si="230"/>
        <v>0</v>
      </c>
      <c r="U1667" s="130">
        <f t="shared" si="231"/>
        <v>0</v>
      </c>
      <c r="V1667" s="185">
        <f t="shared" si="232"/>
        <v>1658</v>
      </c>
      <c r="W1667" s="12">
        <v>332</v>
      </c>
      <c r="X1667" s="9">
        <v>998</v>
      </c>
      <c r="Y1667" s="9">
        <v>1658</v>
      </c>
      <c r="Z1667" s="12">
        <v>0</v>
      </c>
      <c r="AA1667" s="12">
        <v>0</v>
      </c>
      <c r="AB1667" s="132"/>
      <c r="AC1667" s="131"/>
      <c r="AD1667" s="132"/>
      <c r="AE1667" s="132"/>
      <c r="AF1667" s="131"/>
      <c r="AG1667" s="131"/>
      <c r="AI1667" s="12"/>
      <c r="AL1667" s="12"/>
      <c r="AM1667" s="12"/>
      <c r="AO1667" s="12"/>
      <c r="AR1667" s="12"/>
      <c r="AS1667" s="12"/>
      <c r="AU1667" s="12"/>
      <c r="AX1667" s="12"/>
      <c r="AY1667" s="12"/>
      <c r="BA1667" s="12"/>
      <c r="BD1667" s="12"/>
      <c r="BE1667" s="12"/>
      <c r="BG1667" s="12"/>
      <c r="BJ1667" s="12"/>
      <c r="BK1667" s="12"/>
      <c r="BM1667" s="131"/>
      <c r="BN1667" s="132"/>
      <c r="BO1667" s="132"/>
      <c r="BP1667" s="12"/>
      <c r="BQ1667" s="12"/>
      <c r="BS1667" s="12"/>
      <c r="BV1667" s="12"/>
      <c r="BW1667" s="12"/>
      <c r="BY1667" s="12"/>
      <c r="CB1667" s="12"/>
      <c r="CC1667" s="12"/>
      <c r="CE1667" s="12"/>
      <c r="CH1667" s="12"/>
      <c r="CI1667" s="12"/>
    </row>
    <row r="1668" spans="1:87">
      <c r="A1668" s="9">
        <v>1659</v>
      </c>
      <c r="B1668" s="9">
        <v>332</v>
      </c>
      <c r="C1668" s="9" t="s">
        <v>1928</v>
      </c>
      <c r="D1668" s="9">
        <v>998</v>
      </c>
      <c r="E1668" s="9" t="s">
        <v>1928</v>
      </c>
      <c r="F1668" s="75">
        <v>0</v>
      </c>
      <c r="G1668" s="138">
        <v>0</v>
      </c>
      <c r="H1668" s="129">
        <f t="shared" si="234"/>
        <v>0</v>
      </c>
      <c r="I1668" s="128">
        <f>IF(H1669&gt;0, H1668/H1669, 0)</f>
        <v>0</v>
      </c>
      <c r="J1668" s="76"/>
      <c r="K1668" s="12" t="e">
        <f>ROUND(J1669*I1668,0)</f>
        <v>#REF!</v>
      </c>
      <c r="L1668" s="75">
        <v>0</v>
      </c>
      <c r="M1668" s="12" t="e">
        <f>K1668-L1668</f>
        <v>#REF!</v>
      </c>
      <c r="N1668" s="50" t="e">
        <f t="shared" si="233"/>
        <v>#REF!</v>
      </c>
      <c r="O1668" s="12">
        <v>0</v>
      </c>
      <c r="P1668" s="9">
        <f t="shared" si="226"/>
        <v>0</v>
      </c>
      <c r="Q1668" s="130">
        <f t="shared" si="227"/>
        <v>332</v>
      </c>
      <c r="R1668" s="130">
        <f t="shared" si="228"/>
        <v>998</v>
      </c>
      <c r="S1668" s="130">
        <f t="shared" si="229"/>
        <v>1659</v>
      </c>
      <c r="T1668" s="130">
        <f t="shared" si="230"/>
        <v>0</v>
      </c>
      <c r="U1668" s="130">
        <f t="shared" si="231"/>
        <v>0</v>
      </c>
      <c r="V1668" s="185">
        <f t="shared" si="232"/>
        <v>1659</v>
      </c>
      <c r="W1668" s="12">
        <v>332</v>
      </c>
      <c r="X1668" s="9">
        <v>998</v>
      </c>
      <c r="Y1668" s="9">
        <v>1659</v>
      </c>
      <c r="Z1668" s="12">
        <v>0</v>
      </c>
      <c r="AA1668" s="12">
        <v>0</v>
      </c>
      <c r="AB1668" s="132"/>
      <c r="AC1668" s="131"/>
      <c r="AD1668" s="132"/>
      <c r="AE1668" s="132"/>
      <c r="AF1668" s="131"/>
      <c r="AG1668" s="131"/>
      <c r="AI1668" s="12"/>
      <c r="AL1668" s="12"/>
      <c r="AM1668" s="12"/>
      <c r="AO1668" s="12"/>
      <c r="AR1668" s="12"/>
      <c r="AS1668" s="12"/>
      <c r="AU1668" s="12"/>
      <c r="AX1668" s="12"/>
      <c r="AY1668" s="12"/>
      <c r="BA1668" s="12"/>
      <c r="BD1668" s="12"/>
      <c r="BE1668" s="12"/>
      <c r="BG1668" s="12"/>
      <c r="BJ1668" s="12"/>
      <c r="BK1668" s="12"/>
      <c r="BM1668" s="131"/>
      <c r="BN1668" s="132"/>
      <c r="BO1668" s="132"/>
      <c r="BP1668" s="12"/>
      <c r="BQ1668" s="12"/>
      <c r="BS1668" s="12"/>
      <c r="BV1668" s="12"/>
      <c r="BW1668" s="12"/>
      <c r="BY1668" s="12"/>
      <c r="CB1668" s="12"/>
      <c r="CC1668" s="12"/>
      <c r="CE1668" s="12"/>
      <c r="CH1668" s="12"/>
      <c r="CI1668" s="12"/>
    </row>
    <row r="1669" spans="1:87">
      <c r="A1669" s="9">
        <v>1660</v>
      </c>
      <c r="B1669" s="13">
        <v>332</v>
      </c>
      <c r="C1669" s="13" t="s">
        <v>1831</v>
      </c>
      <c r="D1669" s="13">
        <v>999</v>
      </c>
      <c r="E1669" s="13" t="s">
        <v>946</v>
      </c>
      <c r="F1669" s="141">
        <v>42891023.810000002</v>
      </c>
      <c r="G1669" s="142">
        <v>1</v>
      </c>
      <c r="H1669" s="134">
        <f>SUM(H1665:H1668)</f>
        <v>44295065.429999992</v>
      </c>
      <c r="I1669" s="133">
        <f>SUM(I1665:I1668)</f>
        <v>1</v>
      </c>
      <c r="J1669" s="111" t="e">
        <f>VLOOKUP(B1669,town351,22)</f>
        <v>#REF!</v>
      </c>
      <c r="K1669" s="111" t="e">
        <f>SUM(K1665:K1668)</f>
        <v>#REF!</v>
      </c>
      <c r="L1669" s="135">
        <v>20277457</v>
      </c>
      <c r="M1669" s="111" t="e">
        <f>SUM(M1665:M1668)</f>
        <v>#REF!</v>
      </c>
      <c r="N1669" s="49" t="e">
        <f t="shared" si="233"/>
        <v>#REF!</v>
      </c>
      <c r="O1669" s="111">
        <v>3938</v>
      </c>
      <c r="P1669" s="9">
        <f t="shared" si="226"/>
        <v>0</v>
      </c>
      <c r="Q1669" s="130">
        <f t="shared" si="227"/>
        <v>332</v>
      </c>
      <c r="R1669" s="130">
        <f t="shared" si="228"/>
        <v>999</v>
      </c>
      <c r="S1669" s="130">
        <f t="shared" si="229"/>
        <v>1660</v>
      </c>
      <c r="T1669" s="130">
        <f t="shared" si="230"/>
        <v>3980</v>
      </c>
      <c r="U1669" s="130">
        <f t="shared" si="231"/>
        <v>44295065.429999992</v>
      </c>
      <c r="V1669" s="185">
        <f t="shared" si="232"/>
        <v>1660</v>
      </c>
      <c r="W1669" s="12">
        <v>332</v>
      </c>
      <c r="X1669" s="9">
        <v>999</v>
      </c>
      <c r="Y1669" s="9">
        <v>1660</v>
      </c>
      <c r="Z1669" s="12">
        <v>3980</v>
      </c>
      <c r="AA1669" s="12">
        <v>44295065.429999992</v>
      </c>
      <c r="AB1669" s="132"/>
      <c r="AC1669" s="131"/>
      <c r="AD1669" s="132"/>
      <c r="AE1669" s="132"/>
      <c r="AF1669" s="131"/>
      <c r="AG1669" s="131"/>
      <c r="AI1669" s="12"/>
      <c r="AL1669" s="12"/>
      <c r="AM1669" s="12"/>
      <c r="AO1669" s="12"/>
      <c r="AR1669" s="12"/>
      <c r="AS1669" s="12"/>
      <c r="AU1669" s="12"/>
      <c r="AX1669" s="12"/>
      <c r="AY1669" s="12"/>
      <c r="BA1669" s="12"/>
      <c r="BD1669" s="12"/>
      <c r="BE1669" s="12"/>
      <c r="BG1669" s="12"/>
      <c r="BJ1669" s="12"/>
      <c r="BK1669" s="12"/>
      <c r="BM1669" s="131"/>
      <c r="BN1669" s="132"/>
      <c r="BO1669" s="132"/>
      <c r="BP1669" s="12"/>
      <c r="BQ1669" s="12"/>
      <c r="BS1669" s="12"/>
      <c r="BV1669" s="12"/>
      <c r="BW1669" s="12"/>
      <c r="BY1669" s="12"/>
      <c r="CB1669" s="12"/>
      <c r="CC1669" s="12"/>
      <c r="CE1669" s="12"/>
      <c r="CH1669" s="12"/>
      <c r="CI1669" s="12"/>
    </row>
    <row r="1670" spans="1:87">
      <c r="A1670" s="9">
        <v>1661</v>
      </c>
      <c r="B1670" s="9">
        <v>333</v>
      </c>
      <c r="C1670" s="9" t="s">
        <v>1832</v>
      </c>
      <c r="D1670" s="9">
        <v>333</v>
      </c>
      <c r="E1670" s="9" t="s">
        <v>1393</v>
      </c>
      <c r="F1670" s="75">
        <v>0</v>
      </c>
      <c r="G1670" s="138">
        <v>0</v>
      </c>
      <c r="H1670" s="129">
        <f>U1670</f>
        <v>0</v>
      </c>
      <c r="I1670" s="128">
        <f>IF(H1674&gt;0, H1670/H1674, 0)</f>
        <v>0</v>
      </c>
      <c r="J1670" s="76"/>
      <c r="K1670" s="12" t="e">
        <f>ROUND(J1674*I1670,0)</f>
        <v>#REF!</v>
      </c>
      <c r="L1670" s="75">
        <v>0</v>
      </c>
      <c r="M1670" s="12" t="e">
        <f>K1670-L1670</f>
        <v>#REF!</v>
      </c>
      <c r="N1670" s="50" t="e">
        <f t="shared" si="233"/>
        <v>#REF!</v>
      </c>
      <c r="O1670" s="12">
        <v>0</v>
      </c>
      <c r="P1670" s="9">
        <f t="shared" si="226"/>
        <v>0</v>
      </c>
      <c r="Q1670" s="130">
        <f t="shared" si="227"/>
        <v>333</v>
      </c>
      <c r="R1670" s="130">
        <f t="shared" si="228"/>
        <v>333</v>
      </c>
      <c r="S1670" s="130">
        <f t="shared" si="229"/>
        <v>1661</v>
      </c>
      <c r="T1670" s="130">
        <f t="shared" si="230"/>
        <v>0</v>
      </c>
      <c r="U1670" s="130">
        <f t="shared" si="231"/>
        <v>0</v>
      </c>
      <c r="V1670" s="185">
        <f t="shared" si="232"/>
        <v>1661</v>
      </c>
      <c r="W1670" s="12">
        <v>333</v>
      </c>
      <c r="X1670" s="9">
        <v>333</v>
      </c>
      <c r="Y1670" s="9">
        <v>1661</v>
      </c>
      <c r="Z1670" s="12">
        <v>0</v>
      </c>
      <c r="AA1670" s="12">
        <v>0</v>
      </c>
      <c r="AB1670" s="132"/>
      <c r="AC1670" s="131"/>
      <c r="AD1670" s="132"/>
      <c r="AE1670" s="132"/>
      <c r="AF1670" s="131"/>
      <c r="AG1670" s="131"/>
      <c r="AI1670" s="12"/>
      <c r="AL1670" s="12"/>
      <c r="AM1670" s="12"/>
      <c r="AO1670" s="12"/>
      <c r="AR1670" s="12"/>
      <c r="AS1670" s="12"/>
      <c r="AU1670" s="12"/>
      <c r="AX1670" s="12"/>
      <c r="AY1670" s="12"/>
      <c r="BA1670" s="12"/>
      <c r="BD1670" s="12"/>
      <c r="BE1670" s="12"/>
      <c r="BG1670" s="12"/>
      <c r="BJ1670" s="12"/>
      <c r="BK1670" s="12"/>
      <c r="BM1670" s="131"/>
      <c r="BN1670" s="132"/>
      <c r="BO1670" s="132"/>
      <c r="BP1670" s="12"/>
      <c r="BQ1670" s="12"/>
      <c r="BS1670" s="12"/>
      <c r="BV1670" s="12"/>
      <c r="BW1670" s="12"/>
      <c r="BY1670" s="12"/>
      <c r="CB1670" s="12"/>
      <c r="CC1670" s="12"/>
      <c r="CE1670" s="12"/>
      <c r="CH1670" s="12"/>
      <c r="CI1670" s="12"/>
    </row>
    <row r="1671" spans="1:87">
      <c r="A1671" s="9">
        <v>1662</v>
      </c>
      <c r="B1671" s="9">
        <v>333</v>
      </c>
      <c r="C1671" s="9" t="s">
        <v>1832</v>
      </c>
      <c r="D1671" s="9">
        <v>618</v>
      </c>
      <c r="E1671" s="9" t="s">
        <v>1421</v>
      </c>
      <c r="F1671" s="75">
        <v>1620858</v>
      </c>
      <c r="G1671" s="138">
        <v>1</v>
      </c>
      <c r="H1671" s="129">
        <f t="shared" si="234"/>
        <v>1665765</v>
      </c>
      <c r="I1671" s="128">
        <f>IF(H1674&gt;0, H1671/H1674, 0)</f>
        <v>1</v>
      </c>
      <c r="J1671" s="76"/>
      <c r="K1671" s="12" t="e">
        <f>ROUND(J1674*I1671,0)</f>
        <v>#REF!</v>
      </c>
      <c r="L1671" s="75">
        <v>1419894</v>
      </c>
      <c r="M1671" s="12" t="e">
        <f>K1671-L1671</f>
        <v>#REF!</v>
      </c>
      <c r="N1671" s="50" t="e">
        <f t="shared" si="233"/>
        <v>#REF!</v>
      </c>
      <c r="O1671" s="12">
        <v>162</v>
      </c>
      <c r="P1671" s="9">
        <f t="shared" si="226"/>
        <v>0</v>
      </c>
      <c r="Q1671" s="130">
        <f t="shared" si="227"/>
        <v>333</v>
      </c>
      <c r="R1671" s="130">
        <f t="shared" si="228"/>
        <v>618</v>
      </c>
      <c r="S1671" s="130">
        <f t="shared" si="229"/>
        <v>1662</v>
      </c>
      <c r="T1671" s="130">
        <f t="shared" si="230"/>
        <v>155</v>
      </c>
      <c r="U1671" s="130">
        <f t="shared" si="231"/>
        <v>1665765</v>
      </c>
      <c r="V1671" s="185">
        <f t="shared" si="232"/>
        <v>1662</v>
      </c>
      <c r="W1671" s="12">
        <v>333</v>
      </c>
      <c r="X1671" s="9">
        <v>618</v>
      </c>
      <c r="Y1671" s="9">
        <v>1662</v>
      </c>
      <c r="Z1671" s="12">
        <v>155</v>
      </c>
      <c r="AA1671" s="12">
        <v>1665765</v>
      </c>
      <c r="AB1671" s="132"/>
      <c r="AC1671" s="131"/>
      <c r="AD1671" s="132"/>
      <c r="AE1671" s="132"/>
      <c r="AF1671" s="131"/>
      <c r="AG1671" s="131"/>
      <c r="AI1671" s="12"/>
      <c r="AL1671" s="12"/>
      <c r="AM1671" s="12"/>
      <c r="AO1671" s="12"/>
      <c r="AR1671" s="12"/>
      <c r="AS1671" s="12"/>
      <c r="AU1671" s="12"/>
      <c r="AX1671" s="12"/>
      <c r="AY1671" s="12"/>
      <c r="BA1671" s="12"/>
      <c r="BD1671" s="12"/>
      <c r="BE1671" s="12"/>
      <c r="BG1671" s="12"/>
      <c r="BJ1671" s="12"/>
      <c r="BK1671" s="12"/>
      <c r="BM1671" s="131"/>
      <c r="BN1671" s="132"/>
      <c r="BO1671" s="132"/>
      <c r="BP1671" s="12"/>
      <c r="BQ1671" s="12"/>
      <c r="BS1671" s="12"/>
      <c r="BV1671" s="12"/>
      <c r="BW1671" s="12"/>
      <c r="BY1671" s="12"/>
      <c r="CB1671" s="12"/>
      <c r="CC1671" s="12"/>
      <c r="CE1671" s="12"/>
      <c r="CH1671" s="12"/>
      <c r="CI1671" s="12"/>
    </row>
    <row r="1672" spans="1:87">
      <c r="A1672" s="9">
        <v>1663</v>
      </c>
      <c r="B1672" s="9">
        <v>333</v>
      </c>
      <c r="C1672" s="9" t="s">
        <v>1928</v>
      </c>
      <c r="D1672" s="9">
        <v>998</v>
      </c>
      <c r="E1672" s="9" t="s">
        <v>1928</v>
      </c>
      <c r="F1672" s="75">
        <v>0</v>
      </c>
      <c r="G1672" s="138">
        <v>0</v>
      </c>
      <c r="H1672" s="129">
        <f t="shared" si="234"/>
        <v>0</v>
      </c>
      <c r="I1672" s="128">
        <f>IF(H1674&gt;0, H1672/H1674, 0)</f>
        <v>0</v>
      </c>
      <c r="J1672" s="76"/>
      <c r="K1672" s="12" t="e">
        <f>ROUND(J1674*I1672,0)</f>
        <v>#REF!</v>
      </c>
      <c r="L1672" s="75">
        <v>0</v>
      </c>
      <c r="M1672" s="12" t="e">
        <f>K1672-L1672</f>
        <v>#REF!</v>
      </c>
      <c r="N1672" s="50" t="e">
        <f t="shared" si="233"/>
        <v>#REF!</v>
      </c>
      <c r="O1672" s="12">
        <v>0</v>
      </c>
      <c r="P1672" s="9">
        <f t="shared" si="226"/>
        <v>0</v>
      </c>
      <c r="Q1672" s="130">
        <f t="shared" si="227"/>
        <v>333</v>
      </c>
      <c r="R1672" s="130">
        <f t="shared" si="228"/>
        <v>998</v>
      </c>
      <c r="S1672" s="130">
        <f t="shared" si="229"/>
        <v>1663</v>
      </c>
      <c r="T1672" s="130">
        <f t="shared" si="230"/>
        <v>0</v>
      </c>
      <c r="U1672" s="130">
        <f t="shared" si="231"/>
        <v>0</v>
      </c>
      <c r="V1672" s="185">
        <f t="shared" si="232"/>
        <v>1663</v>
      </c>
      <c r="W1672" s="12">
        <v>333</v>
      </c>
      <c r="X1672" s="9">
        <v>998</v>
      </c>
      <c r="Y1672" s="9">
        <v>1663</v>
      </c>
      <c r="Z1672" s="12">
        <v>0</v>
      </c>
      <c r="AA1672" s="12">
        <v>0</v>
      </c>
      <c r="AB1672" s="132"/>
      <c r="AC1672" s="131"/>
      <c r="AD1672" s="132"/>
      <c r="AE1672" s="132"/>
      <c r="AF1672" s="131"/>
      <c r="AG1672" s="131"/>
      <c r="AI1672" s="12"/>
      <c r="AL1672" s="12"/>
      <c r="AM1672" s="12"/>
      <c r="AO1672" s="12"/>
      <c r="AR1672" s="12"/>
      <c r="AS1672" s="12"/>
      <c r="AU1672" s="12"/>
      <c r="AX1672" s="12"/>
      <c r="AY1672" s="12"/>
      <c r="BA1672" s="12"/>
      <c r="BD1672" s="12"/>
      <c r="BE1672" s="12"/>
      <c r="BG1672" s="12"/>
      <c r="BJ1672" s="12"/>
      <c r="BK1672" s="12"/>
      <c r="BM1672" s="131"/>
      <c r="BN1672" s="132"/>
      <c r="BO1672" s="132"/>
      <c r="BP1672" s="12"/>
      <c r="BQ1672" s="12"/>
      <c r="BS1672" s="12"/>
      <c r="BV1672" s="12"/>
      <c r="BW1672" s="12"/>
      <c r="BY1672" s="12"/>
      <c r="CB1672" s="12"/>
      <c r="CC1672" s="12"/>
      <c r="CE1672" s="12"/>
      <c r="CH1672" s="12"/>
      <c r="CI1672" s="12"/>
    </row>
    <row r="1673" spans="1:87">
      <c r="A1673" s="9">
        <v>1664</v>
      </c>
      <c r="B1673" s="9">
        <v>333</v>
      </c>
      <c r="C1673" s="9" t="s">
        <v>1928</v>
      </c>
      <c r="D1673" s="9">
        <v>998</v>
      </c>
      <c r="E1673" s="9" t="s">
        <v>1928</v>
      </c>
      <c r="F1673" s="75">
        <v>0</v>
      </c>
      <c r="G1673" s="138">
        <v>0</v>
      </c>
      <c r="H1673" s="129">
        <f t="shared" si="234"/>
        <v>0</v>
      </c>
      <c r="I1673" s="128">
        <f>IF(H1674&gt;0, H1673/H1674, 0)</f>
        <v>0</v>
      </c>
      <c r="J1673" s="76"/>
      <c r="K1673" s="12" t="e">
        <f>ROUND(J1674*I1673,0)</f>
        <v>#REF!</v>
      </c>
      <c r="L1673" s="75">
        <v>0</v>
      </c>
      <c r="M1673" s="12" t="e">
        <f>K1673-L1673</f>
        <v>#REF!</v>
      </c>
      <c r="N1673" s="50" t="e">
        <f t="shared" si="233"/>
        <v>#REF!</v>
      </c>
      <c r="O1673" s="12">
        <v>0</v>
      </c>
      <c r="P1673" s="9">
        <f t="shared" si="226"/>
        <v>0</v>
      </c>
      <c r="Q1673" s="130">
        <f t="shared" si="227"/>
        <v>333</v>
      </c>
      <c r="R1673" s="130">
        <f t="shared" si="228"/>
        <v>998</v>
      </c>
      <c r="S1673" s="130">
        <f t="shared" si="229"/>
        <v>1664</v>
      </c>
      <c r="T1673" s="130">
        <f t="shared" si="230"/>
        <v>0</v>
      </c>
      <c r="U1673" s="130">
        <f t="shared" si="231"/>
        <v>0</v>
      </c>
      <c r="V1673" s="185">
        <f t="shared" si="232"/>
        <v>1664</v>
      </c>
      <c r="W1673" s="12">
        <v>333</v>
      </c>
      <c r="X1673" s="9">
        <v>998</v>
      </c>
      <c r="Y1673" s="9">
        <v>1664</v>
      </c>
      <c r="Z1673" s="12">
        <v>0</v>
      </c>
      <c r="AA1673" s="12">
        <v>0</v>
      </c>
      <c r="AB1673" s="132"/>
      <c r="AC1673" s="131"/>
      <c r="AD1673" s="132"/>
      <c r="AE1673" s="132"/>
      <c r="AF1673" s="131"/>
      <c r="AG1673" s="131"/>
      <c r="AI1673" s="12"/>
      <c r="AL1673" s="12"/>
      <c r="AM1673" s="12"/>
      <c r="AO1673" s="12"/>
      <c r="AR1673" s="12"/>
      <c r="AS1673" s="12"/>
      <c r="AU1673" s="12"/>
      <c r="AX1673" s="12"/>
      <c r="AY1673" s="12"/>
      <c r="BA1673" s="12"/>
      <c r="BD1673" s="12"/>
      <c r="BE1673" s="12"/>
      <c r="BG1673" s="12"/>
      <c r="BJ1673" s="12"/>
      <c r="BK1673" s="12"/>
      <c r="BM1673" s="131"/>
      <c r="BN1673" s="132"/>
      <c r="BO1673" s="132"/>
      <c r="BP1673" s="12"/>
      <c r="BQ1673" s="12"/>
      <c r="BS1673" s="12"/>
      <c r="BV1673" s="12"/>
      <c r="BW1673" s="12"/>
      <c r="BY1673" s="12"/>
      <c r="CB1673" s="12"/>
      <c r="CC1673" s="12"/>
      <c r="CE1673" s="12"/>
      <c r="CH1673" s="12"/>
      <c r="CI1673" s="12"/>
    </row>
    <row r="1674" spans="1:87">
      <c r="A1674" s="9">
        <v>1665</v>
      </c>
      <c r="B1674" s="13">
        <v>333</v>
      </c>
      <c r="C1674" s="13" t="s">
        <v>1832</v>
      </c>
      <c r="D1674" s="13">
        <v>999</v>
      </c>
      <c r="E1674" s="13" t="s">
        <v>946</v>
      </c>
      <c r="F1674" s="141">
        <v>1620858</v>
      </c>
      <c r="G1674" s="142">
        <v>1</v>
      </c>
      <c r="H1674" s="134">
        <f>SUM(H1670:H1673)</f>
        <v>1665765</v>
      </c>
      <c r="I1674" s="133">
        <f>SUM(I1670:I1673)</f>
        <v>1</v>
      </c>
      <c r="J1674" s="111" t="e">
        <f>VLOOKUP(B1674,town351,22)</f>
        <v>#REF!</v>
      </c>
      <c r="K1674" s="111" t="e">
        <f>SUM(K1670:K1673)</f>
        <v>#REF!</v>
      </c>
      <c r="L1674" s="135">
        <v>1419894</v>
      </c>
      <c r="M1674" s="111" t="e">
        <f>SUM(M1670:M1673)</f>
        <v>#REF!</v>
      </c>
      <c r="N1674" s="49" t="e">
        <f t="shared" si="233"/>
        <v>#REF!</v>
      </c>
      <c r="O1674" s="111">
        <v>162</v>
      </c>
      <c r="P1674" s="9">
        <f t="shared" ref="P1674:P1737" si="235">ABS(Q1674-B1674)+ABS(R1674-D1674)</f>
        <v>0</v>
      </c>
      <c r="Q1674" s="130">
        <f t="shared" ref="Q1674:Q1737" si="236">VLOOKUP($A1674, foundoptions, VLOOKUP($Q$6, foundoptcell, 2, FALSE), FALSE)</f>
        <v>333</v>
      </c>
      <c r="R1674" s="130">
        <f t="shared" ref="R1674:R1737" si="237">VLOOKUP($A1674, foundoptions, VLOOKUP($Q$6, foundoptcell, 2, FALSE)+1, FALSE)</f>
        <v>999</v>
      </c>
      <c r="S1674" s="130">
        <f t="shared" ref="S1674:S1737" si="238">VLOOKUP($A1674, foundoptions, VLOOKUP($Q$6, foundoptcell, 2, FALSE)+2, FALSE)</f>
        <v>1665</v>
      </c>
      <c r="T1674" s="130">
        <f t="shared" ref="T1674:T1737" si="239">VLOOKUP($A1674, foundoptions, VLOOKUP($Q$6, foundoptcell, 2, FALSE)+3, FALSE)</f>
        <v>155</v>
      </c>
      <c r="U1674" s="130">
        <f t="shared" ref="U1674:U1737" si="240">VLOOKUP($A1674, foundoptions, VLOOKUP($Q$6, foundoptcell, 2, FALSE)+4, FALSE)</f>
        <v>1665765</v>
      </c>
      <c r="V1674" s="185">
        <f t="shared" si="232"/>
        <v>1665</v>
      </c>
      <c r="W1674" s="12">
        <v>333</v>
      </c>
      <c r="X1674" s="9">
        <v>999</v>
      </c>
      <c r="Y1674" s="9">
        <v>1665</v>
      </c>
      <c r="Z1674" s="12">
        <v>155</v>
      </c>
      <c r="AA1674" s="12">
        <v>1665765</v>
      </c>
      <c r="AB1674" s="132"/>
      <c r="AC1674" s="131"/>
      <c r="AD1674" s="132"/>
      <c r="AE1674" s="132"/>
      <c r="AF1674" s="131"/>
      <c r="AG1674" s="131"/>
      <c r="AI1674" s="12"/>
      <c r="AL1674" s="12"/>
      <c r="AM1674" s="12"/>
      <c r="AO1674" s="12"/>
      <c r="AR1674" s="12"/>
      <c r="AS1674" s="12"/>
      <c r="AU1674" s="12"/>
      <c r="AX1674" s="12"/>
      <c r="AY1674" s="12"/>
      <c r="BA1674" s="12"/>
      <c r="BD1674" s="12"/>
      <c r="BE1674" s="12"/>
      <c r="BG1674" s="12"/>
      <c r="BJ1674" s="12"/>
      <c r="BK1674" s="12"/>
      <c r="BM1674" s="131"/>
      <c r="BN1674" s="132"/>
      <c r="BO1674" s="132"/>
      <c r="BP1674" s="12"/>
      <c r="BQ1674" s="12"/>
      <c r="BS1674" s="12"/>
      <c r="BV1674" s="12"/>
      <c r="BW1674" s="12"/>
      <c r="BY1674" s="12"/>
      <c r="CB1674" s="12"/>
      <c r="CC1674" s="12"/>
      <c r="CE1674" s="12"/>
      <c r="CH1674" s="12"/>
      <c r="CI1674" s="12"/>
    </row>
    <row r="1675" spans="1:87">
      <c r="A1675" s="9">
        <v>1666</v>
      </c>
      <c r="B1675" s="9">
        <v>334</v>
      </c>
      <c r="C1675" s="9" t="s">
        <v>1833</v>
      </c>
      <c r="D1675" s="9">
        <v>334</v>
      </c>
      <c r="E1675" s="9" t="s">
        <v>1394</v>
      </c>
      <c r="F1675" s="75">
        <v>0</v>
      </c>
      <c r="G1675" s="138">
        <v>0</v>
      </c>
      <c r="H1675" s="129">
        <f>U1675</f>
        <v>0</v>
      </c>
      <c r="I1675" s="128">
        <f>IF(H1679&gt;0, H1675/H1679, 0)</f>
        <v>0</v>
      </c>
      <c r="J1675" s="76"/>
      <c r="K1675" s="12" t="e">
        <f>ROUND(J1679*I1675,0)</f>
        <v>#REF!</v>
      </c>
      <c r="L1675" s="75">
        <v>0</v>
      </c>
      <c r="M1675" s="12" t="e">
        <f>K1675-L1675</f>
        <v>#REF!</v>
      </c>
      <c r="N1675" s="50" t="e">
        <f t="shared" si="233"/>
        <v>#REF!</v>
      </c>
      <c r="O1675" s="12">
        <v>0</v>
      </c>
      <c r="P1675" s="9">
        <f t="shared" si="235"/>
        <v>0</v>
      </c>
      <c r="Q1675" s="130">
        <f t="shared" si="236"/>
        <v>334</v>
      </c>
      <c r="R1675" s="130">
        <f t="shared" si="237"/>
        <v>334</v>
      </c>
      <c r="S1675" s="130">
        <f t="shared" si="238"/>
        <v>1666</v>
      </c>
      <c r="T1675" s="130">
        <f t="shared" si="239"/>
        <v>0</v>
      </c>
      <c r="U1675" s="130">
        <f t="shared" si="240"/>
        <v>0</v>
      </c>
      <c r="V1675" s="185">
        <f t="shared" ref="V1675:V1738" si="241">A1675</f>
        <v>1666</v>
      </c>
      <c r="W1675" s="12">
        <v>334</v>
      </c>
      <c r="X1675" s="9">
        <v>334</v>
      </c>
      <c r="Y1675" s="9">
        <v>1666</v>
      </c>
      <c r="Z1675" s="12">
        <v>0</v>
      </c>
      <c r="AA1675" s="12">
        <v>0</v>
      </c>
      <c r="AB1675" s="132"/>
      <c r="AC1675" s="131"/>
      <c r="AD1675" s="132"/>
      <c r="AE1675" s="132"/>
      <c r="AF1675" s="131"/>
      <c r="AG1675" s="131"/>
      <c r="AI1675" s="12"/>
      <c r="AL1675" s="12"/>
      <c r="AM1675" s="12"/>
      <c r="AO1675" s="12"/>
      <c r="AR1675" s="12"/>
      <c r="AS1675" s="12"/>
      <c r="AU1675" s="12"/>
      <c r="AX1675" s="12"/>
      <c r="AY1675" s="12"/>
      <c r="BA1675" s="12"/>
      <c r="BD1675" s="12"/>
      <c r="BE1675" s="12"/>
      <c r="BG1675" s="12"/>
      <c r="BJ1675" s="12"/>
      <c r="BK1675" s="12"/>
      <c r="BM1675" s="131"/>
      <c r="BN1675" s="132"/>
      <c r="BO1675" s="132"/>
      <c r="BP1675" s="12"/>
      <c r="BQ1675" s="12"/>
      <c r="BS1675" s="12"/>
      <c r="BV1675" s="12"/>
      <c r="BW1675" s="12"/>
      <c r="BY1675" s="12"/>
      <c r="CB1675" s="12"/>
      <c r="CC1675" s="12"/>
      <c r="CE1675" s="12"/>
      <c r="CH1675" s="12"/>
      <c r="CI1675" s="12"/>
    </row>
    <row r="1676" spans="1:87">
      <c r="A1676" s="9">
        <v>1667</v>
      </c>
      <c r="B1676" s="9">
        <v>334</v>
      </c>
      <c r="C1676" s="9" t="s">
        <v>1833</v>
      </c>
      <c r="D1676" s="9">
        <v>700</v>
      </c>
      <c r="E1676" s="9" t="s">
        <v>1446</v>
      </c>
      <c r="F1676" s="75">
        <v>1309982</v>
      </c>
      <c r="G1676" s="138">
        <v>0.3596063711045997</v>
      </c>
      <c r="H1676" s="129">
        <f t="shared" si="234"/>
        <v>1352856</v>
      </c>
      <c r="I1676" s="128">
        <f>IF(H1679&gt;0, H1676/H1679, 0)</f>
        <v>0.35422459758630331</v>
      </c>
      <c r="J1676" s="76"/>
      <c r="K1676" s="12" t="e">
        <f>ROUND(J1679*I1676,0)</f>
        <v>#REF!</v>
      </c>
      <c r="L1676" s="75">
        <v>1114541</v>
      </c>
      <c r="M1676" s="12" t="e">
        <f>K1676-L1676</f>
        <v>#REF!</v>
      </c>
      <c r="N1676" s="50" t="e">
        <f t="shared" si="233"/>
        <v>#REF!</v>
      </c>
      <c r="O1676" s="12">
        <v>115</v>
      </c>
      <c r="P1676" s="9">
        <f t="shared" si="235"/>
        <v>0</v>
      </c>
      <c r="Q1676" s="130">
        <f t="shared" si="236"/>
        <v>334</v>
      </c>
      <c r="R1676" s="130">
        <f t="shared" si="237"/>
        <v>700</v>
      </c>
      <c r="S1676" s="130">
        <f t="shared" si="238"/>
        <v>1667</v>
      </c>
      <c r="T1676" s="130">
        <f t="shared" si="239"/>
        <v>114</v>
      </c>
      <c r="U1676" s="130">
        <f t="shared" si="240"/>
        <v>1352856</v>
      </c>
      <c r="V1676" s="185">
        <f t="shared" si="241"/>
        <v>1667</v>
      </c>
      <c r="W1676" s="12">
        <v>334</v>
      </c>
      <c r="X1676" s="9">
        <v>700</v>
      </c>
      <c r="Y1676" s="9">
        <v>1667</v>
      </c>
      <c r="Z1676" s="12">
        <v>114</v>
      </c>
      <c r="AA1676" s="12">
        <v>1352856</v>
      </c>
      <c r="AB1676" s="132"/>
      <c r="AC1676" s="131"/>
      <c r="AD1676" s="132"/>
      <c r="AE1676" s="132"/>
      <c r="AF1676" s="131"/>
      <c r="AG1676" s="131"/>
      <c r="AI1676" s="12"/>
      <c r="AL1676" s="12"/>
      <c r="AM1676" s="12"/>
      <c r="AO1676" s="12"/>
      <c r="AR1676" s="12"/>
      <c r="AS1676" s="12"/>
      <c r="AU1676" s="12"/>
      <c r="AX1676" s="12"/>
      <c r="AY1676" s="12"/>
      <c r="BA1676" s="12"/>
      <c r="BD1676" s="12"/>
      <c r="BE1676" s="12"/>
      <c r="BG1676" s="12"/>
      <c r="BJ1676" s="12"/>
      <c r="BK1676" s="12"/>
      <c r="BM1676" s="131"/>
      <c r="BN1676" s="132"/>
      <c r="BO1676" s="132"/>
      <c r="BP1676" s="12"/>
      <c r="BQ1676" s="12"/>
      <c r="BS1676" s="12"/>
      <c r="BV1676" s="12"/>
      <c r="BW1676" s="12"/>
      <c r="BY1676" s="12"/>
      <c r="CB1676" s="12"/>
      <c r="CC1676" s="12"/>
      <c r="CE1676" s="12"/>
      <c r="CH1676" s="12"/>
      <c r="CI1676" s="12"/>
    </row>
    <row r="1677" spans="1:87">
      <c r="A1677" s="9">
        <v>1668</v>
      </c>
      <c r="B1677" s="9">
        <v>334</v>
      </c>
      <c r="C1677" s="9" t="s">
        <v>1833</v>
      </c>
      <c r="D1677" s="9">
        <v>774</v>
      </c>
      <c r="E1677" s="9" t="s">
        <v>1469</v>
      </c>
      <c r="F1677" s="75">
        <v>2332840</v>
      </c>
      <c r="G1677" s="138">
        <v>0.6403936288954003</v>
      </c>
      <c r="H1677" s="129">
        <f t="shared" si="234"/>
        <v>2466348</v>
      </c>
      <c r="I1677" s="128">
        <f>IF(H1679&gt;0, H1677/H1679, 0)</f>
        <v>0.64577540241369669</v>
      </c>
      <c r="J1677" s="76"/>
      <c r="K1677" s="12" t="e">
        <f>ROUND(J1679*I1677,0)</f>
        <v>#REF!</v>
      </c>
      <c r="L1677" s="75">
        <v>1984795</v>
      </c>
      <c r="M1677" s="12" t="e">
        <f>K1677-L1677</f>
        <v>#REF!</v>
      </c>
      <c r="N1677" s="50" t="e">
        <f t="shared" si="233"/>
        <v>#REF!</v>
      </c>
      <c r="O1677" s="12">
        <v>251</v>
      </c>
      <c r="P1677" s="9">
        <f t="shared" si="235"/>
        <v>0</v>
      </c>
      <c r="Q1677" s="130">
        <f t="shared" si="236"/>
        <v>334</v>
      </c>
      <c r="R1677" s="130">
        <f t="shared" si="237"/>
        <v>774</v>
      </c>
      <c r="S1677" s="130">
        <f t="shared" si="238"/>
        <v>1668</v>
      </c>
      <c r="T1677" s="130">
        <f t="shared" si="239"/>
        <v>258</v>
      </c>
      <c r="U1677" s="130">
        <f t="shared" si="240"/>
        <v>2466348</v>
      </c>
      <c r="V1677" s="185">
        <f t="shared" si="241"/>
        <v>1668</v>
      </c>
      <c r="W1677" s="12">
        <v>334</v>
      </c>
      <c r="X1677" s="9">
        <v>774</v>
      </c>
      <c r="Y1677" s="9">
        <v>1668</v>
      </c>
      <c r="Z1677" s="12">
        <v>258</v>
      </c>
      <c r="AA1677" s="12">
        <v>2466348</v>
      </c>
      <c r="AB1677" s="132"/>
      <c r="AC1677" s="131"/>
      <c r="AD1677" s="132"/>
      <c r="AE1677" s="132"/>
      <c r="AF1677" s="131"/>
      <c r="AG1677" s="131"/>
      <c r="AI1677" s="12"/>
      <c r="AL1677" s="12"/>
      <c r="AM1677" s="12"/>
      <c r="AO1677" s="12"/>
      <c r="AR1677" s="12"/>
      <c r="AS1677" s="12"/>
      <c r="AU1677" s="12"/>
      <c r="AX1677" s="12"/>
      <c r="AY1677" s="12"/>
      <c r="BA1677" s="12"/>
      <c r="BD1677" s="12"/>
      <c r="BE1677" s="12"/>
      <c r="BG1677" s="12"/>
      <c r="BJ1677" s="12"/>
      <c r="BK1677" s="12"/>
      <c r="BM1677" s="131"/>
      <c r="BN1677" s="132"/>
      <c r="BO1677" s="132"/>
      <c r="BP1677" s="12"/>
      <c r="BQ1677" s="12"/>
      <c r="BS1677" s="12"/>
      <c r="BV1677" s="12"/>
      <c r="BW1677" s="12"/>
      <c r="BY1677" s="12"/>
      <c r="CB1677" s="12"/>
      <c r="CC1677" s="12"/>
      <c r="CE1677" s="12"/>
      <c r="CH1677" s="12"/>
      <c r="CI1677" s="12"/>
    </row>
    <row r="1678" spans="1:87">
      <c r="A1678" s="9">
        <v>1669</v>
      </c>
      <c r="B1678" s="9">
        <v>334</v>
      </c>
      <c r="C1678" s="9" t="s">
        <v>1928</v>
      </c>
      <c r="D1678" s="9">
        <v>998</v>
      </c>
      <c r="E1678" s="9" t="s">
        <v>1928</v>
      </c>
      <c r="F1678" s="75">
        <v>0</v>
      </c>
      <c r="G1678" s="138">
        <v>0</v>
      </c>
      <c r="H1678" s="129">
        <f t="shared" si="234"/>
        <v>0</v>
      </c>
      <c r="I1678" s="128">
        <f>IF(H1679&gt;0, H1678/H1679, 0)</f>
        <v>0</v>
      </c>
      <c r="J1678" s="76"/>
      <c r="K1678" s="12" t="e">
        <f>ROUND(J1679*I1678,0)</f>
        <v>#REF!</v>
      </c>
      <c r="L1678" s="75">
        <v>0</v>
      </c>
      <c r="M1678" s="12" t="e">
        <f>K1678-L1678</f>
        <v>#REF!</v>
      </c>
      <c r="N1678" s="50" t="e">
        <f t="shared" si="233"/>
        <v>#REF!</v>
      </c>
      <c r="O1678" s="12">
        <v>0</v>
      </c>
      <c r="P1678" s="9">
        <f t="shared" si="235"/>
        <v>0</v>
      </c>
      <c r="Q1678" s="130">
        <f t="shared" si="236"/>
        <v>334</v>
      </c>
      <c r="R1678" s="130">
        <f t="shared" si="237"/>
        <v>998</v>
      </c>
      <c r="S1678" s="130">
        <f t="shared" si="238"/>
        <v>1669</v>
      </c>
      <c r="T1678" s="130">
        <f t="shared" si="239"/>
        <v>0</v>
      </c>
      <c r="U1678" s="130">
        <f t="shared" si="240"/>
        <v>0</v>
      </c>
      <c r="V1678" s="185">
        <f t="shared" si="241"/>
        <v>1669</v>
      </c>
      <c r="W1678" s="12">
        <v>334</v>
      </c>
      <c r="X1678" s="9">
        <v>998</v>
      </c>
      <c r="Y1678" s="9">
        <v>1669</v>
      </c>
      <c r="Z1678" s="12">
        <v>0</v>
      </c>
      <c r="AA1678" s="12">
        <v>0</v>
      </c>
      <c r="AB1678" s="132"/>
      <c r="AC1678" s="131"/>
      <c r="AD1678" s="132"/>
      <c r="AE1678" s="132"/>
      <c r="AF1678" s="131"/>
      <c r="AG1678" s="131"/>
      <c r="AI1678" s="12"/>
      <c r="AL1678" s="12"/>
      <c r="AM1678" s="12"/>
      <c r="AO1678" s="12"/>
      <c r="AR1678" s="12"/>
      <c r="AS1678" s="12"/>
      <c r="AU1678" s="12"/>
      <c r="AX1678" s="12"/>
      <c r="AY1678" s="12"/>
      <c r="BA1678" s="12"/>
      <c r="BD1678" s="12"/>
      <c r="BE1678" s="12"/>
      <c r="BG1678" s="12"/>
      <c r="BJ1678" s="12"/>
      <c r="BK1678" s="12"/>
      <c r="BM1678" s="131"/>
      <c r="BN1678" s="132"/>
      <c r="BO1678" s="132"/>
      <c r="BP1678" s="12"/>
      <c r="BQ1678" s="12"/>
      <c r="BS1678" s="12"/>
      <c r="BV1678" s="12"/>
      <c r="BW1678" s="12"/>
      <c r="BY1678" s="12"/>
      <c r="CB1678" s="12"/>
      <c r="CC1678" s="12"/>
      <c r="CE1678" s="12"/>
      <c r="CH1678" s="12"/>
      <c r="CI1678" s="12"/>
    </row>
    <row r="1679" spans="1:87">
      <c r="A1679" s="9">
        <v>1670</v>
      </c>
      <c r="B1679" s="13">
        <v>334</v>
      </c>
      <c r="C1679" s="13" t="s">
        <v>1833</v>
      </c>
      <c r="D1679" s="13">
        <v>999</v>
      </c>
      <c r="E1679" s="13" t="s">
        <v>946</v>
      </c>
      <c r="F1679" s="141">
        <v>3642822</v>
      </c>
      <c r="G1679" s="142">
        <v>1</v>
      </c>
      <c r="H1679" s="134">
        <f>SUM(H1675:H1678)</f>
        <v>3819204</v>
      </c>
      <c r="I1679" s="133">
        <f>SUM(I1675:I1678)</f>
        <v>1</v>
      </c>
      <c r="J1679" s="111" t="e">
        <f>VLOOKUP(B1679,town351,22)</f>
        <v>#REF!</v>
      </c>
      <c r="K1679" s="111" t="e">
        <f>SUM(K1675:K1678)</f>
        <v>#REF!</v>
      </c>
      <c r="L1679" s="135">
        <v>3099336</v>
      </c>
      <c r="M1679" s="111" t="e">
        <f>SUM(M1675:M1678)</f>
        <v>#REF!</v>
      </c>
      <c r="N1679" s="49" t="e">
        <f t="shared" si="233"/>
        <v>#REF!</v>
      </c>
      <c r="O1679" s="111">
        <v>366</v>
      </c>
      <c r="P1679" s="9">
        <f t="shared" si="235"/>
        <v>0</v>
      </c>
      <c r="Q1679" s="130">
        <f t="shared" si="236"/>
        <v>334</v>
      </c>
      <c r="R1679" s="130">
        <f t="shared" si="237"/>
        <v>999</v>
      </c>
      <c r="S1679" s="130">
        <f t="shared" si="238"/>
        <v>1670</v>
      </c>
      <c r="T1679" s="130">
        <f t="shared" si="239"/>
        <v>372</v>
      </c>
      <c r="U1679" s="130">
        <f t="shared" si="240"/>
        <v>3819204</v>
      </c>
      <c r="V1679" s="185">
        <f t="shared" si="241"/>
        <v>1670</v>
      </c>
      <c r="W1679" s="12">
        <v>334</v>
      </c>
      <c r="X1679" s="9">
        <v>999</v>
      </c>
      <c r="Y1679" s="9">
        <v>1670</v>
      </c>
      <c r="Z1679" s="12">
        <v>372</v>
      </c>
      <c r="AA1679" s="12">
        <v>3819204</v>
      </c>
      <c r="AB1679" s="132"/>
      <c r="AC1679" s="131"/>
      <c r="AD1679" s="132"/>
      <c r="AE1679" s="132"/>
      <c r="AF1679" s="131"/>
      <c r="AG1679" s="131"/>
      <c r="AI1679" s="12"/>
      <c r="AL1679" s="12"/>
      <c r="AM1679" s="12"/>
      <c r="AO1679" s="12"/>
      <c r="AR1679" s="12"/>
      <c r="AS1679" s="12"/>
      <c r="AU1679" s="12"/>
      <c r="AX1679" s="12"/>
      <c r="AY1679" s="12"/>
      <c r="BA1679" s="12"/>
      <c r="BD1679" s="12"/>
      <c r="BE1679" s="12"/>
      <c r="BG1679" s="12"/>
      <c r="BJ1679" s="12"/>
      <c r="BK1679" s="12"/>
      <c r="BM1679" s="131"/>
      <c r="BN1679" s="132"/>
      <c r="BO1679" s="132"/>
      <c r="BP1679" s="12"/>
      <c r="BQ1679" s="12"/>
      <c r="BS1679" s="12"/>
      <c r="BV1679" s="12"/>
      <c r="BW1679" s="12"/>
      <c r="BY1679" s="12"/>
      <c r="CB1679" s="12"/>
      <c r="CC1679" s="12"/>
      <c r="CE1679" s="12"/>
      <c r="CH1679" s="12"/>
      <c r="CI1679" s="12"/>
    </row>
    <row r="1680" spans="1:87">
      <c r="A1680" s="9">
        <v>1671</v>
      </c>
      <c r="B1680" s="9">
        <v>335</v>
      </c>
      <c r="C1680" s="9" t="s">
        <v>1834</v>
      </c>
      <c r="D1680" s="9">
        <v>335</v>
      </c>
      <c r="E1680" s="9" t="s">
        <v>1395</v>
      </c>
      <c r="F1680" s="75">
        <v>29539997.822689999</v>
      </c>
      <c r="G1680" s="138">
        <v>0.99196285043717503</v>
      </c>
      <c r="H1680" s="129">
        <f>U1680</f>
        <v>29301469.672719996</v>
      </c>
      <c r="I1680" s="128">
        <f>IF(H1684&gt;0, H1680/H1684, 0)</f>
        <v>0.99396719313050419</v>
      </c>
      <c r="J1680" s="76"/>
      <c r="K1680" s="12" t="e">
        <f>ROUND(J1684*I1680,0)</f>
        <v>#REF!</v>
      </c>
      <c r="L1680" s="75">
        <v>25123982</v>
      </c>
      <c r="M1680" s="12" t="e">
        <f>K1680-L1680</f>
        <v>#REF!</v>
      </c>
      <c r="N1680" s="50" t="e">
        <f>IF(L1680&gt;0,M1680*100/L1680,IF(M1680&gt;0,100,0))</f>
        <v>#REF!</v>
      </c>
      <c r="O1680" s="12">
        <v>3100</v>
      </c>
      <c r="P1680" s="9">
        <f t="shared" si="235"/>
        <v>0</v>
      </c>
      <c r="Q1680" s="130">
        <f t="shared" si="236"/>
        <v>335</v>
      </c>
      <c r="R1680" s="130">
        <f t="shared" si="237"/>
        <v>335</v>
      </c>
      <c r="S1680" s="130">
        <f t="shared" si="238"/>
        <v>1671</v>
      </c>
      <c r="T1680" s="130">
        <f t="shared" si="239"/>
        <v>3063</v>
      </c>
      <c r="U1680" s="130">
        <f t="shared" si="240"/>
        <v>29301469.672719996</v>
      </c>
      <c r="V1680" s="185">
        <f t="shared" si="241"/>
        <v>1671</v>
      </c>
      <c r="W1680" s="12">
        <v>335</v>
      </c>
      <c r="X1680" s="9">
        <v>335</v>
      </c>
      <c r="Y1680" s="9">
        <v>1671</v>
      </c>
      <c r="Z1680" s="12">
        <v>3063</v>
      </c>
      <c r="AA1680" s="12">
        <v>29301469.672719996</v>
      </c>
      <c r="AB1680" s="132"/>
      <c r="AC1680" s="131"/>
      <c r="AD1680" s="132"/>
      <c r="AE1680" s="132"/>
      <c r="AF1680" s="131"/>
      <c r="AG1680" s="131"/>
      <c r="AI1680" s="12"/>
      <c r="AL1680" s="12"/>
      <c r="AM1680" s="12"/>
      <c r="AO1680" s="12"/>
      <c r="AR1680" s="12"/>
      <c r="AS1680" s="12"/>
      <c r="AU1680" s="12"/>
      <c r="AX1680" s="12"/>
      <c r="AY1680" s="12"/>
      <c r="BA1680" s="12"/>
      <c r="BD1680" s="12"/>
      <c r="BE1680" s="12"/>
      <c r="BG1680" s="12"/>
      <c r="BJ1680" s="12"/>
      <c r="BK1680" s="12"/>
      <c r="BM1680" s="131"/>
      <c r="BN1680" s="132"/>
      <c r="BO1680" s="132"/>
      <c r="BP1680" s="12"/>
      <c r="BQ1680" s="12"/>
      <c r="BS1680" s="12"/>
      <c r="BV1680" s="12"/>
      <c r="BW1680" s="12"/>
      <c r="BY1680" s="12"/>
      <c r="CB1680" s="12"/>
      <c r="CC1680" s="12"/>
      <c r="CE1680" s="12"/>
      <c r="CH1680" s="12"/>
      <c r="CI1680" s="12"/>
    </row>
    <row r="1681" spans="1:87">
      <c r="A1681" s="9">
        <v>1672</v>
      </c>
      <c r="B1681" s="9">
        <v>335</v>
      </c>
      <c r="C1681" s="9" t="s">
        <v>1834</v>
      </c>
      <c r="D1681" s="9">
        <v>806</v>
      </c>
      <c r="E1681" s="9" t="s">
        <v>1475</v>
      </c>
      <c r="F1681" s="75">
        <v>145453</v>
      </c>
      <c r="G1681" s="138">
        <v>4.8843596181246942E-3</v>
      </c>
      <c r="H1681" s="129">
        <f t="shared" si="234"/>
        <v>113294</v>
      </c>
      <c r="I1681" s="128">
        <f>IF(H1684&gt;0, H1681/H1684, 0)</f>
        <v>3.8431696579154535E-3</v>
      </c>
      <c r="J1681" s="76"/>
      <c r="K1681" s="12" t="e">
        <f>ROUND(J1684*I1681,0)</f>
        <v>#REF!</v>
      </c>
      <c r="L1681" s="75">
        <v>123709</v>
      </c>
      <c r="M1681" s="12" t="e">
        <f>K1681-L1681</f>
        <v>#REF!</v>
      </c>
      <c r="N1681" s="50" t="e">
        <f>IF(L1681&gt;0,M1681*100/L1681,IF(M1681&gt;0,100,0))</f>
        <v>#REF!</v>
      </c>
      <c r="O1681" s="12">
        <v>9</v>
      </c>
      <c r="P1681" s="9">
        <f t="shared" si="235"/>
        <v>0</v>
      </c>
      <c r="Q1681" s="130">
        <f t="shared" si="236"/>
        <v>335</v>
      </c>
      <c r="R1681" s="130">
        <f t="shared" si="237"/>
        <v>806</v>
      </c>
      <c r="S1681" s="130">
        <f t="shared" si="238"/>
        <v>1672</v>
      </c>
      <c r="T1681" s="130">
        <f t="shared" si="239"/>
        <v>7</v>
      </c>
      <c r="U1681" s="130">
        <f t="shared" si="240"/>
        <v>113294</v>
      </c>
      <c r="V1681" s="185">
        <f t="shared" si="241"/>
        <v>1672</v>
      </c>
      <c r="W1681" s="12">
        <v>335</v>
      </c>
      <c r="X1681" s="9">
        <v>806</v>
      </c>
      <c r="Y1681" s="9">
        <v>1672</v>
      </c>
      <c r="Z1681" s="12">
        <v>7</v>
      </c>
      <c r="AA1681" s="12">
        <v>113294</v>
      </c>
      <c r="AB1681" s="132"/>
      <c r="AC1681" s="131"/>
      <c r="AD1681" s="132"/>
      <c r="AE1681" s="132"/>
      <c r="AF1681" s="131"/>
      <c r="AG1681" s="131"/>
      <c r="AI1681" s="12"/>
      <c r="AL1681" s="12"/>
      <c r="AM1681" s="12"/>
      <c r="AO1681" s="12"/>
      <c r="AR1681" s="12"/>
      <c r="AS1681" s="12"/>
      <c r="AU1681" s="12"/>
      <c r="AX1681" s="12"/>
      <c r="AY1681" s="12"/>
      <c r="BA1681" s="12"/>
      <c r="BD1681" s="12"/>
      <c r="BE1681" s="12"/>
      <c r="BG1681" s="12"/>
      <c r="BJ1681" s="12"/>
      <c r="BK1681" s="12"/>
      <c r="BM1681" s="131"/>
      <c r="BN1681" s="132"/>
      <c r="BO1681" s="132"/>
      <c r="BP1681" s="12"/>
      <c r="BQ1681" s="12"/>
      <c r="BS1681" s="12"/>
      <c r="BV1681" s="12"/>
      <c r="BW1681" s="12"/>
      <c r="BY1681" s="12"/>
      <c r="CB1681" s="12"/>
      <c r="CC1681" s="12"/>
      <c r="CE1681" s="12"/>
      <c r="CH1681" s="12"/>
      <c r="CI1681" s="12"/>
    </row>
    <row r="1682" spans="1:87">
      <c r="A1682" s="9">
        <v>1673</v>
      </c>
      <c r="B1682" s="9">
        <v>335</v>
      </c>
      <c r="C1682" s="9" t="s">
        <v>1834</v>
      </c>
      <c r="D1682" s="9">
        <v>915</v>
      </c>
      <c r="E1682" s="9" t="s">
        <v>1500</v>
      </c>
      <c r="F1682" s="75">
        <v>93888</v>
      </c>
      <c r="G1682" s="138">
        <v>3.1527899447002898E-3</v>
      </c>
      <c r="H1682" s="129">
        <f t="shared" si="234"/>
        <v>64549</v>
      </c>
      <c r="I1682" s="128">
        <f>IF(H1684&gt;0, H1682/H1684, 0)</f>
        <v>2.1896372115803539E-3</v>
      </c>
      <c r="J1682" s="76"/>
      <c r="K1682" s="12" t="e">
        <f>ROUND(J1684*I1682,0)</f>
        <v>#REF!</v>
      </c>
      <c r="L1682" s="75">
        <v>79852</v>
      </c>
      <c r="M1682" s="12" t="e">
        <f>K1682-L1682</f>
        <v>#REF!</v>
      </c>
      <c r="N1682" s="50" t="e">
        <f>IF(L1682&gt;0,M1682*100/L1682,IF(M1682&gt;0,100,0))</f>
        <v>#REF!</v>
      </c>
      <c r="O1682" s="12">
        <v>6</v>
      </c>
      <c r="P1682" s="9">
        <f t="shared" si="235"/>
        <v>0</v>
      </c>
      <c r="Q1682" s="130">
        <f t="shared" si="236"/>
        <v>335</v>
      </c>
      <c r="R1682" s="130">
        <f t="shared" si="237"/>
        <v>915</v>
      </c>
      <c r="S1682" s="130">
        <f t="shared" si="238"/>
        <v>1673</v>
      </c>
      <c r="T1682" s="130">
        <f t="shared" si="239"/>
        <v>4</v>
      </c>
      <c r="U1682" s="130">
        <f t="shared" si="240"/>
        <v>64549</v>
      </c>
      <c r="V1682" s="185">
        <f t="shared" si="241"/>
        <v>1673</v>
      </c>
      <c r="W1682" s="12">
        <v>335</v>
      </c>
      <c r="X1682" s="9">
        <v>915</v>
      </c>
      <c r="Y1682" s="9">
        <v>1673</v>
      </c>
      <c r="Z1682" s="12">
        <v>4</v>
      </c>
      <c r="AA1682" s="12">
        <v>64549</v>
      </c>
      <c r="AB1682" s="132"/>
      <c r="AC1682" s="131"/>
      <c r="AD1682" s="132"/>
      <c r="AE1682" s="132"/>
      <c r="AF1682" s="131"/>
      <c r="AG1682" s="131"/>
      <c r="AI1682" s="12"/>
      <c r="AL1682" s="12"/>
      <c r="AM1682" s="12"/>
      <c r="AO1682" s="12"/>
      <c r="AR1682" s="12"/>
      <c r="AS1682" s="12"/>
      <c r="AU1682" s="12"/>
      <c r="AX1682" s="12"/>
      <c r="AY1682" s="12"/>
      <c r="BA1682" s="12"/>
      <c r="BD1682" s="12"/>
      <c r="BE1682" s="12"/>
      <c r="BG1682" s="12"/>
      <c r="BJ1682" s="12"/>
      <c r="BK1682" s="12"/>
      <c r="BM1682" s="131"/>
      <c r="BN1682" s="132"/>
      <c r="BO1682" s="132"/>
      <c r="BP1682" s="12"/>
      <c r="BQ1682" s="12"/>
      <c r="BS1682" s="12"/>
      <c r="BV1682" s="12"/>
      <c r="BW1682" s="12"/>
      <c r="BY1682" s="12"/>
      <c r="CB1682" s="12"/>
      <c r="CC1682" s="12"/>
      <c r="CE1682" s="12"/>
      <c r="CH1682" s="12"/>
      <c r="CI1682" s="12"/>
    </row>
    <row r="1683" spans="1:87">
      <c r="A1683" s="9">
        <v>1674</v>
      </c>
      <c r="B1683" s="9">
        <v>335</v>
      </c>
      <c r="C1683" s="9" t="s">
        <v>1928</v>
      </c>
      <c r="D1683" s="9">
        <v>998</v>
      </c>
      <c r="E1683" s="9" t="s">
        <v>1928</v>
      </c>
      <c r="F1683" s="75">
        <v>0</v>
      </c>
      <c r="G1683" s="138">
        <v>0</v>
      </c>
      <c r="H1683" s="129">
        <f t="shared" si="234"/>
        <v>0</v>
      </c>
      <c r="I1683" s="128">
        <f>IF(H1684&gt;0, H1683/H1684, 0)</f>
        <v>0</v>
      </c>
      <c r="J1683" s="76"/>
      <c r="K1683" s="12" t="e">
        <f>ROUND(J1684*I1683,0)</f>
        <v>#REF!</v>
      </c>
      <c r="L1683" s="75">
        <v>0</v>
      </c>
      <c r="M1683" s="12" t="e">
        <f>K1683-L1683</f>
        <v>#REF!</v>
      </c>
      <c r="N1683" s="50" t="e">
        <f>IF(L1683&gt;0,M1683*100/L1683,IF(M1683&gt;0,100,0))</f>
        <v>#REF!</v>
      </c>
      <c r="O1683" s="12">
        <v>0</v>
      </c>
      <c r="P1683" s="9">
        <f t="shared" si="235"/>
        <v>0</v>
      </c>
      <c r="Q1683" s="130">
        <f t="shared" si="236"/>
        <v>335</v>
      </c>
      <c r="R1683" s="130">
        <f t="shared" si="237"/>
        <v>998</v>
      </c>
      <c r="S1683" s="130">
        <f t="shared" si="238"/>
        <v>1674</v>
      </c>
      <c r="T1683" s="130">
        <f t="shared" si="239"/>
        <v>0</v>
      </c>
      <c r="U1683" s="130">
        <f t="shared" si="240"/>
        <v>0</v>
      </c>
      <c r="V1683" s="185">
        <f t="shared" si="241"/>
        <v>1674</v>
      </c>
      <c r="W1683" s="12">
        <v>335</v>
      </c>
      <c r="X1683" s="9">
        <v>998</v>
      </c>
      <c r="Y1683" s="9">
        <v>1674</v>
      </c>
      <c r="Z1683" s="12">
        <v>0</v>
      </c>
      <c r="AA1683" s="12">
        <v>0</v>
      </c>
      <c r="AB1683" s="132"/>
      <c r="AC1683" s="131"/>
      <c r="AD1683" s="132"/>
      <c r="AE1683" s="132"/>
      <c r="AF1683" s="131"/>
      <c r="AG1683" s="131"/>
      <c r="AI1683" s="12"/>
      <c r="AL1683" s="12"/>
      <c r="AM1683" s="12"/>
      <c r="AO1683" s="12"/>
      <c r="AR1683" s="12"/>
      <c r="AS1683" s="12"/>
      <c r="AU1683" s="12"/>
      <c r="AX1683" s="12"/>
      <c r="AY1683" s="12"/>
      <c r="BA1683" s="12"/>
      <c r="BD1683" s="12"/>
      <c r="BE1683" s="12"/>
      <c r="BG1683" s="12"/>
      <c r="BJ1683" s="12"/>
      <c r="BK1683" s="12"/>
      <c r="BM1683" s="131"/>
      <c r="BN1683" s="132"/>
      <c r="BO1683" s="132"/>
      <c r="BP1683" s="12"/>
      <c r="BQ1683" s="12"/>
      <c r="BS1683" s="12"/>
      <c r="BV1683" s="12"/>
      <c r="BW1683" s="12"/>
      <c r="BY1683" s="12"/>
      <c r="CB1683" s="12"/>
      <c r="CC1683" s="12"/>
      <c r="CE1683" s="12"/>
      <c r="CH1683" s="12"/>
      <c r="CI1683" s="12"/>
    </row>
    <row r="1684" spans="1:87">
      <c r="A1684" s="9">
        <v>1675</v>
      </c>
      <c r="B1684" s="13">
        <v>335</v>
      </c>
      <c r="C1684" s="13" t="s">
        <v>1834</v>
      </c>
      <c r="D1684" s="13">
        <v>999</v>
      </c>
      <c r="E1684" s="13" t="s">
        <v>946</v>
      </c>
      <c r="F1684" s="141">
        <v>29779338.822689999</v>
      </c>
      <c r="G1684" s="142">
        <v>1</v>
      </c>
      <c r="H1684" s="134">
        <f>SUM(H1680:H1683)</f>
        <v>29479312.672719996</v>
      </c>
      <c r="I1684" s="133">
        <f>SUM(I1680:I1683)</f>
        <v>1</v>
      </c>
      <c r="J1684" s="111" t="e">
        <f>VLOOKUP(B1684,town351,22)</f>
        <v>#REF!</v>
      </c>
      <c r="K1684" s="111" t="e">
        <f>SUM(K1680:K1683)</f>
        <v>#REF!</v>
      </c>
      <c r="L1684" s="135">
        <v>25327543</v>
      </c>
      <c r="M1684" s="111" t="e">
        <f>SUM(M1680:M1683)</f>
        <v>#REF!</v>
      </c>
      <c r="N1684" s="49" t="e">
        <f t="shared" ref="N1684:N1743" si="242">IF(L1684&gt;0,M1684*100/L1684,IF(M1684&gt;0,100,0))</f>
        <v>#REF!</v>
      </c>
      <c r="O1684" s="111">
        <v>3115</v>
      </c>
      <c r="P1684" s="9">
        <f t="shared" si="235"/>
        <v>0</v>
      </c>
      <c r="Q1684" s="130">
        <f t="shared" si="236"/>
        <v>335</v>
      </c>
      <c r="R1684" s="130">
        <f t="shared" si="237"/>
        <v>999</v>
      </c>
      <c r="S1684" s="130">
        <f t="shared" si="238"/>
        <v>1675</v>
      </c>
      <c r="T1684" s="130">
        <f t="shared" si="239"/>
        <v>3074</v>
      </c>
      <c r="U1684" s="130">
        <f t="shared" si="240"/>
        <v>29479312.672719996</v>
      </c>
      <c r="V1684" s="185">
        <f t="shared" si="241"/>
        <v>1675</v>
      </c>
      <c r="W1684" s="12">
        <v>335</v>
      </c>
      <c r="X1684" s="9">
        <v>999</v>
      </c>
      <c r="Y1684" s="9">
        <v>1675</v>
      </c>
      <c r="Z1684" s="12">
        <v>3074</v>
      </c>
      <c r="AA1684" s="12">
        <v>29479312.672719996</v>
      </c>
      <c r="AB1684" s="132"/>
      <c r="AC1684" s="131"/>
      <c r="AD1684" s="132"/>
      <c r="AE1684" s="132"/>
      <c r="AF1684" s="131"/>
      <c r="AG1684" s="131"/>
      <c r="AI1684" s="12"/>
      <c r="AL1684" s="12"/>
      <c r="AM1684" s="12"/>
      <c r="AO1684" s="12"/>
      <c r="AR1684" s="12"/>
      <c r="AS1684" s="12"/>
      <c r="AU1684" s="12"/>
      <c r="AX1684" s="12"/>
      <c r="AY1684" s="12"/>
      <c r="BA1684" s="12"/>
      <c r="BD1684" s="12"/>
      <c r="BE1684" s="12"/>
      <c r="BG1684" s="12"/>
      <c r="BJ1684" s="12"/>
      <c r="BK1684" s="12"/>
      <c r="BM1684" s="131"/>
      <c r="BN1684" s="132"/>
      <c r="BO1684" s="132"/>
      <c r="BP1684" s="12"/>
      <c r="BQ1684" s="12"/>
      <c r="BS1684" s="12"/>
      <c r="BV1684" s="12"/>
      <c r="BW1684" s="12"/>
      <c r="BY1684" s="12"/>
      <c r="CB1684" s="12"/>
      <c r="CC1684" s="12"/>
      <c r="CE1684" s="12"/>
      <c r="CH1684" s="12"/>
      <c r="CI1684" s="12"/>
    </row>
    <row r="1685" spans="1:87">
      <c r="A1685" s="9">
        <v>1676</v>
      </c>
      <c r="B1685" s="9">
        <v>336</v>
      </c>
      <c r="C1685" s="9" t="s">
        <v>1835</v>
      </c>
      <c r="D1685" s="9">
        <v>336</v>
      </c>
      <c r="E1685" s="9" t="s">
        <v>1396</v>
      </c>
      <c r="F1685" s="75">
        <v>69769188.724899977</v>
      </c>
      <c r="G1685" s="138">
        <v>0.9939807971611242</v>
      </c>
      <c r="H1685" s="129">
        <f>U1685</f>
        <v>69159899.607649997</v>
      </c>
      <c r="I1685" s="128">
        <f>IF(H1689&gt;0, H1685/H1689, 0)</f>
        <v>0.99350906944587125</v>
      </c>
      <c r="J1685" s="76"/>
      <c r="K1685" s="12" t="e">
        <f>ROUND(J1689*I1685,0)</f>
        <v>#REF!</v>
      </c>
      <c r="L1685" s="75">
        <v>45695271</v>
      </c>
      <c r="M1685" s="12" t="e">
        <f>K1685-L1685</f>
        <v>#REF!</v>
      </c>
      <c r="N1685" s="50" t="e">
        <f t="shared" si="242"/>
        <v>#REF!</v>
      </c>
      <c r="O1685" s="12">
        <v>6556</v>
      </c>
      <c r="P1685" s="9">
        <f t="shared" si="235"/>
        <v>0</v>
      </c>
      <c r="Q1685" s="130">
        <f t="shared" si="236"/>
        <v>336</v>
      </c>
      <c r="R1685" s="130">
        <f t="shared" si="237"/>
        <v>336</v>
      </c>
      <c r="S1685" s="130">
        <f t="shared" si="238"/>
        <v>1676</v>
      </c>
      <c r="T1685" s="130">
        <f t="shared" si="239"/>
        <v>6428</v>
      </c>
      <c r="U1685" s="130">
        <f t="shared" si="240"/>
        <v>69159899.607649997</v>
      </c>
      <c r="V1685" s="185">
        <f t="shared" si="241"/>
        <v>1676</v>
      </c>
      <c r="W1685" s="12">
        <v>336</v>
      </c>
      <c r="X1685" s="9">
        <v>336</v>
      </c>
      <c r="Y1685" s="9">
        <v>1676</v>
      </c>
      <c r="Z1685" s="12">
        <v>6428</v>
      </c>
      <c r="AA1685" s="12">
        <v>69159899.607649997</v>
      </c>
      <c r="AB1685" s="132"/>
      <c r="AC1685" s="131"/>
      <c r="AD1685" s="132"/>
      <c r="AE1685" s="132"/>
      <c r="AF1685" s="131"/>
      <c r="AG1685" s="131"/>
      <c r="AI1685" s="12"/>
      <c r="AL1685" s="12"/>
      <c r="AM1685" s="12"/>
      <c r="AO1685" s="12"/>
      <c r="AR1685" s="12"/>
      <c r="AS1685" s="12"/>
      <c r="AU1685" s="12"/>
      <c r="AX1685" s="12"/>
      <c r="AY1685" s="12"/>
      <c r="BA1685" s="12"/>
      <c r="BD1685" s="12"/>
      <c r="BE1685" s="12"/>
      <c r="BG1685" s="12"/>
      <c r="BJ1685" s="12"/>
      <c r="BK1685" s="12"/>
      <c r="BM1685" s="131"/>
      <c r="BN1685" s="132"/>
      <c r="BO1685" s="132"/>
      <c r="BP1685" s="12"/>
      <c r="BQ1685" s="12"/>
      <c r="BS1685" s="12"/>
      <c r="BV1685" s="12"/>
      <c r="BW1685" s="12"/>
      <c r="BY1685" s="12"/>
      <c r="CB1685" s="12"/>
      <c r="CC1685" s="12"/>
      <c r="CE1685" s="12"/>
      <c r="CH1685" s="12"/>
      <c r="CI1685" s="12"/>
    </row>
    <row r="1686" spans="1:87">
      <c r="A1686" s="9">
        <v>1677</v>
      </c>
      <c r="B1686" s="9">
        <v>336</v>
      </c>
      <c r="C1686" s="9" t="s">
        <v>1835</v>
      </c>
      <c r="D1686" s="9">
        <v>915</v>
      </c>
      <c r="E1686" s="9" t="s">
        <v>1500</v>
      </c>
      <c r="F1686" s="75">
        <v>422498</v>
      </c>
      <c r="G1686" s="138">
        <v>6.0192028388758182E-3</v>
      </c>
      <c r="H1686" s="129">
        <f t="shared" si="234"/>
        <v>451845</v>
      </c>
      <c r="I1686" s="128">
        <f>IF(H1689&gt;0, H1686/H1689, 0)</f>
        <v>6.4909305541287123E-3</v>
      </c>
      <c r="J1686" s="76"/>
      <c r="K1686" s="12" t="e">
        <f>ROUND(J1689*I1686,0)</f>
        <v>#REF!</v>
      </c>
      <c r="L1686" s="75">
        <v>276715</v>
      </c>
      <c r="M1686" s="12" t="e">
        <f>K1686-L1686</f>
        <v>#REF!</v>
      </c>
      <c r="N1686" s="50" t="e">
        <f t="shared" si="242"/>
        <v>#REF!</v>
      </c>
      <c r="O1686" s="12">
        <v>27</v>
      </c>
      <c r="P1686" s="9">
        <f t="shared" si="235"/>
        <v>0</v>
      </c>
      <c r="Q1686" s="130">
        <f t="shared" si="236"/>
        <v>336</v>
      </c>
      <c r="R1686" s="130">
        <f t="shared" si="237"/>
        <v>915</v>
      </c>
      <c r="S1686" s="130">
        <f t="shared" si="238"/>
        <v>1677</v>
      </c>
      <c r="T1686" s="130">
        <f t="shared" si="239"/>
        <v>28</v>
      </c>
      <c r="U1686" s="130">
        <f t="shared" si="240"/>
        <v>451845</v>
      </c>
      <c r="V1686" s="185">
        <f t="shared" si="241"/>
        <v>1677</v>
      </c>
      <c r="W1686" s="12">
        <v>336</v>
      </c>
      <c r="X1686" s="9">
        <v>915</v>
      </c>
      <c r="Y1686" s="9">
        <v>1677</v>
      </c>
      <c r="Z1686" s="12">
        <v>28</v>
      </c>
      <c r="AA1686" s="12">
        <v>451845</v>
      </c>
      <c r="AB1686" s="132"/>
      <c r="AC1686" s="131"/>
      <c r="AD1686" s="132"/>
      <c r="AE1686" s="132"/>
      <c r="AF1686" s="131"/>
      <c r="AG1686" s="131"/>
      <c r="AI1686" s="12"/>
      <c r="AL1686" s="12"/>
      <c r="AM1686" s="12"/>
      <c r="AO1686" s="12"/>
      <c r="AR1686" s="12"/>
      <c r="AS1686" s="12"/>
      <c r="AU1686" s="12"/>
      <c r="AX1686" s="12"/>
      <c r="AY1686" s="12"/>
      <c r="BA1686" s="12"/>
      <c r="BD1686" s="12"/>
      <c r="BE1686" s="12"/>
      <c r="BG1686" s="12"/>
      <c r="BJ1686" s="12"/>
      <c r="BK1686" s="12"/>
      <c r="BM1686" s="131"/>
      <c r="BN1686" s="132"/>
      <c r="BO1686" s="132"/>
      <c r="BP1686" s="12"/>
      <c r="BQ1686" s="12"/>
      <c r="BS1686" s="12"/>
      <c r="BV1686" s="12"/>
      <c r="BW1686" s="12"/>
      <c r="BY1686" s="12"/>
      <c r="CB1686" s="12"/>
      <c r="CC1686" s="12"/>
      <c r="CE1686" s="12"/>
      <c r="CH1686" s="12"/>
      <c r="CI1686" s="12"/>
    </row>
    <row r="1687" spans="1:87">
      <c r="A1687" s="9">
        <v>1678</v>
      </c>
      <c r="B1687" s="9">
        <v>336</v>
      </c>
      <c r="C1687" s="9" t="s">
        <v>1928</v>
      </c>
      <c r="D1687" s="9">
        <v>998</v>
      </c>
      <c r="E1687" s="9" t="s">
        <v>1928</v>
      </c>
      <c r="F1687" s="75">
        <v>0</v>
      </c>
      <c r="G1687" s="138">
        <v>0</v>
      </c>
      <c r="H1687" s="129">
        <f t="shared" si="234"/>
        <v>0</v>
      </c>
      <c r="I1687" s="128">
        <f>IF(H1689&gt;0, H1687/H1689, 0)</f>
        <v>0</v>
      </c>
      <c r="J1687" s="76"/>
      <c r="K1687" s="12" t="e">
        <f>ROUND(J1689*I1687,0)</f>
        <v>#REF!</v>
      </c>
      <c r="L1687" s="75">
        <v>0</v>
      </c>
      <c r="M1687" s="12" t="e">
        <f>K1687-L1687</f>
        <v>#REF!</v>
      </c>
      <c r="N1687" s="50" t="e">
        <f t="shared" si="242"/>
        <v>#REF!</v>
      </c>
      <c r="O1687" s="12">
        <v>0</v>
      </c>
      <c r="P1687" s="9">
        <f t="shared" si="235"/>
        <v>0</v>
      </c>
      <c r="Q1687" s="130">
        <f t="shared" si="236"/>
        <v>336</v>
      </c>
      <c r="R1687" s="130">
        <f t="shared" si="237"/>
        <v>998</v>
      </c>
      <c r="S1687" s="130">
        <f t="shared" si="238"/>
        <v>1678</v>
      </c>
      <c r="T1687" s="130">
        <f t="shared" si="239"/>
        <v>0</v>
      </c>
      <c r="U1687" s="130">
        <f t="shared" si="240"/>
        <v>0</v>
      </c>
      <c r="V1687" s="185">
        <f t="shared" si="241"/>
        <v>1678</v>
      </c>
      <c r="W1687" s="12">
        <v>336</v>
      </c>
      <c r="X1687" s="9">
        <v>998</v>
      </c>
      <c r="Y1687" s="9">
        <v>1678</v>
      </c>
      <c r="Z1687" s="12">
        <v>0</v>
      </c>
      <c r="AA1687" s="12">
        <v>0</v>
      </c>
      <c r="AB1687" s="132"/>
      <c r="AC1687" s="131"/>
      <c r="AD1687" s="132"/>
      <c r="AE1687" s="132"/>
      <c r="AF1687" s="131"/>
      <c r="AG1687" s="131"/>
      <c r="AI1687" s="12"/>
      <c r="AL1687" s="12"/>
      <c r="AM1687" s="12"/>
      <c r="AO1687" s="12"/>
      <c r="AR1687" s="12"/>
      <c r="AS1687" s="12"/>
      <c r="AU1687" s="12"/>
      <c r="AX1687" s="12"/>
      <c r="AY1687" s="12"/>
      <c r="BA1687" s="12"/>
      <c r="BD1687" s="12"/>
      <c r="BE1687" s="12"/>
      <c r="BG1687" s="12"/>
      <c r="BJ1687" s="12"/>
      <c r="BK1687" s="12"/>
      <c r="BM1687" s="131"/>
      <c r="BN1687" s="132"/>
      <c r="BO1687" s="132"/>
      <c r="BP1687" s="12"/>
      <c r="BQ1687" s="12"/>
      <c r="BS1687" s="12"/>
      <c r="BV1687" s="12"/>
      <c r="BW1687" s="12"/>
      <c r="BY1687" s="12"/>
      <c r="CB1687" s="12"/>
      <c r="CC1687" s="12"/>
      <c r="CE1687" s="12"/>
      <c r="CH1687" s="12"/>
      <c r="CI1687" s="12"/>
    </row>
    <row r="1688" spans="1:87">
      <c r="A1688" s="9">
        <v>1679</v>
      </c>
      <c r="B1688" s="9">
        <v>336</v>
      </c>
      <c r="C1688" s="9" t="s">
        <v>1928</v>
      </c>
      <c r="D1688" s="9">
        <v>998</v>
      </c>
      <c r="E1688" s="9" t="s">
        <v>1928</v>
      </c>
      <c r="F1688" s="75">
        <v>0</v>
      </c>
      <c r="G1688" s="138">
        <v>0</v>
      </c>
      <c r="H1688" s="129">
        <f t="shared" si="234"/>
        <v>0</v>
      </c>
      <c r="I1688" s="128">
        <f>IF(H1689&gt;0, H1688/H1689, 0)</f>
        <v>0</v>
      </c>
      <c r="J1688" s="76"/>
      <c r="K1688" s="12" t="e">
        <f>ROUND(J1689*I1688,0)</f>
        <v>#REF!</v>
      </c>
      <c r="L1688" s="75">
        <v>0</v>
      </c>
      <c r="M1688" s="12" t="e">
        <f>K1688-L1688</f>
        <v>#REF!</v>
      </c>
      <c r="N1688" s="50" t="e">
        <f t="shared" si="242"/>
        <v>#REF!</v>
      </c>
      <c r="O1688" s="12">
        <v>0</v>
      </c>
      <c r="P1688" s="9">
        <f t="shared" si="235"/>
        <v>0</v>
      </c>
      <c r="Q1688" s="130">
        <f t="shared" si="236"/>
        <v>336</v>
      </c>
      <c r="R1688" s="130">
        <f t="shared" si="237"/>
        <v>998</v>
      </c>
      <c r="S1688" s="130">
        <f t="shared" si="238"/>
        <v>1679</v>
      </c>
      <c r="T1688" s="130">
        <f t="shared" si="239"/>
        <v>0</v>
      </c>
      <c r="U1688" s="130">
        <f t="shared" si="240"/>
        <v>0</v>
      </c>
      <c r="V1688" s="185">
        <f t="shared" si="241"/>
        <v>1679</v>
      </c>
      <c r="W1688" s="12">
        <v>336</v>
      </c>
      <c r="X1688" s="9">
        <v>998</v>
      </c>
      <c r="Y1688" s="9">
        <v>1679</v>
      </c>
      <c r="Z1688" s="12">
        <v>0</v>
      </c>
      <c r="AA1688" s="12">
        <v>0</v>
      </c>
      <c r="AB1688" s="132"/>
      <c r="AC1688" s="131"/>
      <c r="AD1688" s="132"/>
      <c r="AE1688" s="132"/>
      <c r="AF1688" s="131"/>
      <c r="AG1688" s="131"/>
      <c r="AI1688" s="12"/>
      <c r="AL1688" s="12"/>
      <c r="AM1688" s="12"/>
      <c r="AO1688" s="12"/>
      <c r="AR1688" s="12"/>
      <c r="AS1688" s="12"/>
      <c r="AU1688" s="12"/>
      <c r="AX1688" s="12"/>
      <c r="AY1688" s="12"/>
      <c r="BA1688" s="12"/>
      <c r="BD1688" s="12"/>
      <c r="BE1688" s="12"/>
      <c r="BG1688" s="12"/>
      <c r="BJ1688" s="12"/>
      <c r="BK1688" s="12"/>
      <c r="BM1688" s="131"/>
      <c r="BN1688" s="132"/>
      <c r="BO1688" s="132"/>
      <c r="BP1688" s="12"/>
      <c r="BQ1688" s="12"/>
      <c r="BS1688" s="12"/>
      <c r="BV1688" s="12"/>
      <c r="BW1688" s="12"/>
      <c r="BY1688" s="12"/>
      <c r="CB1688" s="12"/>
      <c r="CC1688" s="12"/>
      <c r="CE1688" s="12"/>
      <c r="CH1688" s="12"/>
      <c r="CI1688" s="12"/>
    </row>
    <row r="1689" spans="1:87">
      <c r="A1689" s="9">
        <v>1680</v>
      </c>
      <c r="B1689" s="13">
        <v>336</v>
      </c>
      <c r="C1689" s="13" t="s">
        <v>1835</v>
      </c>
      <c r="D1689" s="13">
        <v>999</v>
      </c>
      <c r="E1689" s="13" t="s">
        <v>946</v>
      </c>
      <c r="F1689" s="135">
        <v>70191686.724899977</v>
      </c>
      <c r="G1689" s="142">
        <v>1</v>
      </c>
      <c r="H1689" s="134">
        <f>SUM(H1685:H1688)</f>
        <v>69611744.607649997</v>
      </c>
      <c r="I1689" s="133">
        <f>SUM(I1685:I1688)</f>
        <v>1</v>
      </c>
      <c r="J1689" s="111" t="e">
        <f>VLOOKUP(B1689,town351,22)</f>
        <v>#REF!</v>
      </c>
      <c r="K1689" s="111" t="e">
        <f>SUM(K1685:K1688)</f>
        <v>#REF!</v>
      </c>
      <c r="L1689" s="135">
        <v>45971986</v>
      </c>
      <c r="M1689" s="111" t="e">
        <f>SUM(M1685:M1688)</f>
        <v>#REF!</v>
      </c>
      <c r="N1689" s="49" t="e">
        <f t="shared" si="242"/>
        <v>#REF!</v>
      </c>
      <c r="O1689" s="111">
        <v>6583</v>
      </c>
      <c r="P1689" s="9">
        <f t="shared" si="235"/>
        <v>0</v>
      </c>
      <c r="Q1689" s="130">
        <f t="shared" si="236"/>
        <v>336</v>
      </c>
      <c r="R1689" s="130">
        <f t="shared" si="237"/>
        <v>999</v>
      </c>
      <c r="S1689" s="130">
        <f t="shared" si="238"/>
        <v>1680</v>
      </c>
      <c r="T1689" s="130">
        <f t="shared" si="239"/>
        <v>6456</v>
      </c>
      <c r="U1689" s="130">
        <f t="shared" si="240"/>
        <v>69611744.607649997</v>
      </c>
      <c r="V1689" s="185">
        <f t="shared" si="241"/>
        <v>1680</v>
      </c>
      <c r="W1689" s="12">
        <v>336</v>
      </c>
      <c r="X1689" s="9">
        <v>999</v>
      </c>
      <c r="Y1689" s="9">
        <v>1680</v>
      </c>
      <c r="Z1689" s="12">
        <v>6456</v>
      </c>
      <c r="AA1689" s="12">
        <v>69611744.607649997</v>
      </c>
      <c r="AB1689" s="132"/>
      <c r="AC1689" s="131"/>
      <c r="AD1689" s="132"/>
      <c r="AE1689" s="132"/>
      <c r="AF1689" s="131"/>
      <c r="AG1689" s="131"/>
      <c r="AI1689" s="12"/>
      <c r="AL1689" s="12"/>
      <c r="AM1689" s="12"/>
      <c r="AO1689" s="12"/>
      <c r="AR1689" s="12"/>
      <c r="AS1689" s="12"/>
      <c r="AU1689" s="12"/>
      <c r="AX1689" s="12"/>
      <c r="AY1689" s="12"/>
      <c r="BA1689" s="12"/>
      <c r="BD1689" s="12"/>
      <c r="BE1689" s="12"/>
      <c r="BG1689" s="12"/>
      <c r="BJ1689" s="12"/>
      <c r="BK1689" s="12"/>
      <c r="BM1689" s="131"/>
      <c r="BN1689" s="132"/>
      <c r="BO1689" s="132"/>
      <c r="BP1689" s="12"/>
      <c r="BQ1689" s="12"/>
      <c r="BS1689" s="12"/>
      <c r="BV1689" s="12"/>
      <c r="BW1689" s="12"/>
      <c r="BY1689" s="12"/>
      <c r="CB1689" s="12"/>
      <c r="CC1689" s="12"/>
      <c r="CE1689" s="12"/>
      <c r="CH1689" s="12"/>
      <c r="CI1689" s="12"/>
    </row>
    <row r="1690" spans="1:87">
      <c r="A1690" s="9">
        <v>1681</v>
      </c>
      <c r="B1690" s="9">
        <v>337</v>
      </c>
      <c r="C1690" s="9" t="s">
        <v>1836</v>
      </c>
      <c r="D1690" s="9">
        <v>337</v>
      </c>
      <c r="E1690" s="9" t="s">
        <v>1397</v>
      </c>
      <c r="F1690" s="75">
        <v>877253.83999999985</v>
      </c>
      <c r="G1690" s="138">
        <v>0.50861698044259296</v>
      </c>
      <c r="H1690" s="129">
        <f>U1690</f>
        <v>852415.71000000008</v>
      </c>
      <c r="I1690" s="128">
        <f>IF(H1694&gt;0, H1690/H1694, 0)</f>
        <v>0.50689586587834912</v>
      </c>
      <c r="J1690" s="76"/>
      <c r="K1690" s="12" t="e">
        <f>ROUND(J1694*I1690,0)</f>
        <v>#REF!</v>
      </c>
      <c r="L1690" s="75">
        <v>745655</v>
      </c>
      <c r="M1690" s="12" t="e">
        <f>K1690-L1690</f>
        <v>#REF!</v>
      </c>
      <c r="N1690" s="50" t="e">
        <f t="shared" si="242"/>
        <v>#REF!</v>
      </c>
      <c r="O1690" s="12">
        <v>89</v>
      </c>
      <c r="P1690" s="9">
        <f t="shared" si="235"/>
        <v>0</v>
      </c>
      <c r="Q1690" s="130">
        <f t="shared" si="236"/>
        <v>337</v>
      </c>
      <c r="R1690" s="130">
        <f t="shared" si="237"/>
        <v>337</v>
      </c>
      <c r="S1690" s="130">
        <f t="shared" si="238"/>
        <v>1681</v>
      </c>
      <c r="T1690" s="130">
        <f t="shared" si="239"/>
        <v>82</v>
      </c>
      <c r="U1690" s="130">
        <f t="shared" si="240"/>
        <v>852415.71000000008</v>
      </c>
      <c r="V1690" s="185">
        <f t="shared" si="241"/>
        <v>1681</v>
      </c>
      <c r="W1690" s="12">
        <v>337</v>
      </c>
      <c r="X1690" s="9">
        <v>337</v>
      </c>
      <c r="Y1690" s="9">
        <v>1681</v>
      </c>
      <c r="Z1690" s="12">
        <v>82</v>
      </c>
      <c r="AA1690" s="12">
        <v>852415.71000000008</v>
      </c>
      <c r="AB1690" s="132"/>
      <c r="AC1690" s="131"/>
      <c r="AD1690" s="132"/>
      <c r="AE1690" s="132"/>
      <c r="AF1690" s="131"/>
      <c r="AG1690" s="131"/>
      <c r="AI1690" s="12"/>
      <c r="AL1690" s="12"/>
      <c r="AM1690" s="12"/>
      <c r="AO1690" s="12"/>
      <c r="AR1690" s="12"/>
      <c r="AS1690" s="12"/>
      <c r="AU1690" s="12"/>
      <c r="AX1690" s="12"/>
      <c r="AY1690" s="12"/>
      <c r="BA1690" s="12"/>
      <c r="BD1690" s="12"/>
      <c r="BE1690" s="12"/>
      <c r="BG1690" s="12"/>
      <c r="BJ1690" s="12"/>
      <c r="BK1690" s="12"/>
      <c r="BM1690" s="131"/>
      <c r="BN1690" s="132"/>
      <c r="BO1690" s="132"/>
      <c r="BP1690" s="12"/>
      <c r="BQ1690" s="12"/>
      <c r="BS1690" s="12"/>
      <c r="BV1690" s="12"/>
      <c r="BW1690" s="12"/>
      <c r="BY1690" s="12"/>
      <c r="CB1690" s="12"/>
      <c r="CC1690" s="12"/>
      <c r="CE1690" s="12"/>
      <c r="CH1690" s="12"/>
      <c r="CI1690" s="12"/>
    </row>
    <row r="1691" spans="1:87">
      <c r="A1691" s="9">
        <v>1682</v>
      </c>
      <c r="B1691" s="9">
        <v>337</v>
      </c>
      <c r="C1691" s="9" t="s">
        <v>1836</v>
      </c>
      <c r="D1691" s="9">
        <v>670</v>
      </c>
      <c r="E1691" s="9" t="s">
        <v>1435</v>
      </c>
      <c r="F1691" s="75">
        <v>720378</v>
      </c>
      <c r="G1691" s="138">
        <v>0.41766301431895048</v>
      </c>
      <c r="H1691" s="129">
        <f t="shared" si="234"/>
        <v>715680</v>
      </c>
      <c r="I1691" s="128">
        <f>IF(H1694&gt;0, H1691/H1694, 0)</f>
        <v>0.42558487488671098</v>
      </c>
      <c r="J1691" s="76"/>
      <c r="K1691" s="12" t="e">
        <f>ROUND(J1694*I1691,0)</f>
        <v>#REF!</v>
      </c>
      <c r="L1691" s="75">
        <v>612313</v>
      </c>
      <c r="M1691" s="12" t="e">
        <f>K1691-L1691</f>
        <v>#REF!</v>
      </c>
      <c r="N1691" s="50" t="e">
        <f t="shared" si="242"/>
        <v>#REF!</v>
      </c>
      <c r="O1691" s="12">
        <v>72</v>
      </c>
      <c r="P1691" s="9">
        <f t="shared" si="235"/>
        <v>0</v>
      </c>
      <c r="Q1691" s="130">
        <f t="shared" si="236"/>
        <v>337</v>
      </c>
      <c r="R1691" s="130">
        <f t="shared" si="237"/>
        <v>670</v>
      </c>
      <c r="S1691" s="130">
        <f t="shared" si="238"/>
        <v>1682</v>
      </c>
      <c r="T1691" s="130">
        <f t="shared" si="239"/>
        <v>71</v>
      </c>
      <c r="U1691" s="130">
        <f t="shared" si="240"/>
        <v>715680</v>
      </c>
      <c r="V1691" s="185">
        <f t="shared" si="241"/>
        <v>1682</v>
      </c>
      <c r="W1691" s="12">
        <v>337</v>
      </c>
      <c r="X1691" s="9">
        <v>670</v>
      </c>
      <c r="Y1691" s="9">
        <v>1682</v>
      </c>
      <c r="Z1691" s="12">
        <v>71</v>
      </c>
      <c r="AA1691" s="12">
        <v>715680</v>
      </c>
      <c r="AB1691" s="132"/>
      <c r="AC1691" s="131"/>
      <c r="AD1691" s="132"/>
      <c r="AE1691" s="132"/>
      <c r="AF1691" s="131"/>
      <c r="AG1691" s="131"/>
      <c r="AI1691" s="12"/>
      <c r="AL1691" s="12"/>
      <c r="AM1691" s="12"/>
      <c r="AO1691" s="12"/>
      <c r="AR1691" s="12"/>
      <c r="AS1691" s="12"/>
      <c r="AU1691" s="12"/>
      <c r="AX1691" s="12"/>
      <c r="AY1691" s="12"/>
      <c r="BA1691" s="12"/>
      <c r="BD1691" s="12"/>
      <c r="BE1691" s="12"/>
      <c r="BG1691" s="12"/>
      <c r="BJ1691" s="12"/>
      <c r="BK1691" s="12"/>
      <c r="BM1691" s="131"/>
      <c r="BN1691" s="132"/>
      <c r="BO1691" s="132"/>
      <c r="BP1691" s="12"/>
      <c r="BQ1691" s="12"/>
      <c r="BS1691" s="12"/>
      <c r="BV1691" s="12"/>
      <c r="BW1691" s="12"/>
      <c r="BY1691" s="12"/>
      <c r="CB1691" s="12"/>
      <c r="CC1691" s="12"/>
      <c r="CE1691" s="12"/>
      <c r="CH1691" s="12"/>
      <c r="CI1691" s="12"/>
    </row>
    <row r="1692" spans="1:87">
      <c r="A1692" s="9">
        <v>1683</v>
      </c>
      <c r="B1692" s="9">
        <v>337</v>
      </c>
      <c r="C1692" s="9" t="s">
        <v>1836</v>
      </c>
      <c r="D1692" s="9">
        <v>818</v>
      </c>
      <c r="E1692" s="9" t="s">
        <v>1479</v>
      </c>
      <c r="F1692" s="39">
        <v>127151</v>
      </c>
      <c r="G1692" s="128">
        <v>7.3720005238456579E-2</v>
      </c>
      <c r="H1692" s="129">
        <f t="shared" si="234"/>
        <v>113543</v>
      </c>
      <c r="I1692" s="128">
        <f>IF(H1694&gt;0, H1692/H1694, 0)</f>
        <v>6.7519259234939955E-2</v>
      </c>
      <c r="J1692" s="76"/>
      <c r="K1692" s="12" t="e">
        <f>ROUND(J1694*I1692,0)</f>
        <v>#REF!</v>
      </c>
      <c r="L1692" s="75">
        <v>108077</v>
      </c>
      <c r="M1692" s="12" t="e">
        <f>K1692-L1692</f>
        <v>#REF!</v>
      </c>
      <c r="N1692" s="50" t="e">
        <f t="shared" si="242"/>
        <v>#REF!</v>
      </c>
      <c r="O1692" s="12">
        <v>8</v>
      </c>
      <c r="P1692" s="9">
        <f t="shared" si="235"/>
        <v>0</v>
      </c>
      <c r="Q1692" s="130">
        <f t="shared" si="236"/>
        <v>337</v>
      </c>
      <c r="R1692" s="130">
        <f t="shared" si="237"/>
        <v>818</v>
      </c>
      <c r="S1692" s="130">
        <f t="shared" si="238"/>
        <v>1683</v>
      </c>
      <c r="T1692" s="130">
        <f t="shared" si="239"/>
        <v>7</v>
      </c>
      <c r="U1692" s="130">
        <f t="shared" si="240"/>
        <v>113543</v>
      </c>
      <c r="V1692" s="185">
        <f t="shared" si="241"/>
        <v>1683</v>
      </c>
      <c r="W1692" s="12">
        <v>337</v>
      </c>
      <c r="X1692" s="9">
        <v>818</v>
      </c>
      <c r="Y1692" s="9">
        <v>1683</v>
      </c>
      <c r="Z1692" s="12">
        <v>7</v>
      </c>
      <c r="AA1692" s="12">
        <v>113543</v>
      </c>
      <c r="AB1692" s="132"/>
      <c r="AC1692" s="131"/>
      <c r="AD1692" s="132"/>
      <c r="AE1692" s="132"/>
      <c r="AF1692" s="131"/>
      <c r="AG1692" s="131"/>
      <c r="AI1692" s="12"/>
      <c r="AL1692" s="12"/>
      <c r="AM1692" s="12"/>
      <c r="AO1692" s="12"/>
      <c r="AR1692" s="12"/>
      <c r="AS1692" s="12"/>
      <c r="AU1692" s="12"/>
      <c r="AX1692" s="12"/>
      <c r="AY1692" s="12"/>
      <c r="BA1692" s="12"/>
      <c r="BD1692" s="12"/>
      <c r="BE1692" s="12"/>
      <c r="BG1692" s="12"/>
      <c r="BJ1692" s="12"/>
      <c r="BK1692" s="12"/>
      <c r="BM1692" s="131"/>
      <c r="BN1692" s="132"/>
      <c r="BO1692" s="132"/>
      <c r="BP1692" s="12"/>
      <c r="BQ1692" s="12"/>
      <c r="BS1692" s="12"/>
      <c r="BV1692" s="12"/>
      <c r="BW1692" s="12"/>
      <c r="BY1692" s="12"/>
      <c r="CB1692" s="12"/>
      <c r="CC1692" s="12"/>
      <c r="CE1692" s="12"/>
      <c r="CH1692" s="12"/>
      <c r="CI1692" s="12"/>
    </row>
    <row r="1693" spans="1:87">
      <c r="A1693" s="9">
        <v>1684</v>
      </c>
      <c r="B1693" s="9">
        <v>337</v>
      </c>
      <c r="C1693" s="9" t="s">
        <v>1928</v>
      </c>
      <c r="D1693" s="9">
        <v>998</v>
      </c>
      <c r="E1693" s="9" t="s">
        <v>1928</v>
      </c>
      <c r="F1693" s="39">
        <v>0</v>
      </c>
      <c r="G1693" s="128">
        <v>0</v>
      </c>
      <c r="H1693" s="129">
        <f t="shared" si="234"/>
        <v>0</v>
      </c>
      <c r="I1693" s="128">
        <f>IF(H1694&gt;0, H1693/H1694, 0)</f>
        <v>0</v>
      </c>
      <c r="J1693" s="76"/>
      <c r="K1693" s="12" t="e">
        <f>ROUND(J1694*I1693,0)</f>
        <v>#REF!</v>
      </c>
      <c r="L1693" s="75">
        <v>0</v>
      </c>
      <c r="M1693" s="12" t="e">
        <f>K1693-L1693</f>
        <v>#REF!</v>
      </c>
      <c r="N1693" s="50" t="e">
        <f t="shared" si="242"/>
        <v>#REF!</v>
      </c>
      <c r="O1693" s="12">
        <v>0</v>
      </c>
      <c r="P1693" s="9">
        <f t="shared" si="235"/>
        <v>0</v>
      </c>
      <c r="Q1693" s="130">
        <f t="shared" si="236"/>
        <v>337</v>
      </c>
      <c r="R1693" s="130">
        <f t="shared" si="237"/>
        <v>998</v>
      </c>
      <c r="S1693" s="130">
        <f t="shared" si="238"/>
        <v>1684</v>
      </c>
      <c r="T1693" s="130">
        <f t="shared" si="239"/>
        <v>0</v>
      </c>
      <c r="U1693" s="130">
        <f t="shared" si="240"/>
        <v>0</v>
      </c>
      <c r="V1693" s="185">
        <f t="shared" si="241"/>
        <v>1684</v>
      </c>
      <c r="W1693" s="12">
        <v>337</v>
      </c>
      <c r="X1693" s="9">
        <v>998</v>
      </c>
      <c r="Y1693" s="9">
        <v>1684</v>
      </c>
      <c r="Z1693" s="12">
        <v>0</v>
      </c>
      <c r="AA1693" s="12">
        <v>0</v>
      </c>
      <c r="AB1693" s="132"/>
      <c r="AC1693" s="131"/>
      <c r="AD1693" s="132"/>
      <c r="AE1693" s="132"/>
      <c r="AF1693" s="131"/>
      <c r="AG1693" s="131"/>
      <c r="AI1693" s="12"/>
      <c r="AL1693" s="12"/>
      <c r="AM1693" s="12"/>
      <c r="AO1693" s="12"/>
      <c r="AR1693" s="12"/>
      <c r="AS1693" s="12"/>
      <c r="AU1693" s="12"/>
      <c r="AX1693" s="12"/>
      <c r="AY1693" s="12"/>
      <c r="BA1693" s="12"/>
      <c r="BD1693" s="12"/>
      <c r="BE1693" s="12"/>
      <c r="BG1693" s="12"/>
      <c r="BJ1693" s="12"/>
      <c r="BK1693" s="12"/>
      <c r="BM1693" s="131"/>
      <c r="BN1693" s="132"/>
      <c r="BO1693" s="132"/>
      <c r="BP1693" s="12"/>
      <c r="BQ1693" s="12"/>
      <c r="BS1693" s="12"/>
      <c r="BV1693" s="12"/>
      <c r="BW1693" s="12"/>
      <c r="BY1693" s="12"/>
      <c r="CB1693" s="12"/>
      <c r="CC1693" s="12"/>
      <c r="CE1693" s="12"/>
      <c r="CH1693" s="12"/>
      <c r="CI1693" s="12"/>
    </row>
    <row r="1694" spans="1:87">
      <c r="A1694" s="9">
        <v>1685</v>
      </c>
      <c r="B1694" s="13">
        <v>337</v>
      </c>
      <c r="C1694" s="13" t="s">
        <v>1836</v>
      </c>
      <c r="D1694" s="13">
        <v>999</v>
      </c>
      <c r="E1694" s="13" t="s">
        <v>946</v>
      </c>
      <c r="F1694" s="111">
        <v>1724782.8399999999</v>
      </c>
      <c r="G1694" s="133">
        <v>1</v>
      </c>
      <c r="H1694" s="134">
        <f>SUM(H1690:H1693)</f>
        <v>1681638.71</v>
      </c>
      <c r="I1694" s="133">
        <f>SUM(I1690:I1693)</f>
        <v>1</v>
      </c>
      <c r="J1694" s="111" t="e">
        <f>VLOOKUP(B1694,town351,22)</f>
        <v>#REF!</v>
      </c>
      <c r="K1694" s="111" t="e">
        <f>SUM(K1690:K1693)</f>
        <v>#REF!</v>
      </c>
      <c r="L1694" s="135">
        <v>1466045</v>
      </c>
      <c r="M1694" s="111" t="e">
        <f>SUM(M1690:M1693)</f>
        <v>#REF!</v>
      </c>
      <c r="N1694" s="49" t="e">
        <f t="shared" si="242"/>
        <v>#REF!</v>
      </c>
      <c r="O1694" s="111">
        <v>169</v>
      </c>
      <c r="P1694" s="9">
        <f t="shared" si="235"/>
        <v>0</v>
      </c>
      <c r="Q1694" s="130">
        <f t="shared" si="236"/>
        <v>337</v>
      </c>
      <c r="R1694" s="130">
        <f t="shared" si="237"/>
        <v>999</v>
      </c>
      <c r="S1694" s="130">
        <f t="shared" si="238"/>
        <v>1685</v>
      </c>
      <c r="T1694" s="130">
        <f t="shared" si="239"/>
        <v>160</v>
      </c>
      <c r="U1694" s="130">
        <f t="shared" si="240"/>
        <v>1681638.71</v>
      </c>
      <c r="V1694" s="185">
        <f t="shared" si="241"/>
        <v>1685</v>
      </c>
      <c r="W1694" s="12">
        <v>337</v>
      </c>
      <c r="X1694" s="9">
        <v>999</v>
      </c>
      <c r="Y1694" s="9">
        <v>1685</v>
      </c>
      <c r="Z1694" s="12">
        <v>160</v>
      </c>
      <c r="AA1694" s="12">
        <v>1681638.71</v>
      </c>
      <c r="AB1694" s="132"/>
      <c r="AC1694" s="131"/>
      <c r="AD1694" s="132"/>
      <c r="AE1694" s="132"/>
      <c r="AF1694" s="131"/>
      <c r="AG1694" s="131"/>
      <c r="AI1694" s="12"/>
      <c r="AL1694" s="12"/>
      <c r="AM1694" s="12"/>
      <c r="AO1694" s="12"/>
      <c r="AR1694" s="12"/>
      <c r="AS1694" s="12"/>
      <c r="AU1694" s="12"/>
      <c r="AX1694" s="12"/>
      <c r="AY1694" s="12"/>
      <c r="BA1694" s="12"/>
      <c r="BD1694" s="12"/>
      <c r="BE1694" s="12"/>
      <c r="BG1694" s="12"/>
      <c r="BJ1694" s="12"/>
      <c r="BK1694" s="12"/>
      <c r="BM1694" s="131"/>
      <c r="BN1694" s="132"/>
      <c r="BO1694" s="132"/>
      <c r="BP1694" s="12"/>
      <c r="BQ1694" s="12"/>
      <c r="BS1694" s="12"/>
      <c r="BV1694" s="12"/>
      <c r="BW1694" s="12"/>
      <c r="BY1694" s="12"/>
      <c r="CB1694" s="12"/>
      <c r="CC1694" s="12"/>
      <c r="CE1694" s="12"/>
      <c r="CH1694" s="12"/>
      <c r="CI1694" s="12"/>
    </row>
    <row r="1695" spans="1:87">
      <c r="A1695" s="9">
        <v>1686</v>
      </c>
      <c r="B1695" s="9">
        <v>338</v>
      </c>
      <c r="C1695" s="9" t="s">
        <v>1837</v>
      </c>
      <c r="D1695" s="9">
        <v>338</v>
      </c>
      <c r="E1695" s="9" t="s">
        <v>1398</v>
      </c>
      <c r="F1695" s="39">
        <v>118799.64000000001</v>
      </c>
      <c r="G1695" s="128">
        <v>4.8981996737884788E-3</v>
      </c>
      <c r="H1695" s="129">
        <f>U1695</f>
        <v>118538.28</v>
      </c>
      <c r="I1695" s="128">
        <f>IF(H1699&gt;0, H1695/H1699, 0)</f>
        <v>4.7926371449595112E-3</v>
      </c>
      <c r="J1695" s="76"/>
      <c r="K1695" s="12" t="e">
        <f>ROUND(J1699*I1695,0)</f>
        <v>#REF!</v>
      </c>
      <c r="L1695" s="75">
        <v>47836</v>
      </c>
      <c r="M1695" s="12" t="e">
        <f>K1695-L1695</f>
        <v>#REF!</v>
      </c>
      <c r="N1695" s="50" t="e">
        <f t="shared" si="242"/>
        <v>#REF!</v>
      </c>
      <c r="O1695" s="12">
        <v>9</v>
      </c>
      <c r="P1695" s="9">
        <f t="shared" si="235"/>
        <v>0</v>
      </c>
      <c r="Q1695" s="130">
        <f t="shared" si="236"/>
        <v>338</v>
      </c>
      <c r="R1695" s="130">
        <f t="shared" si="237"/>
        <v>338</v>
      </c>
      <c r="S1695" s="130">
        <f t="shared" si="238"/>
        <v>1686</v>
      </c>
      <c r="T1695" s="130">
        <f t="shared" si="239"/>
        <v>9</v>
      </c>
      <c r="U1695" s="130">
        <f t="shared" si="240"/>
        <v>118538.28</v>
      </c>
      <c r="V1695" s="185">
        <f t="shared" si="241"/>
        <v>1686</v>
      </c>
      <c r="W1695" s="12">
        <v>338</v>
      </c>
      <c r="X1695" s="9">
        <v>338</v>
      </c>
      <c r="Y1695" s="9">
        <v>1686</v>
      </c>
      <c r="Z1695" s="12">
        <v>9</v>
      </c>
      <c r="AA1695" s="12">
        <v>118538.28</v>
      </c>
      <c r="AB1695" s="132"/>
      <c r="AC1695" s="131"/>
      <c r="AD1695" s="132"/>
      <c r="AE1695" s="132"/>
      <c r="AF1695" s="131"/>
      <c r="AG1695" s="131"/>
      <c r="AI1695" s="12"/>
      <c r="AL1695" s="12"/>
      <c r="AM1695" s="12"/>
      <c r="AO1695" s="12"/>
      <c r="AR1695" s="12"/>
      <c r="AS1695" s="12"/>
      <c r="AU1695" s="12"/>
      <c r="AX1695" s="12"/>
      <c r="AY1695" s="12"/>
      <c r="BA1695" s="12"/>
      <c r="BD1695" s="12"/>
      <c r="BE1695" s="12"/>
      <c r="BG1695" s="12"/>
      <c r="BJ1695" s="12"/>
      <c r="BK1695" s="12"/>
      <c r="BM1695" s="131"/>
      <c r="BN1695" s="132"/>
      <c r="BO1695" s="132"/>
      <c r="BP1695" s="12"/>
      <c r="BQ1695" s="12"/>
      <c r="BS1695" s="12"/>
      <c r="BV1695" s="12"/>
      <c r="BW1695" s="12"/>
      <c r="BY1695" s="12"/>
      <c r="CB1695" s="12"/>
      <c r="CC1695" s="12"/>
      <c r="CE1695" s="12"/>
      <c r="CH1695" s="12"/>
      <c r="CI1695" s="12"/>
    </row>
    <row r="1696" spans="1:87">
      <c r="A1696" s="9">
        <v>1687</v>
      </c>
      <c r="B1696" s="9">
        <v>338</v>
      </c>
      <c r="C1696" s="9" t="s">
        <v>1837</v>
      </c>
      <c r="D1696" s="9">
        <v>780</v>
      </c>
      <c r="E1696" s="9" t="s">
        <v>1472</v>
      </c>
      <c r="F1696" s="39">
        <v>22342344</v>
      </c>
      <c r="G1696" s="128">
        <v>0.92119186634294492</v>
      </c>
      <c r="H1696" s="129">
        <f t="shared" si="234"/>
        <v>22432548</v>
      </c>
      <c r="I1696" s="128">
        <f>IF(H1699&gt;0, H1696/H1699, 0)</f>
        <v>0.90697336591088706</v>
      </c>
      <c r="J1696" s="76"/>
      <c r="K1696" s="12" t="e">
        <f>ROUND(J1699*I1696,0)</f>
        <v>#REF!</v>
      </c>
      <c r="L1696" s="75">
        <v>8996371</v>
      </c>
      <c r="M1696" s="12" t="e">
        <f>K1696-L1696</f>
        <v>#REF!</v>
      </c>
      <c r="N1696" s="50" t="e">
        <f t="shared" si="242"/>
        <v>#REF!</v>
      </c>
      <c r="O1696" s="12">
        <v>2311</v>
      </c>
      <c r="P1696" s="9">
        <f t="shared" si="235"/>
        <v>0</v>
      </c>
      <c r="Q1696" s="130">
        <f t="shared" si="236"/>
        <v>338</v>
      </c>
      <c r="R1696" s="130">
        <f t="shared" si="237"/>
        <v>780</v>
      </c>
      <c r="S1696" s="130">
        <f t="shared" si="238"/>
        <v>1687</v>
      </c>
      <c r="T1696" s="130">
        <f t="shared" si="239"/>
        <v>2305</v>
      </c>
      <c r="U1696" s="130">
        <f t="shared" si="240"/>
        <v>22432548</v>
      </c>
      <c r="V1696" s="185">
        <f t="shared" si="241"/>
        <v>1687</v>
      </c>
      <c r="W1696" s="12">
        <v>338</v>
      </c>
      <c r="X1696" s="9">
        <v>780</v>
      </c>
      <c r="Y1696" s="9">
        <v>1687</v>
      </c>
      <c r="Z1696" s="12">
        <v>2305</v>
      </c>
      <c r="AA1696" s="12">
        <v>22432548</v>
      </c>
      <c r="AB1696" s="132"/>
      <c r="AC1696" s="131"/>
      <c r="AD1696" s="132"/>
      <c r="AE1696" s="132"/>
      <c r="AF1696" s="131"/>
      <c r="AG1696" s="131"/>
      <c r="AI1696" s="12"/>
      <c r="AL1696" s="12"/>
      <c r="AM1696" s="12"/>
      <c r="AO1696" s="12"/>
      <c r="AR1696" s="12"/>
      <c r="AS1696" s="12"/>
      <c r="AU1696" s="12"/>
      <c r="AX1696" s="12"/>
      <c r="AY1696" s="12"/>
      <c r="BA1696" s="12"/>
      <c r="BD1696" s="12"/>
      <c r="BE1696" s="12"/>
      <c r="BG1696" s="12"/>
      <c r="BJ1696" s="12"/>
      <c r="BK1696" s="12"/>
      <c r="BM1696" s="131"/>
      <c r="BN1696" s="132"/>
      <c r="BO1696" s="132"/>
      <c r="BP1696" s="12"/>
      <c r="BQ1696" s="12"/>
      <c r="BS1696" s="12"/>
      <c r="BV1696" s="12"/>
      <c r="BW1696" s="12"/>
      <c r="BY1696" s="12"/>
      <c r="CB1696" s="12"/>
      <c r="CC1696" s="12"/>
      <c r="CE1696" s="12"/>
      <c r="CH1696" s="12"/>
      <c r="CI1696" s="12"/>
    </row>
    <row r="1697" spans="1:87">
      <c r="A1697" s="9">
        <v>1688</v>
      </c>
      <c r="B1697" s="9">
        <v>338</v>
      </c>
      <c r="C1697" s="9" t="s">
        <v>1837</v>
      </c>
      <c r="D1697" s="9">
        <v>873</v>
      </c>
      <c r="E1697" s="9" t="s">
        <v>1494</v>
      </c>
      <c r="F1697" s="39">
        <v>1792592</v>
      </c>
      <c r="G1697" s="128">
        <v>7.390993398326659E-2</v>
      </c>
      <c r="H1697" s="129">
        <f t="shared" si="234"/>
        <v>2182328</v>
      </c>
      <c r="I1697" s="128">
        <f>IF(H1699&gt;0, H1697/H1699, 0)</f>
        <v>8.8233996944153389E-2</v>
      </c>
      <c r="J1697" s="76"/>
      <c r="K1697" s="12" t="e">
        <f>ROUND(J1699*I1697,0)</f>
        <v>#REF!</v>
      </c>
      <c r="L1697" s="75">
        <v>721805</v>
      </c>
      <c r="M1697" s="12" t="e">
        <f>K1697-L1697</f>
        <v>#REF!</v>
      </c>
      <c r="N1697" s="50" t="e">
        <f t="shared" si="242"/>
        <v>#REF!</v>
      </c>
      <c r="O1697" s="12">
        <v>114</v>
      </c>
      <c r="P1697" s="9">
        <f t="shared" si="235"/>
        <v>0</v>
      </c>
      <c r="Q1697" s="130">
        <f t="shared" si="236"/>
        <v>338</v>
      </c>
      <c r="R1697" s="130">
        <f t="shared" si="237"/>
        <v>873</v>
      </c>
      <c r="S1697" s="130">
        <f t="shared" si="238"/>
        <v>1688</v>
      </c>
      <c r="T1697" s="130">
        <f t="shared" si="239"/>
        <v>138</v>
      </c>
      <c r="U1697" s="130">
        <f t="shared" si="240"/>
        <v>2182328</v>
      </c>
      <c r="V1697" s="185">
        <f t="shared" si="241"/>
        <v>1688</v>
      </c>
      <c r="W1697" s="12">
        <v>338</v>
      </c>
      <c r="X1697" s="9">
        <v>873</v>
      </c>
      <c r="Y1697" s="9">
        <v>1688</v>
      </c>
      <c r="Z1697" s="12">
        <v>138</v>
      </c>
      <c r="AA1697" s="12">
        <v>2182328</v>
      </c>
      <c r="AB1697" s="132"/>
      <c r="AC1697" s="131"/>
      <c r="AD1697" s="132"/>
      <c r="AE1697" s="132"/>
      <c r="AF1697" s="131"/>
      <c r="AG1697" s="131"/>
      <c r="AI1697" s="12"/>
      <c r="AL1697" s="12"/>
      <c r="AM1697" s="12"/>
      <c r="AO1697" s="12"/>
      <c r="AR1697" s="12"/>
      <c r="AS1697" s="12"/>
      <c r="AU1697" s="12"/>
      <c r="AX1697" s="12"/>
      <c r="AY1697" s="12"/>
      <c r="BA1697" s="12"/>
      <c r="BD1697" s="12"/>
      <c r="BE1697" s="12"/>
      <c r="BG1697" s="12"/>
      <c r="BJ1697" s="12"/>
      <c r="BK1697" s="12"/>
      <c r="BM1697" s="131"/>
      <c r="BN1697" s="132"/>
      <c r="BO1697" s="132"/>
      <c r="BP1697" s="12"/>
      <c r="BQ1697" s="12"/>
      <c r="BS1697" s="12"/>
      <c r="BV1697" s="12"/>
      <c r="BW1697" s="12"/>
      <c r="BY1697" s="12"/>
      <c r="CB1697" s="12"/>
      <c r="CC1697" s="12"/>
      <c r="CE1697" s="12"/>
      <c r="CH1697" s="12"/>
      <c r="CI1697" s="12"/>
    </row>
    <row r="1698" spans="1:87">
      <c r="A1698" s="9">
        <v>1689</v>
      </c>
      <c r="B1698" s="9">
        <v>338</v>
      </c>
      <c r="C1698" s="9" t="s">
        <v>1928</v>
      </c>
      <c r="D1698" s="9">
        <v>998</v>
      </c>
      <c r="E1698" s="9" t="s">
        <v>1928</v>
      </c>
      <c r="F1698" s="39">
        <v>0</v>
      </c>
      <c r="G1698" s="128">
        <v>0</v>
      </c>
      <c r="H1698" s="129">
        <f t="shared" si="234"/>
        <v>0</v>
      </c>
      <c r="I1698" s="128">
        <f>IF(H1699&gt;0, H1698/H1699, 0)</f>
        <v>0</v>
      </c>
      <c r="J1698" s="76"/>
      <c r="K1698" s="12" t="e">
        <f>ROUND(J1699*I1698,0)</f>
        <v>#REF!</v>
      </c>
      <c r="L1698" s="75">
        <v>0</v>
      </c>
      <c r="M1698" s="12" t="e">
        <f>K1698-L1698</f>
        <v>#REF!</v>
      </c>
      <c r="N1698" s="50" t="e">
        <f t="shared" si="242"/>
        <v>#REF!</v>
      </c>
      <c r="O1698" s="12">
        <v>0</v>
      </c>
      <c r="P1698" s="9">
        <f t="shared" si="235"/>
        <v>0</v>
      </c>
      <c r="Q1698" s="130">
        <f t="shared" si="236"/>
        <v>338</v>
      </c>
      <c r="R1698" s="130">
        <f t="shared" si="237"/>
        <v>998</v>
      </c>
      <c r="S1698" s="130">
        <f t="shared" si="238"/>
        <v>1689</v>
      </c>
      <c r="T1698" s="130">
        <f t="shared" si="239"/>
        <v>0</v>
      </c>
      <c r="U1698" s="130">
        <f t="shared" si="240"/>
        <v>0</v>
      </c>
      <c r="V1698" s="185">
        <f t="shared" si="241"/>
        <v>1689</v>
      </c>
      <c r="W1698" s="12">
        <v>338</v>
      </c>
      <c r="X1698" s="9">
        <v>998</v>
      </c>
      <c r="Y1698" s="9">
        <v>1689</v>
      </c>
      <c r="Z1698" s="12">
        <v>0</v>
      </c>
      <c r="AA1698" s="12">
        <v>0</v>
      </c>
      <c r="AB1698" s="132"/>
      <c r="AC1698" s="131"/>
      <c r="AD1698" s="132"/>
      <c r="AE1698" s="132"/>
      <c r="AF1698" s="131"/>
      <c r="AG1698" s="131"/>
      <c r="AI1698" s="12"/>
      <c r="AL1698" s="12"/>
      <c r="AM1698" s="12"/>
      <c r="AO1698" s="12"/>
      <c r="AR1698" s="12"/>
      <c r="AS1698" s="12"/>
      <c r="AU1698" s="12"/>
      <c r="AX1698" s="12"/>
      <c r="AY1698" s="12"/>
      <c r="BA1698" s="12"/>
      <c r="BD1698" s="12"/>
      <c r="BE1698" s="12"/>
      <c r="BG1698" s="12"/>
      <c r="BJ1698" s="12"/>
      <c r="BK1698" s="12"/>
      <c r="BM1698" s="131"/>
      <c r="BN1698" s="132"/>
      <c r="BO1698" s="132"/>
      <c r="BP1698" s="12"/>
      <c r="BQ1698" s="12"/>
      <c r="BS1698" s="12"/>
      <c r="BV1698" s="12"/>
      <c r="BW1698" s="12"/>
      <c r="BY1698" s="12"/>
      <c r="CB1698" s="12"/>
      <c r="CC1698" s="12"/>
      <c r="CE1698" s="12"/>
      <c r="CH1698" s="12"/>
      <c r="CI1698" s="12"/>
    </row>
    <row r="1699" spans="1:87">
      <c r="A1699" s="9">
        <v>1690</v>
      </c>
      <c r="B1699" s="13">
        <v>338</v>
      </c>
      <c r="C1699" s="13" t="s">
        <v>1837</v>
      </c>
      <c r="D1699" s="13">
        <v>999</v>
      </c>
      <c r="E1699" s="13" t="s">
        <v>946</v>
      </c>
      <c r="F1699" s="111">
        <v>24253735.640000001</v>
      </c>
      <c r="G1699" s="133">
        <v>1</v>
      </c>
      <c r="H1699" s="134">
        <f>SUM(H1695:H1698)</f>
        <v>24733414.280000001</v>
      </c>
      <c r="I1699" s="133">
        <f>SUM(I1695:I1698)</f>
        <v>0.99999999999999989</v>
      </c>
      <c r="J1699" s="111" t="e">
        <f>VLOOKUP(B1699,town351,22)</f>
        <v>#REF!</v>
      </c>
      <c r="K1699" s="111" t="e">
        <f>SUM(K1695:K1698)</f>
        <v>#REF!</v>
      </c>
      <c r="L1699" s="135">
        <v>9766012</v>
      </c>
      <c r="M1699" s="111" t="e">
        <f>SUM(M1695:M1698)</f>
        <v>#REF!</v>
      </c>
      <c r="N1699" s="49" t="e">
        <f t="shared" si="242"/>
        <v>#REF!</v>
      </c>
      <c r="O1699" s="111">
        <v>2434</v>
      </c>
      <c r="P1699" s="9">
        <f t="shared" si="235"/>
        <v>0</v>
      </c>
      <c r="Q1699" s="130">
        <f t="shared" si="236"/>
        <v>338</v>
      </c>
      <c r="R1699" s="130">
        <f t="shared" si="237"/>
        <v>999</v>
      </c>
      <c r="S1699" s="130">
        <f t="shared" si="238"/>
        <v>1690</v>
      </c>
      <c r="T1699" s="130">
        <f t="shared" si="239"/>
        <v>2452</v>
      </c>
      <c r="U1699" s="130">
        <f t="shared" si="240"/>
        <v>24733414.280000001</v>
      </c>
      <c r="V1699" s="185">
        <f t="shared" si="241"/>
        <v>1690</v>
      </c>
      <c r="W1699" s="12">
        <v>338</v>
      </c>
      <c r="X1699" s="9">
        <v>999</v>
      </c>
      <c r="Y1699" s="9">
        <v>1690</v>
      </c>
      <c r="Z1699" s="12">
        <v>2452</v>
      </c>
      <c r="AA1699" s="12">
        <v>24733414.280000001</v>
      </c>
      <c r="AB1699" s="132"/>
      <c r="AC1699" s="131"/>
      <c r="AD1699" s="132"/>
      <c r="AE1699" s="132"/>
      <c r="AF1699" s="131"/>
      <c r="AG1699" s="131"/>
      <c r="AI1699" s="12"/>
      <c r="AL1699" s="12"/>
      <c r="AM1699" s="12"/>
      <c r="AO1699" s="12"/>
      <c r="AR1699" s="12"/>
      <c r="AS1699" s="12"/>
      <c r="AU1699" s="12"/>
      <c r="AX1699" s="12"/>
      <c r="AY1699" s="12"/>
      <c r="BA1699" s="12"/>
      <c r="BD1699" s="12"/>
      <c r="BE1699" s="12"/>
      <c r="BG1699" s="12"/>
      <c r="BJ1699" s="12"/>
      <c r="BK1699" s="12"/>
      <c r="BM1699" s="131"/>
      <c r="BN1699" s="132"/>
      <c r="BO1699" s="132"/>
      <c r="BP1699" s="12"/>
      <c r="BQ1699" s="12"/>
      <c r="BS1699" s="12"/>
      <c r="BV1699" s="12"/>
      <c r="BW1699" s="12"/>
      <c r="BY1699" s="12"/>
      <c r="CB1699" s="12"/>
      <c r="CC1699" s="12"/>
      <c r="CE1699" s="12"/>
      <c r="CH1699" s="12"/>
      <c r="CI1699" s="12"/>
    </row>
    <row r="1700" spans="1:87">
      <c r="A1700" s="9">
        <v>1691</v>
      </c>
      <c r="B1700" s="9">
        <v>339</v>
      </c>
      <c r="C1700" s="9" t="s">
        <v>1838</v>
      </c>
      <c r="D1700" s="9">
        <v>339</v>
      </c>
      <c r="E1700" s="9" t="s">
        <v>1399</v>
      </c>
      <c r="F1700" s="39">
        <v>0</v>
      </c>
      <c r="G1700" s="128">
        <v>0</v>
      </c>
      <c r="H1700" s="129">
        <f>U1700</f>
        <v>0</v>
      </c>
      <c r="I1700" s="128">
        <f>IF(H1704&gt;0, H1700/H1704, 0)</f>
        <v>0</v>
      </c>
      <c r="J1700" s="76"/>
      <c r="K1700" s="12" t="e">
        <f>ROUND(J1704*I1700,0)</f>
        <v>#REF!</v>
      </c>
      <c r="L1700" s="75">
        <v>0</v>
      </c>
      <c r="M1700" s="12" t="e">
        <f>K1700-L1700</f>
        <v>#REF!</v>
      </c>
      <c r="N1700" s="50" t="e">
        <f t="shared" si="242"/>
        <v>#REF!</v>
      </c>
      <c r="O1700" s="12">
        <v>0</v>
      </c>
      <c r="P1700" s="9">
        <f t="shared" si="235"/>
        <v>0</v>
      </c>
      <c r="Q1700" s="130">
        <f t="shared" si="236"/>
        <v>339</v>
      </c>
      <c r="R1700" s="130">
        <f t="shared" si="237"/>
        <v>339</v>
      </c>
      <c r="S1700" s="130">
        <f t="shared" si="238"/>
        <v>1691</v>
      </c>
      <c r="T1700" s="130">
        <f t="shared" si="239"/>
        <v>0</v>
      </c>
      <c r="U1700" s="130">
        <f t="shared" si="240"/>
        <v>0</v>
      </c>
      <c r="V1700" s="185">
        <f t="shared" si="241"/>
        <v>1691</v>
      </c>
      <c r="W1700" s="12">
        <v>339</v>
      </c>
      <c r="X1700" s="9">
        <v>339</v>
      </c>
      <c r="Y1700" s="9">
        <v>1691</v>
      </c>
      <c r="Z1700" s="12">
        <v>0</v>
      </c>
      <c r="AA1700" s="12">
        <v>0</v>
      </c>
      <c r="AB1700" s="132"/>
      <c r="AC1700" s="131"/>
      <c r="AD1700" s="132"/>
      <c r="AE1700" s="132"/>
      <c r="AF1700" s="131"/>
      <c r="AG1700" s="131"/>
      <c r="AI1700" s="12"/>
      <c r="AL1700" s="12"/>
      <c r="AM1700" s="12"/>
      <c r="AO1700" s="12"/>
      <c r="AR1700" s="12"/>
      <c r="AS1700" s="12"/>
      <c r="AU1700" s="12"/>
      <c r="AX1700" s="12"/>
      <c r="AY1700" s="12"/>
      <c r="BA1700" s="12"/>
      <c r="BD1700" s="12"/>
      <c r="BE1700" s="12"/>
      <c r="BG1700" s="12"/>
      <c r="BJ1700" s="12"/>
      <c r="BK1700" s="12"/>
      <c r="BM1700" s="131"/>
      <c r="BN1700" s="132"/>
      <c r="BO1700" s="132"/>
      <c r="BP1700" s="12"/>
      <c r="BQ1700" s="12"/>
      <c r="BS1700" s="12"/>
      <c r="BV1700" s="12"/>
      <c r="BW1700" s="12"/>
      <c r="BY1700" s="12"/>
      <c r="CB1700" s="12"/>
      <c r="CC1700" s="12"/>
      <c r="CE1700" s="12"/>
      <c r="CH1700" s="12"/>
      <c r="CI1700" s="12"/>
    </row>
    <row r="1701" spans="1:87">
      <c r="A1701" s="9">
        <v>1692</v>
      </c>
      <c r="B1701" s="9">
        <v>339</v>
      </c>
      <c r="C1701" s="9" t="s">
        <v>1838</v>
      </c>
      <c r="D1701" s="9">
        <v>680</v>
      </c>
      <c r="E1701" s="9" t="s">
        <v>1440</v>
      </c>
      <c r="F1701" s="39">
        <v>22846917</v>
      </c>
      <c r="G1701" s="128">
        <v>1</v>
      </c>
      <c r="H1701" s="129">
        <f t="shared" si="234"/>
        <v>22339898</v>
      </c>
      <c r="I1701" s="128">
        <f>IF(H1704&gt;0, H1701/H1704, 0)</f>
        <v>1</v>
      </c>
      <c r="J1701" s="76"/>
      <c r="K1701" s="12" t="e">
        <f>ROUND(J1704*I1701,0)</f>
        <v>#REF!</v>
      </c>
      <c r="L1701" s="75">
        <v>15697319</v>
      </c>
      <c r="M1701" s="12" t="e">
        <f>K1701-L1701</f>
        <v>#REF!</v>
      </c>
      <c r="N1701" s="50" t="e">
        <f t="shared" si="242"/>
        <v>#REF!</v>
      </c>
      <c r="O1701" s="12">
        <v>2396</v>
      </c>
      <c r="P1701" s="9">
        <f t="shared" si="235"/>
        <v>0</v>
      </c>
      <c r="Q1701" s="130">
        <f t="shared" si="236"/>
        <v>339</v>
      </c>
      <c r="R1701" s="130">
        <f t="shared" si="237"/>
        <v>680</v>
      </c>
      <c r="S1701" s="130">
        <f t="shared" si="238"/>
        <v>1692</v>
      </c>
      <c r="T1701" s="130">
        <f t="shared" si="239"/>
        <v>2322</v>
      </c>
      <c r="U1701" s="130">
        <f t="shared" si="240"/>
        <v>22339898</v>
      </c>
      <c r="V1701" s="185">
        <f t="shared" si="241"/>
        <v>1692</v>
      </c>
      <c r="W1701" s="12">
        <v>339</v>
      </c>
      <c r="X1701" s="9">
        <v>680</v>
      </c>
      <c r="Y1701" s="9">
        <v>1692</v>
      </c>
      <c r="Z1701" s="12">
        <v>2322</v>
      </c>
      <c r="AA1701" s="12">
        <v>22339898</v>
      </c>
      <c r="AB1701" s="132"/>
      <c r="AC1701" s="131"/>
      <c r="AD1701" s="132"/>
      <c r="AE1701" s="132"/>
      <c r="AF1701" s="131"/>
      <c r="AG1701" s="131"/>
      <c r="AI1701" s="12"/>
      <c r="AL1701" s="12"/>
      <c r="AM1701" s="12"/>
      <c r="AO1701" s="12"/>
      <c r="AR1701" s="12"/>
      <c r="AS1701" s="12"/>
      <c r="AU1701" s="12"/>
      <c r="AX1701" s="12"/>
      <c r="AY1701" s="12"/>
      <c r="BA1701" s="12"/>
      <c r="BD1701" s="12"/>
      <c r="BE1701" s="12"/>
      <c r="BG1701" s="12"/>
      <c r="BJ1701" s="12"/>
      <c r="BK1701" s="12"/>
      <c r="BM1701" s="131"/>
      <c r="BN1701" s="132"/>
      <c r="BO1701" s="132"/>
      <c r="BP1701" s="12"/>
      <c r="BQ1701" s="12"/>
      <c r="BS1701" s="12"/>
      <c r="BV1701" s="12"/>
      <c r="BW1701" s="12"/>
      <c r="BY1701" s="12"/>
      <c r="CB1701" s="12"/>
      <c r="CC1701" s="12"/>
      <c r="CE1701" s="12"/>
      <c r="CH1701" s="12"/>
      <c r="CI1701" s="12"/>
    </row>
    <row r="1702" spans="1:87">
      <c r="A1702" s="9">
        <v>1693</v>
      </c>
      <c r="B1702" s="9">
        <v>339</v>
      </c>
      <c r="C1702" s="9" t="s">
        <v>1928</v>
      </c>
      <c r="D1702" s="9">
        <v>998</v>
      </c>
      <c r="E1702" s="9" t="s">
        <v>1928</v>
      </c>
      <c r="F1702" s="39">
        <v>0</v>
      </c>
      <c r="G1702" s="128">
        <v>0</v>
      </c>
      <c r="H1702" s="129">
        <f t="shared" si="234"/>
        <v>0</v>
      </c>
      <c r="I1702" s="128">
        <f>IF(H1704&gt;0, H1702/H1704, 0)</f>
        <v>0</v>
      </c>
      <c r="J1702" s="76"/>
      <c r="K1702" s="12" t="e">
        <f>ROUND(J1704*I1702,0)</f>
        <v>#REF!</v>
      </c>
      <c r="L1702" s="75">
        <v>0</v>
      </c>
      <c r="M1702" s="12" t="e">
        <f>K1702-L1702</f>
        <v>#REF!</v>
      </c>
      <c r="N1702" s="50" t="e">
        <f t="shared" si="242"/>
        <v>#REF!</v>
      </c>
      <c r="O1702" s="12">
        <v>0</v>
      </c>
      <c r="P1702" s="9">
        <f t="shared" si="235"/>
        <v>0</v>
      </c>
      <c r="Q1702" s="130">
        <f t="shared" si="236"/>
        <v>339</v>
      </c>
      <c r="R1702" s="130">
        <f t="shared" si="237"/>
        <v>998</v>
      </c>
      <c r="S1702" s="130">
        <f t="shared" si="238"/>
        <v>1693</v>
      </c>
      <c r="T1702" s="130">
        <f t="shared" si="239"/>
        <v>0</v>
      </c>
      <c r="U1702" s="130">
        <f t="shared" si="240"/>
        <v>0</v>
      </c>
      <c r="V1702" s="185">
        <f t="shared" si="241"/>
        <v>1693</v>
      </c>
      <c r="W1702" s="12">
        <v>339</v>
      </c>
      <c r="X1702" s="9">
        <v>998</v>
      </c>
      <c r="Y1702" s="9">
        <v>1693</v>
      </c>
      <c r="Z1702" s="12">
        <v>0</v>
      </c>
      <c r="AA1702" s="12">
        <v>0</v>
      </c>
      <c r="AB1702" s="132"/>
      <c r="AC1702" s="131"/>
      <c r="AD1702" s="132"/>
      <c r="AE1702" s="132"/>
      <c r="AF1702" s="131"/>
      <c r="AG1702" s="131"/>
      <c r="AI1702" s="12"/>
      <c r="AL1702" s="12"/>
      <c r="AM1702" s="12"/>
      <c r="AO1702" s="12"/>
      <c r="AR1702" s="12"/>
      <c r="AS1702" s="12"/>
      <c r="AU1702" s="12"/>
      <c r="AX1702" s="12"/>
      <c r="AY1702" s="12"/>
      <c r="BA1702" s="12"/>
      <c r="BD1702" s="12"/>
      <c r="BE1702" s="12"/>
      <c r="BG1702" s="12"/>
      <c r="BJ1702" s="12"/>
      <c r="BK1702" s="12"/>
      <c r="BM1702" s="131"/>
      <c r="BN1702" s="132"/>
      <c r="BO1702" s="132"/>
      <c r="BP1702" s="12"/>
      <c r="BQ1702" s="12"/>
      <c r="BS1702" s="12"/>
      <c r="BV1702" s="12"/>
      <c r="BW1702" s="12"/>
      <c r="BY1702" s="12"/>
      <c r="CB1702" s="12"/>
      <c r="CC1702" s="12"/>
      <c r="CE1702" s="12"/>
      <c r="CH1702" s="12"/>
      <c r="CI1702" s="12"/>
    </row>
    <row r="1703" spans="1:87">
      <c r="A1703" s="9">
        <v>1694</v>
      </c>
      <c r="B1703" s="9">
        <v>339</v>
      </c>
      <c r="C1703" s="9" t="s">
        <v>1928</v>
      </c>
      <c r="D1703" s="9">
        <v>998</v>
      </c>
      <c r="E1703" s="9" t="s">
        <v>1928</v>
      </c>
      <c r="F1703" s="39">
        <v>0</v>
      </c>
      <c r="G1703" s="128">
        <v>0</v>
      </c>
      <c r="H1703" s="129">
        <f t="shared" si="234"/>
        <v>0</v>
      </c>
      <c r="I1703" s="128">
        <f>IF(H1704&gt;0, H1703/H1704, 0)</f>
        <v>0</v>
      </c>
      <c r="J1703" s="76"/>
      <c r="K1703" s="12" t="e">
        <f>ROUND(J1704*I1703,0)</f>
        <v>#REF!</v>
      </c>
      <c r="L1703" s="75">
        <v>0</v>
      </c>
      <c r="M1703" s="12" t="e">
        <f>K1703-L1703</f>
        <v>#REF!</v>
      </c>
      <c r="N1703" s="50" t="e">
        <f t="shared" si="242"/>
        <v>#REF!</v>
      </c>
      <c r="O1703" s="12">
        <v>0</v>
      </c>
      <c r="P1703" s="9">
        <f t="shared" si="235"/>
        <v>0</v>
      </c>
      <c r="Q1703" s="130">
        <f t="shared" si="236"/>
        <v>339</v>
      </c>
      <c r="R1703" s="130">
        <f t="shared" si="237"/>
        <v>998</v>
      </c>
      <c r="S1703" s="130">
        <f t="shared" si="238"/>
        <v>1694</v>
      </c>
      <c r="T1703" s="130">
        <f t="shared" si="239"/>
        <v>0</v>
      </c>
      <c r="U1703" s="130">
        <f t="shared" si="240"/>
        <v>0</v>
      </c>
      <c r="V1703" s="185">
        <f t="shared" si="241"/>
        <v>1694</v>
      </c>
      <c r="W1703" s="12">
        <v>339</v>
      </c>
      <c r="X1703" s="9">
        <v>998</v>
      </c>
      <c r="Y1703" s="9">
        <v>1694</v>
      </c>
      <c r="Z1703" s="12">
        <v>0</v>
      </c>
      <c r="AA1703" s="12">
        <v>0</v>
      </c>
      <c r="AB1703" s="132"/>
      <c r="AC1703" s="131"/>
      <c r="AD1703" s="132"/>
      <c r="AE1703" s="132"/>
      <c r="AF1703" s="131"/>
      <c r="AG1703" s="131"/>
      <c r="AI1703" s="12"/>
      <c r="AL1703" s="12"/>
      <c r="AM1703" s="12"/>
      <c r="AO1703" s="12"/>
      <c r="AR1703" s="12"/>
      <c r="AS1703" s="12"/>
      <c r="AU1703" s="12"/>
      <c r="AX1703" s="12"/>
      <c r="AY1703" s="12"/>
      <c r="BA1703" s="12"/>
      <c r="BD1703" s="12"/>
      <c r="BE1703" s="12"/>
      <c r="BG1703" s="12"/>
      <c r="BJ1703" s="12"/>
      <c r="BK1703" s="12"/>
      <c r="BM1703" s="131"/>
      <c r="BN1703" s="132"/>
      <c r="BO1703" s="132"/>
      <c r="BP1703" s="12"/>
      <c r="BQ1703" s="12"/>
      <c r="BS1703" s="12"/>
      <c r="BV1703" s="12"/>
      <c r="BW1703" s="12"/>
      <c r="BY1703" s="12"/>
      <c r="CB1703" s="12"/>
      <c r="CC1703" s="12"/>
      <c r="CE1703" s="12"/>
      <c r="CH1703" s="12"/>
      <c r="CI1703" s="12"/>
    </row>
    <row r="1704" spans="1:87">
      <c r="A1704" s="9">
        <v>1695</v>
      </c>
      <c r="B1704" s="13">
        <v>339</v>
      </c>
      <c r="C1704" s="13" t="s">
        <v>1838</v>
      </c>
      <c r="D1704" s="13">
        <v>999</v>
      </c>
      <c r="E1704" s="13" t="s">
        <v>946</v>
      </c>
      <c r="F1704" s="111">
        <v>22846917</v>
      </c>
      <c r="G1704" s="133">
        <v>1</v>
      </c>
      <c r="H1704" s="134">
        <f>SUM(H1700:H1703)</f>
        <v>22339898</v>
      </c>
      <c r="I1704" s="133">
        <f>SUM(I1700:I1703)</f>
        <v>1</v>
      </c>
      <c r="J1704" s="111" t="e">
        <f>VLOOKUP(B1704,town351,22)</f>
        <v>#REF!</v>
      </c>
      <c r="K1704" s="111" t="e">
        <f>SUM(K1700:K1703)</f>
        <v>#REF!</v>
      </c>
      <c r="L1704" s="135">
        <v>15697319</v>
      </c>
      <c r="M1704" s="111" t="e">
        <f>SUM(M1700:M1703)</f>
        <v>#REF!</v>
      </c>
      <c r="N1704" s="49" t="e">
        <f t="shared" si="242"/>
        <v>#REF!</v>
      </c>
      <c r="O1704" s="111">
        <v>2396</v>
      </c>
      <c r="P1704" s="9">
        <f t="shared" si="235"/>
        <v>0</v>
      </c>
      <c r="Q1704" s="130">
        <f t="shared" si="236"/>
        <v>339</v>
      </c>
      <c r="R1704" s="130">
        <f t="shared" si="237"/>
        <v>999</v>
      </c>
      <c r="S1704" s="130">
        <f t="shared" si="238"/>
        <v>1695</v>
      </c>
      <c r="T1704" s="130">
        <f t="shared" si="239"/>
        <v>2322</v>
      </c>
      <c r="U1704" s="130">
        <f t="shared" si="240"/>
        <v>22339898</v>
      </c>
      <c r="V1704" s="185">
        <f t="shared" si="241"/>
        <v>1695</v>
      </c>
      <c r="W1704" s="12">
        <v>339</v>
      </c>
      <c r="X1704" s="9">
        <v>999</v>
      </c>
      <c r="Y1704" s="9">
        <v>1695</v>
      </c>
      <c r="Z1704" s="12">
        <v>2322</v>
      </c>
      <c r="AA1704" s="12">
        <v>22339898</v>
      </c>
      <c r="AB1704" s="132"/>
      <c r="AC1704" s="131"/>
      <c r="AD1704" s="132"/>
      <c r="AE1704" s="132"/>
      <c r="AF1704" s="131"/>
      <c r="AG1704" s="131"/>
      <c r="AI1704" s="12"/>
      <c r="AL1704" s="12"/>
      <c r="AM1704" s="12"/>
      <c r="AO1704" s="12"/>
      <c r="AR1704" s="12"/>
      <c r="AS1704" s="12"/>
      <c r="AU1704" s="12"/>
      <c r="AX1704" s="12"/>
      <c r="AY1704" s="12"/>
      <c r="BA1704" s="12"/>
      <c r="BD1704" s="12"/>
      <c r="BE1704" s="12"/>
      <c r="BG1704" s="12"/>
      <c r="BJ1704" s="12"/>
      <c r="BK1704" s="12"/>
      <c r="BM1704" s="131"/>
      <c r="BN1704" s="132"/>
      <c r="BO1704" s="132"/>
      <c r="BP1704" s="12"/>
      <c r="BQ1704" s="12"/>
      <c r="BS1704" s="12"/>
      <c r="BV1704" s="12"/>
      <c r="BW1704" s="12"/>
      <c r="BY1704" s="12"/>
      <c r="CB1704" s="12"/>
      <c r="CC1704" s="12"/>
      <c r="CE1704" s="12"/>
      <c r="CH1704" s="12"/>
      <c r="CI1704" s="12"/>
    </row>
    <row r="1705" spans="1:87">
      <c r="A1705" s="9">
        <v>1696</v>
      </c>
      <c r="B1705" s="9">
        <v>340</v>
      </c>
      <c r="C1705" s="9" t="s">
        <v>1839</v>
      </c>
      <c r="D1705" s="9">
        <v>340</v>
      </c>
      <c r="E1705" s="9" t="s">
        <v>1400</v>
      </c>
      <c r="F1705" s="39">
        <v>1731396.01</v>
      </c>
      <c r="G1705" s="128">
        <v>0.64696714432524682</v>
      </c>
      <c r="H1705" s="129">
        <f t="shared" ref="H1705:H1763" si="243">U1705</f>
        <v>1665309.4700000002</v>
      </c>
      <c r="I1705" s="128">
        <f>IF(H1709&gt;0, H1705/H1709, 0)</f>
        <v>0.60265102263521286</v>
      </c>
      <c r="J1705" s="76"/>
      <c r="K1705" s="12" t="e">
        <f>ROUND(J1709*I1705,0)</f>
        <v>#REF!</v>
      </c>
      <c r="L1705" s="75">
        <v>1404042</v>
      </c>
      <c r="M1705" s="12" t="e">
        <f>K1705-L1705</f>
        <v>#REF!</v>
      </c>
      <c r="N1705" s="50" t="e">
        <f t="shared" si="242"/>
        <v>#REF!</v>
      </c>
      <c r="O1705" s="12">
        <v>185</v>
      </c>
      <c r="P1705" s="9">
        <f t="shared" si="235"/>
        <v>0</v>
      </c>
      <c r="Q1705" s="130">
        <f t="shared" si="236"/>
        <v>340</v>
      </c>
      <c r="R1705" s="130">
        <f t="shared" si="237"/>
        <v>340</v>
      </c>
      <c r="S1705" s="130">
        <f t="shared" si="238"/>
        <v>1696</v>
      </c>
      <c r="T1705" s="130">
        <f t="shared" si="239"/>
        <v>176</v>
      </c>
      <c r="U1705" s="130">
        <f t="shared" si="240"/>
        <v>1665309.4700000002</v>
      </c>
      <c r="V1705" s="185">
        <f t="shared" si="241"/>
        <v>1696</v>
      </c>
      <c r="W1705" s="12">
        <v>340</v>
      </c>
      <c r="X1705" s="9">
        <v>340</v>
      </c>
      <c r="Y1705" s="9">
        <v>1696</v>
      </c>
      <c r="Z1705" s="12">
        <v>176</v>
      </c>
      <c r="AA1705" s="12">
        <v>1665309.4700000002</v>
      </c>
      <c r="AB1705" s="132"/>
      <c r="AC1705" s="131"/>
      <c r="AD1705" s="132"/>
      <c r="AE1705" s="132"/>
      <c r="AF1705" s="131"/>
      <c r="AG1705" s="131"/>
      <c r="AI1705" s="12"/>
      <c r="AL1705" s="12"/>
      <c r="AM1705" s="12"/>
      <c r="AO1705" s="12"/>
      <c r="AR1705" s="12"/>
      <c r="AS1705" s="12"/>
      <c r="AU1705" s="12"/>
      <c r="AX1705" s="12"/>
      <c r="AY1705" s="12"/>
      <c r="BA1705" s="12"/>
      <c r="BD1705" s="12"/>
      <c r="BE1705" s="12"/>
      <c r="BG1705" s="12"/>
      <c r="BJ1705" s="12"/>
      <c r="BK1705" s="12"/>
      <c r="BM1705" s="131"/>
      <c r="BN1705" s="132"/>
      <c r="BO1705" s="132"/>
      <c r="BP1705" s="12"/>
      <c r="BQ1705" s="12"/>
      <c r="BS1705" s="12"/>
      <c r="BV1705" s="12"/>
      <c r="BW1705" s="12"/>
      <c r="BY1705" s="12"/>
      <c r="CB1705" s="12"/>
      <c r="CC1705" s="12"/>
      <c r="CE1705" s="12"/>
      <c r="CH1705" s="12"/>
      <c r="CI1705" s="12"/>
    </row>
    <row r="1706" spans="1:87">
      <c r="A1706" s="9">
        <v>1697</v>
      </c>
      <c r="B1706" s="9">
        <v>340</v>
      </c>
      <c r="C1706" s="9" t="s">
        <v>1839</v>
      </c>
      <c r="D1706" s="9">
        <v>683</v>
      </c>
      <c r="E1706" s="9" t="s">
        <v>1441</v>
      </c>
      <c r="F1706" s="39">
        <v>944777</v>
      </c>
      <c r="G1706" s="128">
        <v>0.35303285567475329</v>
      </c>
      <c r="H1706" s="129">
        <f t="shared" si="243"/>
        <v>1097997</v>
      </c>
      <c r="I1706" s="128">
        <f>IF(H1709&gt;0, H1706/H1709, 0)</f>
        <v>0.39734897736478714</v>
      </c>
      <c r="J1706" s="76"/>
      <c r="K1706" s="12" t="e">
        <f>ROUND(J1709*I1706,0)</f>
        <v>#REF!</v>
      </c>
      <c r="L1706" s="75">
        <v>766149</v>
      </c>
      <c r="M1706" s="12" t="e">
        <f>K1706-L1706</f>
        <v>#REF!</v>
      </c>
      <c r="N1706" s="50" t="e">
        <f t="shared" si="242"/>
        <v>#REF!</v>
      </c>
      <c r="O1706" s="12">
        <v>96</v>
      </c>
      <c r="P1706" s="9">
        <f t="shared" si="235"/>
        <v>0</v>
      </c>
      <c r="Q1706" s="130">
        <f t="shared" si="236"/>
        <v>340</v>
      </c>
      <c r="R1706" s="130">
        <f t="shared" si="237"/>
        <v>683</v>
      </c>
      <c r="S1706" s="130">
        <f t="shared" si="238"/>
        <v>1697</v>
      </c>
      <c r="T1706" s="130">
        <f t="shared" si="239"/>
        <v>110</v>
      </c>
      <c r="U1706" s="130">
        <f t="shared" si="240"/>
        <v>1097997</v>
      </c>
      <c r="V1706" s="185">
        <f t="shared" si="241"/>
        <v>1697</v>
      </c>
      <c r="W1706" s="12">
        <v>340</v>
      </c>
      <c r="X1706" s="9">
        <v>683</v>
      </c>
      <c r="Y1706" s="9">
        <v>1697</v>
      </c>
      <c r="Z1706" s="12">
        <v>110</v>
      </c>
      <c r="AA1706" s="12">
        <v>1097997</v>
      </c>
      <c r="AB1706" s="132"/>
      <c r="AC1706" s="131"/>
      <c r="AD1706" s="132"/>
      <c r="AE1706" s="132"/>
      <c r="AF1706" s="131"/>
      <c r="AG1706" s="131"/>
      <c r="AI1706" s="12"/>
      <c r="AL1706" s="12"/>
      <c r="AM1706" s="12"/>
      <c r="AO1706" s="12"/>
      <c r="AR1706" s="12"/>
      <c r="AS1706" s="12"/>
      <c r="AU1706" s="12"/>
      <c r="AX1706" s="12"/>
      <c r="AY1706" s="12"/>
      <c r="BA1706" s="12"/>
      <c r="BD1706" s="12"/>
      <c r="BE1706" s="12"/>
      <c r="BG1706" s="12"/>
      <c r="BJ1706" s="12"/>
      <c r="BK1706" s="12"/>
      <c r="BM1706" s="131"/>
      <c r="BN1706" s="132"/>
      <c r="BO1706" s="132"/>
      <c r="BP1706" s="12"/>
      <c r="BQ1706" s="12"/>
      <c r="BS1706" s="12"/>
      <c r="BV1706" s="12"/>
      <c r="BW1706" s="12"/>
      <c r="BY1706" s="12"/>
      <c r="CB1706" s="12"/>
      <c r="CC1706" s="12"/>
      <c r="CE1706" s="12"/>
      <c r="CH1706" s="12"/>
      <c r="CI1706" s="12"/>
    </row>
    <row r="1707" spans="1:87">
      <c r="A1707" s="9">
        <v>1698</v>
      </c>
      <c r="B1707" s="9">
        <v>340</v>
      </c>
      <c r="C1707" s="9" t="s">
        <v>1928</v>
      </c>
      <c r="D1707" s="9">
        <v>998</v>
      </c>
      <c r="E1707" s="9" t="s">
        <v>1928</v>
      </c>
      <c r="F1707" s="39">
        <v>0</v>
      </c>
      <c r="G1707" s="128">
        <v>0</v>
      </c>
      <c r="H1707" s="129">
        <f t="shared" si="243"/>
        <v>0</v>
      </c>
      <c r="I1707" s="128">
        <f>IF(H1709&gt;0, H1707/H1709, 0)</f>
        <v>0</v>
      </c>
      <c r="J1707" s="76"/>
      <c r="K1707" s="12" t="e">
        <f>ROUND(J1709*I1707,0)</f>
        <v>#REF!</v>
      </c>
      <c r="L1707" s="75">
        <v>0</v>
      </c>
      <c r="M1707" s="12" t="e">
        <f>K1707-L1707</f>
        <v>#REF!</v>
      </c>
      <c r="N1707" s="50" t="e">
        <f t="shared" si="242"/>
        <v>#REF!</v>
      </c>
      <c r="O1707" s="12">
        <v>0</v>
      </c>
      <c r="P1707" s="9">
        <f t="shared" si="235"/>
        <v>0</v>
      </c>
      <c r="Q1707" s="130">
        <f t="shared" si="236"/>
        <v>340</v>
      </c>
      <c r="R1707" s="130">
        <f t="shared" si="237"/>
        <v>998</v>
      </c>
      <c r="S1707" s="130">
        <f t="shared" si="238"/>
        <v>1698</v>
      </c>
      <c r="T1707" s="130">
        <f t="shared" si="239"/>
        <v>0</v>
      </c>
      <c r="U1707" s="130">
        <f t="shared" si="240"/>
        <v>0</v>
      </c>
      <c r="V1707" s="185">
        <f t="shared" si="241"/>
        <v>1698</v>
      </c>
      <c r="W1707" s="12">
        <v>340</v>
      </c>
      <c r="X1707" s="9">
        <v>998</v>
      </c>
      <c r="Y1707" s="9">
        <v>1698</v>
      </c>
      <c r="Z1707" s="12">
        <v>0</v>
      </c>
      <c r="AA1707" s="12">
        <v>0</v>
      </c>
      <c r="AB1707" s="132"/>
      <c r="AC1707" s="131"/>
      <c r="AD1707" s="132"/>
      <c r="AE1707" s="132"/>
      <c r="AF1707" s="131"/>
      <c r="AG1707" s="131"/>
      <c r="AI1707" s="12"/>
      <c r="AL1707" s="12"/>
      <c r="AM1707" s="12"/>
      <c r="AO1707" s="12"/>
      <c r="AR1707" s="12"/>
      <c r="AS1707" s="12"/>
      <c r="AU1707" s="12"/>
      <c r="AX1707" s="12"/>
      <c r="AY1707" s="12"/>
      <c r="BA1707" s="12"/>
      <c r="BD1707" s="12"/>
      <c r="BE1707" s="12"/>
      <c r="BG1707" s="12"/>
      <c r="BJ1707" s="12"/>
      <c r="BK1707" s="12"/>
      <c r="BM1707" s="131"/>
      <c r="BN1707" s="132"/>
      <c r="BO1707" s="132"/>
      <c r="BP1707" s="12"/>
      <c r="BQ1707" s="12"/>
      <c r="BS1707" s="12"/>
      <c r="BV1707" s="12"/>
      <c r="BW1707" s="12"/>
      <c r="BY1707" s="12"/>
      <c r="CB1707" s="12"/>
      <c r="CC1707" s="12"/>
      <c r="CE1707" s="12"/>
      <c r="CH1707" s="12"/>
      <c r="CI1707" s="12"/>
    </row>
    <row r="1708" spans="1:87">
      <c r="A1708" s="9">
        <v>1699</v>
      </c>
      <c r="B1708" s="9">
        <v>340</v>
      </c>
      <c r="C1708" s="9" t="s">
        <v>1928</v>
      </c>
      <c r="D1708" s="9">
        <v>998</v>
      </c>
      <c r="E1708" s="9" t="s">
        <v>1928</v>
      </c>
      <c r="F1708" s="39">
        <v>0</v>
      </c>
      <c r="G1708" s="128">
        <v>0</v>
      </c>
      <c r="H1708" s="129">
        <f t="shared" si="243"/>
        <v>0</v>
      </c>
      <c r="I1708" s="128">
        <f>IF(H1709&gt;0, H1708/H1709, 0)</f>
        <v>0</v>
      </c>
      <c r="J1708" s="76"/>
      <c r="K1708" s="12" t="e">
        <f>ROUND(J1709*I1708,0)</f>
        <v>#REF!</v>
      </c>
      <c r="L1708" s="75">
        <v>0</v>
      </c>
      <c r="M1708" s="12" t="e">
        <f>K1708-L1708</f>
        <v>#REF!</v>
      </c>
      <c r="N1708" s="50" t="e">
        <f t="shared" si="242"/>
        <v>#REF!</v>
      </c>
      <c r="O1708" s="12">
        <v>0</v>
      </c>
      <c r="P1708" s="9">
        <f t="shared" si="235"/>
        <v>0</v>
      </c>
      <c r="Q1708" s="130">
        <f t="shared" si="236"/>
        <v>340</v>
      </c>
      <c r="R1708" s="130">
        <f t="shared" si="237"/>
        <v>998</v>
      </c>
      <c r="S1708" s="130">
        <f t="shared" si="238"/>
        <v>1699</v>
      </c>
      <c r="T1708" s="130">
        <f t="shared" si="239"/>
        <v>0</v>
      </c>
      <c r="U1708" s="130">
        <f t="shared" si="240"/>
        <v>0</v>
      </c>
      <c r="V1708" s="185">
        <f t="shared" si="241"/>
        <v>1699</v>
      </c>
      <c r="W1708" s="12">
        <v>340</v>
      </c>
      <c r="X1708" s="9">
        <v>998</v>
      </c>
      <c r="Y1708" s="9">
        <v>1699</v>
      </c>
      <c r="Z1708" s="12">
        <v>0</v>
      </c>
      <c r="AA1708" s="12">
        <v>0</v>
      </c>
      <c r="AB1708" s="132"/>
      <c r="AC1708" s="131"/>
      <c r="AD1708" s="132"/>
      <c r="AE1708" s="132"/>
      <c r="AF1708" s="131"/>
      <c r="AG1708" s="131"/>
      <c r="AI1708" s="12"/>
      <c r="AL1708" s="12"/>
      <c r="AM1708" s="12"/>
      <c r="AO1708" s="12"/>
      <c r="AR1708" s="12"/>
      <c r="AS1708" s="12"/>
      <c r="AU1708" s="12"/>
      <c r="AX1708" s="12"/>
      <c r="AY1708" s="12"/>
      <c r="BA1708" s="12"/>
      <c r="BD1708" s="12"/>
      <c r="BE1708" s="12"/>
      <c r="BG1708" s="12"/>
      <c r="BJ1708" s="12"/>
      <c r="BK1708" s="12"/>
      <c r="BM1708" s="131"/>
      <c r="BN1708" s="132"/>
      <c r="BO1708" s="132"/>
      <c r="BP1708" s="12"/>
      <c r="BQ1708" s="12"/>
      <c r="BS1708" s="12"/>
      <c r="BV1708" s="12"/>
      <c r="BW1708" s="12"/>
      <c r="BY1708" s="12"/>
      <c r="CB1708" s="12"/>
      <c r="CC1708" s="12"/>
      <c r="CE1708" s="12"/>
      <c r="CH1708" s="12"/>
      <c r="CI1708" s="12"/>
    </row>
    <row r="1709" spans="1:87">
      <c r="A1709" s="9">
        <v>1700</v>
      </c>
      <c r="B1709" s="13">
        <v>340</v>
      </c>
      <c r="C1709" s="13" t="s">
        <v>1839</v>
      </c>
      <c r="D1709" s="13">
        <v>999</v>
      </c>
      <c r="E1709" s="13" t="s">
        <v>946</v>
      </c>
      <c r="F1709" s="111">
        <v>2676173.0099999998</v>
      </c>
      <c r="G1709" s="133">
        <v>1</v>
      </c>
      <c r="H1709" s="134">
        <f>SUM(H1705:H1708)</f>
        <v>2763306.47</v>
      </c>
      <c r="I1709" s="133">
        <f>SUM(I1705:I1708)</f>
        <v>1</v>
      </c>
      <c r="J1709" s="111" t="e">
        <f>VLOOKUP(B1709,town351,22)</f>
        <v>#REF!</v>
      </c>
      <c r="K1709" s="111" t="e">
        <f>SUM(K1705:K1708)</f>
        <v>#REF!</v>
      </c>
      <c r="L1709" s="135">
        <v>2170191</v>
      </c>
      <c r="M1709" s="111" t="e">
        <f>SUM(M1705:M1708)</f>
        <v>#REF!</v>
      </c>
      <c r="N1709" s="49" t="e">
        <f t="shared" si="242"/>
        <v>#REF!</v>
      </c>
      <c r="O1709" s="111">
        <v>281</v>
      </c>
      <c r="P1709" s="9">
        <f t="shared" si="235"/>
        <v>0</v>
      </c>
      <c r="Q1709" s="130">
        <f t="shared" si="236"/>
        <v>340</v>
      </c>
      <c r="R1709" s="130">
        <f t="shared" si="237"/>
        <v>999</v>
      </c>
      <c r="S1709" s="130">
        <f t="shared" si="238"/>
        <v>1700</v>
      </c>
      <c r="T1709" s="130">
        <f t="shared" si="239"/>
        <v>286</v>
      </c>
      <c r="U1709" s="130">
        <f t="shared" si="240"/>
        <v>2763306.47</v>
      </c>
      <c r="V1709" s="185">
        <f t="shared" si="241"/>
        <v>1700</v>
      </c>
      <c r="W1709" s="12">
        <v>340</v>
      </c>
      <c r="X1709" s="9">
        <v>999</v>
      </c>
      <c r="Y1709" s="9">
        <v>1700</v>
      </c>
      <c r="Z1709" s="12">
        <v>286</v>
      </c>
      <c r="AA1709" s="12">
        <v>2763306.47</v>
      </c>
      <c r="AB1709" s="132"/>
      <c r="AC1709" s="131"/>
      <c r="AD1709" s="132"/>
      <c r="AE1709" s="132"/>
      <c r="AF1709" s="131"/>
      <c r="AG1709" s="131"/>
      <c r="AI1709" s="12"/>
      <c r="AL1709" s="12"/>
      <c r="AM1709" s="12"/>
      <c r="AO1709" s="12"/>
      <c r="AR1709" s="12"/>
      <c r="AS1709" s="12"/>
      <c r="AU1709" s="12"/>
      <c r="AX1709" s="12"/>
      <c r="AY1709" s="12"/>
      <c r="BA1709" s="12"/>
      <c r="BD1709" s="12"/>
      <c r="BE1709" s="12"/>
      <c r="BG1709" s="12"/>
      <c r="BJ1709" s="12"/>
      <c r="BK1709" s="12"/>
      <c r="BM1709" s="131"/>
      <c r="BN1709" s="132"/>
      <c r="BO1709" s="132"/>
      <c r="BP1709" s="12"/>
      <c r="BQ1709" s="12"/>
      <c r="BS1709" s="12"/>
      <c r="BV1709" s="12"/>
      <c r="BW1709" s="12"/>
      <c r="BY1709" s="12"/>
      <c r="CB1709" s="12"/>
      <c r="CC1709" s="12"/>
      <c r="CE1709" s="12"/>
      <c r="CH1709" s="12"/>
      <c r="CI1709" s="12"/>
    </row>
    <row r="1710" spans="1:87">
      <c r="A1710" s="9">
        <v>1701</v>
      </c>
      <c r="B1710" s="9">
        <v>341</v>
      </c>
      <c r="C1710" s="9" t="s">
        <v>1840</v>
      </c>
      <c r="D1710" s="9">
        <v>341</v>
      </c>
      <c r="E1710" s="9" t="s">
        <v>1401</v>
      </c>
      <c r="F1710" s="39">
        <v>3691422.7599999993</v>
      </c>
      <c r="G1710" s="128">
        <v>0.53388383956800722</v>
      </c>
      <c r="H1710" s="129">
        <f>U1710</f>
        <v>3780882.2300000004</v>
      </c>
      <c r="I1710" s="128">
        <f>IF(H1714&gt;0, H1710/H1714, 0)</f>
        <v>0.52721504626634619</v>
      </c>
      <c r="J1710" s="76"/>
      <c r="K1710" s="12" t="e">
        <f>ROUND(J1714*I1710,0)</f>
        <v>#REF!</v>
      </c>
      <c r="L1710" s="75">
        <v>3123894</v>
      </c>
      <c r="M1710" s="12" t="e">
        <f>K1710-L1710</f>
        <v>#REF!</v>
      </c>
      <c r="N1710" s="50" t="e">
        <f t="shared" si="242"/>
        <v>#REF!</v>
      </c>
      <c r="O1710" s="12">
        <v>397</v>
      </c>
      <c r="P1710" s="9">
        <f t="shared" si="235"/>
        <v>0</v>
      </c>
      <c r="Q1710" s="130">
        <f t="shared" si="236"/>
        <v>341</v>
      </c>
      <c r="R1710" s="130">
        <f t="shared" si="237"/>
        <v>341</v>
      </c>
      <c r="S1710" s="130">
        <f t="shared" si="238"/>
        <v>1701</v>
      </c>
      <c r="T1710" s="130">
        <f t="shared" si="239"/>
        <v>404</v>
      </c>
      <c r="U1710" s="130">
        <f t="shared" si="240"/>
        <v>3780882.2300000004</v>
      </c>
      <c r="V1710" s="185">
        <f t="shared" si="241"/>
        <v>1701</v>
      </c>
      <c r="W1710" s="12">
        <v>341</v>
      </c>
      <c r="X1710" s="9">
        <v>341</v>
      </c>
      <c r="Y1710" s="9">
        <v>1701</v>
      </c>
      <c r="Z1710" s="12">
        <v>404</v>
      </c>
      <c r="AA1710" s="12">
        <v>3780882.2300000004</v>
      </c>
      <c r="AB1710" s="132"/>
      <c r="AC1710" s="131"/>
      <c r="AD1710" s="132"/>
      <c r="AE1710" s="132"/>
      <c r="AF1710" s="131"/>
      <c r="AG1710" s="131"/>
      <c r="AI1710" s="12"/>
      <c r="AL1710" s="12"/>
      <c r="AM1710" s="12"/>
      <c r="AO1710" s="12"/>
      <c r="AR1710" s="12"/>
      <c r="AS1710" s="12"/>
      <c r="AU1710" s="12"/>
      <c r="AX1710" s="12"/>
      <c r="AY1710" s="12"/>
      <c r="BA1710" s="12"/>
      <c r="BD1710" s="12"/>
      <c r="BE1710" s="12"/>
      <c r="BG1710" s="12"/>
      <c r="BJ1710" s="12"/>
      <c r="BK1710" s="12"/>
      <c r="BM1710" s="131"/>
      <c r="BN1710" s="132"/>
      <c r="BO1710" s="132"/>
      <c r="BP1710" s="12"/>
      <c r="BQ1710" s="12"/>
      <c r="BS1710" s="12"/>
      <c r="BV1710" s="12"/>
      <c r="BW1710" s="12"/>
      <c r="BY1710" s="12"/>
      <c r="CB1710" s="12"/>
      <c r="CC1710" s="12"/>
      <c r="CE1710" s="12"/>
      <c r="CH1710" s="12"/>
      <c r="CI1710" s="12"/>
    </row>
    <row r="1711" spans="1:87">
      <c r="A1711" s="9">
        <v>1702</v>
      </c>
      <c r="B1711" s="9">
        <v>341</v>
      </c>
      <c r="C1711" s="9" t="s">
        <v>1840</v>
      </c>
      <c r="D1711" s="9">
        <v>715</v>
      </c>
      <c r="E1711" s="9" t="s">
        <v>1450</v>
      </c>
      <c r="F1711" s="39">
        <v>3020936</v>
      </c>
      <c r="G1711" s="128">
        <v>0.43691254446543476</v>
      </c>
      <c r="H1711" s="129">
        <f t="shared" si="243"/>
        <v>3152990</v>
      </c>
      <c r="I1711" s="128">
        <f>IF(H1714&gt;0, H1711/H1714, 0)</f>
        <v>0.43966028762745324</v>
      </c>
      <c r="J1711" s="76"/>
      <c r="K1711" s="12" t="e">
        <f>ROUND(J1714*I1711,0)</f>
        <v>#REF!</v>
      </c>
      <c r="L1711" s="75">
        <v>2556490</v>
      </c>
      <c r="M1711" s="12" t="e">
        <f>K1711-L1711</f>
        <v>#REF!</v>
      </c>
      <c r="N1711" s="50" t="e">
        <f t="shared" si="242"/>
        <v>#REF!</v>
      </c>
      <c r="O1711" s="12">
        <v>301</v>
      </c>
      <c r="P1711" s="9">
        <f t="shared" si="235"/>
        <v>0</v>
      </c>
      <c r="Q1711" s="130">
        <f t="shared" si="236"/>
        <v>341</v>
      </c>
      <c r="R1711" s="130">
        <f t="shared" si="237"/>
        <v>715</v>
      </c>
      <c r="S1711" s="130">
        <f t="shared" si="238"/>
        <v>1702</v>
      </c>
      <c r="T1711" s="130">
        <f t="shared" si="239"/>
        <v>314</v>
      </c>
      <c r="U1711" s="130">
        <f t="shared" si="240"/>
        <v>3152990</v>
      </c>
      <c r="V1711" s="185">
        <f t="shared" si="241"/>
        <v>1702</v>
      </c>
      <c r="W1711" s="12">
        <v>341</v>
      </c>
      <c r="X1711" s="9">
        <v>715</v>
      </c>
      <c r="Y1711" s="9">
        <v>1702</v>
      </c>
      <c r="Z1711" s="12">
        <v>314</v>
      </c>
      <c r="AA1711" s="12">
        <v>3152990</v>
      </c>
      <c r="AB1711" s="132"/>
      <c r="AC1711" s="131"/>
      <c r="AD1711" s="132"/>
      <c r="AE1711" s="132"/>
      <c r="AF1711" s="131"/>
      <c r="AG1711" s="131"/>
      <c r="AI1711" s="12"/>
      <c r="AL1711" s="12"/>
      <c r="AM1711" s="12"/>
      <c r="AO1711" s="12"/>
      <c r="AR1711" s="12"/>
      <c r="AS1711" s="12"/>
      <c r="AU1711" s="12"/>
      <c r="AX1711" s="12"/>
      <c r="AY1711" s="12"/>
      <c r="BA1711" s="12"/>
      <c r="BD1711" s="12"/>
      <c r="BE1711" s="12"/>
      <c r="BG1711" s="12"/>
      <c r="BJ1711" s="12"/>
      <c r="BK1711" s="12"/>
      <c r="BM1711" s="131"/>
      <c r="BN1711" s="132"/>
      <c r="BO1711" s="132"/>
      <c r="BP1711" s="12"/>
      <c r="BQ1711" s="12"/>
      <c r="BS1711" s="12"/>
      <c r="BV1711" s="12"/>
      <c r="BW1711" s="12"/>
      <c r="BY1711" s="12"/>
      <c r="CB1711" s="12"/>
      <c r="CC1711" s="12"/>
      <c r="CE1711" s="12"/>
      <c r="CH1711" s="12"/>
      <c r="CI1711" s="12"/>
    </row>
    <row r="1712" spans="1:87">
      <c r="A1712" s="9">
        <v>1703</v>
      </c>
      <c r="B1712" s="9">
        <v>341</v>
      </c>
      <c r="C1712" s="9" t="s">
        <v>1840</v>
      </c>
      <c r="D1712" s="9">
        <v>851</v>
      </c>
      <c r="E1712" s="9" t="s">
        <v>1487</v>
      </c>
      <c r="F1712" s="39">
        <v>201922</v>
      </c>
      <c r="G1712" s="128">
        <v>2.9203615966557888E-2</v>
      </c>
      <c r="H1712" s="129">
        <f t="shared" si="243"/>
        <v>237551</v>
      </c>
      <c r="I1712" s="128">
        <f>IF(H1714&gt;0, H1712/H1714, 0)</f>
        <v>3.3124666106200511E-2</v>
      </c>
      <c r="J1712" s="76"/>
      <c r="K1712" s="12" t="e">
        <f>ROUND(J1714*I1712,0)</f>
        <v>#REF!</v>
      </c>
      <c r="L1712" s="75">
        <v>170878</v>
      </c>
      <c r="M1712" s="12" t="e">
        <f>K1712-L1712</f>
        <v>#REF!</v>
      </c>
      <c r="N1712" s="50" t="e">
        <f t="shared" si="242"/>
        <v>#REF!</v>
      </c>
      <c r="O1712" s="12">
        <v>13</v>
      </c>
      <c r="P1712" s="9">
        <f t="shared" si="235"/>
        <v>0</v>
      </c>
      <c r="Q1712" s="130">
        <f t="shared" si="236"/>
        <v>341</v>
      </c>
      <c r="R1712" s="130">
        <f t="shared" si="237"/>
        <v>851</v>
      </c>
      <c r="S1712" s="130">
        <f t="shared" si="238"/>
        <v>1703</v>
      </c>
      <c r="T1712" s="130">
        <f t="shared" si="239"/>
        <v>15</v>
      </c>
      <c r="U1712" s="130">
        <f t="shared" si="240"/>
        <v>237551</v>
      </c>
      <c r="V1712" s="185">
        <f t="shared" si="241"/>
        <v>1703</v>
      </c>
      <c r="W1712" s="12">
        <v>341</v>
      </c>
      <c r="X1712" s="9">
        <v>851</v>
      </c>
      <c r="Y1712" s="9">
        <v>1703</v>
      </c>
      <c r="Z1712" s="12">
        <v>15</v>
      </c>
      <c r="AA1712" s="12">
        <v>237551</v>
      </c>
      <c r="AB1712" s="132"/>
      <c r="AC1712" s="131"/>
      <c r="AD1712" s="132"/>
      <c r="AE1712" s="132"/>
      <c r="AF1712" s="131"/>
      <c r="AG1712" s="131"/>
      <c r="AI1712" s="12"/>
      <c r="AL1712" s="12"/>
      <c r="AM1712" s="12"/>
      <c r="AO1712" s="12"/>
      <c r="AR1712" s="12"/>
      <c r="AS1712" s="12"/>
      <c r="AU1712" s="12"/>
      <c r="AX1712" s="12"/>
      <c r="AY1712" s="12"/>
      <c r="BA1712" s="12"/>
      <c r="BD1712" s="12"/>
      <c r="BE1712" s="12"/>
      <c r="BG1712" s="12"/>
      <c r="BJ1712" s="12"/>
      <c r="BK1712" s="12"/>
      <c r="BM1712" s="131"/>
      <c r="BN1712" s="132"/>
      <c r="BO1712" s="132"/>
      <c r="BP1712" s="12"/>
      <c r="BQ1712" s="12"/>
      <c r="BS1712" s="12"/>
      <c r="BV1712" s="12"/>
      <c r="BW1712" s="12"/>
      <c r="BY1712" s="12"/>
      <c r="CB1712" s="12"/>
      <c r="CC1712" s="12"/>
      <c r="CE1712" s="12"/>
      <c r="CH1712" s="12"/>
      <c r="CI1712" s="12"/>
    </row>
    <row r="1713" spans="1:87">
      <c r="A1713" s="9">
        <v>1704</v>
      </c>
      <c r="B1713" s="9">
        <v>341</v>
      </c>
      <c r="C1713" s="9" t="s">
        <v>1928</v>
      </c>
      <c r="D1713" s="9">
        <v>998</v>
      </c>
      <c r="E1713" s="9" t="s">
        <v>1928</v>
      </c>
      <c r="F1713" s="39">
        <v>0</v>
      </c>
      <c r="G1713" s="128">
        <v>0</v>
      </c>
      <c r="H1713" s="129">
        <f t="shared" si="243"/>
        <v>0</v>
      </c>
      <c r="I1713" s="128">
        <f>IF(H1714&gt;0, H1713/H1714, 0)</f>
        <v>0</v>
      </c>
      <c r="J1713" s="76"/>
      <c r="K1713" s="12" t="e">
        <f>ROUND(J1714*I1713,0)</f>
        <v>#REF!</v>
      </c>
      <c r="L1713" s="75">
        <v>0</v>
      </c>
      <c r="M1713" s="12" t="e">
        <f>K1713-L1713</f>
        <v>#REF!</v>
      </c>
      <c r="N1713" s="50" t="e">
        <f t="shared" si="242"/>
        <v>#REF!</v>
      </c>
      <c r="O1713" s="12">
        <v>0</v>
      </c>
      <c r="P1713" s="9">
        <f t="shared" si="235"/>
        <v>0</v>
      </c>
      <c r="Q1713" s="130">
        <f t="shared" si="236"/>
        <v>341</v>
      </c>
      <c r="R1713" s="130">
        <f t="shared" si="237"/>
        <v>998</v>
      </c>
      <c r="S1713" s="130">
        <f t="shared" si="238"/>
        <v>1704</v>
      </c>
      <c r="T1713" s="130">
        <f t="shared" si="239"/>
        <v>0</v>
      </c>
      <c r="U1713" s="130">
        <f t="shared" si="240"/>
        <v>0</v>
      </c>
      <c r="V1713" s="185">
        <f t="shared" si="241"/>
        <v>1704</v>
      </c>
      <c r="W1713" s="12">
        <v>341</v>
      </c>
      <c r="X1713" s="9">
        <v>998</v>
      </c>
      <c r="Y1713" s="9">
        <v>1704</v>
      </c>
      <c r="Z1713" s="12">
        <v>0</v>
      </c>
      <c r="AA1713" s="12">
        <v>0</v>
      </c>
      <c r="AB1713" s="132"/>
      <c r="AC1713" s="131"/>
      <c r="AD1713" s="132"/>
      <c r="AE1713" s="132"/>
      <c r="AF1713" s="131"/>
      <c r="AG1713" s="131"/>
      <c r="AI1713" s="12"/>
      <c r="AL1713" s="12"/>
      <c r="AM1713" s="12"/>
      <c r="AO1713" s="12"/>
      <c r="AR1713" s="12"/>
      <c r="AS1713" s="12"/>
      <c r="AU1713" s="12"/>
      <c r="AX1713" s="12"/>
      <c r="AY1713" s="12"/>
      <c r="BA1713" s="12"/>
      <c r="BD1713" s="12"/>
      <c r="BE1713" s="12"/>
      <c r="BG1713" s="12"/>
      <c r="BJ1713" s="12"/>
      <c r="BK1713" s="12"/>
      <c r="BM1713" s="131"/>
      <c r="BN1713" s="132"/>
      <c r="BO1713" s="132"/>
      <c r="BP1713" s="12"/>
      <c r="BQ1713" s="12"/>
      <c r="BS1713" s="12"/>
      <c r="BV1713" s="12"/>
      <c r="BW1713" s="12"/>
      <c r="BY1713" s="12"/>
      <c r="CB1713" s="12"/>
      <c r="CC1713" s="12"/>
      <c r="CE1713" s="12"/>
      <c r="CH1713" s="12"/>
      <c r="CI1713" s="12"/>
    </row>
    <row r="1714" spans="1:87">
      <c r="A1714" s="9">
        <v>1705</v>
      </c>
      <c r="B1714" s="13">
        <v>341</v>
      </c>
      <c r="C1714" s="13" t="s">
        <v>1840</v>
      </c>
      <c r="D1714" s="13">
        <v>999</v>
      </c>
      <c r="E1714" s="13" t="s">
        <v>946</v>
      </c>
      <c r="F1714" s="111">
        <v>6914280.7599999998</v>
      </c>
      <c r="G1714" s="133">
        <v>0.99999999999999978</v>
      </c>
      <c r="H1714" s="134">
        <f>SUM(H1710:H1713)</f>
        <v>7171423.2300000004</v>
      </c>
      <c r="I1714" s="133">
        <f>SUM(I1710:I1713)</f>
        <v>0.99999999999999989</v>
      </c>
      <c r="J1714" s="111" t="e">
        <f>VLOOKUP(B1714,town351,22)</f>
        <v>#REF!</v>
      </c>
      <c r="K1714" s="111" t="e">
        <f>SUM(K1710:K1713)</f>
        <v>#REF!</v>
      </c>
      <c r="L1714" s="135">
        <v>5851262</v>
      </c>
      <c r="M1714" s="111" t="e">
        <f>SUM(M1710:M1713)</f>
        <v>#REF!</v>
      </c>
      <c r="N1714" s="49" t="e">
        <f t="shared" si="242"/>
        <v>#REF!</v>
      </c>
      <c r="O1714" s="111">
        <v>711</v>
      </c>
      <c r="P1714" s="9">
        <f t="shared" si="235"/>
        <v>0</v>
      </c>
      <c r="Q1714" s="130">
        <f t="shared" si="236"/>
        <v>341</v>
      </c>
      <c r="R1714" s="130">
        <f t="shared" si="237"/>
        <v>999</v>
      </c>
      <c r="S1714" s="130">
        <f t="shared" si="238"/>
        <v>1705</v>
      </c>
      <c r="T1714" s="130">
        <f t="shared" si="239"/>
        <v>733</v>
      </c>
      <c r="U1714" s="130">
        <f t="shared" si="240"/>
        <v>7171423.2300000004</v>
      </c>
      <c r="V1714" s="185">
        <f t="shared" si="241"/>
        <v>1705</v>
      </c>
      <c r="W1714" s="12">
        <v>341</v>
      </c>
      <c r="X1714" s="9">
        <v>999</v>
      </c>
      <c r="Y1714" s="9">
        <v>1705</v>
      </c>
      <c r="Z1714" s="12">
        <v>733</v>
      </c>
      <c r="AA1714" s="12">
        <v>7171423.2300000004</v>
      </c>
      <c r="AB1714" s="132"/>
      <c r="AC1714" s="131"/>
      <c r="AD1714" s="132"/>
      <c r="AE1714" s="132"/>
      <c r="AF1714" s="131"/>
      <c r="AG1714" s="131"/>
      <c r="AI1714" s="12"/>
      <c r="AL1714" s="12"/>
      <c r="AM1714" s="12"/>
      <c r="AO1714" s="12"/>
      <c r="AR1714" s="12"/>
      <c r="AS1714" s="12"/>
      <c r="AU1714" s="12"/>
      <c r="AX1714" s="12"/>
      <c r="AY1714" s="12"/>
      <c r="BA1714" s="12"/>
      <c r="BD1714" s="12"/>
      <c r="BE1714" s="12"/>
      <c r="BG1714" s="12"/>
      <c r="BJ1714" s="12"/>
      <c r="BK1714" s="12"/>
      <c r="BM1714" s="131"/>
      <c r="BN1714" s="132"/>
      <c r="BO1714" s="132"/>
      <c r="BP1714" s="12"/>
      <c r="BQ1714" s="12"/>
      <c r="BS1714" s="12"/>
      <c r="BV1714" s="12"/>
      <c r="BW1714" s="12"/>
      <c r="BY1714" s="12"/>
      <c r="CB1714" s="12"/>
      <c r="CC1714" s="12"/>
      <c r="CE1714" s="12"/>
      <c r="CH1714" s="12"/>
      <c r="CI1714" s="12"/>
    </row>
    <row r="1715" spans="1:87">
      <c r="A1715" s="9">
        <v>1706</v>
      </c>
      <c r="B1715" s="9">
        <v>342</v>
      </c>
      <c r="C1715" s="9" t="s">
        <v>1841</v>
      </c>
      <c r="D1715" s="9">
        <v>342</v>
      </c>
      <c r="E1715" s="9" t="s">
        <v>1402</v>
      </c>
      <c r="F1715" s="39">
        <v>33895541.813259996</v>
      </c>
      <c r="G1715" s="128">
        <v>0.90044212692130043</v>
      </c>
      <c r="H1715" s="129">
        <f>U1715</f>
        <v>33396838.325240005</v>
      </c>
      <c r="I1715" s="128">
        <f>IF(H1719&gt;0, H1715/H1719, 0)</f>
        <v>0.90148422462550037</v>
      </c>
      <c r="J1715" s="76"/>
      <c r="K1715" s="12" t="e">
        <f>ROUND(J1719*I1715,0)</f>
        <v>#REF!</v>
      </c>
      <c r="L1715" s="75">
        <v>24840882</v>
      </c>
      <c r="M1715" s="12" t="e">
        <f>K1715-L1715</f>
        <v>#REF!</v>
      </c>
      <c r="N1715" s="50" t="e">
        <f t="shared" si="242"/>
        <v>#REF!</v>
      </c>
      <c r="O1715" s="12">
        <v>3496</v>
      </c>
      <c r="P1715" s="9">
        <f t="shared" si="235"/>
        <v>0</v>
      </c>
      <c r="Q1715" s="130">
        <f t="shared" si="236"/>
        <v>342</v>
      </c>
      <c r="R1715" s="130">
        <f t="shared" si="237"/>
        <v>342</v>
      </c>
      <c r="S1715" s="130">
        <f t="shared" si="238"/>
        <v>1706</v>
      </c>
      <c r="T1715" s="130">
        <f t="shared" si="239"/>
        <v>3426</v>
      </c>
      <c r="U1715" s="130">
        <f t="shared" si="240"/>
        <v>33396838.325240005</v>
      </c>
      <c r="V1715" s="185">
        <f t="shared" si="241"/>
        <v>1706</v>
      </c>
      <c r="W1715" s="12">
        <v>342</v>
      </c>
      <c r="X1715" s="9">
        <v>342</v>
      </c>
      <c r="Y1715" s="9">
        <v>1706</v>
      </c>
      <c r="Z1715" s="12">
        <v>3426</v>
      </c>
      <c r="AA1715" s="12">
        <v>33396838.325240005</v>
      </c>
      <c r="AB1715" s="132"/>
      <c r="AC1715" s="131"/>
      <c r="AD1715" s="132"/>
      <c r="AE1715" s="132"/>
      <c r="AF1715" s="131"/>
      <c r="AG1715" s="131"/>
      <c r="AI1715" s="12"/>
      <c r="AL1715" s="12"/>
      <c r="AM1715" s="12"/>
      <c r="AO1715" s="12"/>
      <c r="AR1715" s="12"/>
      <c r="AS1715" s="12"/>
      <c r="AU1715" s="12"/>
      <c r="AX1715" s="12"/>
      <c r="AY1715" s="12"/>
      <c r="BA1715" s="12"/>
      <c r="BD1715" s="12"/>
      <c r="BE1715" s="12"/>
      <c r="BG1715" s="12"/>
      <c r="BJ1715" s="12"/>
      <c r="BK1715" s="12"/>
      <c r="BM1715" s="131"/>
      <c r="BN1715" s="132"/>
      <c r="BO1715" s="132"/>
      <c r="BP1715" s="12"/>
      <c r="BQ1715" s="12"/>
      <c r="BS1715" s="12"/>
      <c r="BV1715" s="12"/>
      <c r="BW1715" s="12"/>
      <c r="BY1715" s="12"/>
      <c r="CB1715" s="12"/>
      <c r="CC1715" s="12"/>
      <c r="CE1715" s="12"/>
      <c r="CH1715" s="12"/>
      <c r="CI1715" s="12"/>
    </row>
    <row r="1716" spans="1:87">
      <c r="A1716" s="9">
        <v>1707</v>
      </c>
      <c r="B1716" s="9">
        <v>342</v>
      </c>
      <c r="C1716" s="9" t="s">
        <v>1841</v>
      </c>
      <c r="D1716" s="9">
        <v>871</v>
      </c>
      <c r="E1716" s="9" t="s">
        <v>1492</v>
      </c>
      <c r="F1716" s="39">
        <v>3747679</v>
      </c>
      <c r="G1716" s="128">
        <v>9.9557873078699552E-2</v>
      </c>
      <c r="H1716" s="129">
        <f t="shared" si="243"/>
        <v>3649665</v>
      </c>
      <c r="I1716" s="128">
        <f>IF(H1719&gt;0, H1716/H1719, 0)</f>
        <v>9.8515775374499695E-2</v>
      </c>
      <c r="J1716" s="76"/>
      <c r="K1716" s="12" t="e">
        <f>ROUND(J1719*I1716,0)</f>
        <v>#REF!</v>
      </c>
      <c r="L1716" s="75">
        <v>2746546</v>
      </c>
      <c r="M1716" s="12" t="e">
        <f>K1716-L1716</f>
        <v>#REF!</v>
      </c>
      <c r="N1716" s="50" t="e">
        <f t="shared" si="242"/>
        <v>#REF!</v>
      </c>
      <c r="O1716" s="12">
        <v>249</v>
      </c>
      <c r="P1716" s="9">
        <f t="shared" si="235"/>
        <v>0</v>
      </c>
      <c r="Q1716" s="130">
        <f t="shared" si="236"/>
        <v>342</v>
      </c>
      <c r="R1716" s="130">
        <f t="shared" si="237"/>
        <v>871</v>
      </c>
      <c r="S1716" s="130">
        <f t="shared" si="238"/>
        <v>1707</v>
      </c>
      <c r="T1716" s="130">
        <f t="shared" si="239"/>
        <v>241</v>
      </c>
      <c r="U1716" s="130">
        <f t="shared" si="240"/>
        <v>3649665</v>
      </c>
      <c r="V1716" s="185">
        <f t="shared" si="241"/>
        <v>1707</v>
      </c>
      <c r="W1716" s="12">
        <v>342</v>
      </c>
      <c r="X1716" s="9">
        <v>871</v>
      </c>
      <c r="Y1716" s="9">
        <v>1707</v>
      </c>
      <c r="Z1716" s="12">
        <v>241</v>
      </c>
      <c r="AA1716" s="12">
        <v>3649665</v>
      </c>
      <c r="AB1716" s="132"/>
      <c r="AC1716" s="131"/>
      <c r="AD1716" s="132"/>
      <c r="AE1716" s="132"/>
      <c r="AF1716" s="131"/>
      <c r="AG1716" s="131"/>
      <c r="AI1716" s="12"/>
      <c r="AL1716" s="12"/>
      <c r="AM1716" s="12"/>
      <c r="AO1716" s="12"/>
      <c r="AR1716" s="12"/>
      <c r="AS1716" s="12"/>
      <c r="AU1716" s="12"/>
      <c r="AX1716" s="12"/>
      <c r="AY1716" s="12"/>
      <c r="BA1716" s="12"/>
      <c r="BD1716" s="12"/>
      <c r="BE1716" s="12"/>
      <c r="BG1716" s="12"/>
      <c r="BJ1716" s="12"/>
      <c r="BK1716" s="12"/>
      <c r="BM1716" s="131"/>
      <c r="BN1716" s="132"/>
      <c r="BO1716" s="132"/>
      <c r="BP1716" s="12"/>
      <c r="BQ1716" s="12"/>
      <c r="BS1716" s="12"/>
      <c r="BV1716" s="12"/>
      <c r="BW1716" s="12"/>
      <c r="BY1716" s="12"/>
      <c r="CB1716" s="12"/>
      <c r="CC1716" s="12"/>
      <c r="CE1716" s="12"/>
      <c r="CH1716" s="12"/>
      <c r="CI1716" s="12"/>
    </row>
    <row r="1717" spans="1:87">
      <c r="A1717" s="9">
        <v>1708</v>
      </c>
      <c r="B1717" s="9">
        <v>342</v>
      </c>
      <c r="C1717" s="9" t="s">
        <v>1928</v>
      </c>
      <c r="D1717" s="9">
        <v>998</v>
      </c>
      <c r="F1717" s="136">
        <v>0</v>
      </c>
      <c r="G1717" s="137">
        <v>0</v>
      </c>
      <c r="H1717" s="129">
        <f t="shared" si="243"/>
        <v>0</v>
      </c>
      <c r="I1717" s="128">
        <f>IF(H1719&gt;0, H1717/H1719, 0)</f>
        <v>0</v>
      </c>
      <c r="J1717" s="76"/>
      <c r="K1717" s="12" t="e">
        <f>ROUND(J1719*I1717,0)</f>
        <v>#REF!</v>
      </c>
      <c r="L1717" s="75">
        <v>0</v>
      </c>
      <c r="M1717" s="12" t="e">
        <f>K1717-L1717</f>
        <v>#REF!</v>
      </c>
      <c r="N1717" s="50" t="e">
        <f t="shared" si="242"/>
        <v>#REF!</v>
      </c>
      <c r="O1717" s="12">
        <v>0</v>
      </c>
      <c r="P1717" s="9">
        <f t="shared" si="235"/>
        <v>0</v>
      </c>
      <c r="Q1717" s="130">
        <f t="shared" si="236"/>
        <v>342</v>
      </c>
      <c r="R1717" s="130">
        <f t="shared" si="237"/>
        <v>998</v>
      </c>
      <c r="S1717" s="130">
        <f t="shared" si="238"/>
        <v>1708</v>
      </c>
      <c r="T1717" s="130">
        <f t="shared" si="239"/>
        <v>0</v>
      </c>
      <c r="U1717" s="130">
        <f t="shared" si="240"/>
        <v>0</v>
      </c>
      <c r="V1717" s="185">
        <f t="shared" si="241"/>
        <v>1708</v>
      </c>
      <c r="W1717" s="12">
        <v>342</v>
      </c>
      <c r="X1717" s="9">
        <v>998</v>
      </c>
      <c r="Y1717" s="9">
        <v>1708</v>
      </c>
      <c r="Z1717" s="12">
        <v>0</v>
      </c>
      <c r="AA1717" s="12">
        <v>0</v>
      </c>
      <c r="AB1717" s="132"/>
      <c r="AC1717" s="131"/>
      <c r="AD1717" s="132"/>
      <c r="AE1717" s="132"/>
      <c r="AF1717" s="131"/>
      <c r="AG1717" s="131"/>
      <c r="AI1717" s="12"/>
      <c r="AL1717" s="12"/>
      <c r="AM1717" s="12"/>
      <c r="AO1717" s="12"/>
      <c r="AR1717" s="12"/>
      <c r="AS1717" s="12"/>
      <c r="AU1717" s="12"/>
      <c r="AX1717" s="12"/>
      <c r="AY1717" s="12"/>
      <c r="BA1717" s="12"/>
      <c r="BD1717" s="12"/>
      <c r="BE1717" s="12"/>
      <c r="BG1717" s="12"/>
      <c r="BJ1717" s="12"/>
      <c r="BK1717" s="12"/>
      <c r="BM1717" s="131"/>
      <c r="BN1717" s="132"/>
      <c r="BO1717" s="132"/>
      <c r="BP1717" s="12"/>
      <c r="BQ1717" s="12"/>
      <c r="BS1717" s="12"/>
      <c r="BV1717" s="12"/>
      <c r="BW1717" s="12"/>
      <c r="BY1717" s="12"/>
      <c r="CB1717" s="12"/>
      <c r="CC1717" s="12"/>
      <c r="CE1717" s="12"/>
      <c r="CH1717" s="12"/>
      <c r="CI1717" s="12"/>
    </row>
    <row r="1718" spans="1:87">
      <c r="A1718" s="9">
        <v>1709</v>
      </c>
      <c r="B1718" s="9">
        <v>342</v>
      </c>
      <c r="C1718" s="9" t="s">
        <v>1928</v>
      </c>
      <c r="D1718" s="9">
        <v>998</v>
      </c>
      <c r="E1718" s="9" t="s">
        <v>1928</v>
      </c>
      <c r="F1718" s="39">
        <v>0</v>
      </c>
      <c r="G1718" s="128">
        <v>0</v>
      </c>
      <c r="H1718" s="129">
        <f t="shared" si="243"/>
        <v>0</v>
      </c>
      <c r="I1718" s="128">
        <f>IF(H1719&gt;0, H1718/H1719, 0)</f>
        <v>0</v>
      </c>
      <c r="J1718" s="76"/>
      <c r="K1718" s="12" t="e">
        <f>ROUND(J1719*I1718,0)</f>
        <v>#REF!</v>
      </c>
      <c r="L1718" s="75">
        <v>0</v>
      </c>
      <c r="M1718" s="12" t="e">
        <f>K1718-L1718</f>
        <v>#REF!</v>
      </c>
      <c r="N1718" s="50" t="e">
        <f t="shared" si="242"/>
        <v>#REF!</v>
      </c>
      <c r="O1718" s="12">
        <v>0</v>
      </c>
      <c r="P1718" s="9">
        <f t="shared" si="235"/>
        <v>0</v>
      </c>
      <c r="Q1718" s="130">
        <f t="shared" si="236"/>
        <v>342</v>
      </c>
      <c r="R1718" s="130">
        <f t="shared" si="237"/>
        <v>998</v>
      </c>
      <c r="S1718" s="130">
        <f t="shared" si="238"/>
        <v>1709</v>
      </c>
      <c r="T1718" s="130">
        <f t="shared" si="239"/>
        <v>0</v>
      </c>
      <c r="U1718" s="130">
        <f t="shared" si="240"/>
        <v>0</v>
      </c>
      <c r="V1718" s="185">
        <f t="shared" si="241"/>
        <v>1709</v>
      </c>
      <c r="W1718" s="12">
        <v>342</v>
      </c>
      <c r="X1718" s="9">
        <v>998</v>
      </c>
      <c r="Y1718" s="9">
        <v>1709</v>
      </c>
      <c r="Z1718" s="12">
        <v>0</v>
      </c>
      <c r="AA1718" s="12">
        <v>0</v>
      </c>
      <c r="AB1718" s="132"/>
      <c r="AC1718" s="131"/>
      <c r="AD1718" s="132"/>
      <c r="AE1718" s="132"/>
      <c r="AF1718" s="131"/>
      <c r="AG1718" s="131"/>
      <c r="AI1718" s="12"/>
      <c r="AL1718" s="12"/>
      <c r="AM1718" s="12"/>
      <c r="AO1718" s="12"/>
      <c r="AR1718" s="12"/>
      <c r="AS1718" s="12"/>
      <c r="AU1718" s="12"/>
      <c r="AX1718" s="12"/>
      <c r="AY1718" s="12"/>
      <c r="BA1718" s="12"/>
      <c r="BD1718" s="12"/>
      <c r="BE1718" s="12"/>
      <c r="BG1718" s="12"/>
      <c r="BJ1718" s="12"/>
      <c r="BK1718" s="12"/>
      <c r="BM1718" s="131"/>
      <c r="BN1718" s="132"/>
      <c r="BO1718" s="132"/>
      <c r="BP1718" s="12"/>
      <c r="BQ1718" s="12"/>
      <c r="BS1718" s="12"/>
      <c r="BV1718" s="12"/>
      <c r="BW1718" s="12"/>
      <c r="BY1718" s="12"/>
      <c r="CB1718" s="12"/>
      <c r="CC1718" s="12"/>
      <c r="CE1718" s="12"/>
      <c r="CH1718" s="12"/>
      <c r="CI1718" s="12"/>
    </row>
    <row r="1719" spans="1:87">
      <c r="A1719" s="9">
        <v>1710</v>
      </c>
      <c r="B1719" s="13">
        <v>342</v>
      </c>
      <c r="C1719" s="13" t="s">
        <v>1841</v>
      </c>
      <c r="D1719" s="13">
        <v>999</v>
      </c>
      <c r="E1719" s="13" t="s">
        <v>946</v>
      </c>
      <c r="F1719" s="111">
        <v>37643220.813259996</v>
      </c>
      <c r="G1719" s="133">
        <v>1</v>
      </c>
      <c r="H1719" s="134">
        <f>SUM(H1715:H1718)</f>
        <v>37046503.325240001</v>
      </c>
      <c r="I1719" s="133">
        <f>SUM(I1715:I1718)</f>
        <v>1</v>
      </c>
      <c r="J1719" s="111" t="e">
        <f>VLOOKUP(B1719,town351,22)</f>
        <v>#REF!</v>
      </c>
      <c r="K1719" s="111" t="e">
        <f>SUM(K1715:K1718)</f>
        <v>#REF!</v>
      </c>
      <c r="L1719" s="135">
        <v>27587428</v>
      </c>
      <c r="M1719" s="111" t="e">
        <f>SUM(M1715:M1718)</f>
        <v>#REF!</v>
      </c>
      <c r="N1719" s="49" t="e">
        <f t="shared" si="242"/>
        <v>#REF!</v>
      </c>
      <c r="O1719" s="111">
        <v>3745</v>
      </c>
      <c r="P1719" s="9">
        <f t="shared" si="235"/>
        <v>0</v>
      </c>
      <c r="Q1719" s="130">
        <f t="shared" si="236"/>
        <v>342</v>
      </c>
      <c r="R1719" s="130">
        <f t="shared" si="237"/>
        <v>999</v>
      </c>
      <c r="S1719" s="130">
        <f t="shared" si="238"/>
        <v>1710</v>
      </c>
      <c r="T1719" s="130">
        <f t="shared" si="239"/>
        <v>3667</v>
      </c>
      <c r="U1719" s="130">
        <f t="shared" si="240"/>
        <v>37046503.325240001</v>
      </c>
      <c r="V1719" s="185">
        <f t="shared" si="241"/>
        <v>1710</v>
      </c>
      <c r="W1719" s="12">
        <v>342</v>
      </c>
      <c r="X1719" s="9">
        <v>999</v>
      </c>
      <c r="Y1719" s="9">
        <v>1710</v>
      </c>
      <c r="Z1719" s="12">
        <v>3667</v>
      </c>
      <c r="AA1719" s="12">
        <v>37046503.325240001</v>
      </c>
      <c r="AB1719" s="132"/>
      <c r="AC1719" s="131"/>
      <c r="AD1719" s="132"/>
      <c r="AE1719" s="132"/>
      <c r="AF1719" s="131"/>
      <c r="AG1719" s="131"/>
      <c r="AI1719" s="12"/>
      <c r="AL1719" s="12"/>
      <c r="AM1719" s="12"/>
      <c r="AO1719" s="12"/>
      <c r="AR1719" s="12"/>
      <c r="AS1719" s="12"/>
      <c r="AU1719" s="12"/>
      <c r="AX1719" s="12"/>
      <c r="AY1719" s="12"/>
      <c r="BA1719" s="12"/>
      <c r="BD1719" s="12"/>
      <c r="BE1719" s="12"/>
      <c r="BG1719" s="12"/>
      <c r="BJ1719" s="12"/>
      <c r="BK1719" s="12"/>
      <c r="BM1719" s="131"/>
      <c r="BN1719" s="132"/>
      <c r="BO1719" s="132"/>
      <c r="BP1719" s="12"/>
      <c r="BQ1719" s="12"/>
      <c r="BS1719" s="12"/>
      <c r="BV1719" s="12"/>
      <c r="BW1719" s="12"/>
      <c r="BY1719" s="12"/>
      <c r="CB1719" s="12"/>
      <c r="CC1719" s="12"/>
      <c r="CE1719" s="12"/>
      <c r="CH1719" s="12"/>
      <c r="CI1719" s="12"/>
    </row>
    <row r="1720" spans="1:87">
      <c r="A1720" s="9">
        <v>1711</v>
      </c>
      <c r="B1720" s="9">
        <v>343</v>
      </c>
      <c r="C1720" s="9" t="s">
        <v>1842</v>
      </c>
      <c r="D1720" s="9">
        <v>343</v>
      </c>
      <c r="E1720" s="9" t="s">
        <v>1403</v>
      </c>
      <c r="F1720" s="39">
        <v>14868534.459999999</v>
      </c>
      <c r="G1720" s="128">
        <v>0.86489859748982745</v>
      </c>
      <c r="H1720" s="129">
        <f>U1720</f>
        <v>14883842.210000001</v>
      </c>
      <c r="I1720" s="128">
        <f>IF(H1724&gt;0, H1720/H1724, 0)</f>
        <v>0.8623919770098416</v>
      </c>
      <c r="J1720" s="76"/>
      <c r="K1720" s="12" t="e">
        <f>ROUND(J1724*I1720,0)</f>
        <v>#REF!</v>
      </c>
      <c r="L1720" s="75">
        <v>4931923</v>
      </c>
      <c r="M1720" s="12" t="e">
        <f>K1720-L1720</f>
        <v>#REF!</v>
      </c>
      <c r="N1720" s="50" t="e">
        <f t="shared" si="242"/>
        <v>#REF!</v>
      </c>
      <c r="O1720" s="12">
        <v>1458</v>
      </c>
      <c r="P1720" s="9">
        <f t="shared" si="235"/>
        <v>0</v>
      </c>
      <c r="Q1720" s="130">
        <f t="shared" si="236"/>
        <v>343</v>
      </c>
      <c r="R1720" s="130">
        <f t="shared" si="237"/>
        <v>343</v>
      </c>
      <c r="S1720" s="130">
        <f t="shared" si="238"/>
        <v>1711</v>
      </c>
      <c r="T1720" s="130">
        <f t="shared" si="239"/>
        <v>1429</v>
      </c>
      <c r="U1720" s="130">
        <f t="shared" si="240"/>
        <v>14883842.210000001</v>
      </c>
      <c r="V1720" s="185">
        <f t="shared" si="241"/>
        <v>1711</v>
      </c>
      <c r="W1720" s="12">
        <v>343</v>
      </c>
      <c r="X1720" s="9">
        <v>343</v>
      </c>
      <c r="Y1720" s="9">
        <v>1711</v>
      </c>
      <c r="Z1720" s="12">
        <v>1429</v>
      </c>
      <c r="AA1720" s="12">
        <v>14883842.210000001</v>
      </c>
      <c r="AB1720" s="132"/>
      <c r="AC1720" s="131"/>
      <c r="AD1720" s="132"/>
      <c r="AE1720" s="132"/>
      <c r="AF1720" s="131"/>
      <c r="AG1720" s="131"/>
      <c r="AI1720" s="12"/>
      <c r="AL1720" s="12"/>
      <c r="AM1720" s="12"/>
      <c r="AO1720" s="12"/>
      <c r="AR1720" s="12"/>
      <c r="AS1720" s="12"/>
      <c r="AU1720" s="12"/>
      <c r="AX1720" s="12"/>
      <c r="AY1720" s="12"/>
      <c r="BA1720" s="12"/>
      <c r="BD1720" s="12"/>
      <c r="BE1720" s="12"/>
      <c r="BG1720" s="12"/>
      <c r="BJ1720" s="12"/>
      <c r="BK1720" s="12"/>
      <c r="BM1720" s="131"/>
      <c r="BN1720" s="132"/>
      <c r="BO1720" s="132"/>
      <c r="BP1720" s="12"/>
      <c r="BQ1720" s="12"/>
      <c r="BS1720" s="12"/>
      <c r="BV1720" s="12"/>
      <c r="BW1720" s="12"/>
      <c r="BY1720" s="12"/>
      <c r="CB1720" s="12"/>
      <c r="CC1720" s="12"/>
      <c r="CE1720" s="12"/>
      <c r="CH1720" s="12"/>
      <c r="CI1720" s="12"/>
    </row>
    <row r="1721" spans="1:87">
      <c r="A1721" s="9">
        <v>1712</v>
      </c>
      <c r="B1721" s="9">
        <v>343</v>
      </c>
      <c r="C1721" s="9" t="s">
        <v>1842</v>
      </c>
      <c r="D1721" s="9">
        <v>832</v>
      </c>
      <c r="E1721" s="9" t="s">
        <v>1486</v>
      </c>
      <c r="F1721" s="39">
        <v>2322538</v>
      </c>
      <c r="G1721" s="128">
        <v>0.13510140251017241</v>
      </c>
      <c r="H1721" s="129">
        <f t="shared" si="243"/>
        <v>2374948</v>
      </c>
      <c r="I1721" s="128">
        <f>IF(H1724&gt;0, H1721/H1724, 0)</f>
        <v>0.13760802299015834</v>
      </c>
      <c r="J1721" s="76"/>
      <c r="K1721" s="12" t="e">
        <f>ROUND(J1724*I1721,0)</f>
        <v>#REF!</v>
      </c>
      <c r="L1721" s="75">
        <v>770391</v>
      </c>
      <c r="M1721" s="12" t="e">
        <f>K1721-L1721</f>
        <v>#REF!</v>
      </c>
      <c r="N1721" s="50" t="e">
        <f t="shared" si="242"/>
        <v>#REF!</v>
      </c>
      <c r="O1721" s="12">
        <v>152</v>
      </c>
      <c r="P1721" s="9">
        <f t="shared" si="235"/>
        <v>0</v>
      </c>
      <c r="Q1721" s="130">
        <f t="shared" si="236"/>
        <v>343</v>
      </c>
      <c r="R1721" s="130">
        <f t="shared" si="237"/>
        <v>832</v>
      </c>
      <c r="S1721" s="130">
        <f t="shared" si="238"/>
        <v>1712</v>
      </c>
      <c r="T1721" s="130">
        <f t="shared" si="239"/>
        <v>155</v>
      </c>
      <c r="U1721" s="130">
        <f t="shared" si="240"/>
        <v>2374948</v>
      </c>
      <c r="V1721" s="185">
        <f t="shared" si="241"/>
        <v>1712</v>
      </c>
      <c r="W1721" s="12">
        <v>343</v>
      </c>
      <c r="X1721" s="9">
        <v>832</v>
      </c>
      <c r="Y1721" s="9">
        <v>1712</v>
      </c>
      <c r="Z1721" s="12">
        <v>155</v>
      </c>
      <c r="AA1721" s="12">
        <v>2374948</v>
      </c>
      <c r="AB1721" s="132"/>
      <c r="AC1721" s="131"/>
      <c r="AD1721" s="132"/>
      <c r="AE1721" s="132"/>
      <c r="AF1721" s="131"/>
      <c r="AG1721" s="131"/>
      <c r="AI1721" s="12"/>
      <c r="AL1721" s="12"/>
      <c r="AM1721" s="12"/>
      <c r="AO1721" s="12"/>
      <c r="AR1721" s="12"/>
      <c r="AS1721" s="12"/>
      <c r="AU1721" s="12"/>
      <c r="AX1721" s="12"/>
      <c r="AY1721" s="12"/>
      <c r="BA1721" s="12"/>
      <c r="BD1721" s="12"/>
      <c r="BE1721" s="12"/>
      <c r="BG1721" s="12"/>
      <c r="BJ1721" s="12"/>
      <c r="BK1721" s="12"/>
      <c r="BM1721" s="131"/>
      <c r="BN1721" s="132"/>
      <c r="BO1721" s="132"/>
      <c r="BP1721" s="12"/>
      <c r="BQ1721" s="12"/>
      <c r="BS1721" s="12"/>
      <c r="BV1721" s="12"/>
      <c r="BW1721" s="12"/>
      <c r="BY1721" s="12"/>
      <c r="CB1721" s="12"/>
      <c r="CC1721" s="12"/>
      <c r="CE1721" s="12"/>
      <c r="CH1721" s="12"/>
      <c r="CI1721" s="12"/>
    </row>
    <row r="1722" spans="1:87">
      <c r="A1722" s="9">
        <v>1713</v>
      </c>
      <c r="B1722" s="9">
        <v>343</v>
      </c>
      <c r="C1722" s="9" t="s">
        <v>1928</v>
      </c>
      <c r="D1722" s="9">
        <v>998</v>
      </c>
      <c r="E1722" s="9" t="s">
        <v>1928</v>
      </c>
      <c r="F1722" s="39">
        <v>0</v>
      </c>
      <c r="G1722" s="128">
        <v>0</v>
      </c>
      <c r="H1722" s="129">
        <f t="shared" si="243"/>
        <v>0</v>
      </c>
      <c r="I1722" s="128">
        <f>IF(H1724&gt;0, H1722/H1724, 0)</f>
        <v>0</v>
      </c>
      <c r="J1722" s="76"/>
      <c r="K1722" s="12" t="e">
        <f>ROUND(J1724*I1722,0)</f>
        <v>#REF!</v>
      </c>
      <c r="L1722" s="75">
        <v>0</v>
      </c>
      <c r="M1722" s="12" t="e">
        <f>K1722-L1722</f>
        <v>#REF!</v>
      </c>
      <c r="N1722" s="50" t="e">
        <f t="shared" si="242"/>
        <v>#REF!</v>
      </c>
      <c r="O1722" s="12">
        <v>0</v>
      </c>
      <c r="P1722" s="9">
        <f t="shared" si="235"/>
        <v>0</v>
      </c>
      <c r="Q1722" s="130">
        <f t="shared" si="236"/>
        <v>343</v>
      </c>
      <c r="R1722" s="130">
        <f t="shared" si="237"/>
        <v>998</v>
      </c>
      <c r="S1722" s="130">
        <f t="shared" si="238"/>
        <v>1713</v>
      </c>
      <c r="T1722" s="130">
        <f t="shared" si="239"/>
        <v>0</v>
      </c>
      <c r="U1722" s="130">
        <f t="shared" si="240"/>
        <v>0</v>
      </c>
      <c r="V1722" s="185">
        <f t="shared" si="241"/>
        <v>1713</v>
      </c>
      <c r="W1722" s="12">
        <v>343</v>
      </c>
      <c r="X1722" s="9">
        <v>998</v>
      </c>
      <c r="Y1722" s="9">
        <v>1713</v>
      </c>
      <c r="Z1722" s="12">
        <v>0</v>
      </c>
      <c r="AA1722" s="12">
        <v>0</v>
      </c>
      <c r="AB1722" s="132"/>
      <c r="AC1722" s="131"/>
      <c r="AD1722" s="132"/>
      <c r="AE1722" s="132"/>
      <c r="AF1722" s="131"/>
      <c r="AG1722" s="131"/>
      <c r="AI1722" s="12"/>
      <c r="AL1722" s="12"/>
      <c r="AM1722" s="12"/>
      <c r="AO1722" s="12"/>
      <c r="AR1722" s="12"/>
      <c r="AS1722" s="12"/>
      <c r="AU1722" s="12"/>
      <c r="AX1722" s="12"/>
      <c r="AY1722" s="12"/>
      <c r="BA1722" s="12"/>
      <c r="BD1722" s="12"/>
      <c r="BE1722" s="12"/>
      <c r="BG1722" s="12"/>
      <c r="BJ1722" s="12"/>
      <c r="BK1722" s="12"/>
      <c r="BM1722" s="131"/>
      <c r="BN1722" s="132"/>
      <c r="BO1722" s="132"/>
      <c r="BP1722" s="12"/>
      <c r="BQ1722" s="12"/>
      <c r="BS1722" s="12"/>
      <c r="BV1722" s="12"/>
      <c r="BW1722" s="12"/>
      <c r="BY1722" s="12"/>
      <c r="CB1722" s="12"/>
      <c r="CC1722" s="12"/>
      <c r="CE1722" s="12"/>
      <c r="CH1722" s="12"/>
      <c r="CI1722" s="12"/>
    </row>
    <row r="1723" spans="1:87">
      <c r="A1723" s="9">
        <v>1714</v>
      </c>
      <c r="B1723" s="9">
        <v>343</v>
      </c>
      <c r="C1723" s="9" t="s">
        <v>1928</v>
      </c>
      <c r="D1723" s="9">
        <v>998</v>
      </c>
      <c r="E1723" s="9" t="s">
        <v>1928</v>
      </c>
      <c r="F1723" s="39">
        <v>0</v>
      </c>
      <c r="G1723" s="128">
        <v>0</v>
      </c>
      <c r="H1723" s="129">
        <f t="shared" si="243"/>
        <v>0</v>
      </c>
      <c r="I1723" s="128">
        <f>IF(H1724&gt;0, H1723/H1724, 0)</f>
        <v>0</v>
      </c>
      <c r="J1723" s="76"/>
      <c r="K1723" s="12" t="e">
        <f>ROUND(J1724*I1723,0)</f>
        <v>#REF!</v>
      </c>
      <c r="L1723" s="75">
        <v>0</v>
      </c>
      <c r="M1723" s="12" t="e">
        <f>K1723-L1723</f>
        <v>#REF!</v>
      </c>
      <c r="N1723" s="50" t="e">
        <f t="shared" si="242"/>
        <v>#REF!</v>
      </c>
      <c r="O1723" s="12">
        <v>0</v>
      </c>
      <c r="P1723" s="9">
        <f t="shared" si="235"/>
        <v>0</v>
      </c>
      <c r="Q1723" s="130">
        <f t="shared" si="236"/>
        <v>343</v>
      </c>
      <c r="R1723" s="130">
        <f t="shared" si="237"/>
        <v>998</v>
      </c>
      <c r="S1723" s="130">
        <f t="shared" si="238"/>
        <v>1714</v>
      </c>
      <c r="T1723" s="130">
        <f t="shared" si="239"/>
        <v>0</v>
      </c>
      <c r="U1723" s="130">
        <f t="shared" si="240"/>
        <v>0</v>
      </c>
      <c r="V1723" s="185">
        <f t="shared" si="241"/>
        <v>1714</v>
      </c>
      <c r="W1723" s="12">
        <v>343</v>
      </c>
      <c r="X1723" s="9">
        <v>998</v>
      </c>
      <c r="Y1723" s="9">
        <v>1714</v>
      </c>
      <c r="Z1723" s="12">
        <v>0</v>
      </c>
      <c r="AA1723" s="12">
        <v>0</v>
      </c>
      <c r="AB1723" s="132"/>
      <c r="AC1723" s="131"/>
      <c r="AD1723" s="132"/>
      <c r="AE1723" s="132"/>
      <c r="AF1723" s="131"/>
      <c r="AG1723" s="131"/>
      <c r="AI1723" s="12"/>
      <c r="AL1723" s="12"/>
      <c r="AM1723" s="12"/>
      <c r="AO1723" s="12"/>
      <c r="AR1723" s="12"/>
      <c r="AS1723" s="12"/>
      <c r="AU1723" s="12"/>
      <c r="AX1723" s="12"/>
      <c r="AY1723" s="12"/>
      <c r="BA1723" s="12"/>
      <c r="BD1723" s="12"/>
      <c r="BE1723" s="12"/>
      <c r="BG1723" s="12"/>
      <c r="BJ1723" s="12"/>
      <c r="BK1723" s="12"/>
      <c r="BM1723" s="131"/>
      <c r="BN1723" s="132"/>
      <c r="BO1723" s="132"/>
      <c r="BP1723" s="12"/>
      <c r="BQ1723" s="12"/>
      <c r="BS1723" s="12"/>
      <c r="BV1723" s="12"/>
      <c r="BW1723" s="12"/>
      <c r="BY1723" s="12"/>
      <c r="CB1723" s="12"/>
      <c r="CC1723" s="12"/>
      <c r="CE1723" s="12"/>
      <c r="CH1723" s="12"/>
      <c r="CI1723" s="12"/>
    </row>
    <row r="1724" spans="1:87">
      <c r="A1724" s="9">
        <v>1715</v>
      </c>
      <c r="B1724" s="13">
        <v>343</v>
      </c>
      <c r="C1724" s="13" t="s">
        <v>1842</v>
      </c>
      <c r="D1724" s="13">
        <v>999</v>
      </c>
      <c r="E1724" s="13" t="s">
        <v>946</v>
      </c>
      <c r="F1724" s="111">
        <v>17191072.460000001</v>
      </c>
      <c r="G1724" s="133">
        <v>0.99999999999999989</v>
      </c>
      <c r="H1724" s="134">
        <f>SUM(H1720:H1723)</f>
        <v>17258790.210000001</v>
      </c>
      <c r="I1724" s="133">
        <f>SUM(I1720:I1723)</f>
        <v>1</v>
      </c>
      <c r="J1724" s="111" t="e">
        <f>VLOOKUP(B1724,town351,22)</f>
        <v>#REF!</v>
      </c>
      <c r="K1724" s="111" t="e">
        <f>SUM(K1720:K1723)</f>
        <v>#REF!</v>
      </c>
      <c r="L1724" s="135">
        <v>5702314</v>
      </c>
      <c r="M1724" s="111" t="e">
        <f>SUM(M1720:M1723)</f>
        <v>#REF!</v>
      </c>
      <c r="N1724" s="49" t="e">
        <f t="shared" si="242"/>
        <v>#REF!</v>
      </c>
      <c r="O1724" s="111">
        <v>1610</v>
      </c>
      <c r="P1724" s="9">
        <f t="shared" si="235"/>
        <v>0</v>
      </c>
      <c r="Q1724" s="130">
        <f t="shared" si="236"/>
        <v>343</v>
      </c>
      <c r="R1724" s="130">
        <f t="shared" si="237"/>
        <v>999</v>
      </c>
      <c r="S1724" s="130">
        <f t="shared" si="238"/>
        <v>1715</v>
      </c>
      <c r="T1724" s="130">
        <f t="shared" si="239"/>
        <v>1584</v>
      </c>
      <c r="U1724" s="130">
        <f t="shared" si="240"/>
        <v>17258790.210000001</v>
      </c>
      <c r="V1724" s="185">
        <f t="shared" si="241"/>
        <v>1715</v>
      </c>
      <c r="W1724" s="12">
        <v>343</v>
      </c>
      <c r="X1724" s="9">
        <v>999</v>
      </c>
      <c r="Y1724" s="9">
        <v>1715</v>
      </c>
      <c r="Z1724" s="12">
        <v>1584</v>
      </c>
      <c r="AA1724" s="12">
        <v>17258790.210000001</v>
      </c>
      <c r="AB1724" s="132"/>
      <c r="AC1724" s="131"/>
      <c r="AD1724" s="132"/>
      <c r="AE1724" s="132"/>
      <c r="AF1724" s="131"/>
      <c r="AG1724" s="131"/>
      <c r="AI1724" s="12"/>
      <c r="AL1724" s="12"/>
      <c r="AM1724" s="12"/>
      <c r="AO1724" s="12"/>
      <c r="AR1724" s="12"/>
      <c r="AS1724" s="12"/>
      <c r="AU1724" s="12"/>
      <c r="AX1724" s="12"/>
      <c r="AY1724" s="12"/>
      <c r="BA1724" s="12"/>
      <c r="BD1724" s="12"/>
      <c r="BE1724" s="12"/>
      <c r="BG1724" s="12"/>
      <c r="BJ1724" s="12"/>
      <c r="BK1724" s="12"/>
      <c r="BM1724" s="131"/>
      <c r="BN1724" s="132"/>
      <c r="BO1724" s="132"/>
      <c r="BP1724" s="12"/>
      <c r="BQ1724" s="12"/>
      <c r="BS1724" s="12"/>
      <c r="BV1724" s="12"/>
      <c r="BW1724" s="12"/>
      <c r="BY1724" s="12"/>
      <c r="CB1724" s="12"/>
      <c r="CC1724" s="12"/>
      <c r="CE1724" s="12"/>
      <c r="CH1724" s="12"/>
      <c r="CI1724" s="12"/>
    </row>
    <row r="1725" spans="1:87">
      <c r="A1725" s="9">
        <v>1716</v>
      </c>
      <c r="B1725" s="9">
        <v>344</v>
      </c>
      <c r="C1725" s="9" t="s">
        <v>1843</v>
      </c>
      <c r="D1725" s="9">
        <v>344</v>
      </c>
      <c r="E1725" s="9" t="s">
        <v>1404</v>
      </c>
      <c r="F1725" s="39">
        <v>40749515.511779994</v>
      </c>
      <c r="G1725" s="128">
        <v>0.99636146472654152</v>
      </c>
      <c r="H1725" s="129">
        <f>U1725</f>
        <v>41694755.431160003</v>
      </c>
      <c r="I1725" s="128">
        <f>IF(H1729&gt;0, H1725/H1729, 0)</f>
        <v>0.99484486239654701</v>
      </c>
      <c r="J1725" s="76"/>
      <c r="K1725" s="12" t="e">
        <f>ROUND(J1729*I1725,0)</f>
        <v>#REF!</v>
      </c>
      <c r="L1725" s="75">
        <v>33648454</v>
      </c>
      <c r="M1725" s="12" t="e">
        <f>K1725-L1725</f>
        <v>#REF!</v>
      </c>
      <c r="N1725" s="50" t="e">
        <f t="shared" si="242"/>
        <v>#REF!</v>
      </c>
      <c r="O1725" s="12">
        <v>4340</v>
      </c>
      <c r="P1725" s="9">
        <f t="shared" si="235"/>
        <v>0</v>
      </c>
      <c r="Q1725" s="130">
        <f t="shared" si="236"/>
        <v>344</v>
      </c>
      <c r="R1725" s="130">
        <f t="shared" si="237"/>
        <v>344</v>
      </c>
      <c r="S1725" s="130">
        <f t="shared" si="238"/>
        <v>1716</v>
      </c>
      <c r="T1725" s="130">
        <f t="shared" si="239"/>
        <v>4433</v>
      </c>
      <c r="U1725" s="130">
        <f t="shared" si="240"/>
        <v>41694755.431160003</v>
      </c>
      <c r="V1725" s="185">
        <f t="shared" si="241"/>
        <v>1716</v>
      </c>
      <c r="W1725" s="12">
        <v>344</v>
      </c>
      <c r="X1725" s="9">
        <v>344</v>
      </c>
      <c r="Y1725" s="9">
        <v>1716</v>
      </c>
      <c r="Z1725" s="12">
        <v>4433</v>
      </c>
      <c r="AA1725" s="12">
        <v>41694755.431160003</v>
      </c>
      <c r="AB1725" s="132"/>
      <c r="AC1725" s="131"/>
      <c r="AD1725" s="132"/>
      <c r="AE1725" s="132"/>
      <c r="AF1725" s="131"/>
      <c r="AG1725" s="131"/>
      <c r="AI1725" s="12"/>
      <c r="AL1725" s="12"/>
      <c r="AM1725" s="12"/>
      <c r="AO1725" s="12"/>
      <c r="AR1725" s="12"/>
      <c r="AS1725" s="12"/>
      <c r="AU1725" s="12"/>
      <c r="AX1725" s="12"/>
      <c r="AY1725" s="12"/>
      <c r="BA1725" s="12"/>
      <c r="BD1725" s="12"/>
      <c r="BE1725" s="12"/>
      <c r="BG1725" s="12"/>
      <c r="BJ1725" s="12"/>
      <c r="BK1725" s="12"/>
      <c r="BM1725" s="131"/>
      <c r="BN1725" s="132"/>
      <c r="BO1725" s="132"/>
      <c r="BP1725" s="12"/>
      <c r="BQ1725" s="12"/>
      <c r="BS1725" s="12"/>
      <c r="BV1725" s="12"/>
      <c r="BW1725" s="12"/>
      <c r="BY1725" s="12"/>
      <c r="CB1725" s="12"/>
      <c r="CC1725" s="12"/>
      <c r="CE1725" s="12"/>
      <c r="CH1725" s="12"/>
      <c r="CI1725" s="12"/>
    </row>
    <row r="1726" spans="1:87">
      <c r="A1726" s="9">
        <v>1717</v>
      </c>
      <c r="B1726" s="9">
        <v>344</v>
      </c>
      <c r="C1726" s="9" t="s">
        <v>1843</v>
      </c>
      <c r="D1726" s="9">
        <v>853</v>
      </c>
      <c r="E1726" s="9" t="s">
        <v>1489</v>
      </c>
      <c r="F1726" s="39">
        <v>148810</v>
      </c>
      <c r="G1726" s="128">
        <v>3.6385352734585202E-3</v>
      </c>
      <c r="H1726" s="129">
        <f t="shared" si="243"/>
        <v>216056</v>
      </c>
      <c r="I1726" s="128">
        <f>IF(H1729&gt;0, H1726/H1729, 0)</f>
        <v>5.1551376034529818E-3</v>
      </c>
      <c r="J1726" s="76"/>
      <c r="K1726" s="12" t="e">
        <f>ROUND(J1729*I1726,0)</f>
        <v>#REF!</v>
      </c>
      <c r="L1726" s="75">
        <v>122878</v>
      </c>
      <c r="M1726" s="12" t="e">
        <f>K1726-L1726</f>
        <v>#REF!</v>
      </c>
      <c r="N1726" s="50" t="e">
        <f t="shared" si="242"/>
        <v>#REF!</v>
      </c>
      <c r="O1726" s="12">
        <v>9</v>
      </c>
      <c r="P1726" s="9">
        <f t="shared" si="235"/>
        <v>0</v>
      </c>
      <c r="Q1726" s="130">
        <f t="shared" si="236"/>
        <v>344</v>
      </c>
      <c r="R1726" s="130">
        <f t="shared" si="237"/>
        <v>853</v>
      </c>
      <c r="S1726" s="130">
        <f t="shared" si="238"/>
        <v>1717</v>
      </c>
      <c r="T1726" s="130">
        <f t="shared" si="239"/>
        <v>13</v>
      </c>
      <c r="U1726" s="130">
        <f t="shared" si="240"/>
        <v>216056</v>
      </c>
      <c r="V1726" s="185">
        <f t="shared" si="241"/>
        <v>1717</v>
      </c>
      <c r="W1726" s="12">
        <v>344</v>
      </c>
      <c r="X1726" s="9">
        <v>853</v>
      </c>
      <c r="Y1726" s="9">
        <v>1717</v>
      </c>
      <c r="Z1726" s="12">
        <v>13</v>
      </c>
      <c r="AA1726" s="12">
        <v>216056</v>
      </c>
      <c r="AB1726" s="132"/>
      <c r="AC1726" s="131"/>
      <c r="AD1726" s="132"/>
      <c r="AE1726" s="132"/>
      <c r="AF1726" s="131"/>
      <c r="AG1726" s="131"/>
      <c r="AI1726" s="12"/>
      <c r="AL1726" s="12"/>
      <c r="AM1726" s="12"/>
      <c r="AO1726" s="12"/>
      <c r="AR1726" s="12"/>
      <c r="AS1726" s="12"/>
      <c r="AU1726" s="12"/>
      <c r="AX1726" s="12"/>
      <c r="AY1726" s="12"/>
      <c r="BA1726" s="12"/>
      <c r="BD1726" s="12"/>
      <c r="BE1726" s="12"/>
      <c r="BG1726" s="12"/>
      <c r="BJ1726" s="12"/>
      <c r="BK1726" s="12"/>
      <c r="BM1726" s="131"/>
      <c r="BN1726" s="132"/>
      <c r="BO1726" s="132"/>
      <c r="BP1726" s="12"/>
      <c r="BQ1726" s="12"/>
      <c r="BS1726" s="12"/>
      <c r="BV1726" s="12"/>
      <c r="BW1726" s="12"/>
      <c r="BY1726" s="12"/>
      <c r="CB1726" s="12"/>
      <c r="CC1726" s="12"/>
      <c r="CE1726" s="12"/>
      <c r="CH1726" s="12"/>
      <c r="CI1726" s="12"/>
    </row>
    <row r="1727" spans="1:87">
      <c r="A1727" s="9">
        <v>1718</v>
      </c>
      <c r="B1727" s="9">
        <v>344</v>
      </c>
      <c r="C1727" s="9" t="s">
        <v>1928</v>
      </c>
      <c r="D1727" s="9">
        <v>998</v>
      </c>
      <c r="E1727" s="9" t="s">
        <v>1928</v>
      </c>
      <c r="F1727" s="39">
        <v>0</v>
      </c>
      <c r="G1727" s="128">
        <v>0</v>
      </c>
      <c r="H1727" s="129">
        <f t="shared" si="243"/>
        <v>0</v>
      </c>
      <c r="I1727" s="128">
        <f>IF(H1729&gt;0, H1727/H1729, 0)</f>
        <v>0</v>
      </c>
      <c r="J1727" s="76"/>
      <c r="K1727" s="12" t="e">
        <f>ROUND(J1729*I1727,0)</f>
        <v>#REF!</v>
      </c>
      <c r="L1727" s="75">
        <v>0</v>
      </c>
      <c r="M1727" s="12" t="e">
        <f>K1727-L1727</f>
        <v>#REF!</v>
      </c>
      <c r="N1727" s="50" t="e">
        <f t="shared" si="242"/>
        <v>#REF!</v>
      </c>
      <c r="O1727" s="12">
        <v>0</v>
      </c>
      <c r="P1727" s="9">
        <f t="shared" si="235"/>
        <v>0</v>
      </c>
      <c r="Q1727" s="130">
        <f t="shared" si="236"/>
        <v>344</v>
      </c>
      <c r="R1727" s="130">
        <f t="shared" si="237"/>
        <v>998</v>
      </c>
      <c r="S1727" s="130">
        <f t="shared" si="238"/>
        <v>1718</v>
      </c>
      <c r="T1727" s="130">
        <f t="shared" si="239"/>
        <v>0</v>
      </c>
      <c r="U1727" s="130">
        <f t="shared" si="240"/>
        <v>0</v>
      </c>
      <c r="V1727" s="185">
        <f t="shared" si="241"/>
        <v>1718</v>
      </c>
      <c r="W1727" s="12">
        <v>344</v>
      </c>
      <c r="X1727" s="9">
        <v>998</v>
      </c>
      <c r="Y1727" s="9">
        <v>1718</v>
      </c>
      <c r="Z1727" s="12">
        <v>0</v>
      </c>
      <c r="AA1727" s="12">
        <v>0</v>
      </c>
      <c r="AB1727" s="132"/>
      <c r="AC1727" s="131"/>
      <c r="AD1727" s="132"/>
      <c r="AE1727" s="132"/>
      <c r="AF1727" s="131"/>
      <c r="AG1727" s="131"/>
      <c r="AI1727" s="12"/>
      <c r="AL1727" s="12"/>
      <c r="AM1727" s="12"/>
      <c r="AO1727" s="12"/>
      <c r="AR1727" s="12"/>
      <c r="AS1727" s="12"/>
      <c r="AU1727" s="12"/>
      <c r="AX1727" s="12"/>
      <c r="AY1727" s="12"/>
      <c r="BA1727" s="12"/>
      <c r="BD1727" s="12"/>
      <c r="BE1727" s="12"/>
      <c r="BG1727" s="12"/>
      <c r="BJ1727" s="12"/>
      <c r="BK1727" s="12"/>
      <c r="BM1727" s="131"/>
      <c r="BN1727" s="132"/>
      <c r="BO1727" s="132"/>
      <c r="BP1727" s="12"/>
      <c r="BQ1727" s="12"/>
      <c r="BS1727" s="12"/>
      <c r="BV1727" s="12"/>
      <c r="BW1727" s="12"/>
      <c r="BY1727" s="12"/>
      <c r="CB1727" s="12"/>
      <c r="CC1727" s="12"/>
      <c r="CE1727" s="12"/>
      <c r="CH1727" s="12"/>
      <c r="CI1727" s="12"/>
    </row>
    <row r="1728" spans="1:87">
      <c r="A1728" s="9">
        <v>1719</v>
      </c>
      <c r="B1728" s="9">
        <v>344</v>
      </c>
      <c r="C1728" s="9" t="s">
        <v>1928</v>
      </c>
      <c r="D1728" s="9">
        <v>998</v>
      </c>
      <c r="E1728" s="9" t="s">
        <v>1928</v>
      </c>
      <c r="F1728" s="39">
        <v>0</v>
      </c>
      <c r="G1728" s="128">
        <v>0</v>
      </c>
      <c r="H1728" s="129">
        <f t="shared" si="243"/>
        <v>0</v>
      </c>
      <c r="I1728" s="128">
        <f>IF(H1729&gt;0, H1728/H1729, 0)</f>
        <v>0</v>
      </c>
      <c r="J1728" s="76"/>
      <c r="K1728" s="12" t="e">
        <f>ROUND(J1729*I1728,0)</f>
        <v>#REF!</v>
      </c>
      <c r="L1728" s="75">
        <v>0</v>
      </c>
      <c r="M1728" s="12" t="e">
        <f>K1728-L1728</f>
        <v>#REF!</v>
      </c>
      <c r="N1728" s="50" t="e">
        <f t="shared" si="242"/>
        <v>#REF!</v>
      </c>
      <c r="O1728" s="12">
        <v>0</v>
      </c>
      <c r="P1728" s="9">
        <f t="shared" si="235"/>
        <v>0</v>
      </c>
      <c r="Q1728" s="130">
        <f t="shared" si="236"/>
        <v>344</v>
      </c>
      <c r="R1728" s="130">
        <f t="shared" si="237"/>
        <v>998</v>
      </c>
      <c r="S1728" s="130">
        <f t="shared" si="238"/>
        <v>1719</v>
      </c>
      <c r="T1728" s="130">
        <f t="shared" si="239"/>
        <v>0</v>
      </c>
      <c r="U1728" s="130">
        <f t="shared" si="240"/>
        <v>0</v>
      </c>
      <c r="V1728" s="185">
        <f t="shared" si="241"/>
        <v>1719</v>
      </c>
      <c r="W1728" s="12">
        <v>344</v>
      </c>
      <c r="X1728" s="9">
        <v>998</v>
      </c>
      <c r="Y1728" s="9">
        <v>1719</v>
      </c>
      <c r="Z1728" s="12">
        <v>0</v>
      </c>
      <c r="AA1728" s="12">
        <v>0</v>
      </c>
      <c r="AB1728" s="132"/>
      <c r="AC1728" s="131"/>
      <c r="AD1728" s="132"/>
      <c r="AE1728" s="132"/>
      <c r="AF1728" s="131"/>
      <c r="AG1728" s="131"/>
      <c r="AI1728" s="12"/>
      <c r="AL1728" s="12"/>
      <c r="AM1728" s="12"/>
      <c r="AO1728" s="12"/>
      <c r="AR1728" s="12"/>
      <c r="AS1728" s="12"/>
      <c r="AU1728" s="12"/>
      <c r="AX1728" s="12"/>
      <c r="AY1728" s="12"/>
      <c r="BA1728" s="12"/>
      <c r="BD1728" s="12"/>
      <c r="BE1728" s="12"/>
      <c r="BG1728" s="12"/>
      <c r="BJ1728" s="12"/>
      <c r="BK1728" s="12"/>
      <c r="BM1728" s="131"/>
      <c r="BN1728" s="132"/>
      <c r="BO1728" s="132"/>
      <c r="BP1728" s="12"/>
      <c r="BQ1728" s="12"/>
      <c r="BS1728" s="12"/>
      <c r="BV1728" s="12"/>
      <c r="BW1728" s="12"/>
      <c r="BY1728" s="12"/>
      <c r="CB1728" s="12"/>
      <c r="CC1728" s="12"/>
      <c r="CE1728" s="12"/>
      <c r="CH1728" s="12"/>
      <c r="CI1728" s="12"/>
    </row>
    <row r="1729" spans="1:87">
      <c r="A1729" s="9">
        <v>1720</v>
      </c>
      <c r="B1729" s="13">
        <v>344</v>
      </c>
      <c r="C1729" s="13" t="s">
        <v>1843</v>
      </c>
      <c r="D1729" s="13">
        <v>999</v>
      </c>
      <c r="E1729" s="13" t="s">
        <v>946</v>
      </c>
      <c r="F1729" s="111">
        <v>40898325.511779994</v>
      </c>
      <c r="G1729" s="133">
        <v>1</v>
      </c>
      <c r="H1729" s="134">
        <f>SUM(H1725:H1728)</f>
        <v>41910811.431160003</v>
      </c>
      <c r="I1729" s="133">
        <f>SUM(I1725:I1728)</f>
        <v>1</v>
      </c>
      <c r="J1729" s="111" t="e">
        <f>VLOOKUP(B1729,town351,22)</f>
        <v>#REF!</v>
      </c>
      <c r="K1729" s="111" t="e">
        <f>SUM(K1725:K1728)</f>
        <v>#REF!</v>
      </c>
      <c r="L1729" s="135">
        <v>33771332</v>
      </c>
      <c r="M1729" s="111" t="e">
        <f>SUM(M1725:M1728)</f>
        <v>#REF!</v>
      </c>
      <c r="N1729" s="49" t="e">
        <f t="shared" si="242"/>
        <v>#REF!</v>
      </c>
      <c r="O1729" s="111">
        <v>4349</v>
      </c>
      <c r="P1729" s="9">
        <f t="shared" si="235"/>
        <v>0</v>
      </c>
      <c r="Q1729" s="130">
        <f t="shared" si="236"/>
        <v>344</v>
      </c>
      <c r="R1729" s="130">
        <f t="shared" si="237"/>
        <v>999</v>
      </c>
      <c r="S1729" s="130">
        <f t="shared" si="238"/>
        <v>1720</v>
      </c>
      <c r="T1729" s="130">
        <f t="shared" si="239"/>
        <v>4446</v>
      </c>
      <c r="U1729" s="130">
        <f t="shared" si="240"/>
        <v>41910811.431160003</v>
      </c>
      <c r="V1729" s="185">
        <f t="shared" si="241"/>
        <v>1720</v>
      </c>
      <c r="W1729" s="12">
        <v>344</v>
      </c>
      <c r="X1729" s="9">
        <v>999</v>
      </c>
      <c r="Y1729" s="9">
        <v>1720</v>
      </c>
      <c r="Z1729" s="12">
        <v>4446</v>
      </c>
      <c r="AA1729" s="12">
        <v>41910811.431160003</v>
      </c>
      <c r="AB1729" s="132"/>
      <c r="AC1729" s="131"/>
      <c r="AD1729" s="132"/>
      <c r="AE1729" s="132"/>
      <c r="AF1729" s="131"/>
      <c r="AG1729" s="131"/>
      <c r="AI1729" s="12"/>
      <c r="AL1729" s="12"/>
      <c r="AM1729" s="12"/>
      <c r="AO1729" s="12"/>
      <c r="AR1729" s="12"/>
      <c r="AS1729" s="12"/>
      <c r="AU1729" s="12"/>
      <c r="AX1729" s="12"/>
      <c r="AY1729" s="12"/>
      <c r="BA1729" s="12"/>
      <c r="BD1729" s="12"/>
      <c r="BE1729" s="12"/>
      <c r="BG1729" s="12"/>
      <c r="BJ1729" s="12"/>
      <c r="BK1729" s="12"/>
      <c r="BM1729" s="131"/>
      <c r="BN1729" s="132"/>
      <c r="BO1729" s="132"/>
      <c r="BP1729" s="12"/>
      <c r="BQ1729" s="12"/>
      <c r="BS1729" s="12"/>
      <c r="BV1729" s="12"/>
      <c r="BW1729" s="12"/>
      <c r="BY1729" s="12"/>
      <c r="CB1729" s="12"/>
      <c r="CC1729" s="12"/>
      <c r="CE1729" s="12"/>
      <c r="CH1729" s="12"/>
      <c r="CI1729" s="12"/>
    </row>
    <row r="1730" spans="1:87">
      <c r="A1730" s="9">
        <v>1721</v>
      </c>
      <c r="B1730" s="9">
        <v>345</v>
      </c>
      <c r="C1730" s="9" t="s">
        <v>1844</v>
      </c>
      <c r="D1730" s="9">
        <v>345</v>
      </c>
      <c r="E1730" s="9" t="s">
        <v>1405</v>
      </c>
      <c r="F1730" s="39">
        <v>39599.880000000005</v>
      </c>
      <c r="G1730" s="128">
        <v>4.2461993291242082E-2</v>
      </c>
      <c r="H1730" s="129">
        <f>U1730</f>
        <v>26341.840000000004</v>
      </c>
      <c r="I1730" s="128">
        <f>IF(H1734&gt;0, H1730/H1734, 0)</f>
        <v>3.1033706990451528E-2</v>
      </c>
      <c r="J1730" s="76"/>
      <c r="K1730" s="12" t="e">
        <f>ROUND(J1734*I1730,0)</f>
        <v>#REF!</v>
      </c>
      <c r="L1730" s="75">
        <v>33367</v>
      </c>
      <c r="M1730" s="12" t="e">
        <f>K1730-L1730</f>
        <v>#REF!</v>
      </c>
      <c r="N1730" s="50" t="e">
        <f t="shared" si="242"/>
        <v>#REF!</v>
      </c>
      <c r="O1730" s="12">
        <v>3</v>
      </c>
      <c r="P1730" s="9">
        <f t="shared" si="235"/>
        <v>0</v>
      </c>
      <c r="Q1730" s="130">
        <f t="shared" si="236"/>
        <v>345</v>
      </c>
      <c r="R1730" s="130">
        <f t="shared" si="237"/>
        <v>345</v>
      </c>
      <c r="S1730" s="130">
        <f t="shared" si="238"/>
        <v>1721</v>
      </c>
      <c r="T1730" s="130">
        <f t="shared" si="239"/>
        <v>2</v>
      </c>
      <c r="U1730" s="130">
        <f t="shared" si="240"/>
        <v>26341.840000000004</v>
      </c>
      <c r="V1730" s="185">
        <f t="shared" si="241"/>
        <v>1721</v>
      </c>
      <c r="W1730" s="12">
        <v>345</v>
      </c>
      <c r="X1730" s="9">
        <v>345</v>
      </c>
      <c r="Y1730" s="9">
        <v>1721</v>
      </c>
      <c r="Z1730" s="12">
        <v>2</v>
      </c>
      <c r="AA1730" s="12">
        <v>26341.840000000004</v>
      </c>
      <c r="AB1730" s="132"/>
      <c r="AC1730" s="131"/>
      <c r="AD1730" s="132"/>
      <c r="AE1730" s="132"/>
      <c r="AF1730" s="131"/>
      <c r="AG1730" s="131"/>
      <c r="AI1730" s="12"/>
      <c r="AL1730" s="12"/>
      <c r="AM1730" s="12"/>
      <c r="AO1730" s="12"/>
      <c r="AR1730" s="12"/>
      <c r="AS1730" s="12"/>
      <c r="AU1730" s="12"/>
      <c r="AX1730" s="12"/>
      <c r="AY1730" s="12"/>
      <c r="BA1730" s="12"/>
      <c r="BD1730" s="12"/>
      <c r="BE1730" s="12"/>
      <c r="BG1730" s="12"/>
      <c r="BJ1730" s="12"/>
      <c r="BK1730" s="12"/>
      <c r="BM1730" s="131"/>
      <c r="BN1730" s="132"/>
      <c r="BO1730" s="132"/>
      <c r="BP1730" s="12"/>
      <c r="BQ1730" s="12"/>
      <c r="BS1730" s="12"/>
      <c r="BV1730" s="12"/>
      <c r="BW1730" s="12"/>
      <c r="BY1730" s="12"/>
      <c r="CB1730" s="12"/>
      <c r="CC1730" s="12"/>
      <c r="CE1730" s="12"/>
      <c r="CH1730" s="12"/>
      <c r="CI1730" s="12"/>
    </row>
    <row r="1731" spans="1:87">
      <c r="A1731" s="9">
        <v>1722</v>
      </c>
      <c r="B1731" s="9">
        <v>345</v>
      </c>
      <c r="C1731" s="9" t="s">
        <v>1844</v>
      </c>
      <c r="D1731" s="9">
        <v>635</v>
      </c>
      <c r="E1731" s="9" t="s">
        <v>1426</v>
      </c>
      <c r="F1731" s="39">
        <v>892996</v>
      </c>
      <c r="G1731" s="128">
        <v>0.95753800670875788</v>
      </c>
      <c r="H1731" s="129">
        <f t="shared" si="243"/>
        <v>822472</v>
      </c>
      <c r="I1731" s="128">
        <f>IF(H1734&gt;0, H1731/H1734, 0)</f>
        <v>0.96896629300954851</v>
      </c>
      <c r="J1731" s="76"/>
      <c r="K1731" s="12" t="e">
        <f>ROUND(J1734*I1731,0)</f>
        <v>#REF!</v>
      </c>
      <c r="L1731" s="75">
        <v>752434</v>
      </c>
      <c r="M1731" s="12" t="e">
        <f>K1731-L1731</f>
        <v>#REF!</v>
      </c>
      <c r="N1731" s="50" t="e">
        <f t="shared" si="242"/>
        <v>#REF!</v>
      </c>
      <c r="O1731" s="12">
        <v>90</v>
      </c>
      <c r="P1731" s="9">
        <f t="shared" si="235"/>
        <v>0</v>
      </c>
      <c r="Q1731" s="130">
        <f t="shared" si="236"/>
        <v>345</v>
      </c>
      <c r="R1731" s="130">
        <f t="shared" si="237"/>
        <v>635</v>
      </c>
      <c r="S1731" s="130">
        <f t="shared" si="238"/>
        <v>1722</v>
      </c>
      <c r="T1731" s="130">
        <f t="shared" si="239"/>
        <v>81</v>
      </c>
      <c r="U1731" s="130">
        <f t="shared" si="240"/>
        <v>822472</v>
      </c>
      <c r="V1731" s="185">
        <f t="shared" si="241"/>
        <v>1722</v>
      </c>
      <c r="W1731" s="12">
        <v>345</v>
      </c>
      <c r="X1731" s="9">
        <v>635</v>
      </c>
      <c r="Y1731" s="9">
        <v>1722</v>
      </c>
      <c r="Z1731" s="12">
        <v>81</v>
      </c>
      <c r="AA1731" s="12">
        <v>822472</v>
      </c>
      <c r="AB1731" s="132"/>
      <c r="AC1731" s="131"/>
      <c r="AD1731" s="132"/>
      <c r="AE1731" s="132"/>
      <c r="AF1731" s="131"/>
      <c r="AG1731" s="131"/>
      <c r="AI1731" s="12"/>
      <c r="AL1731" s="12"/>
      <c r="AM1731" s="12"/>
      <c r="AO1731" s="12"/>
      <c r="AR1731" s="12"/>
      <c r="AS1731" s="12"/>
      <c r="AU1731" s="12"/>
      <c r="AX1731" s="12"/>
      <c r="AY1731" s="12"/>
      <c r="BA1731" s="12"/>
      <c r="BD1731" s="12"/>
      <c r="BE1731" s="12"/>
      <c r="BG1731" s="12"/>
      <c r="BJ1731" s="12"/>
      <c r="BK1731" s="12"/>
      <c r="BM1731" s="131"/>
      <c r="BN1731" s="132"/>
      <c r="BO1731" s="132"/>
      <c r="BP1731" s="12"/>
      <c r="BQ1731" s="12"/>
      <c r="BS1731" s="12"/>
      <c r="BV1731" s="12"/>
      <c r="BW1731" s="12"/>
      <c r="BY1731" s="12"/>
      <c r="CB1731" s="12"/>
      <c r="CC1731" s="12"/>
      <c r="CE1731" s="12"/>
      <c r="CH1731" s="12"/>
      <c r="CI1731" s="12"/>
    </row>
    <row r="1732" spans="1:87">
      <c r="A1732" s="9">
        <v>1723</v>
      </c>
      <c r="B1732" s="9">
        <v>345</v>
      </c>
      <c r="C1732" s="9" t="s">
        <v>1928</v>
      </c>
      <c r="D1732" s="9">
        <v>998</v>
      </c>
      <c r="E1732" s="9" t="s">
        <v>1928</v>
      </c>
      <c r="F1732" s="39">
        <v>0</v>
      </c>
      <c r="G1732" s="128">
        <v>0</v>
      </c>
      <c r="H1732" s="129">
        <f t="shared" si="243"/>
        <v>0</v>
      </c>
      <c r="I1732" s="128">
        <f>IF(H1734&gt;0, H1732/H1734, 0)</f>
        <v>0</v>
      </c>
      <c r="J1732" s="76"/>
      <c r="K1732" s="12" t="e">
        <f>ROUND(J1734*I1732,0)</f>
        <v>#REF!</v>
      </c>
      <c r="L1732" s="75">
        <v>0</v>
      </c>
      <c r="M1732" s="12" t="e">
        <f>K1732-L1732</f>
        <v>#REF!</v>
      </c>
      <c r="N1732" s="50" t="e">
        <f t="shared" si="242"/>
        <v>#REF!</v>
      </c>
      <c r="O1732" s="12">
        <v>0</v>
      </c>
      <c r="P1732" s="9">
        <f t="shared" si="235"/>
        <v>0</v>
      </c>
      <c r="Q1732" s="130">
        <f t="shared" si="236"/>
        <v>345</v>
      </c>
      <c r="R1732" s="130">
        <f t="shared" si="237"/>
        <v>998</v>
      </c>
      <c r="S1732" s="130">
        <f t="shared" si="238"/>
        <v>1723</v>
      </c>
      <c r="T1732" s="130">
        <f t="shared" si="239"/>
        <v>0</v>
      </c>
      <c r="U1732" s="130">
        <f t="shared" si="240"/>
        <v>0</v>
      </c>
      <c r="V1732" s="185">
        <f t="shared" si="241"/>
        <v>1723</v>
      </c>
      <c r="W1732" s="12">
        <v>345</v>
      </c>
      <c r="X1732" s="9">
        <v>998</v>
      </c>
      <c r="Y1732" s="9">
        <v>1723</v>
      </c>
      <c r="Z1732" s="12">
        <v>0</v>
      </c>
      <c r="AA1732" s="12">
        <v>0</v>
      </c>
      <c r="AB1732" s="132"/>
      <c r="AC1732" s="131"/>
      <c r="AD1732" s="132"/>
      <c r="AE1732" s="132"/>
      <c r="AF1732" s="131"/>
      <c r="AG1732" s="131"/>
      <c r="AI1732" s="12"/>
      <c r="AL1732" s="12"/>
      <c r="AM1732" s="12"/>
      <c r="AO1732" s="12"/>
      <c r="AR1732" s="12"/>
      <c r="AS1732" s="12"/>
      <c r="AU1732" s="12"/>
      <c r="AX1732" s="12"/>
      <c r="AY1732" s="12"/>
      <c r="BA1732" s="12"/>
      <c r="BD1732" s="12"/>
      <c r="BE1732" s="12"/>
      <c r="BG1732" s="12"/>
      <c r="BJ1732" s="12"/>
      <c r="BK1732" s="12"/>
      <c r="BM1732" s="131"/>
      <c r="BN1732" s="132"/>
      <c r="BO1732" s="132"/>
      <c r="BP1732" s="12"/>
      <c r="BQ1732" s="12"/>
      <c r="BS1732" s="12"/>
      <c r="BV1732" s="12"/>
      <c r="BW1732" s="12"/>
      <c r="BY1732" s="12"/>
      <c r="CB1732" s="12"/>
      <c r="CC1732" s="12"/>
      <c r="CE1732" s="12"/>
      <c r="CH1732" s="12"/>
      <c r="CI1732" s="12"/>
    </row>
    <row r="1733" spans="1:87">
      <c r="A1733" s="9">
        <v>1724</v>
      </c>
      <c r="B1733" s="9">
        <v>345</v>
      </c>
      <c r="C1733" s="9" t="s">
        <v>1928</v>
      </c>
      <c r="D1733" s="9">
        <v>998</v>
      </c>
      <c r="E1733" s="9" t="s">
        <v>1928</v>
      </c>
      <c r="F1733" s="39">
        <v>0</v>
      </c>
      <c r="G1733" s="128">
        <v>0</v>
      </c>
      <c r="H1733" s="129">
        <f t="shared" si="243"/>
        <v>0</v>
      </c>
      <c r="I1733" s="128">
        <f>IF(H1734&gt;0, H1733/H1734, 0)</f>
        <v>0</v>
      </c>
      <c r="J1733" s="76"/>
      <c r="K1733" s="12" t="e">
        <f>ROUND(J1734*I1733,0)</f>
        <v>#REF!</v>
      </c>
      <c r="L1733" s="75">
        <v>0</v>
      </c>
      <c r="M1733" s="12" t="e">
        <f>K1733-L1733</f>
        <v>#REF!</v>
      </c>
      <c r="N1733" s="50" t="e">
        <f t="shared" si="242"/>
        <v>#REF!</v>
      </c>
      <c r="O1733" s="12">
        <v>0</v>
      </c>
      <c r="P1733" s="9">
        <f t="shared" si="235"/>
        <v>0</v>
      </c>
      <c r="Q1733" s="130">
        <f t="shared" si="236"/>
        <v>345</v>
      </c>
      <c r="R1733" s="130">
        <f t="shared" si="237"/>
        <v>998</v>
      </c>
      <c r="S1733" s="130">
        <f t="shared" si="238"/>
        <v>1724</v>
      </c>
      <c r="T1733" s="130">
        <f t="shared" si="239"/>
        <v>0</v>
      </c>
      <c r="U1733" s="130">
        <f t="shared" si="240"/>
        <v>0</v>
      </c>
      <c r="V1733" s="185">
        <f t="shared" si="241"/>
        <v>1724</v>
      </c>
      <c r="W1733" s="12">
        <v>345</v>
      </c>
      <c r="X1733" s="9">
        <v>998</v>
      </c>
      <c r="Y1733" s="9">
        <v>1724</v>
      </c>
      <c r="Z1733" s="12">
        <v>0</v>
      </c>
      <c r="AA1733" s="12">
        <v>0</v>
      </c>
      <c r="AB1733" s="132"/>
      <c r="AC1733" s="131"/>
      <c r="AD1733" s="132"/>
      <c r="AE1733" s="132"/>
      <c r="AF1733" s="131"/>
      <c r="AG1733" s="131"/>
      <c r="AI1733" s="12"/>
      <c r="AL1733" s="12"/>
      <c r="AM1733" s="12"/>
      <c r="AO1733" s="12"/>
      <c r="AR1733" s="12"/>
      <c r="AS1733" s="12"/>
      <c r="AU1733" s="12"/>
      <c r="AX1733" s="12"/>
      <c r="AY1733" s="12"/>
      <c r="BA1733" s="12"/>
      <c r="BD1733" s="12"/>
      <c r="BE1733" s="12"/>
      <c r="BG1733" s="12"/>
      <c r="BJ1733" s="12"/>
      <c r="BK1733" s="12"/>
      <c r="BM1733" s="131"/>
      <c r="BN1733" s="132"/>
      <c r="BO1733" s="132"/>
      <c r="BP1733" s="12"/>
      <c r="BQ1733" s="12"/>
      <c r="BS1733" s="12"/>
      <c r="BV1733" s="12"/>
      <c r="BW1733" s="12"/>
      <c r="BY1733" s="12"/>
      <c r="CB1733" s="12"/>
      <c r="CC1733" s="12"/>
      <c r="CE1733" s="12"/>
      <c r="CH1733" s="12"/>
      <c r="CI1733" s="12"/>
    </row>
    <row r="1734" spans="1:87">
      <c r="A1734" s="9">
        <v>1725</v>
      </c>
      <c r="B1734" s="13">
        <v>345</v>
      </c>
      <c r="C1734" s="13" t="s">
        <v>1844</v>
      </c>
      <c r="D1734" s="13">
        <v>999</v>
      </c>
      <c r="E1734" s="13" t="s">
        <v>946</v>
      </c>
      <c r="F1734" s="111">
        <v>932595.88</v>
      </c>
      <c r="G1734" s="133">
        <v>1</v>
      </c>
      <c r="H1734" s="134">
        <f>SUM(H1730:H1733)</f>
        <v>848813.84</v>
      </c>
      <c r="I1734" s="133">
        <f>SUM(I1730:I1733)</f>
        <v>1</v>
      </c>
      <c r="J1734" s="111" t="e">
        <f>VLOOKUP(B1734,town351,22)</f>
        <v>#REF!</v>
      </c>
      <c r="K1734" s="111" t="e">
        <f>SUM(K1730:K1733)</f>
        <v>#REF!</v>
      </c>
      <c r="L1734" s="135">
        <v>785801</v>
      </c>
      <c r="M1734" s="111" t="e">
        <f>SUM(M1730:M1733)</f>
        <v>#REF!</v>
      </c>
      <c r="N1734" s="49" t="e">
        <f t="shared" si="242"/>
        <v>#REF!</v>
      </c>
      <c r="O1734" s="111">
        <v>93</v>
      </c>
      <c r="P1734" s="9">
        <f t="shared" si="235"/>
        <v>0</v>
      </c>
      <c r="Q1734" s="130">
        <f t="shared" si="236"/>
        <v>345</v>
      </c>
      <c r="R1734" s="130">
        <f t="shared" si="237"/>
        <v>999</v>
      </c>
      <c r="S1734" s="130">
        <f t="shared" si="238"/>
        <v>1725</v>
      </c>
      <c r="T1734" s="130">
        <f t="shared" si="239"/>
        <v>83</v>
      </c>
      <c r="U1734" s="130">
        <f t="shared" si="240"/>
        <v>848813.84</v>
      </c>
      <c r="V1734" s="185">
        <f t="shared" si="241"/>
        <v>1725</v>
      </c>
      <c r="W1734" s="12">
        <v>345</v>
      </c>
      <c r="X1734" s="9">
        <v>999</v>
      </c>
      <c r="Y1734" s="9">
        <v>1725</v>
      </c>
      <c r="Z1734" s="12">
        <v>83</v>
      </c>
      <c r="AA1734" s="12">
        <v>848813.84</v>
      </c>
      <c r="AB1734" s="132"/>
      <c r="AC1734" s="131"/>
      <c r="AD1734" s="132"/>
      <c r="AE1734" s="132"/>
      <c r="AF1734" s="131"/>
      <c r="AG1734" s="131"/>
      <c r="AI1734" s="12"/>
      <c r="AL1734" s="12"/>
      <c r="AM1734" s="12"/>
      <c r="AO1734" s="12"/>
      <c r="AR1734" s="12"/>
      <c r="AS1734" s="12"/>
      <c r="AU1734" s="12"/>
      <c r="AX1734" s="12"/>
      <c r="AY1734" s="12"/>
      <c r="BA1734" s="12"/>
      <c r="BD1734" s="12"/>
      <c r="BE1734" s="12"/>
      <c r="BG1734" s="12"/>
      <c r="BJ1734" s="12"/>
      <c r="BK1734" s="12"/>
      <c r="BM1734" s="131"/>
      <c r="BN1734" s="132"/>
      <c r="BO1734" s="132"/>
      <c r="BP1734" s="12"/>
      <c r="BQ1734" s="12"/>
      <c r="BS1734" s="12"/>
      <c r="BV1734" s="12"/>
      <c r="BW1734" s="12"/>
      <c r="BY1734" s="12"/>
      <c r="CB1734" s="12"/>
      <c r="CC1734" s="12"/>
      <c r="CE1734" s="12"/>
      <c r="CH1734" s="12"/>
      <c r="CI1734" s="12"/>
    </row>
    <row r="1735" spans="1:87">
      <c r="A1735" s="9">
        <v>1726</v>
      </c>
      <c r="B1735" s="9">
        <v>346</v>
      </c>
      <c r="C1735" s="9" t="s">
        <v>1845</v>
      </c>
      <c r="D1735" s="9">
        <v>346</v>
      </c>
      <c r="E1735" s="9" t="s">
        <v>1406</v>
      </c>
      <c r="F1735" s="39">
        <v>19501001.633919992</v>
      </c>
      <c r="G1735" s="128">
        <v>0.94548744840420318</v>
      </c>
      <c r="H1735" s="129">
        <f>U1735</f>
        <v>19355380.740320001</v>
      </c>
      <c r="I1735" s="128">
        <f>IF(H1739&gt;0, H1735/H1739, 0)</f>
        <v>0.95100464439203702</v>
      </c>
      <c r="J1735" s="76"/>
      <c r="K1735" s="12" t="e">
        <f>ROUND(J1739*I1735,0)</f>
        <v>#REF!</v>
      </c>
      <c r="L1735" s="75">
        <v>13757564</v>
      </c>
      <c r="M1735" s="12" t="e">
        <f>K1735-L1735</f>
        <v>#REF!</v>
      </c>
      <c r="N1735" s="50" t="e">
        <f t="shared" si="242"/>
        <v>#REF!</v>
      </c>
      <c r="O1735" s="12">
        <v>1946</v>
      </c>
      <c r="P1735" s="9">
        <f t="shared" si="235"/>
        <v>0</v>
      </c>
      <c r="Q1735" s="130">
        <f t="shared" si="236"/>
        <v>346</v>
      </c>
      <c r="R1735" s="130">
        <f t="shared" si="237"/>
        <v>346</v>
      </c>
      <c r="S1735" s="130">
        <f t="shared" si="238"/>
        <v>1726</v>
      </c>
      <c r="T1735" s="130">
        <f t="shared" si="239"/>
        <v>1888</v>
      </c>
      <c r="U1735" s="130">
        <f t="shared" si="240"/>
        <v>19355380.740320001</v>
      </c>
      <c r="V1735" s="185">
        <f t="shared" si="241"/>
        <v>1726</v>
      </c>
      <c r="W1735" s="12">
        <v>346</v>
      </c>
      <c r="X1735" s="9">
        <v>346</v>
      </c>
      <c r="Y1735" s="9">
        <v>1726</v>
      </c>
      <c r="Z1735" s="12">
        <v>1888</v>
      </c>
      <c r="AA1735" s="12">
        <v>19355380.740320001</v>
      </c>
      <c r="AB1735" s="132"/>
      <c r="AC1735" s="131"/>
      <c r="AD1735" s="132"/>
      <c r="AE1735" s="132"/>
      <c r="AF1735" s="131"/>
      <c r="AG1735" s="131"/>
      <c r="AI1735" s="12"/>
      <c r="AL1735" s="12"/>
      <c r="AM1735" s="12"/>
      <c r="AO1735" s="12"/>
      <c r="AR1735" s="12"/>
      <c r="AS1735" s="12"/>
      <c r="AU1735" s="12"/>
      <c r="AX1735" s="12"/>
      <c r="AY1735" s="12"/>
      <c r="BA1735" s="12"/>
      <c r="BD1735" s="12"/>
      <c r="BE1735" s="12"/>
      <c r="BG1735" s="12"/>
      <c r="BJ1735" s="12"/>
      <c r="BK1735" s="12"/>
      <c r="BM1735" s="131"/>
      <c r="BN1735" s="132"/>
      <c r="BO1735" s="132"/>
      <c r="BP1735" s="12"/>
      <c r="BQ1735" s="12"/>
      <c r="BS1735" s="12"/>
      <c r="BV1735" s="12"/>
      <c r="BW1735" s="12"/>
      <c r="BY1735" s="12"/>
      <c r="CB1735" s="12"/>
      <c r="CC1735" s="12"/>
      <c r="CE1735" s="12"/>
      <c r="CH1735" s="12"/>
      <c r="CI1735" s="12"/>
    </row>
    <row r="1736" spans="1:87">
      <c r="A1736" s="9">
        <v>1727</v>
      </c>
      <c r="B1736" s="9">
        <v>346</v>
      </c>
      <c r="C1736" s="9" t="s">
        <v>1845</v>
      </c>
      <c r="D1736" s="9">
        <v>853</v>
      </c>
      <c r="E1736" s="9" t="s">
        <v>1489</v>
      </c>
      <c r="F1736" s="39">
        <v>1124340</v>
      </c>
      <c r="G1736" s="128">
        <v>5.4512551595796828E-2</v>
      </c>
      <c r="H1736" s="129">
        <f t="shared" si="243"/>
        <v>997181</v>
      </c>
      <c r="I1736" s="128">
        <f>IF(H1739&gt;0, H1736/H1739, 0)</f>
        <v>4.8995355607962962E-2</v>
      </c>
      <c r="J1736" s="76"/>
      <c r="K1736" s="12" t="e">
        <f>ROUND(J1739*I1736,0)</f>
        <v>#REF!</v>
      </c>
      <c r="L1736" s="75">
        <v>793199</v>
      </c>
      <c r="M1736" s="12" t="e">
        <f>K1736-L1736</f>
        <v>#REF!</v>
      </c>
      <c r="N1736" s="50" t="e">
        <f t="shared" si="242"/>
        <v>#REF!</v>
      </c>
      <c r="O1736" s="12">
        <v>68</v>
      </c>
      <c r="P1736" s="9">
        <f t="shared" si="235"/>
        <v>0</v>
      </c>
      <c r="Q1736" s="130">
        <f t="shared" si="236"/>
        <v>346</v>
      </c>
      <c r="R1736" s="130">
        <f t="shared" si="237"/>
        <v>853</v>
      </c>
      <c r="S1736" s="130">
        <f t="shared" si="238"/>
        <v>1727</v>
      </c>
      <c r="T1736" s="130">
        <f t="shared" si="239"/>
        <v>60</v>
      </c>
      <c r="U1736" s="130">
        <f t="shared" si="240"/>
        <v>997181</v>
      </c>
      <c r="V1736" s="185">
        <f t="shared" si="241"/>
        <v>1727</v>
      </c>
      <c r="W1736" s="12">
        <v>346</v>
      </c>
      <c r="X1736" s="9">
        <v>853</v>
      </c>
      <c r="Y1736" s="9">
        <v>1727</v>
      </c>
      <c r="Z1736" s="12">
        <v>60</v>
      </c>
      <c r="AA1736" s="12">
        <v>997181</v>
      </c>
      <c r="AB1736" s="132"/>
      <c r="AC1736" s="131"/>
      <c r="AD1736" s="132"/>
      <c r="AE1736" s="132"/>
      <c r="AF1736" s="131"/>
      <c r="AG1736" s="131"/>
      <c r="AI1736" s="12"/>
      <c r="AL1736" s="12"/>
      <c r="AM1736" s="12"/>
      <c r="AO1736" s="12"/>
      <c r="AR1736" s="12"/>
      <c r="AS1736" s="12"/>
      <c r="AU1736" s="12"/>
      <c r="AX1736" s="12"/>
      <c r="AY1736" s="12"/>
      <c r="BA1736" s="12"/>
      <c r="BD1736" s="12"/>
      <c r="BE1736" s="12"/>
      <c r="BG1736" s="12"/>
      <c r="BJ1736" s="12"/>
      <c r="BK1736" s="12"/>
      <c r="BM1736" s="131"/>
      <c r="BN1736" s="132"/>
      <c r="BO1736" s="132"/>
      <c r="BP1736" s="12"/>
      <c r="BQ1736" s="12"/>
      <c r="BS1736" s="12"/>
      <c r="BV1736" s="12"/>
      <c r="BW1736" s="12"/>
      <c r="BY1736" s="12"/>
      <c r="CB1736" s="12"/>
      <c r="CC1736" s="12"/>
      <c r="CE1736" s="12"/>
      <c r="CH1736" s="12"/>
      <c r="CI1736" s="12"/>
    </row>
    <row r="1737" spans="1:87">
      <c r="A1737" s="9">
        <v>1728</v>
      </c>
      <c r="B1737" s="9">
        <v>346</v>
      </c>
      <c r="C1737" s="9" t="s">
        <v>1928</v>
      </c>
      <c r="D1737" s="9">
        <v>998</v>
      </c>
      <c r="F1737" s="136">
        <v>0</v>
      </c>
      <c r="G1737" s="137">
        <v>0</v>
      </c>
      <c r="H1737" s="129">
        <f t="shared" si="243"/>
        <v>0</v>
      </c>
      <c r="I1737" s="128">
        <f>IF(H1739&gt;0, H1737/H1739, 0)</f>
        <v>0</v>
      </c>
      <c r="J1737" s="76"/>
      <c r="K1737" s="12" t="e">
        <f>ROUND(J1739*I1737,0)</f>
        <v>#REF!</v>
      </c>
      <c r="L1737" s="75">
        <v>0</v>
      </c>
      <c r="M1737" s="12" t="e">
        <f>K1737-L1737</f>
        <v>#REF!</v>
      </c>
      <c r="N1737" s="50" t="e">
        <f t="shared" si="242"/>
        <v>#REF!</v>
      </c>
      <c r="O1737" s="12">
        <v>0</v>
      </c>
      <c r="P1737" s="9">
        <f t="shared" si="235"/>
        <v>0</v>
      </c>
      <c r="Q1737" s="130">
        <f t="shared" si="236"/>
        <v>346</v>
      </c>
      <c r="R1737" s="130">
        <f t="shared" si="237"/>
        <v>998</v>
      </c>
      <c r="S1737" s="130">
        <f t="shared" si="238"/>
        <v>1728</v>
      </c>
      <c r="T1737" s="130">
        <f t="shared" si="239"/>
        <v>0</v>
      </c>
      <c r="U1737" s="130">
        <f t="shared" si="240"/>
        <v>0</v>
      </c>
      <c r="V1737" s="185">
        <f t="shared" si="241"/>
        <v>1728</v>
      </c>
      <c r="W1737" s="12">
        <v>346</v>
      </c>
      <c r="X1737" s="9">
        <v>998</v>
      </c>
      <c r="Y1737" s="9">
        <v>1728</v>
      </c>
      <c r="Z1737" s="12">
        <v>0</v>
      </c>
      <c r="AA1737" s="12">
        <v>0</v>
      </c>
      <c r="AB1737" s="132"/>
      <c r="AC1737" s="131"/>
      <c r="AD1737" s="132"/>
      <c r="AE1737" s="132"/>
      <c r="AF1737" s="131"/>
      <c r="AG1737" s="131"/>
      <c r="AI1737" s="12"/>
      <c r="AL1737" s="12"/>
      <c r="AM1737" s="12"/>
      <c r="AO1737" s="12"/>
      <c r="AR1737" s="12"/>
      <c r="AS1737" s="12"/>
      <c r="AU1737" s="12"/>
      <c r="AX1737" s="12"/>
      <c r="AY1737" s="12"/>
      <c r="BA1737" s="12"/>
      <c r="BD1737" s="12"/>
      <c r="BE1737" s="12"/>
      <c r="BG1737" s="12"/>
      <c r="BJ1737" s="12"/>
      <c r="BK1737" s="12"/>
      <c r="BM1737" s="131"/>
      <c r="BN1737" s="132"/>
      <c r="BO1737" s="132"/>
      <c r="BP1737" s="12"/>
      <c r="BQ1737" s="12"/>
      <c r="BS1737" s="12"/>
      <c r="BV1737" s="12"/>
      <c r="BW1737" s="12"/>
      <c r="BY1737" s="12"/>
      <c r="CB1737" s="12"/>
      <c r="CC1737" s="12"/>
      <c r="CE1737" s="12"/>
      <c r="CH1737" s="12"/>
      <c r="CI1737" s="12"/>
    </row>
    <row r="1738" spans="1:87">
      <c r="A1738" s="9">
        <v>1729</v>
      </c>
      <c r="B1738" s="9">
        <v>346</v>
      </c>
      <c r="C1738" s="9" t="s">
        <v>1928</v>
      </c>
      <c r="D1738" s="9">
        <v>998</v>
      </c>
      <c r="E1738" s="9" t="s">
        <v>1928</v>
      </c>
      <c r="F1738" s="39">
        <v>0</v>
      </c>
      <c r="G1738" s="128">
        <v>0</v>
      </c>
      <c r="H1738" s="129">
        <f t="shared" si="243"/>
        <v>0</v>
      </c>
      <c r="I1738" s="128">
        <f>IF(H1739&gt;0, H1738/H1739, 0)</f>
        <v>0</v>
      </c>
      <c r="J1738" s="76"/>
      <c r="K1738" s="12" t="e">
        <f>ROUND(J1739*I1738,0)</f>
        <v>#REF!</v>
      </c>
      <c r="L1738" s="75">
        <v>0</v>
      </c>
      <c r="M1738" s="12" t="e">
        <f>K1738-L1738</f>
        <v>#REF!</v>
      </c>
      <c r="N1738" s="50" t="e">
        <f t="shared" si="242"/>
        <v>#REF!</v>
      </c>
      <c r="O1738" s="12">
        <v>0</v>
      </c>
      <c r="P1738" s="9">
        <f t="shared" ref="P1738:P1764" si="244">ABS(Q1738-B1738)+ABS(R1738-D1738)</f>
        <v>0</v>
      </c>
      <c r="Q1738" s="130">
        <f t="shared" ref="Q1738:Q1764" si="245">VLOOKUP($A1738, foundoptions, VLOOKUP($Q$6, foundoptcell, 2, FALSE), FALSE)</f>
        <v>346</v>
      </c>
      <c r="R1738" s="130">
        <f t="shared" ref="R1738:R1764" si="246">VLOOKUP($A1738, foundoptions, VLOOKUP($Q$6, foundoptcell, 2, FALSE)+1, FALSE)</f>
        <v>998</v>
      </c>
      <c r="S1738" s="130">
        <f t="shared" ref="S1738:S1764" si="247">VLOOKUP($A1738, foundoptions, VLOOKUP($Q$6, foundoptcell, 2, FALSE)+2, FALSE)</f>
        <v>1729</v>
      </c>
      <c r="T1738" s="130">
        <f t="shared" ref="T1738:T1764" si="248">VLOOKUP($A1738, foundoptions, VLOOKUP($Q$6, foundoptcell, 2, FALSE)+3, FALSE)</f>
        <v>0</v>
      </c>
      <c r="U1738" s="130">
        <f t="shared" ref="U1738:U1764" si="249">VLOOKUP($A1738, foundoptions, VLOOKUP($Q$6, foundoptcell, 2, FALSE)+4, FALSE)</f>
        <v>0</v>
      </c>
      <c r="V1738" s="185">
        <f t="shared" si="241"/>
        <v>1729</v>
      </c>
      <c r="W1738" s="12">
        <v>346</v>
      </c>
      <c r="X1738" s="9">
        <v>998</v>
      </c>
      <c r="Y1738" s="9">
        <v>1729</v>
      </c>
      <c r="Z1738" s="12">
        <v>0</v>
      </c>
      <c r="AA1738" s="12">
        <v>0</v>
      </c>
      <c r="AB1738" s="132"/>
      <c r="AC1738" s="131"/>
      <c r="AD1738" s="132"/>
      <c r="AE1738" s="132"/>
      <c r="AF1738" s="131"/>
      <c r="AG1738" s="131"/>
      <c r="AI1738" s="12"/>
      <c r="AL1738" s="12"/>
      <c r="AM1738" s="12"/>
      <c r="AO1738" s="12"/>
      <c r="AR1738" s="12"/>
      <c r="AS1738" s="12"/>
      <c r="AU1738" s="12"/>
      <c r="AX1738" s="12"/>
      <c r="AY1738" s="12"/>
      <c r="BA1738" s="12"/>
      <c r="BD1738" s="12"/>
      <c r="BE1738" s="12"/>
      <c r="BG1738" s="12"/>
      <c r="BJ1738" s="12"/>
      <c r="BK1738" s="12"/>
      <c r="BM1738" s="131"/>
      <c r="BN1738" s="132"/>
      <c r="BO1738" s="132"/>
      <c r="BP1738" s="12"/>
      <c r="BQ1738" s="12"/>
      <c r="BS1738" s="12"/>
      <c r="BV1738" s="12"/>
      <c r="BW1738" s="12"/>
      <c r="BY1738" s="12"/>
      <c r="CB1738" s="12"/>
      <c r="CC1738" s="12"/>
      <c r="CE1738" s="12"/>
      <c r="CH1738" s="12"/>
      <c r="CI1738" s="12"/>
    </row>
    <row r="1739" spans="1:87">
      <c r="A1739" s="9">
        <v>1730</v>
      </c>
      <c r="B1739" s="13">
        <v>346</v>
      </c>
      <c r="C1739" s="13" t="s">
        <v>1845</v>
      </c>
      <c r="D1739" s="13">
        <v>999</v>
      </c>
      <c r="E1739" s="13" t="s">
        <v>946</v>
      </c>
      <c r="F1739" s="111">
        <v>20625341.633919992</v>
      </c>
      <c r="G1739" s="133">
        <v>1</v>
      </c>
      <c r="H1739" s="134">
        <f>SUM(H1735:H1738)</f>
        <v>20352561.740320001</v>
      </c>
      <c r="I1739" s="133">
        <f>SUM(I1735:I1738)</f>
        <v>1</v>
      </c>
      <c r="J1739" s="111" t="e">
        <f>VLOOKUP(B1739,town351,22)</f>
        <v>#REF!</v>
      </c>
      <c r="K1739" s="111" t="e">
        <f>SUM(K1735:K1738)</f>
        <v>#REF!</v>
      </c>
      <c r="L1739" s="135">
        <v>14550763</v>
      </c>
      <c r="M1739" s="111" t="e">
        <f>SUM(M1735:M1738)</f>
        <v>#REF!</v>
      </c>
      <c r="N1739" s="49" t="e">
        <f t="shared" si="242"/>
        <v>#REF!</v>
      </c>
      <c r="O1739" s="111">
        <v>2014</v>
      </c>
      <c r="P1739" s="9">
        <f t="shared" si="244"/>
        <v>0</v>
      </c>
      <c r="Q1739" s="130">
        <f t="shared" si="245"/>
        <v>346</v>
      </c>
      <c r="R1739" s="130">
        <f t="shared" si="246"/>
        <v>999</v>
      </c>
      <c r="S1739" s="130">
        <f t="shared" si="247"/>
        <v>1730</v>
      </c>
      <c r="T1739" s="130">
        <f t="shared" si="248"/>
        <v>1948</v>
      </c>
      <c r="U1739" s="130">
        <f t="shared" si="249"/>
        <v>20352561.740320001</v>
      </c>
      <c r="V1739" s="185">
        <f t="shared" ref="V1739:V1764" si="250">A1739</f>
        <v>1730</v>
      </c>
      <c r="W1739" s="12">
        <v>346</v>
      </c>
      <c r="X1739" s="9">
        <v>999</v>
      </c>
      <c r="Y1739" s="9">
        <v>1730</v>
      </c>
      <c r="Z1739" s="12">
        <v>1948</v>
      </c>
      <c r="AA1739" s="12">
        <v>20352561.740320001</v>
      </c>
      <c r="AB1739" s="132"/>
      <c r="AC1739" s="131"/>
      <c r="AD1739" s="132"/>
      <c r="AE1739" s="132"/>
      <c r="AF1739" s="131"/>
      <c r="AG1739" s="131"/>
      <c r="AI1739" s="12"/>
      <c r="AL1739" s="12"/>
      <c r="AM1739" s="12"/>
      <c r="AO1739" s="12"/>
      <c r="AR1739" s="12"/>
      <c r="AS1739" s="12"/>
      <c r="AU1739" s="12"/>
      <c r="AX1739" s="12"/>
      <c r="AY1739" s="12"/>
      <c r="BA1739" s="12"/>
      <c r="BD1739" s="12"/>
      <c r="BE1739" s="12"/>
      <c r="BG1739" s="12"/>
      <c r="BJ1739" s="12"/>
      <c r="BK1739" s="12"/>
      <c r="BM1739" s="131"/>
      <c r="BN1739" s="132"/>
      <c r="BO1739" s="132"/>
      <c r="BP1739" s="12"/>
      <c r="BQ1739" s="12"/>
      <c r="BS1739" s="12"/>
      <c r="BV1739" s="12"/>
      <c r="BW1739" s="12"/>
      <c r="BY1739" s="12"/>
      <c r="CB1739" s="12"/>
      <c r="CC1739" s="12"/>
      <c r="CE1739" s="12"/>
      <c r="CH1739" s="12"/>
      <c r="CI1739" s="12"/>
    </row>
    <row r="1740" spans="1:87">
      <c r="A1740" s="9">
        <v>1731</v>
      </c>
      <c r="B1740" s="9">
        <v>347</v>
      </c>
      <c r="C1740" s="9" t="s">
        <v>1407</v>
      </c>
      <c r="D1740" s="9">
        <v>347</v>
      </c>
      <c r="E1740" s="9" t="s">
        <v>1407</v>
      </c>
      <c r="F1740" s="39">
        <v>49230530.561499998</v>
      </c>
      <c r="G1740" s="128">
        <v>0.96281276964418827</v>
      </c>
      <c r="H1740" s="129">
        <f>U1740</f>
        <v>49930543.991250016</v>
      </c>
      <c r="I1740" s="128">
        <f>IF(H1744&gt;0, H1740/H1744, 0)</f>
        <v>0.9634416190875853</v>
      </c>
      <c r="J1740" s="76"/>
      <c r="K1740" s="12" t="e">
        <f>ROUND(J1744*I1740,0)</f>
        <v>#REF!</v>
      </c>
      <c r="L1740" s="75">
        <v>41631275</v>
      </c>
      <c r="M1740" s="12" t="e">
        <f>K1740-L1740</f>
        <v>#REF!</v>
      </c>
      <c r="N1740" s="50" t="e">
        <f t="shared" si="242"/>
        <v>#REF!</v>
      </c>
      <c r="O1740" s="12">
        <v>4789</v>
      </c>
      <c r="P1740" s="9">
        <f t="shared" si="244"/>
        <v>0</v>
      </c>
      <c r="Q1740" s="130">
        <f t="shared" si="245"/>
        <v>347</v>
      </c>
      <c r="R1740" s="130">
        <f t="shared" si="246"/>
        <v>347</v>
      </c>
      <c r="S1740" s="130">
        <f t="shared" si="247"/>
        <v>1731</v>
      </c>
      <c r="T1740" s="130">
        <f t="shared" si="248"/>
        <v>4758</v>
      </c>
      <c r="U1740" s="130">
        <f t="shared" si="249"/>
        <v>49930543.991250016</v>
      </c>
      <c r="V1740" s="185">
        <f t="shared" si="250"/>
        <v>1731</v>
      </c>
      <c r="W1740" s="12">
        <v>347</v>
      </c>
      <c r="X1740" s="9">
        <v>347</v>
      </c>
      <c r="Y1740" s="9">
        <v>1731</v>
      </c>
      <c r="Z1740" s="12">
        <v>4758</v>
      </c>
      <c r="AA1740" s="12">
        <v>49930543.991250016</v>
      </c>
      <c r="AB1740" s="132"/>
      <c r="AC1740" s="131"/>
      <c r="AD1740" s="132"/>
      <c r="AE1740" s="132"/>
      <c r="AF1740" s="131"/>
      <c r="AG1740" s="131"/>
      <c r="AI1740" s="12"/>
      <c r="AL1740" s="12"/>
      <c r="AM1740" s="12"/>
      <c r="AO1740" s="12"/>
      <c r="AR1740" s="12"/>
      <c r="AS1740" s="12"/>
      <c r="AU1740" s="12"/>
      <c r="AX1740" s="12"/>
      <c r="AY1740" s="12"/>
      <c r="BA1740" s="12"/>
      <c r="BD1740" s="12"/>
      <c r="BE1740" s="12"/>
      <c r="BG1740" s="12"/>
      <c r="BJ1740" s="12"/>
      <c r="BK1740" s="12"/>
      <c r="BM1740" s="131"/>
      <c r="BN1740" s="132"/>
      <c r="BO1740" s="132"/>
      <c r="BP1740" s="12"/>
      <c r="BQ1740" s="12"/>
      <c r="BS1740" s="12"/>
      <c r="BV1740" s="12"/>
      <c r="BW1740" s="12"/>
      <c r="BY1740" s="12"/>
      <c r="CB1740" s="12"/>
      <c r="CC1740" s="12"/>
      <c r="CE1740" s="12"/>
      <c r="CH1740" s="12"/>
      <c r="CI1740" s="12"/>
    </row>
    <row r="1741" spans="1:87">
      <c r="A1741" s="9">
        <v>1732</v>
      </c>
      <c r="B1741" s="9">
        <v>347</v>
      </c>
      <c r="C1741" s="9" t="s">
        <v>1407</v>
      </c>
      <c r="D1741" s="9">
        <v>853</v>
      </c>
      <c r="E1741" s="9" t="s">
        <v>1489</v>
      </c>
      <c r="F1741" s="39">
        <v>1901457</v>
      </c>
      <c r="G1741" s="128">
        <v>3.7187230355811722E-2</v>
      </c>
      <c r="H1741" s="129">
        <f t="shared" si="243"/>
        <v>1894645</v>
      </c>
      <c r="I1741" s="128">
        <f>IF(H1744&gt;0, H1741/H1744, 0)</f>
        <v>3.6558380912414722E-2</v>
      </c>
      <c r="J1741" s="76"/>
      <c r="K1741" s="12" t="e">
        <f>ROUND(J1744*I1741,0)</f>
        <v>#REF!</v>
      </c>
      <c r="L1741" s="75">
        <v>1607947</v>
      </c>
      <c r="M1741" s="12" t="e">
        <f>K1741-L1741</f>
        <v>#REF!</v>
      </c>
      <c r="N1741" s="50" t="e">
        <f t="shared" si="242"/>
        <v>#REF!</v>
      </c>
      <c r="O1741" s="12">
        <v>115</v>
      </c>
      <c r="P1741" s="9">
        <f t="shared" si="244"/>
        <v>0</v>
      </c>
      <c r="Q1741" s="130">
        <f t="shared" si="245"/>
        <v>347</v>
      </c>
      <c r="R1741" s="130">
        <f t="shared" si="246"/>
        <v>853</v>
      </c>
      <c r="S1741" s="130">
        <f t="shared" si="247"/>
        <v>1732</v>
      </c>
      <c r="T1741" s="130">
        <f t="shared" si="248"/>
        <v>114</v>
      </c>
      <c r="U1741" s="130">
        <f t="shared" si="249"/>
        <v>1894645</v>
      </c>
      <c r="V1741" s="185">
        <f t="shared" si="250"/>
        <v>1732</v>
      </c>
      <c r="W1741" s="12">
        <v>347</v>
      </c>
      <c r="X1741" s="9">
        <v>853</v>
      </c>
      <c r="Y1741" s="9">
        <v>1732</v>
      </c>
      <c r="Z1741" s="12">
        <v>114</v>
      </c>
      <c r="AA1741" s="12">
        <v>1894645</v>
      </c>
      <c r="AB1741" s="132"/>
      <c r="AC1741" s="131"/>
      <c r="AD1741" s="132"/>
      <c r="AE1741" s="132"/>
      <c r="AF1741" s="131"/>
      <c r="AG1741" s="131"/>
      <c r="AI1741" s="12"/>
      <c r="AL1741" s="12"/>
      <c r="AM1741" s="12"/>
      <c r="AO1741" s="12"/>
      <c r="AR1741" s="12"/>
      <c r="AS1741" s="12"/>
      <c r="AU1741" s="12"/>
      <c r="AX1741" s="12"/>
      <c r="AY1741" s="12"/>
      <c r="BA1741" s="12"/>
      <c r="BD1741" s="12"/>
      <c r="BE1741" s="12"/>
      <c r="BG1741" s="12"/>
      <c r="BJ1741" s="12"/>
      <c r="BK1741" s="12"/>
      <c r="BM1741" s="131"/>
      <c r="BN1741" s="132"/>
      <c r="BO1741" s="132"/>
      <c r="BP1741" s="12"/>
      <c r="BQ1741" s="12"/>
      <c r="BS1741" s="12"/>
      <c r="BV1741" s="12"/>
      <c r="BW1741" s="12"/>
      <c r="BY1741" s="12"/>
      <c r="CB1741" s="12"/>
      <c r="CC1741" s="12"/>
      <c r="CE1741" s="12"/>
      <c r="CH1741" s="12"/>
      <c r="CI1741" s="12"/>
    </row>
    <row r="1742" spans="1:87">
      <c r="A1742" s="9">
        <v>1733</v>
      </c>
      <c r="B1742" s="9">
        <v>347</v>
      </c>
      <c r="C1742" s="9" t="s">
        <v>1928</v>
      </c>
      <c r="D1742" s="9">
        <v>998</v>
      </c>
      <c r="F1742" s="136">
        <v>0</v>
      </c>
      <c r="G1742" s="137">
        <v>0</v>
      </c>
      <c r="H1742" s="129">
        <f t="shared" si="243"/>
        <v>0</v>
      </c>
      <c r="I1742" s="128">
        <f>IF(H1744&gt;0, H1742/H1744, 0)</f>
        <v>0</v>
      </c>
      <c r="J1742" s="76"/>
      <c r="K1742" s="12" t="e">
        <f>ROUND(J1744*I1742,0)</f>
        <v>#REF!</v>
      </c>
      <c r="L1742" s="75">
        <v>0</v>
      </c>
      <c r="M1742" s="12" t="e">
        <f>K1742-L1742</f>
        <v>#REF!</v>
      </c>
      <c r="N1742" s="50" t="e">
        <f t="shared" si="242"/>
        <v>#REF!</v>
      </c>
      <c r="O1742" s="12">
        <v>0</v>
      </c>
      <c r="P1742" s="9">
        <f t="shared" si="244"/>
        <v>0</v>
      </c>
      <c r="Q1742" s="130">
        <f t="shared" si="245"/>
        <v>347</v>
      </c>
      <c r="R1742" s="130">
        <f t="shared" si="246"/>
        <v>998</v>
      </c>
      <c r="S1742" s="130">
        <f t="shared" si="247"/>
        <v>1733</v>
      </c>
      <c r="T1742" s="130">
        <f t="shared" si="248"/>
        <v>0</v>
      </c>
      <c r="U1742" s="130">
        <f t="shared" si="249"/>
        <v>0</v>
      </c>
      <c r="V1742" s="185">
        <f t="shared" si="250"/>
        <v>1733</v>
      </c>
      <c r="W1742" s="12">
        <v>347</v>
      </c>
      <c r="X1742" s="9">
        <v>998</v>
      </c>
      <c r="Y1742" s="9">
        <v>1733</v>
      </c>
      <c r="Z1742" s="12">
        <v>0</v>
      </c>
      <c r="AA1742" s="12">
        <v>0</v>
      </c>
      <c r="AB1742" s="132"/>
      <c r="AC1742" s="131"/>
      <c r="AD1742" s="132"/>
      <c r="AE1742" s="132"/>
      <c r="AF1742" s="131"/>
      <c r="AG1742" s="131"/>
      <c r="AI1742" s="12"/>
      <c r="AL1742" s="12"/>
      <c r="AM1742" s="12"/>
      <c r="AO1742" s="12"/>
      <c r="AR1742" s="12"/>
      <c r="AS1742" s="12"/>
      <c r="AU1742" s="12"/>
      <c r="AX1742" s="12"/>
      <c r="AY1742" s="12"/>
      <c r="BA1742" s="12"/>
      <c r="BD1742" s="12"/>
      <c r="BE1742" s="12"/>
      <c r="BG1742" s="12"/>
      <c r="BJ1742" s="12"/>
      <c r="BK1742" s="12"/>
      <c r="BM1742" s="131"/>
      <c r="BN1742" s="132"/>
      <c r="BO1742" s="132"/>
      <c r="BP1742" s="12"/>
      <c r="BQ1742" s="12"/>
      <c r="BS1742" s="12"/>
      <c r="BV1742" s="12"/>
      <c r="BW1742" s="12"/>
      <c r="BY1742" s="12"/>
      <c r="CB1742" s="12"/>
      <c r="CC1742" s="12"/>
      <c r="CE1742" s="12"/>
      <c r="CH1742" s="12"/>
      <c r="CI1742" s="12"/>
    </row>
    <row r="1743" spans="1:87">
      <c r="A1743" s="9">
        <v>1734</v>
      </c>
      <c r="B1743" s="9">
        <v>347</v>
      </c>
      <c r="C1743" s="9" t="s">
        <v>1928</v>
      </c>
      <c r="D1743" s="9">
        <v>998</v>
      </c>
      <c r="E1743" s="9" t="s">
        <v>1928</v>
      </c>
      <c r="F1743" s="39">
        <v>0</v>
      </c>
      <c r="G1743" s="128">
        <v>0</v>
      </c>
      <c r="H1743" s="129">
        <f t="shared" si="243"/>
        <v>0</v>
      </c>
      <c r="I1743" s="128">
        <f>IF(H1744&gt;0, H1743/H1744, 0)</f>
        <v>0</v>
      </c>
      <c r="J1743" s="76"/>
      <c r="K1743" s="12" t="e">
        <f>ROUND(J1744*I1743,0)</f>
        <v>#REF!</v>
      </c>
      <c r="L1743" s="75">
        <v>0</v>
      </c>
      <c r="M1743" s="12" t="e">
        <f>K1743-L1743</f>
        <v>#REF!</v>
      </c>
      <c r="N1743" s="50" t="e">
        <f t="shared" si="242"/>
        <v>#REF!</v>
      </c>
      <c r="O1743" s="12">
        <v>0</v>
      </c>
      <c r="P1743" s="9">
        <f t="shared" si="244"/>
        <v>0</v>
      </c>
      <c r="Q1743" s="130">
        <f t="shared" si="245"/>
        <v>347</v>
      </c>
      <c r="R1743" s="130">
        <f t="shared" si="246"/>
        <v>998</v>
      </c>
      <c r="S1743" s="130">
        <f t="shared" si="247"/>
        <v>1734</v>
      </c>
      <c r="T1743" s="130">
        <f t="shared" si="248"/>
        <v>0</v>
      </c>
      <c r="U1743" s="130">
        <f t="shared" si="249"/>
        <v>0</v>
      </c>
      <c r="V1743" s="185">
        <f t="shared" si="250"/>
        <v>1734</v>
      </c>
      <c r="W1743" s="12">
        <v>347</v>
      </c>
      <c r="X1743" s="9">
        <v>998</v>
      </c>
      <c r="Y1743" s="9">
        <v>1734</v>
      </c>
      <c r="Z1743" s="12">
        <v>0</v>
      </c>
      <c r="AA1743" s="12">
        <v>0</v>
      </c>
      <c r="AB1743" s="132"/>
      <c r="AC1743" s="131"/>
      <c r="AD1743" s="132"/>
      <c r="AE1743" s="132"/>
      <c r="AF1743" s="131"/>
      <c r="AG1743" s="131"/>
      <c r="AI1743" s="12"/>
      <c r="AL1743" s="12"/>
      <c r="AM1743" s="12"/>
      <c r="AO1743" s="12"/>
      <c r="AR1743" s="12"/>
      <c r="AS1743" s="12"/>
      <c r="AU1743" s="12"/>
      <c r="AX1743" s="12"/>
      <c r="AY1743" s="12"/>
      <c r="BA1743" s="12"/>
      <c r="BD1743" s="12"/>
      <c r="BE1743" s="12"/>
      <c r="BG1743" s="12"/>
      <c r="BJ1743" s="12"/>
      <c r="BK1743" s="12"/>
      <c r="BM1743" s="131"/>
      <c r="BN1743" s="132"/>
      <c r="BO1743" s="132"/>
      <c r="BP1743" s="12"/>
      <c r="BQ1743" s="12"/>
      <c r="BS1743" s="12"/>
      <c r="BV1743" s="12"/>
      <c r="BW1743" s="12"/>
      <c r="BY1743" s="12"/>
      <c r="CB1743" s="12"/>
      <c r="CC1743" s="12"/>
      <c r="CE1743" s="12"/>
      <c r="CH1743" s="12"/>
      <c r="CI1743" s="12"/>
    </row>
    <row r="1744" spans="1:87">
      <c r="A1744" s="9">
        <v>1735</v>
      </c>
      <c r="B1744" s="13">
        <v>347</v>
      </c>
      <c r="C1744" s="13" t="s">
        <v>1407</v>
      </c>
      <c r="D1744" s="13">
        <v>999</v>
      </c>
      <c r="E1744" s="13" t="s">
        <v>946</v>
      </c>
      <c r="F1744" s="111">
        <v>51131987.561499998</v>
      </c>
      <c r="G1744" s="133">
        <v>1</v>
      </c>
      <c r="H1744" s="134">
        <f>SUM(H1740:H1743)</f>
        <v>51825188.991250016</v>
      </c>
      <c r="I1744" s="133">
        <f>SUM(I1740:I1743)</f>
        <v>1</v>
      </c>
      <c r="J1744" s="111" t="e">
        <f>VLOOKUP(B1744,town351,22)</f>
        <v>#REF!</v>
      </c>
      <c r="K1744" s="111" t="e">
        <f>SUM(K1740:K1743)</f>
        <v>#REF!</v>
      </c>
      <c r="L1744" s="135">
        <v>43239222</v>
      </c>
      <c r="M1744" s="111" t="e">
        <f>SUM(M1740:M1743)</f>
        <v>#REF!</v>
      </c>
      <c r="N1744" s="49" t="e">
        <f t="shared" ref="N1744:N1765" si="251">IF(L1744&gt;0,M1744*100/L1744,IF(M1744&gt;0,100,0))</f>
        <v>#REF!</v>
      </c>
      <c r="O1744" s="111">
        <v>4904</v>
      </c>
      <c r="P1744" s="9">
        <f t="shared" si="244"/>
        <v>0</v>
      </c>
      <c r="Q1744" s="130">
        <f t="shared" si="245"/>
        <v>347</v>
      </c>
      <c r="R1744" s="130">
        <f t="shared" si="246"/>
        <v>999</v>
      </c>
      <c r="S1744" s="130">
        <f t="shared" si="247"/>
        <v>1735</v>
      </c>
      <c r="T1744" s="130">
        <f t="shared" si="248"/>
        <v>4872</v>
      </c>
      <c r="U1744" s="130">
        <f t="shared" si="249"/>
        <v>51825188.991250016</v>
      </c>
      <c r="V1744" s="185">
        <f t="shared" si="250"/>
        <v>1735</v>
      </c>
      <c r="W1744" s="12">
        <v>347</v>
      </c>
      <c r="X1744" s="9">
        <v>999</v>
      </c>
      <c r="Y1744" s="9">
        <v>1735</v>
      </c>
      <c r="Z1744" s="12">
        <v>4872</v>
      </c>
      <c r="AA1744" s="12">
        <v>51825188.991250016</v>
      </c>
      <c r="AB1744" s="132"/>
      <c r="AC1744" s="131"/>
      <c r="AD1744" s="132"/>
      <c r="AE1744" s="132"/>
      <c r="AF1744" s="131"/>
      <c r="AG1744" s="131"/>
      <c r="AI1744" s="12"/>
      <c r="AL1744" s="12"/>
      <c r="AM1744" s="12"/>
      <c r="AO1744" s="12"/>
      <c r="AR1744" s="12"/>
      <c r="AS1744" s="12"/>
      <c r="AU1744" s="12"/>
      <c r="AX1744" s="12"/>
      <c r="AY1744" s="12"/>
      <c r="BA1744" s="12"/>
      <c r="BD1744" s="12"/>
      <c r="BE1744" s="12"/>
      <c r="BG1744" s="12"/>
      <c r="BJ1744" s="12"/>
      <c r="BK1744" s="12"/>
      <c r="BM1744" s="131"/>
      <c r="BN1744" s="132"/>
      <c r="BO1744" s="132"/>
      <c r="BP1744" s="12"/>
      <c r="BQ1744" s="12"/>
      <c r="BS1744" s="12"/>
      <c r="BV1744" s="12"/>
      <c r="BW1744" s="12"/>
      <c r="BY1744" s="12"/>
      <c r="CB1744" s="12"/>
      <c r="CC1744" s="12"/>
      <c r="CE1744" s="12"/>
      <c r="CH1744" s="12"/>
      <c r="CI1744" s="12"/>
    </row>
    <row r="1745" spans="1:87">
      <c r="A1745" s="9">
        <v>1736</v>
      </c>
      <c r="B1745" s="9">
        <v>348</v>
      </c>
      <c r="C1745" s="9" t="s">
        <v>1846</v>
      </c>
      <c r="D1745" s="9">
        <v>348</v>
      </c>
      <c r="E1745" s="9" t="s">
        <v>1408</v>
      </c>
      <c r="F1745" s="39">
        <v>329468506.71999997</v>
      </c>
      <c r="G1745" s="128">
        <v>1</v>
      </c>
      <c r="H1745" s="129">
        <f>U1745</f>
        <v>332590291.94999999</v>
      </c>
      <c r="I1745" s="128">
        <f>IF(H1749&gt;0, H1745/H1749, 0)</f>
        <v>1</v>
      </c>
      <c r="J1745" s="76"/>
      <c r="K1745" s="12" t="e">
        <f>ROUND(J1749*I1745,0)</f>
        <v>#REF!</v>
      </c>
      <c r="L1745" s="75">
        <v>97927769</v>
      </c>
      <c r="M1745" s="12" t="e">
        <f>K1745-L1745</f>
        <v>#REF!</v>
      </c>
      <c r="N1745" s="50" t="e">
        <f t="shared" si="251"/>
        <v>#REF!</v>
      </c>
      <c r="O1745" s="12">
        <v>27452</v>
      </c>
      <c r="P1745" s="9">
        <f t="shared" si="244"/>
        <v>0</v>
      </c>
      <c r="Q1745" s="130">
        <f t="shared" si="245"/>
        <v>348</v>
      </c>
      <c r="R1745" s="130">
        <f t="shared" si="246"/>
        <v>348</v>
      </c>
      <c r="S1745" s="130">
        <f t="shared" si="247"/>
        <v>1736</v>
      </c>
      <c r="T1745" s="130">
        <f t="shared" si="248"/>
        <v>27381</v>
      </c>
      <c r="U1745" s="130">
        <f t="shared" si="249"/>
        <v>332590291.94999999</v>
      </c>
      <c r="V1745" s="185">
        <f t="shared" si="250"/>
        <v>1736</v>
      </c>
      <c r="W1745" s="12">
        <v>348</v>
      </c>
      <c r="X1745" s="9">
        <v>348</v>
      </c>
      <c r="Y1745" s="9">
        <v>1736</v>
      </c>
      <c r="Z1745" s="12">
        <v>27381</v>
      </c>
      <c r="AA1745" s="12">
        <v>332590291.94999999</v>
      </c>
      <c r="AB1745" s="132"/>
      <c r="AC1745" s="131"/>
      <c r="AD1745" s="132"/>
      <c r="AE1745" s="132"/>
      <c r="AF1745" s="131"/>
      <c r="AG1745" s="131"/>
      <c r="AI1745" s="12"/>
      <c r="AL1745" s="12"/>
      <c r="AM1745" s="12"/>
      <c r="AO1745" s="12"/>
      <c r="AR1745" s="12"/>
      <c r="AS1745" s="12"/>
      <c r="AU1745" s="12"/>
      <c r="AX1745" s="12"/>
      <c r="AY1745" s="12"/>
      <c r="BA1745" s="12"/>
      <c r="BD1745" s="12"/>
      <c r="BE1745" s="12"/>
      <c r="BG1745" s="12"/>
      <c r="BJ1745" s="12"/>
      <c r="BK1745" s="12"/>
      <c r="BM1745" s="131"/>
      <c r="BN1745" s="132"/>
      <c r="BO1745" s="132"/>
      <c r="BP1745" s="12"/>
      <c r="BQ1745" s="12"/>
      <c r="BS1745" s="12"/>
      <c r="BV1745" s="12"/>
      <c r="BW1745" s="12"/>
      <c r="BY1745" s="12"/>
      <c r="CB1745" s="12"/>
      <c r="CC1745" s="12"/>
      <c r="CE1745" s="12"/>
      <c r="CH1745" s="12"/>
      <c r="CI1745" s="12"/>
    </row>
    <row r="1746" spans="1:87">
      <c r="A1746" s="9">
        <v>1737</v>
      </c>
      <c r="B1746" s="9">
        <v>348</v>
      </c>
      <c r="C1746" s="9" t="s">
        <v>1928</v>
      </c>
      <c r="D1746" s="9">
        <v>998</v>
      </c>
      <c r="E1746" s="9" t="s">
        <v>1928</v>
      </c>
      <c r="F1746" s="39">
        <v>0</v>
      </c>
      <c r="G1746" s="128">
        <v>0</v>
      </c>
      <c r="H1746" s="129">
        <f t="shared" si="243"/>
        <v>0</v>
      </c>
      <c r="I1746" s="128">
        <f>IF(H1749&gt;0, H1746/H1749, 0)</f>
        <v>0</v>
      </c>
      <c r="J1746" s="76"/>
      <c r="K1746" s="12" t="e">
        <f>ROUND(J1749*I1746,0)</f>
        <v>#REF!</v>
      </c>
      <c r="L1746" s="75">
        <v>0</v>
      </c>
      <c r="M1746" s="12" t="e">
        <f>K1746-L1746</f>
        <v>#REF!</v>
      </c>
      <c r="N1746" s="50" t="e">
        <f t="shared" si="251"/>
        <v>#REF!</v>
      </c>
      <c r="O1746" s="12">
        <v>0</v>
      </c>
      <c r="P1746" s="9">
        <f t="shared" si="244"/>
        <v>0</v>
      </c>
      <c r="Q1746" s="130">
        <f t="shared" si="245"/>
        <v>348</v>
      </c>
      <c r="R1746" s="130">
        <f t="shared" si="246"/>
        <v>998</v>
      </c>
      <c r="S1746" s="130">
        <f t="shared" si="247"/>
        <v>1737</v>
      </c>
      <c r="T1746" s="130">
        <f t="shared" si="248"/>
        <v>0</v>
      </c>
      <c r="U1746" s="130">
        <f t="shared" si="249"/>
        <v>0</v>
      </c>
      <c r="V1746" s="185">
        <f t="shared" si="250"/>
        <v>1737</v>
      </c>
      <c r="W1746" s="12">
        <v>348</v>
      </c>
      <c r="X1746" s="9">
        <v>998</v>
      </c>
      <c r="Y1746" s="9">
        <v>1737</v>
      </c>
      <c r="Z1746" s="12">
        <v>0</v>
      </c>
      <c r="AA1746" s="12">
        <v>0</v>
      </c>
      <c r="AB1746" s="132"/>
      <c r="AC1746" s="131"/>
      <c r="AD1746" s="132"/>
      <c r="AE1746" s="132"/>
      <c r="AF1746" s="131"/>
      <c r="AG1746" s="131"/>
      <c r="AI1746" s="12"/>
      <c r="AL1746" s="12"/>
      <c r="AM1746" s="12"/>
      <c r="AO1746" s="12"/>
      <c r="AR1746" s="12"/>
      <c r="AS1746" s="12"/>
      <c r="AU1746" s="12"/>
      <c r="AX1746" s="12"/>
      <c r="AY1746" s="12"/>
      <c r="BA1746" s="12"/>
      <c r="BD1746" s="12"/>
      <c r="BE1746" s="12"/>
      <c r="BG1746" s="12"/>
      <c r="BJ1746" s="12"/>
      <c r="BK1746" s="12"/>
      <c r="BM1746" s="131"/>
      <c r="BN1746" s="132"/>
      <c r="BO1746" s="132"/>
      <c r="BP1746" s="12"/>
      <c r="BQ1746" s="12"/>
      <c r="BS1746" s="12"/>
      <c r="BV1746" s="12"/>
      <c r="BW1746" s="12"/>
      <c r="BY1746" s="12"/>
      <c r="CB1746" s="12"/>
      <c r="CC1746" s="12"/>
      <c r="CE1746" s="12"/>
      <c r="CH1746" s="12"/>
      <c r="CI1746" s="12"/>
    </row>
    <row r="1747" spans="1:87">
      <c r="A1747" s="9">
        <v>1738</v>
      </c>
      <c r="B1747" s="9">
        <v>348</v>
      </c>
      <c r="C1747" s="9" t="s">
        <v>1928</v>
      </c>
      <c r="D1747" s="9">
        <v>998</v>
      </c>
      <c r="E1747" s="9" t="s">
        <v>1928</v>
      </c>
      <c r="F1747" s="39">
        <v>0</v>
      </c>
      <c r="G1747" s="128">
        <v>0</v>
      </c>
      <c r="H1747" s="129">
        <f t="shared" si="243"/>
        <v>0</v>
      </c>
      <c r="I1747" s="128">
        <f>IF(H1749&gt;0, H1747/H1749, 0)</f>
        <v>0</v>
      </c>
      <c r="J1747" s="76"/>
      <c r="K1747" s="12" t="e">
        <f>ROUND(J1749*I1747,0)</f>
        <v>#REF!</v>
      </c>
      <c r="L1747" s="75">
        <v>0</v>
      </c>
      <c r="M1747" s="12" t="e">
        <f>K1747-L1747</f>
        <v>#REF!</v>
      </c>
      <c r="N1747" s="50" t="e">
        <f t="shared" si="251"/>
        <v>#REF!</v>
      </c>
      <c r="O1747" s="12">
        <v>0</v>
      </c>
      <c r="P1747" s="9">
        <f t="shared" si="244"/>
        <v>0</v>
      </c>
      <c r="Q1747" s="130">
        <f t="shared" si="245"/>
        <v>348</v>
      </c>
      <c r="R1747" s="130">
        <f t="shared" si="246"/>
        <v>998</v>
      </c>
      <c r="S1747" s="130">
        <f t="shared" si="247"/>
        <v>1738</v>
      </c>
      <c r="T1747" s="130">
        <f t="shared" si="248"/>
        <v>0</v>
      </c>
      <c r="U1747" s="130">
        <f t="shared" si="249"/>
        <v>0</v>
      </c>
      <c r="V1747" s="185">
        <f t="shared" si="250"/>
        <v>1738</v>
      </c>
      <c r="W1747" s="12">
        <v>348</v>
      </c>
      <c r="X1747" s="9">
        <v>998</v>
      </c>
      <c r="Y1747" s="9">
        <v>1738</v>
      </c>
      <c r="Z1747" s="12">
        <v>0</v>
      </c>
      <c r="AA1747" s="12">
        <v>0</v>
      </c>
      <c r="AB1747" s="132"/>
      <c r="AC1747" s="131"/>
      <c r="AD1747" s="132"/>
      <c r="AE1747" s="132"/>
      <c r="AF1747" s="131"/>
      <c r="AG1747" s="131"/>
      <c r="AI1747" s="12"/>
      <c r="AL1747" s="12"/>
      <c r="AM1747" s="12"/>
      <c r="AO1747" s="12"/>
      <c r="AR1747" s="12"/>
      <c r="AS1747" s="12"/>
      <c r="AU1747" s="12"/>
      <c r="AX1747" s="12"/>
      <c r="AY1747" s="12"/>
      <c r="BA1747" s="12"/>
      <c r="BD1747" s="12"/>
      <c r="BE1747" s="12"/>
      <c r="BG1747" s="12"/>
      <c r="BJ1747" s="12"/>
      <c r="BK1747" s="12"/>
      <c r="BM1747" s="131"/>
      <c r="BN1747" s="132"/>
      <c r="BO1747" s="132"/>
      <c r="BP1747" s="12"/>
      <c r="BQ1747" s="12"/>
      <c r="BS1747" s="12"/>
      <c r="BV1747" s="12"/>
      <c r="BW1747" s="12"/>
      <c r="BY1747" s="12"/>
      <c r="CB1747" s="12"/>
      <c r="CC1747" s="12"/>
      <c r="CE1747" s="12"/>
      <c r="CH1747" s="12"/>
      <c r="CI1747" s="12"/>
    </row>
    <row r="1748" spans="1:87">
      <c r="A1748" s="9">
        <v>1739</v>
      </c>
      <c r="B1748" s="9">
        <v>348</v>
      </c>
      <c r="C1748" s="9" t="s">
        <v>1928</v>
      </c>
      <c r="D1748" s="9">
        <v>998</v>
      </c>
      <c r="E1748" s="9" t="s">
        <v>1928</v>
      </c>
      <c r="F1748" s="39">
        <v>0</v>
      </c>
      <c r="G1748" s="128">
        <v>0</v>
      </c>
      <c r="H1748" s="129">
        <f t="shared" si="243"/>
        <v>0</v>
      </c>
      <c r="I1748" s="128">
        <f>IF(H1749&gt;0, H1748/H1749, 0)</f>
        <v>0</v>
      </c>
      <c r="J1748" s="76"/>
      <c r="K1748" s="12" t="e">
        <f>ROUND(J1749*I1748,0)</f>
        <v>#REF!</v>
      </c>
      <c r="L1748" s="75">
        <v>0</v>
      </c>
      <c r="M1748" s="12" t="e">
        <f>K1748-L1748</f>
        <v>#REF!</v>
      </c>
      <c r="N1748" s="50" t="e">
        <f t="shared" si="251"/>
        <v>#REF!</v>
      </c>
      <c r="O1748" s="12">
        <v>0</v>
      </c>
      <c r="P1748" s="9">
        <f t="shared" si="244"/>
        <v>0</v>
      </c>
      <c r="Q1748" s="130">
        <f t="shared" si="245"/>
        <v>348</v>
      </c>
      <c r="R1748" s="130">
        <f t="shared" si="246"/>
        <v>998</v>
      </c>
      <c r="S1748" s="130">
        <f t="shared" si="247"/>
        <v>1739</v>
      </c>
      <c r="T1748" s="130">
        <f t="shared" si="248"/>
        <v>0</v>
      </c>
      <c r="U1748" s="130">
        <f t="shared" si="249"/>
        <v>0</v>
      </c>
      <c r="V1748" s="185">
        <f t="shared" si="250"/>
        <v>1739</v>
      </c>
      <c r="W1748" s="12">
        <v>348</v>
      </c>
      <c r="X1748" s="9">
        <v>998</v>
      </c>
      <c r="Y1748" s="9">
        <v>1739</v>
      </c>
      <c r="Z1748" s="12">
        <v>0</v>
      </c>
      <c r="AA1748" s="12">
        <v>0</v>
      </c>
      <c r="AB1748" s="132"/>
      <c r="AC1748" s="131"/>
      <c r="AD1748" s="132"/>
      <c r="AE1748" s="132"/>
      <c r="AF1748" s="131"/>
      <c r="AG1748" s="131"/>
      <c r="AI1748" s="12"/>
      <c r="AL1748" s="12"/>
      <c r="AM1748" s="12"/>
      <c r="AO1748" s="12"/>
      <c r="AR1748" s="12"/>
      <c r="AS1748" s="12"/>
      <c r="AU1748" s="12"/>
      <c r="AX1748" s="12"/>
      <c r="AY1748" s="12"/>
      <c r="BA1748" s="12"/>
      <c r="BD1748" s="12"/>
      <c r="BE1748" s="12"/>
      <c r="BG1748" s="12"/>
      <c r="BJ1748" s="12"/>
      <c r="BK1748" s="12"/>
      <c r="BM1748" s="131"/>
      <c r="BN1748" s="132"/>
      <c r="BO1748" s="132"/>
      <c r="BP1748" s="12"/>
      <c r="BQ1748" s="12"/>
      <c r="BS1748" s="12"/>
      <c r="BV1748" s="12"/>
      <c r="BW1748" s="12"/>
      <c r="BY1748" s="12"/>
      <c r="CB1748" s="12"/>
      <c r="CC1748" s="12"/>
      <c r="CE1748" s="12"/>
      <c r="CH1748" s="12"/>
      <c r="CI1748" s="12"/>
    </row>
    <row r="1749" spans="1:87">
      <c r="A1749" s="9">
        <v>1740</v>
      </c>
      <c r="B1749" s="13">
        <v>348</v>
      </c>
      <c r="C1749" s="13" t="s">
        <v>1846</v>
      </c>
      <c r="D1749" s="13">
        <v>999</v>
      </c>
      <c r="E1749" s="13" t="s">
        <v>946</v>
      </c>
      <c r="F1749" s="111">
        <v>329468506.71999997</v>
      </c>
      <c r="G1749" s="133">
        <v>1</v>
      </c>
      <c r="H1749" s="134">
        <f>SUM(H1745:H1748)</f>
        <v>332590291.94999999</v>
      </c>
      <c r="I1749" s="133">
        <f>SUM(I1745:I1748)</f>
        <v>1</v>
      </c>
      <c r="J1749" s="111" t="e">
        <f>VLOOKUP(B1749,town351,22)</f>
        <v>#REF!</v>
      </c>
      <c r="K1749" s="111" t="e">
        <f>SUM(K1745:K1748)</f>
        <v>#REF!</v>
      </c>
      <c r="L1749" s="135">
        <v>97927769</v>
      </c>
      <c r="M1749" s="111" t="e">
        <f>SUM(M1745:M1748)</f>
        <v>#REF!</v>
      </c>
      <c r="N1749" s="49" t="e">
        <f t="shared" si="251"/>
        <v>#REF!</v>
      </c>
      <c r="O1749" s="111">
        <v>27452</v>
      </c>
      <c r="P1749" s="9">
        <f t="shared" si="244"/>
        <v>0</v>
      </c>
      <c r="Q1749" s="130">
        <f t="shared" si="245"/>
        <v>348</v>
      </c>
      <c r="R1749" s="130">
        <f t="shared" si="246"/>
        <v>999</v>
      </c>
      <c r="S1749" s="130">
        <f t="shared" si="247"/>
        <v>1740</v>
      </c>
      <c r="T1749" s="130">
        <f t="shared" si="248"/>
        <v>27381</v>
      </c>
      <c r="U1749" s="130">
        <f t="shared" si="249"/>
        <v>332590291.94999999</v>
      </c>
      <c r="V1749" s="185">
        <f t="shared" si="250"/>
        <v>1740</v>
      </c>
      <c r="W1749" s="12">
        <v>348</v>
      </c>
      <c r="X1749" s="9">
        <v>999</v>
      </c>
      <c r="Y1749" s="9">
        <v>1740</v>
      </c>
      <c r="Z1749" s="12">
        <v>27381</v>
      </c>
      <c r="AA1749" s="12">
        <v>332590291.94999999</v>
      </c>
      <c r="AB1749" s="132"/>
      <c r="AC1749" s="131"/>
      <c r="AD1749" s="132"/>
      <c r="AE1749" s="132"/>
      <c r="AF1749" s="131"/>
      <c r="AG1749" s="131"/>
      <c r="AI1749" s="12"/>
      <c r="AL1749" s="12"/>
      <c r="AM1749" s="12"/>
      <c r="AO1749" s="12"/>
      <c r="AR1749" s="12"/>
      <c r="AS1749" s="12"/>
      <c r="AU1749" s="12"/>
      <c r="AX1749" s="12"/>
      <c r="AY1749" s="12"/>
      <c r="BA1749" s="12"/>
      <c r="BD1749" s="12"/>
      <c r="BE1749" s="12"/>
      <c r="BG1749" s="12"/>
      <c r="BJ1749" s="12"/>
      <c r="BK1749" s="12"/>
      <c r="BM1749" s="131"/>
      <c r="BN1749" s="132"/>
      <c r="BO1749" s="132"/>
      <c r="BP1749" s="12"/>
      <c r="BQ1749" s="12"/>
      <c r="BS1749" s="12"/>
      <c r="BV1749" s="12"/>
      <c r="BW1749" s="12"/>
      <c r="BY1749" s="12"/>
      <c r="CB1749" s="12"/>
      <c r="CC1749" s="12"/>
      <c r="CE1749" s="12"/>
      <c r="CH1749" s="12"/>
      <c r="CI1749" s="12"/>
    </row>
    <row r="1750" spans="1:87">
      <c r="A1750" s="9">
        <v>1741</v>
      </c>
      <c r="B1750" s="9">
        <v>349</v>
      </c>
      <c r="C1750" s="9" t="s">
        <v>1847</v>
      </c>
      <c r="D1750" s="9">
        <v>349</v>
      </c>
      <c r="E1750" s="9" t="s">
        <v>1409</v>
      </c>
      <c r="F1750" s="39">
        <v>1164871.5999999999</v>
      </c>
      <c r="G1750" s="128">
        <v>1</v>
      </c>
      <c r="H1750" s="129">
        <f>U1750</f>
        <v>1206120.8500000003</v>
      </c>
      <c r="I1750" s="128">
        <f>IF(H1754&gt;0, H1750/H1754, 0)</f>
        <v>1</v>
      </c>
      <c r="J1750" s="76"/>
      <c r="K1750" s="12" t="e">
        <f>ROUND(J1754*I1750,0)</f>
        <v>#REF!</v>
      </c>
      <c r="L1750" s="75">
        <v>939802</v>
      </c>
      <c r="M1750" s="12" t="e">
        <f>K1750-L1750</f>
        <v>#REF!</v>
      </c>
      <c r="N1750" s="50" t="e">
        <f t="shared" si="251"/>
        <v>#REF!</v>
      </c>
      <c r="O1750" s="12">
        <v>115</v>
      </c>
      <c r="P1750" s="9">
        <f t="shared" si="244"/>
        <v>0</v>
      </c>
      <c r="Q1750" s="130">
        <f t="shared" si="245"/>
        <v>349</v>
      </c>
      <c r="R1750" s="130">
        <f t="shared" si="246"/>
        <v>349</v>
      </c>
      <c r="S1750" s="130">
        <f t="shared" si="247"/>
        <v>1741</v>
      </c>
      <c r="T1750" s="130">
        <f t="shared" si="248"/>
        <v>122</v>
      </c>
      <c r="U1750" s="130">
        <f t="shared" si="249"/>
        <v>1206120.8500000003</v>
      </c>
      <c r="V1750" s="185">
        <f t="shared" si="250"/>
        <v>1741</v>
      </c>
      <c r="W1750" s="12">
        <v>349</v>
      </c>
      <c r="X1750" s="9">
        <v>349</v>
      </c>
      <c r="Y1750" s="9">
        <v>1741</v>
      </c>
      <c r="Z1750" s="12">
        <v>122</v>
      </c>
      <c r="AA1750" s="12">
        <v>1206120.8500000003</v>
      </c>
      <c r="AB1750" s="132"/>
      <c r="AC1750" s="131"/>
      <c r="AD1750" s="132"/>
      <c r="AE1750" s="132"/>
      <c r="AF1750" s="131"/>
      <c r="AG1750" s="131"/>
      <c r="AI1750" s="12"/>
      <c r="AL1750" s="12"/>
      <c r="AM1750" s="12"/>
      <c r="AO1750" s="12"/>
      <c r="AR1750" s="12"/>
      <c r="AS1750" s="12"/>
      <c r="AU1750" s="12"/>
      <c r="AX1750" s="12"/>
      <c r="AY1750" s="12"/>
      <c r="BA1750" s="12"/>
      <c r="BD1750" s="12"/>
      <c r="BE1750" s="12"/>
      <c r="BG1750" s="12"/>
      <c r="BJ1750" s="12"/>
      <c r="BK1750" s="12"/>
      <c r="BM1750" s="131"/>
      <c r="BN1750" s="132"/>
      <c r="BO1750" s="132"/>
      <c r="BP1750" s="12"/>
      <c r="BQ1750" s="12"/>
      <c r="BS1750" s="12"/>
      <c r="BV1750" s="12"/>
      <c r="BW1750" s="12"/>
      <c r="BY1750" s="12"/>
      <c r="CB1750" s="12"/>
      <c r="CC1750" s="12"/>
      <c r="CE1750" s="12"/>
      <c r="CH1750" s="12"/>
      <c r="CI1750" s="12"/>
    </row>
    <row r="1751" spans="1:87">
      <c r="A1751" s="9">
        <v>1742</v>
      </c>
      <c r="B1751" s="9">
        <v>349</v>
      </c>
      <c r="C1751" s="9" t="s">
        <v>1847</v>
      </c>
      <c r="D1751" s="9">
        <v>998</v>
      </c>
      <c r="E1751" s="9" t="s">
        <v>1436</v>
      </c>
      <c r="F1751" s="39">
        <v>0</v>
      </c>
      <c r="G1751" s="128">
        <v>0</v>
      </c>
      <c r="H1751" s="129">
        <f t="shared" si="243"/>
        <v>0</v>
      </c>
      <c r="I1751" s="128">
        <f>IF(H1754&gt;0, H1751/H1754, 0)</f>
        <v>0</v>
      </c>
      <c r="J1751" s="76"/>
      <c r="K1751" s="12" t="e">
        <f>ROUND(J1754*I1751,0)</f>
        <v>#REF!</v>
      </c>
      <c r="L1751" s="75">
        <v>0</v>
      </c>
      <c r="M1751" s="12" t="e">
        <f>K1751-L1751</f>
        <v>#REF!</v>
      </c>
      <c r="N1751" s="50" t="e">
        <f t="shared" si="251"/>
        <v>#REF!</v>
      </c>
      <c r="O1751" s="12">
        <v>0</v>
      </c>
      <c r="P1751" s="9">
        <f t="shared" si="244"/>
        <v>0</v>
      </c>
      <c r="Q1751" s="130">
        <f t="shared" si="245"/>
        <v>349</v>
      </c>
      <c r="R1751" s="130">
        <f t="shared" si="246"/>
        <v>998</v>
      </c>
      <c r="S1751" s="130">
        <f t="shared" si="247"/>
        <v>1742</v>
      </c>
      <c r="T1751" s="130">
        <f t="shared" si="248"/>
        <v>0</v>
      </c>
      <c r="U1751" s="130">
        <f t="shared" si="249"/>
        <v>0</v>
      </c>
      <c r="V1751" s="185">
        <f t="shared" si="250"/>
        <v>1742</v>
      </c>
      <c r="W1751" s="12">
        <v>349</v>
      </c>
      <c r="X1751" s="9">
        <v>998</v>
      </c>
      <c r="Y1751" s="9">
        <v>1742</v>
      </c>
      <c r="Z1751" s="12">
        <v>0</v>
      </c>
      <c r="AA1751" s="12">
        <v>0</v>
      </c>
      <c r="AB1751" s="132"/>
      <c r="AC1751" s="131"/>
      <c r="AD1751" s="132"/>
      <c r="AE1751" s="132"/>
      <c r="AF1751" s="131"/>
      <c r="AG1751" s="131"/>
      <c r="AI1751" s="12"/>
      <c r="AL1751" s="12"/>
      <c r="AM1751" s="12"/>
      <c r="AO1751" s="12"/>
      <c r="AR1751" s="12"/>
      <c r="AS1751" s="12"/>
      <c r="AU1751" s="12"/>
      <c r="AX1751" s="12"/>
      <c r="AY1751" s="12"/>
      <c r="BA1751" s="12"/>
      <c r="BD1751" s="12"/>
      <c r="BE1751" s="12"/>
      <c r="BG1751" s="12"/>
      <c r="BJ1751" s="12"/>
      <c r="BK1751" s="12"/>
      <c r="BM1751" s="131"/>
      <c r="BN1751" s="132"/>
      <c r="BO1751" s="132"/>
      <c r="BP1751" s="12"/>
      <c r="BQ1751" s="12"/>
      <c r="BS1751" s="12"/>
      <c r="BV1751" s="12"/>
      <c r="BW1751" s="12"/>
      <c r="BY1751" s="12"/>
      <c r="CB1751" s="12"/>
      <c r="CC1751" s="12"/>
      <c r="CE1751" s="12"/>
      <c r="CH1751" s="12"/>
      <c r="CI1751" s="12"/>
    </row>
    <row r="1752" spans="1:87">
      <c r="A1752" s="9">
        <v>1743</v>
      </c>
      <c r="B1752" s="9">
        <v>349</v>
      </c>
      <c r="C1752" s="9" t="s">
        <v>1928</v>
      </c>
      <c r="D1752" s="9">
        <v>998</v>
      </c>
      <c r="E1752" s="9" t="s">
        <v>1928</v>
      </c>
      <c r="F1752" s="39">
        <v>0</v>
      </c>
      <c r="G1752" s="128">
        <v>0</v>
      </c>
      <c r="H1752" s="129">
        <f t="shared" si="243"/>
        <v>0</v>
      </c>
      <c r="I1752" s="128">
        <f>IF(H1754&gt;0, H1752/H1754, 0)</f>
        <v>0</v>
      </c>
      <c r="J1752" s="76"/>
      <c r="K1752" s="12" t="e">
        <f>ROUND(J1754*I1752,0)</f>
        <v>#REF!</v>
      </c>
      <c r="L1752" s="75">
        <v>0</v>
      </c>
      <c r="M1752" s="12" t="e">
        <f>K1752-L1752</f>
        <v>#REF!</v>
      </c>
      <c r="N1752" s="50" t="e">
        <f t="shared" si="251"/>
        <v>#REF!</v>
      </c>
      <c r="O1752" s="12">
        <v>0</v>
      </c>
      <c r="P1752" s="9">
        <f t="shared" si="244"/>
        <v>0</v>
      </c>
      <c r="Q1752" s="130">
        <f t="shared" si="245"/>
        <v>349</v>
      </c>
      <c r="R1752" s="130">
        <f t="shared" si="246"/>
        <v>998</v>
      </c>
      <c r="S1752" s="130">
        <f t="shared" si="247"/>
        <v>1743</v>
      </c>
      <c r="T1752" s="130">
        <f t="shared" si="248"/>
        <v>0</v>
      </c>
      <c r="U1752" s="130">
        <f t="shared" si="249"/>
        <v>0</v>
      </c>
      <c r="V1752" s="185">
        <f t="shared" si="250"/>
        <v>1743</v>
      </c>
      <c r="W1752" s="12">
        <v>349</v>
      </c>
      <c r="X1752" s="9">
        <v>998</v>
      </c>
      <c r="Y1752" s="9">
        <v>1743</v>
      </c>
      <c r="Z1752" s="12">
        <v>0</v>
      </c>
      <c r="AA1752" s="12">
        <v>0</v>
      </c>
      <c r="AB1752" s="132"/>
      <c r="AC1752" s="131"/>
      <c r="AD1752" s="132"/>
      <c r="AE1752" s="132"/>
      <c r="AF1752" s="131"/>
      <c r="AG1752" s="131"/>
      <c r="AI1752" s="12"/>
      <c r="AL1752" s="12"/>
      <c r="AM1752" s="12"/>
      <c r="AO1752" s="12"/>
      <c r="AR1752" s="12"/>
      <c r="AS1752" s="12"/>
      <c r="AU1752" s="12"/>
      <c r="AX1752" s="12"/>
      <c r="AY1752" s="12"/>
      <c r="BA1752" s="12"/>
      <c r="BD1752" s="12"/>
      <c r="BE1752" s="12"/>
      <c r="BG1752" s="12"/>
      <c r="BJ1752" s="12"/>
      <c r="BK1752" s="12"/>
      <c r="BM1752" s="131"/>
      <c r="BN1752" s="132"/>
      <c r="BO1752" s="132"/>
      <c r="BP1752" s="12"/>
      <c r="BQ1752" s="12"/>
      <c r="BS1752" s="12"/>
      <c r="BV1752" s="12"/>
      <c r="BW1752" s="12"/>
      <c r="BY1752" s="12"/>
      <c r="CB1752" s="12"/>
      <c r="CC1752" s="12"/>
      <c r="CE1752" s="12"/>
      <c r="CH1752" s="12"/>
      <c r="CI1752" s="12"/>
    </row>
    <row r="1753" spans="1:87">
      <c r="A1753" s="9">
        <v>1744</v>
      </c>
      <c r="B1753" s="9">
        <v>349</v>
      </c>
      <c r="C1753" s="9" t="s">
        <v>1928</v>
      </c>
      <c r="D1753" s="9">
        <v>998</v>
      </c>
      <c r="E1753" s="9" t="s">
        <v>1928</v>
      </c>
      <c r="F1753" s="39">
        <v>0</v>
      </c>
      <c r="G1753" s="128">
        <v>0</v>
      </c>
      <c r="H1753" s="129">
        <f t="shared" si="243"/>
        <v>0</v>
      </c>
      <c r="I1753" s="128">
        <f>IF(H1754&gt;0, H1753/H1754, 0)</f>
        <v>0</v>
      </c>
      <c r="J1753" s="76"/>
      <c r="K1753" s="12" t="e">
        <f>ROUND(J1754*I1753,0)</f>
        <v>#REF!</v>
      </c>
      <c r="L1753" s="75">
        <v>0</v>
      </c>
      <c r="M1753" s="12" t="e">
        <f>K1753-L1753</f>
        <v>#REF!</v>
      </c>
      <c r="N1753" s="50" t="e">
        <f t="shared" si="251"/>
        <v>#REF!</v>
      </c>
      <c r="O1753" s="12">
        <v>0</v>
      </c>
      <c r="P1753" s="9">
        <f t="shared" si="244"/>
        <v>0</v>
      </c>
      <c r="Q1753" s="130">
        <f t="shared" si="245"/>
        <v>349</v>
      </c>
      <c r="R1753" s="130">
        <f t="shared" si="246"/>
        <v>998</v>
      </c>
      <c r="S1753" s="130">
        <f t="shared" si="247"/>
        <v>1744</v>
      </c>
      <c r="T1753" s="130">
        <f t="shared" si="248"/>
        <v>0</v>
      </c>
      <c r="U1753" s="130">
        <f t="shared" si="249"/>
        <v>0</v>
      </c>
      <c r="V1753" s="185">
        <f t="shared" si="250"/>
        <v>1744</v>
      </c>
      <c r="W1753" s="12">
        <v>349</v>
      </c>
      <c r="X1753" s="9">
        <v>998</v>
      </c>
      <c r="Y1753" s="9">
        <v>1744</v>
      </c>
      <c r="Z1753" s="12">
        <v>0</v>
      </c>
      <c r="AA1753" s="12">
        <v>0</v>
      </c>
      <c r="AB1753" s="132"/>
      <c r="AC1753" s="131"/>
      <c r="AD1753" s="132"/>
      <c r="AE1753" s="132"/>
      <c r="AF1753" s="131"/>
      <c r="AG1753" s="131"/>
      <c r="AI1753" s="12"/>
      <c r="AL1753" s="12"/>
      <c r="AM1753" s="12"/>
      <c r="AO1753" s="12"/>
      <c r="AR1753" s="12"/>
      <c r="AS1753" s="12"/>
      <c r="AU1753" s="12"/>
      <c r="AX1753" s="12"/>
      <c r="AY1753" s="12"/>
      <c r="BA1753" s="12"/>
      <c r="BD1753" s="12"/>
      <c r="BE1753" s="12"/>
      <c r="BG1753" s="12"/>
      <c r="BJ1753" s="12"/>
      <c r="BK1753" s="12"/>
      <c r="BM1753" s="131"/>
      <c r="BN1753" s="132"/>
      <c r="BO1753" s="132"/>
      <c r="BP1753" s="12"/>
      <c r="BQ1753" s="12"/>
      <c r="BS1753" s="12"/>
      <c r="BV1753" s="12"/>
      <c r="BW1753" s="12"/>
      <c r="BY1753" s="12"/>
      <c r="CB1753" s="12"/>
      <c r="CC1753" s="12"/>
      <c r="CE1753" s="12"/>
      <c r="CH1753" s="12"/>
      <c r="CI1753" s="12"/>
    </row>
    <row r="1754" spans="1:87">
      <c r="A1754" s="9">
        <v>1745</v>
      </c>
      <c r="B1754" s="13">
        <v>349</v>
      </c>
      <c r="C1754" s="13" t="s">
        <v>1847</v>
      </c>
      <c r="D1754" s="13">
        <v>999</v>
      </c>
      <c r="E1754" s="13" t="s">
        <v>946</v>
      </c>
      <c r="F1754" s="111">
        <v>1164871.5999999999</v>
      </c>
      <c r="G1754" s="133">
        <v>1</v>
      </c>
      <c r="H1754" s="134">
        <f>SUM(H1750:H1753)</f>
        <v>1206120.8500000003</v>
      </c>
      <c r="I1754" s="133">
        <f>SUM(I1750:I1753)</f>
        <v>1</v>
      </c>
      <c r="J1754" s="111" t="e">
        <f>VLOOKUP(B1754,town351,22)</f>
        <v>#REF!</v>
      </c>
      <c r="K1754" s="111" t="e">
        <f>SUM(K1750:K1753)</f>
        <v>#REF!</v>
      </c>
      <c r="L1754" s="135">
        <v>939802</v>
      </c>
      <c r="M1754" s="111" t="e">
        <f>SUM(M1750:M1753)</f>
        <v>#REF!</v>
      </c>
      <c r="N1754" s="49" t="e">
        <f t="shared" si="251"/>
        <v>#REF!</v>
      </c>
      <c r="O1754" s="111">
        <v>115</v>
      </c>
      <c r="P1754" s="9">
        <f t="shared" si="244"/>
        <v>0</v>
      </c>
      <c r="Q1754" s="130">
        <f t="shared" si="245"/>
        <v>349</v>
      </c>
      <c r="R1754" s="130">
        <f t="shared" si="246"/>
        <v>999</v>
      </c>
      <c r="S1754" s="130">
        <f t="shared" si="247"/>
        <v>1745</v>
      </c>
      <c r="T1754" s="130">
        <f t="shared" si="248"/>
        <v>122</v>
      </c>
      <c r="U1754" s="130">
        <f t="shared" si="249"/>
        <v>1206120.8500000003</v>
      </c>
      <c r="V1754" s="185">
        <f t="shared" si="250"/>
        <v>1745</v>
      </c>
      <c r="W1754" s="12">
        <v>349</v>
      </c>
      <c r="X1754" s="9">
        <v>999</v>
      </c>
      <c r="Y1754" s="9">
        <v>1745</v>
      </c>
      <c r="Z1754" s="12">
        <v>122</v>
      </c>
      <c r="AA1754" s="12">
        <v>1206120.8500000003</v>
      </c>
      <c r="AB1754" s="132"/>
      <c r="AC1754" s="131"/>
      <c r="AD1754" s="132"/>
      <c r="AE1754" s="132"/>
      <c r="AF1754" s="131"/>
      <c r="AG1754" s="131"/>
      <c r="AI1754" s="12"/>
      <c r="AL1754" s="12"/>
      <c r="AM1754" s="12"/>
      <c r="AO1754" s="12"/>
      <c r="AR1754" s="12"/>
      <c r="AS1754" s="12"/>
      <c r="AU1754" s="12"/>
      <c r="AX1754" s="12"/>
      <c r="AY1754" s="12"/>
      <c r="BA1754" s="12"/>
      <c r="BD1754" s="12"/>
      <c r="BE1754" s="12"/>
      <c r="BG1754" s="12"/>
      <c r="BJ1754" s="12"/>
      <c r="BK1754" s="12"/>
      <c r="BM1754" s="131"/>
      <c r="BN1754" s="132"/>
      <c r="BO1754" s="132"/>
      <c r="BP1754" s="12"/>
      <c r="BQ1754" s="12"/>
      <c r="BS1754" s="12"/>
      <c r="BV1754" s="12"/>
      <c r="BW1754" s="12"/>
      <c r="BY1754" s="12"/>
      <c r="CB1754" s="12"/>
      <c r="CC1754" s="12"/>
      <c r="CE1754" s="12"/>
      <c r="CH1754" s="12"/>
      <c r="CI1754" s="12"/>
    </row>
    <row r="1755" spans="1:87">
      <c r="A1755" s="9">
        <v>1746</v>
      </c>
      <c r="B1755" s="9">
        <v>350</v>
      </c>
      <c r="C1755" s="9" t="s">
        <v>1848</v>
      </c>
      <c r="D1755" s="9">
        <v>350</v>
      </c>
      <c r="E1755" s="9" t="s">
        <v>1410</v>
      </c>
      <c r="F1755" s="39">
        <v>8534196.4301100001</v>
      </c>
      <c r="G1755" s="128">
        <v>0.47285203710277302</v>
      </c>
      <c r="H1755" s="129">
        <f>U1755</f>
        <v>8711771.7903999984</v>
      </c>
      <c r="I1755" s="128">
        <f>IF(H1759&gt;0, H1755/H1759, 0)</f>
        <v>0.47739354113583982</v>
      </c>
      <c r="J1755" s="76"/>
      <c r="K1755" s="12" t="e">
        <f>ROUND(J1759*I1755,0)</f>
        <v>#REF!</v>
      </c>
      <c r="L1755" s="75">
        <v>6762850</v>
      </c>
      <c r="M1755" s="12" t="e">
        <f>K1755-L1755</f>
        <v>#REF!</v>
      </c>
      <c r="N1755" s="50" t="e">
        <f t="shared" si="251"/>
        <v>#REF!</v>
      </c>
      <c r="O1755" s="12">
        <v>958</v>
      </c>
      <c r="P1755" s="9">
        <f t="shared" si="244"/>
        <v>0</v>
      </c>
      <c r="Q1755" s="130">
        <f t="shared" si="245"/>
        <v>350</v>
      </c>
      <c r="R1755" s="130">
        <f t="shared" si="246"/>
        <v>350</v>
      </c>
      <c r="S1755" s="130">
        <f t="shared" si="247"/>
        <v>1746</v>
      </c>
      <c r="T1755" s="130">
        <f t="shared" si="248"/>
        <v>966</v>
      </c>
      <c r="U1755" s="130">
        <f t="shared" si="249"/>
        <v>8711771.7903999984</v>
      </c>
      <c r="V1755" s="185">
        <f t="shared" si="250"/>
        <v>1746</v>
      </c>
      <c r="W1755" s="12">
        <v>350</v>
      </c>
      <c r="X1755" s="9">
        <v>350</v>
      </c>
      <c r="Y1755" s="9">
        <v>1746</v>
      </c>
      <c r="Z1755" s="12">
        <v>966</v>
      </c>
      <c r="AA1755" s="12">
        <v>8711771.7903999984</v>
      </c>
      <c r="AB1755" s="132"/>
      <c r="AC1755" s="131"/>
      <c r="AD1755" s="132"/>
      <c r="AE1755" s="132"/>
      <c r="AF1755" s="131"/>
      <c r="AG1755" s="131"/>
      <c r="AI1755" s="12"/>
      <c r="AL1755" s="12"/>
      <c r="AM1755" s="12"/>
      <c r="AO1755" s="12"/>
      <c r="AR1755" s="12"/>
      <c r="AS1755" s="12"/>
      <c r="AU1755" s="12"/>
      <c r="AX1755" s="12"/>
      <c r="AY1755" s="12"/>
      <c r="BA1755" s="12"/>
      <c r="BD1755" s="12"/>
      <c r="BE1755" s="12"/>
      <c r="BG1755" s="12"/>
      <c r="BJ1755" s="12"/>
      <c r="BK1755" s="12"/>
      <c r="BM1755" s="131"/>
      <c r="BN1755" s="132"/>
      <c r="BO1755" s="132"/>
      <c r="BP1755" s="12"/>
      <c r="BQ1755" s="12"/>
      <c r="BS1755" s="12"/>
      <c r="BV1755" s="12"/>
      <c r="BW1755" s="12"/>
      <c r="BY1755" s="12"/>
      <c r="CB1755" s="12"/>
      <c r="CC1755" s="12"/>
      <c r="CE1755" s="12"/>
      <c r="CH1755" s="12"/>
      <c r="CI1755" s="12"/>
    </row>
    <row r="1756" spans="1:87">
      <c r="A1756" s="9">
        <v>1747</v>
      </c>
      <c r="B1756" s="9">
        <v>350</v>
      </c>
      <c r="C1756" s="9" t="s">
        <v>1848</v>
      </c>
      <c r="D1756" s="9">
        <v>690</v>
      </c>
      <c r="E1756" s="9" t="s">
        <v>1443</v>
      </c>
      <c r="F1756" s="39">
        <v>8264937</v>
      </c>
      <c r="G1756" s="128">
        <v>0.45793324878106989</v>
      </c>
      <c r="H1756" s="129">
        <f t="shared" si="243"/>
        <v>8484546</v>
      </c>
      <c r="I1756" s="128">
        <f>IF(H1759&gt;0, H1756/H1759, 0)</f>
        <v>0.46494186915380031</v>
      </c>
      <c r="J1756" s="76"/>
      <c r="K1756" s="12" t="e">
        <f>ROUND(J1759*I1756,0)</f>
        <v>#REF!</v>
      </c>
      <c r="L1756" s="75">
        <v>6549478</v>
      </c>
      <c r="M1756" s="12" t="e">
        <f>K1756-L1756</f>
        <v>#REF!</v>
      </c>
      <c r="N1756" s="50" t="e">
        <f t="shared" si="251"/>
        <v>#REF!</v>
      </c>
      <c r="O1756" s="12">
        <v>864</v>
      </c>
      <c r="P1756" s="9">
        <f t="shared" si="244"/>
        <v>0</v>
      </c>
      <c r="Q1756" s="130">
        <f t="shared" si="245"/>
        <v>350</v>
      </c>
      <c r="R1756" s="130">
        <f t="shared" si="246"/>
        <v>690</v>
      </c>
      <c r="S1756" s="130">
        <f t="shared" si="247"/>
        <v>1747</v>
      </c>
      <c r="T1756" s="130">
        <f t="shared" si="248"/>
        <v>872</v>
      </c>
      <c r="U1756" s="130">
        <f t="shared" si="249"/>
        <v>8484546</v>
      </c>
      <c r="V1756" s="185">
        <f t="shared" si="250"/>
        <v>1747</v>
      </c>
      <c r="W1756" s="12">
        <v>350</v>
      </c>
      <c r="X1756" s="9">
        <v>690</v>
      </c>
      <c r="Y1756" s="9">
        <v>1747</v>
      </c>
      <c r="Z1756" s="12">
        <v>872</v>
      </c>
      <c r="AA1756" s="12">
        <v>8484546</v>
      </c>
      <c r="AB1756" s="132"/>
      <c r="AC1756" s="131"/>
      <c r="AD1756" s="132"/>
      <c r="AE1756" s="132"/>
      <c r="AF1756" s="131"/>
      <c r="AG1756" s="131"/>
      <c r="AI1756" s="12"/>
      <c r="AL1756" s="12"/>
      <c r="AM1756" s="12"/>
      <c r="AO1756" s="12"/>
      <c r="AR1756" s="12"/>
      <c r="AS1756" s="12"/>
      <c r="AU1756" s="12"/>
      <c r="AX1756" s="12"/>
      <c r="AY1756" s="12"/>
      <c r="BA1756" s="12"/>
      <c r="BD1756" s="12"/>
      <c r="BE1756" s="12"/>
      <c r="BG1756" s="12"/>
      <c r="BJ1756" s="12"/>
      <c r="BK1756" s="12"/>
      <c r="BM1756" s="131"/>
      <c r="BN1756" s="132"/>
      <c r="BO1756" s="132"/>
      <c r="BP1756" s="12"/>
      <c r="BQ1756" s="12"/>
      <c r="BS1756" s="12"/>
      <c r="BV1756" s="12"/>
      <c r="BW1756" s="12"/>
      <c r="BY1756" s="12"/>
      <c r="CB1756" s="12"/>
      <c r="CC1756" s="12"/>
      <c r="CE1756" s="12"/>
      <c r="CH1756" s="12"/>
      <c r="CI1756" s="12"/>
    </row>
    <row r="1757" spans="1:87">
      <c r="A1757" s="9">
        <v>1748</v>
      </c>
      <c r="B1757" s="9">
        <v>350</v>
      </c>
      <c r="C1757" s="9" t="s">
        <v>1848</v>
      </c>
      <c r="D1757" s="9">
        <v>878</v>
      </c>
      <c r="E1757" s="9" t="s">
        <v>1496</v>
      </c>
      <c r="F1757" s="39">
        <v>1092730</v>
      </c>
      <c r="G1757" s="128">
        <v>6.0544611403636657E-2</v>
      </c>
      <c r="H1757" s="129">
        <f t="shared" si="243"/>
        <v>874789</v>
      </c>
      <c r="I1757" s="128">
        <f>IF(H1759&gt;0, H1757/H1759, 0)</f>
        <v>4.7937277112432869E-2</v>
      </c>
      <c r="J1757" s="76"/>
      <c r="K1757" s="12" t="e">
        <f>ROUND(J1759*I1757,0)</f>
        <v>#REF!</v>
      </c>
      <c r="L1757" s="75">
        <v>865924</v>
      </c>
      <c r="M1757" s="12" t="e">
        <f>K1757-L1757</f>
        <v>#REF!</v>
      </c>
      <c r="N1757" s="50" t="e">
        <f t="shared" si="251"/>
        <v>#REF!</v>
      </c>
      <c r="O1757" s="12">
        <v>69</v>
      </c>
      <c r="P1757" s="9">
        <f t="shared" si="244"/>
        <v>0</v>
      </c>
      <c r="Q1757" s="130">
        <f t="shared" si="245"/>
        <v>350</v>
      </c>
      <c r="R1757" s="130">
        <f t="shared" si="246"/>
        <v>878</v>
      </c>
      <c r="S1757" s="130">
        <f t="shared" si="247"/>
        <v>1748</v>
      </c>
      <c r="T1757" s="130">
        <f t="shared" si="248"/>
        <v>55</v>
      </c>
      <c r="U1757" s="130">
        <f t="shared" si="249"/>
        <v>874789</v>
      </c>
      <c r="V1757" s="185">
        <f t="shared" si="250"/>
        <v>1748</v>
      </c>
      <c r="W1757" s="12">
        <v>350</v>
      </c>
      <c r="X1757" s="9">
        <v>878</v>
      </c>
      <c r="Y1757" s="9">
        <v>1748</v>
      </c>
      <c r="Z1757" s="12">
        <v>55</v>
      </c>
      <c r="AA1757" s="12">
        <v>874789</v>
      </c>
      <c r="AB1757" s="132"/>
      <c r="AC1757" s="131"/>
      <c r="AD1757" s="132"/>
      <c r="AE1757" s="132"/>
      <c r="AF1757" s="131"/>
      <c r="AG1757" s="131"/>
      <c r="AI1757" s="12"/>
      <c r="AL1757" s="12"/>
      <c r="AM1757" s="12"/>
      <c r="AO1757" s="12"/>
      <c r="AR1757" s="12"/>
      <c r="AS1757" s="12"/>
      <c r="AU1757" s="12"/>
      <c r="AX1757" s="12"/>
      <c r="AY1757" s="12"/>
      <c r="BA1757" s="12"/>
      <c r="BD1757" s="12"/>
      <c r="BE1757" s="12"/>
      <c r="BG1757" s="12"/>
      <c r="BJ1757" s="12"/>
      <c r="BK1757" s="12"/>
      <c r="BM1757" s="131"/>
      <c r="BN1757" s="132"/>
      <c r="BO1757" s="132"/>
      <c r="BP1757" s="12"/>
      <c r="BQ1757" s="12"/>
      <c r="BS1757" s="12"/>
      <c r="BV1757" s="12"/>
      <c r="BW1757" s="12"/>
      <c r="BY1757" s="12"/>
      <c r="CB1757" s="12"/>
      <c r="CC1757" s="12"/>
      <c r="CE1757" s="12"/>
      <c r="CH1757" s="12"/>
      <c r="CI1757" s="12"/>
    </row>
    <row r="1758" spans="1:87">
      <c r="A1758" s="9">
        <v>1749</v>
      </c>
      <c r="B1758" s="9">
        <v>350</v>
      </c>
      <c r="C1758" s="9" t="s">
        <v>1848</v>
      </c>
      <c r="D1758" s="9">
        <v>915</v>
      </c>
      <c r="E1758" s="9" t="s">
        <v>1500</v>
      </c>
      <c r="F1758" s="39">
        <v>156481</v>
      </c>
      <c r="G1758" s="128">
        <v>8.6701027125204461E-3</v>
      </c>
      <c r="H1758" s="129">
        <f t="shared" si="243"/>
        <v>177510</v>
      </c>
      <c r="I1758" s="128">
        <f>IF(H1759&gt;0, H1758/H1759, 0)</f>
        <v>9.7273125979269962E-3</v>
      </c>
      <c r="J1758" s="76"/>
      <c r="K1758" s="12" t="e">
        <f>ROUND(J1759*I1758,0)</f>
        <v>#REF!</v>
      </c>
      <c r="L1758" s="75">
        <v>124002</v>
      </c>
      <c r="M1758" s="12" t="e">
        <f>K1758-L1758</f>
        <v>#REF!</v>
      </c>
      <c r="N1758" s="50" t="e">
        <f t="shared" si="251"/>
        <v>#REF!</v>
      </c>
      <c r="O1758" s="12">
        <v>10</v>
      </c>
      <c r="P1758" s="9">
        <f t="shared" si="244"/>
        <v>0</v>
      </c>
      <c r="Q1758" s="130">
        <f t="shared" si="245"/>
        <v>350</v>
      </c>
      <c r="R1758" s="130">
        <f t="shared" si="246"/>
        <v>915</v>
      </c>
      <c r="S1758" s="130">
        <f t="shared" si="247"/>
        <v>1749</v>
      </c>
      <c r="T1758" s="130">
        <f t="shared" si="248"/>
        <v>11</v>
      </c>
      <c r="U1758" s="130">
        <f t="shared" si="249"/>
        <v>177510</v>
      </c>
      <c r="V1758" s="185">
        <f t="shared" si="250"/>
        <v>1749</v>
      </c>
      <c r="W1758" s="12">
        <v>350</v>
      </c>
      <c r="X1758" s="9">
        <v>915</v>
      </c>
      <c r="Y1758" s="9">
        <v>1749</v>
      </c>
      <c r="Z1758" s="12">
        <v>11</v>
      </c>
      <c r="AA1758" s="12">
        <v>177510</v>
      </c>
      <c r="AB1758" s="132"/>
      <c r="AC1758" s="131"/>
      <c r="AD1758" s="132"/>
      <c r="AE1758" s="132"/>
      <c r="AF1758" s="131"/>
      <c r="AG1758" s="131"/>
      <c r="AI1758" s="12"/>
      <c r="AL1758" s="12"/>
      <c r="AM1758" s="12"/>
      <c r="AO1758" s="12"/>
      <c r="AR1758" s="12"/>
      <c r="AS1758" s="12"/>
      <c r="AU1758" s="12"/>
      <c r="AX1758" s="12"/>
      <c r="AY1758" s="12"/>
      <c r="BA1758" s="12"/>
      <c r="BD1758" s="12"/>
      <c r="BE1758" s="12"/>
      <c r="BG1758" s="12"/>
      <c r="BJ1758" s="12"/>
      <c r="BK1758" s="12"/>
      <c r="BM1758" s="131"/>
      <c r="BN1758" s="132"/>
      <c r="BO1758" s="132"/>
      <c r="BP1758" s="12"/>
      <c r="BQ1758" s="12"/>
      <c r="BS1758" s="12"/>
      <c r="BV1758" s="12"/>
      <c r="BW1758" s="12"/>
      <c r="BY1758" s="12"/>
      <c r="CB1758" s="12"/>
      <c r="CC1758" s="12"/>
      <c r="CE1758" s="12"/>
      <c r="CH1758" s="12"/>
      <c r="CI1758" s="12"/>
    </row>
    <row r="1759" spans="1:87">
      <c r="A1759" s="9">
        <v>1750</v>
      </c>
      <c r="B1759" s="13">
        <v>350</v>
      </c>
      <c r="C1759" s="13" t="s">
        <v>1848</v>
      </c>
      <c r="D1759" s="13">
        <v>999</v>
      </c>
      <c r="E1759" s="13" t="s">
        <v>946</v>
      </c>
      <c r="F1759" s="111">
        <v>18048344.43011</v>
      </c>
      <c r="G1759" s="133">
        <v>1</v>
      </c>
      <c r="H1759" s="134">
        <f>SUM(H1755:H1758)</f>
        <v>18248616.790399998</v>
      </c>
      <c r="I1759" s="133">
        <f>SUM(I1755:I1758)</f>
        <v>1</v>
      </c>
      <c r="J1759" s="111" t="e">
        <f>VLOOKUP(B1759,town351,22)</f>
        <v>#REF!</v>
      </c>
      <c r="K1759" s="111" t="e">
        <f>SUM(K1755:K1758)</f>
        <v>#REF!</v>
      </c>
      <c r="L1759" s="135">
        <v>14302254</v>
      </c>
      <c r="M1759" s="111" t="e">
        <f>SUM(M1755:M1758)</f>
        <v>#REF!</v>
      </c>
      <c r="N1759" s="49" t="e">
        <f t="shared" si="251"/>
        <v>#REF!</v>
      </c>
      <c r="O1759" s="111">
        <v>1901</v>
      </c>
      <c r="P1759" s="9">
        <f t="shared" si="244"/>
        <v>0</v>
      </c>
      <c r="Q1759" s="130">
        <f t="shared" si="245"/>
        <v>350</v>
      </c>
      <c r="R1759" s="130">
        <f t="shared" si="246"/>
        <v>999</v>
      </c>
      <c r="S1759" s="130">
        <f t="shared" si="247"/>
        <v>1750</v>
      </c>
      <c r="T1759" s="130">
        <f t="shared" si="248"/>
        <v>1904</v>
      </c>
      <c r="U1759" s="130">
        <f t="shared" si="249"/>
        <v>18248616.790399998</v>
      </c>
      <c r="V1759" s="185">
        <f t="shared" si="250"/>
        <v>1750</v>
      </c>
      <c r="W1759" s="12">
        <v>350</v>
      </c>
      <c r="X1759" s="9">
        <v>999</v>
      </c>
      <c r="Y1759" s="9">
        <v>1750</v>
      </c>
      <c r="Z1759" s="12">
        <v>1904</v>
      </c>
      <c r="AA1759" s="12">
        <v>18248616.790399998</v>
      </c>
      <c r="AB1759" s="132"/>
      <c r="AC1759" s="131"/>
      <c r="AD1759" s="132"/>
      <c r="AE1759" s="132"/>
      <c r="AF1759" s="131"/>
      <c r="AG1759" s="131"/>
      <c r="AI1759" s="12"/>
      <c r="AL1759" s="12"/>
      <c r="AM1759" s="12"/>
      <c r="AO1759" s="12"/>
      <c r="AR1759" s="12"/>
      <c r="AS1759" s="12"/>
      <c r="AU1759" s="12"/>
      <c r="AX1759" s="12"/>
      <c r="AY1759" s="12"/>
      <c r="BA1759" s="12"/>
      <c r="BD1759" s="12"/>
      <c r="BE1759" s="12"/>
      <c r="BG1759" s="12"/>
      <c r="BJ1759" s="12"/>
      <c r="BK1759" s="12"/>
      <c r="BM1759" s="131"/>
      <c r="BN1759" s="132"/>
      <c r="BO1759" s="132"/>
      <c r="BP1759" s="12"/>
      <c r="BQ1759" s="12"/>
      <c r="BS1759" s="12"/>
      <c r="BV1759" s="12"/>
      <c r="BW1759" s="12"/>
      <c r="BY1759" s="12"/>
      <c r="CB1759" s="12"/>
      <c r="CC1759" s="12"/>
      <c r="CE1759" s="12"/>
      <c r="CH1759" s="12"/>
      <c r="CI1759" s="12"/>
    </row>
    <row r="1760" spans="1:87">
      <c r="A1760" s="9">
        <v>1751</v>
      </c>
      <c r="B1760" s="9">
        <v>351</v>
      </c>
      <c r="C1760" s="9" t="s">
        <v>1849</v>
      </c>
      <c r="D1760" s="9">
        <v>351</v>
      </c>
      <c r="E1760" s="9" t="s">
        <v>1411</v>
      </c>
      <c r="F1760" s="39">
        <v>0</v>
      </c>
      <c r="G1760" s="128">
        <v>0</v>
      </c>
      <c r="H1760" s="129">
        <f>U1760</f>
        <v>0</v>
      </c>
      <c r="I1760" s="128">
        <f>IF(H1764&gt;0, H1760/H1764, 0)</f>
        <v>0</v>
      </c>
      <c r="J1760" s="76"/>
      <c r="K1760" s="12" t="e">
        <f>ROUND(J1764*I1760,0)</f>
        <v>#REF!</v>
      </c>
      <c r="L1760" s="75">
        <v>0</v>
      </c>
      <c r="M1760" s="12" t="e">
        <f>K1760-L1760</f>
        <v>#REF!</v>
      </c>
      <c r="N1760" s="50" t="e">
        <f t="shared" si="251"/>
        <v>#REF!</v>
      </c>
      <c r="O1760" s="12">
        <v>0</v>
      </c>
      <c r="P1760" s="9">
        <f t="shared" si="244"/>
        <v>0</v>
      </c>
      <c r="Q1760" s="130">
        <f t="shared" si="245"/>
        <v>351</v>
      </c>
      <c r="R1760" s="130">
        <f t="shared" si="246"/>
        <v>351</v>
      </c>
      <c r="S1760" s="130">
        <f t="shared" si="247"/>
        <v>1751</v>
      </c>
      <c r="T1760" s="130">
        <f t="shared" si="248"/>
        <v>0</v>
      </c>
      <c r="U1760" s="130">
        <f t="shared" si="249"/>
        <v>0</v>
      </c>
      <c r="V1760" s="185">
        <f t="shared" si="250"/>
        <v>1751</v>
      </c>
      <c r="W1760" s="12">
        <v>351</v>
      </c>
      <c r="X1760" s="9">
        <v>351</v>
      </c>
      <c r="Y1760" s="9">
        <v>1751</v>
      </c>
      <c r="Z1760" s="12">
        <v>0</v>
      </c>
      <c r="AA1760" s="12">
        <v>0</v>
      </c>
      <c r="AB1760" s="132"/>
      <c r="AC1760" s="131"/>
      <c r="AD1760" s="132"/>
      <c r="AE1760" s="132"/>
      <c r="AF1760" s="131"/>
      <c r="AG1760" s="131"/>
      <c r="AI1760" s="12"/>
      <c r="AL1760" s="12"/>
      <c r="AM1760" s="12"/>
      <c r="AO1760" s="12"/>
      <c r="AR1760" s="12"/>
      <c r="AS1760" s="12"/>
      <c r="AU1760" s="12"/>
      <c r="AX1760" s="12"/>
      <c r="AY1760" s="12"/>
      <c r="BA1760" s="12"/>
      <c r="BD1760" s="12"/>
      <c r="BE1760" s="12"/>
      <c r="BG1760" s="12"/>
      <c r="BJ1760" s="12"/>
      <c r="BK1760" s="12"/>
      <c r="BM1760" s="131"/>
      <c r="BN1760" s="132"/>
      <c r="BO1760" s="132"/>
      <c r="BP1760" s="12"/>
      <c r="BQ1760" s="12"/>
      <c r="BS1760" s="12"/>
      <c r="BV1760" s="12"/>
      <c r="BW1760" s="12"/>
      <c r="BY1760" s="12"/>
      <c r="CB1760" s="12"/>
      <c r="CC1760" s="12"/>
      <c r="CE1760" s="12"/>
      <c r="CH1760" s="12"/>
      <c r="CI1760" s="12"/>
    </row>
    <row r="1761" spans="1:87">
      <c r="A1761" s="9">
        <v>1752</v>
      </c>
      <c r="B1761" s="9">
        <v>351</v>
      </c>
      <c r="C1761" s="9" t="s">
        <v>1849</v>
      </c>
      <c r="D1761" s="9">
        <v>645</v>
      </c>
      <c r="E1761" s="9" t="s">
        <v>1428</v>
      </c>
      <c r="F1761" s="39">
        <v>22794558</v>
      </c>
      <c r="G1761" s="128">
        <v>0.89900132602801874</v>
      </c>
      <c r="H1761" s="129">
        <f t="shared" si="243"/>
        <v>23866442</v>
      </c>
      <c r="I1761" s="128">
        <f>IF(H1764&gt;0, H1761/H1764, 0)</f>
        <v>0.91380461897358045</v>
      </c>
      <c r="J1761" s="76"/>
      <c r="K1761" s="12" t="e">
        <f>ROUND(J1764*I1761,0)</f>
        <v>#REF!</v>
      </c>
      <c r="L1761" s="75">
        <v>19336531</v>
      </c>
      <c r="M1761" s="12" t="e">
        <f>K1761-L1761</f>
        <v>#REF!</v>
      </c>
      <c r="N1761" s="50" t="e">
        <f t="shared" si="251"/>
        <v>#REF!</v>
      </c>
      <c r="O1761" s="12">
        <v>2191</v>
      </c>
      <c r="P1761" s="9">
        <f t="shared" si="244"/>
        <v>0</v>
      </c>
      <c r="Q1761" s="130">
        <f t="shared" si="245"/>
        <v>351</v>
      </c>
      <c r="R1761" s="130">
        <f t="shared" si="246"/>
        <v>645</v>
      </c>
      <c r="S1761" s="130">
        <f t="shared" si="247"/>
        <v>1752</v>
      </c>
      <c r="T1761" s="130">
        <f t="shared" si="248"/>
        <v>2253</v>
      </c>
      <c r="U1761" s="130">
        <f t="shared" si="249"/>
        <v>23866442</v>
      </c>
      <c r="V1761" s="185">
        <f t="shared" si="250"/>
        <v>1752</v>
      </c>
      <c r="W1761" s="12">
        <v>351</v>
      </c>
      <c r="X1761" s="9">
        <v>645</v>
      </c>
      <c r="Y1761" s="9">
        <v>1752</v>
      </c>
      <c r="Z1761" s="12">
        <v>2253</v>
      </c>
      <c r="AA1761" s="12">
        <v>23866442</v>
      </c>
      <c r="AB1761" s="132"/>
      <c r="AC1761" s="131"/>
      <c r="AD1761" s="132"/>
      <c r="AE1761" s="132"/>
      <c r="AF1761" s="131"/>
      <c r="AG1761" s="131"/>
      <c r="AI1761" s="12"/>
      <c r="AL1761" s="12"/>
      <c r="AM1761" s="12"/>
      <c r="AO1761" s="12"/>
      <c r="AR1761" s="12"/>
      <c r="AS1761" s="12"/>
      <c r="AU1761" s="12"/>
      <c r="AX1761" s="12"/>
      <c r="AY1761" s="12"/>
      <c r="BA1761" s="12"/>
      <c r="BD1761" s="12"/>
      <c r="BE1761" s="12"/>
      <c r="BG1761" s="12"/>
      <c r="BJ1761" s="12"/>
      <c r="BK1761" s="12"/>
      <c r="BM1761" s="131"/>
      <c r="BN1761" s="132"/>
      <c r="BO1761" s="132"/>
      <c r="BP1761" s="12"/>
      <c r="BQ1761" s="12"/>
      <c r="BS1761" s="12"/>
      <c r="BV1761" s="12"/>
      <c r="BW1761" s="12"/>
      <c r="BY1761" s="12"/>
      <c r="CB1761" s="12"/>
      <c r="CC1761" s="12"/>
      <c r="CE1761" s="12"/>
      <c r="CH1761" s="12"/>
      <c r="CI1761" s="12"/>
    </row>
    <row r="1762" spans="1:87">
      <c r="A1762" s="9">
        <v>1753</v>
      </c>
      <c r="B1762" s="9">
        <v>351</v>
      </c>
      <c r="C1762" s="9" t="s">
        <v>1849</v>
      </c>
      <c r="D1762" s="9">
        <v>815</v>
      </c>
      <c r="E1762" s="9" t="s">
        <v>1477</v>
      </c>
      <c r="F1762" s="39">
        <v>2560864</v>
      </c>
      <c r="G1762" s="128">
        <v>0.10099867397198121</v>
      </c>
      <c r="H1762" s="129">
        <f t="shared" si="243"/>
        <v>2251222</v>
      </c>
      <c r="I1762" s="128">
        <f>IF(H1764&gt;0, H1762/H1764, 0)</f>
        <v>8.6195381026419521E-2</v>
      </c>
      <c r="J1762" s="76"/>
      <c r="K1762" s="12" t="e">
        <f>ROUND(J1764*I1762,0)</f>
        <v>#REF!</v>
      </c>
      <c r="L1762" s="75">
        <v>2172371</v>
      </c>
      <c r="M1762" s="12" t="e">
        <f>K1762-L1762</f>
        <v>#REF!</v>
      </c>
      <c r="N1762" s="50" t="e">
        <f t="shared" si="251"/>
        <v>#REF!</v>
      </c>
      <c r="O1762" s="12">
        <v>164</v>
      </c>
      <c r="P1762" s="9">
        <f t="shared" si="244"/>
        <v>0</v>
      </c>
      <c r="Q1762" s="130">
        <f t="shared" si="245"/>
        <v>351</v>
      </c>
      <c r="R1762" s="130">
        <f t="shared" si="246"/>
        <v>815</v>
      </c>
      <c r="S1762" s="130">
        <f t="shared" si="247"/>
        <v>1753</v>
      </c>
      <c r="T1762" s="130">
        <f t="shared" si="248"/>
        <v>141</v>
      </c>
      <c r="U1762" s="130">
        <f t="shared" si="249"/>
        <v>2251222</v>
      </c>
      <c r="V1762" s="185">
        <f t="shared" si="250"/>
        <v>1753</v>
      </c>
      <c r="W1762" s="12">
        <v>351</v>
      </c>
      <c r="X1762" s="9">
        <v>815</v>
      </c>
      <c r="Y1762" s="9">
        <v>1753</v>
      </c>
      <c r="Z1762" s="12">
        <v>141</v>
      </c>
      <c r="AA1762" s="12">
        <v>2251222</v>
      </c>
      <c r="AB1762" s="132"/>
      <c r="AC1762" s="131"/>
      <c r="AD1762" s="132"/>
      <c r="AE1762" s="132"/>
      <c r="AF1762" s="131"/>
      <c r="AG1762" s="131"/>
      <c r="AI1762" s="12"/>
      <c r="AL1762" s="12"/>
      <c r="AM1762" s="12"/>
      <c r="AO1762" s="12"/>
      <c r="AR1762" s="12"/>
      <c r="AS1762" s="12"/>
      <c r="AU1762" s="12"/>
      <c r="AX1762" s="12"/>
      <c r="AY1762" s="12"/>
      <c r="BA1762" s="12"/>
      <c r="BD1762" s="12"/>
      <c r="BE1762" s="12"/>
      <c r="BG1762" s="12"/>
      <c r="BJ1762" s="12"/>
      <c r="BK1762" s="12"/>
      <c r="BM1762" s="131"/>
      <c r="BN1762" s="132"/>
      <c r="BO1762" s="132"/>
      <c r="BP1762" s="12"/>
      <c r="BQ1762" s="12"/>
      <c r="BS1762" s="12"/>
      <c r="BV1762" s="12"/>
      <c r="BW1762" s="12"/>
      <c r="BY1762" s="12"/>
      <c r="CB1762" s="12"/>
      <c r="CC1762" s="12"/>
      <c r="CE1762" s="12"/>
      <c r="CH1762" s="12"/>
      <c r="CI1762" s="12"/>
    </row>
    <row r="1763" spans="1:87">
      <c r="A1763" s="9">
        <v>1754</v>
      </c>
      <c r="B1763" s="9">
        <v>351</v>
      </c>
      <c r="C1763" s="9" t="s">
        <v>1928</v>
      </c>
      <c r="D1763" s="9">
        <v>998</v>
      </c>
      <c r="E1763" s="9" t="s">
        <v>1928</v>
      </c>
      <c r="F1763" s="39">
        <v>0</v>
      </c>
      <c r="G1763" s="128">
        <v>0</v>
      </c>
      <c r="H1763" s="129">
        <f t="shared" si="243"/>
        <v>0</v>
      </c>
      <c r="I1763" s="128">
        <f>IF(H1764&gt;0, H1763/H1764, 0)</f>
        <v>0</v>
      </c>
      <c r="J1763" s="76"/>
      <c r="K1763" s="12" t="e">
        <f>ROUND(J1764*I1763,0)</f>
        <v>#REF!</v>
      </c>
      <c r="L1763" s="75">
        <v>0</v>
      </c>
      <c r="M1763" s="12" t="e">
        <f>K1763-L1763</f>
        <v>#REF!</v>
      </c>
      <c r="N1763" s="50" t="e">
        <f t="shared" si="251"/>
        <v>#REF!</v>
      </c>
      <c r="O1763" s="12">
        <v>0</v>
      </c>
      <c r="P1763" s="9">
        <f t="shared" si="244"/>
        <v>0</v>
      </c>
      <c r="Q1763" s="130">
        <f t="shared" si="245"/>
        <v>351</v>
      </c>
      <c r="R1763" s="130">
        <f t="shared" si="246"/>
        <v>998</v>
      </c>
      <c r="S1763" s="130">
        <f t="shared" si="247"/>
        <v>1754</v>
      </c>
      <c r="T1763" s="130">
        <f t="shared" si="248"/>
        <v>0</v>
      </c>
      <c r="U1763" s="130">
        <f t="shared" si="249"/>
        <v>0</v>
      </c>
      <c r="V1763" s="185">
        <f t="shared" si="250"/>
        <v>1754</v>
      </c>
      <c r="W1763" s="12">
        <v>351</v>
      </c>
      <c r="X1763" s="9">
        <v>998</v>
      </c>
      <c r="Y1763" s="9">
        <v>1754</v>
      </c>
      <c r="Z1763" s="12">
        <v>0</v>
      </c>
      <c r="AA1763" s="12">
        <v>0</v>
      </c>
      <c r="AB1763" s="132"/>
      <c r="AC1763" s="131"/>
      <c r="AD1763" s="132"/>
      <c r="AE1763" s="132"/>
      <c r="AF1763" s="131"/>
      <c r="AG1763" s="131"/>
      <c r="AI1763" s="12"/>
      <c r="AL1763" s="12"/>
      <c r="AM1763" s="12"/>
      <c r="AO1763" s="12"/>
      <c r="AR1763" s="12"/>
      <c r="AS1763" s="12"/>
      <c r="AU1763" s="12"/>
      <c r="AX1763" s="12"/>
      <c r="AY1763" s="12"/>
      <c r="BA1763" s="12"/>
      <c r="BD1763" s="12"/>
      <c r="BE1763" s="12"/>
      <c r="BG1763" s="12"/>
      <c r="BJ1763" s="12"/>
      <c r="BK1763" s="12"/>
      <c r="BM1763" s="131"/>
      <c r="BN1763" s="132"/>
      <c r="BO1763" s="132"/>
      <c r="BP1763" s="12"/>
      <c r="BQ1763" s="12"/>
      <c r="BS1763" s="12"/>
      <c r="BV1763" s="12"/>
      <c r="BW1763" s="12"/>
      <c r="BY1763" s="12"/>
      <c r="CB1763" s="12"/>
      <c r="CC1763" s="12"/>
      <c r="CE1763" s="12"/>
      <c r="CH1763" s="12"/>
      <c r="CI1763" s="12"/>
    </row>
    <row r="1764" spans="1:87">
      <c r="A1764" s="9">
        <v>1755</v>
      </c>
      <c r="B1764" s="13">
        <v>351</v>
      </c>
      <c r="C1764" s="13" t="s">
        <v>1849</v>
      </c>
      <c r="D1764" s="13">
        <v>999</v>
      </c>
      <c r="E1764" s="13" t="s">
        <v>946</v>
      </c>
      <c r="F1764" s="111">
        <v>25355422</v>
      </c>
      <c r="G1764" s="133">
        <v>1</v>
      </c>
      <c r="H1764" s="134">
        <f>SUM(H1760:H1763)</f>
        <v>26117664</v>
      </c>
      <c r="I1764" s="133">
        <f>SUM(I1760:I1763)</f>
        <v>1</v>
      </c>
      <c r="J1764" s="111" t="e">
        <f>VLOOKUP(B1764,town351,22)</f>
        <v>#REF!</v>
      </c>
      <c r="K1764" s="111" t="e">
        <f>SUM(K1760:K1763)</f>
        <v>#REF!</v>
      </c>
      <c r="L1764" s="135">
        <v>21508902</v>
      </c>
      <c r="M1764" s="111" t="e">
        <f>SUM(M1760:M1763)</f>
        <v>#REF!</v>
      </c>
      <c r="N1764" s="49" t="e">
        <f t="shared" si="251"/>
        <v>#REF!</v>
      </c>
      <c r="O1764" s="111">
        <v>2355</v>
      </c>
      <c r="P1764" s="9">
        <f t="shared" si="244"/>
        <v>0</v>
      </c>
      <c r="Q1764" s="130">
        <f t="shared" si="245"/>
        <v>351</v>
      </c>
      <c r="R1764" s="130">
        <f t="shared" si="246"/>
        <v>999</v>
      </c>
      <c r="S1764" s="130">
        <f t="shared" si="247"/>
        <v>1755</v>
      </c>
      <c r="T1764" s="130">
        <f t="shared" si="248"/>
        <v>2394</v>
      </c>
      <c r="U1764" s="130">
        <f t="shared" si="249"/>
        <v>26117664</v>
      </c>
      <c r="V1764" s="185">
        <f t="shared" si="250"/>
        <v>1755</v>
      </c>
      <c r="W1764" s="12">
        <v>351</v>
      </c>
      <c r="X1764" s="9">
        <v>999</v>
      </c>
      <c r="Y1764" s="9">
        <v>1755</v>
      </c>
      <c r="Z1764" s="12">
        <v>2394</v>
      </c>
      <c r="AA1764" s="12">
        <v>26117664</v>
      </c>
      <c r="AB1764" s="132"/>
      <c r="AC1764" s="131"/>
      <c r="AD1764" s="132"/>
      <c r="AE1764" s="132"/>
      <c r="AF1764" s="131"/>
      <c r="AG1764" s="131"/>
      <c r="AI1764" s="12"/>
      <c r="AL1764" s="12"/>
      <c r="AM1764" s="12"/>
      <c r="AO1764" s="12"/>
      <c r="AR1764" s="12"/>
      <c r="AS1764" s="12"/>
      <c r="AU1764" s="12"/>
      <c r="AX1764" s="12"/>
      <c r="AY1764" s="12"/>
      <c r="BA1764" s="12"/>
      <c r="BD1764" s="12"/>
      <c r="BE1764" s="12"/>
      <c r="BG1764" s="12"/>
      <c r="BJ1764" s="12"/>
      <c r="BK1764" s="12"/>
      <c r="BM1764" s="131"/>
      <c r="BN1764" s="132"/>
      <c r="BO1764" s="132"/>
      <c r="BP1764" s="12"/>
      <c r="BQ1764" s="12"/>
      <c r="BS1764" s="12"/>
      <c r="BV1764" s="12"/>
      <c r="BW1764" s="12"/>
      <c r="BY1764" s="12"/>
      <c r="CB1764" s="12"/>
      <c r="CC1764" s="12"/>
      <c r="CE1764" s="12"/>
      <c r="CH1764" s="12"/>
      <c r="CI1764" s="12"/>
    </row>
    <row r="1765" spans="1:87">
      <c r="A1765" s="9">
        <v>1756</v>
      </c>
      <c r="B1765" s="16">
        <v>999</v>
      </c>
      <c r="C1765" s="16" t="s">
        <v>729</v>
      </c>
      <c r="D1765" s="16">
        <v>999</v>
      </c>
      <c r="E1765" s="16" t="s">
        <v>944</v>
      </c>
      <c r="F1765" s="146">
        <v>10090177272.100735</v>
      </c>
      <c r="G1765" s="146"/>
      <c r="H1765" s="146">
        <f>SUM(H10:H1764)/2</f>
        <v>10128238382.975542</v>
      </c>
      <c r="I1765" s="146"/>
      <c r="J1765" s="146" t="e">
        <f>SUM(J10:J1764)</f>
        <v>#REF!</v>
      </c>
      <c r="K1765" s="146" t="e">
        <f>SUM(K10:K1764)/2</f>
        <v>#REF!</v>
      </c>
      <c r="L1765" s="146">
        <v>5943909029</v>
      </c>
      <c r="M1765" s="146" t="e">
        <f>SUM(M10:M1764)/2</f>
        <v>#REF!</v>
      </c>
      <c r="N1765" s="49" t="e">
        <f t="shared" si="251"/>
        <v>#REF!</v>
      </c>
      <c r="O1765" s="147">
        <v>942120</v>
      </c>
      <c r="P1765" s="147"/>
      <c r="Q1765" s="147"/>
      <c r="R1765" s="147"/>
      <c r="S1765" s="147"/>
      <c r="T1765" s="147">
        <f>SUM(T10:T1764)/2</f>
        <v>940103</v>
      </c>
      <c r="U1765" s="147">
        <f>SUM(U10:U1764)/2</f>
        <v>10128238382.975542</v>
      </c>
      <c r="Z1765" s="147">
        <f>SUM(Z10:Z1764)/2</f>
        <v>940103</v>
      </c>
      <c r="AA1765" s="147">
        <f>SUM(AA10:AA1764)/2</f>
        <v>10128238382.975542</v>
      </c>
      <c r="AF1765" s="147">
        <f>SUM(AF10:AF1764)/2</f>
        <v>0</v>
      </c>
      <c r="AG1765" s="147">
        <f>SUM(AG10:AG1764)/2</f>
        <v>0</v>
      </c>
      <c r="AI1765" s="12"/>
      <c r="AL1765" s="147"/>
      <c r="AM1765" s="147"/>
      <c r="AR1765" s="147">
        <f>SUM(AR10:AR1764)/2</f>
        <v>0</v>
      </c>
      <c r="AS1765" s="147">
        <f>SUM(AS10:AS1764)/2</f>
        <v>0</v>
      </c>
      <c r="AX1765" s="147">
        <f>SUM(AX10:AX1764)/2</f>
        <v>0</v>
      </c>
      <c r="AY1765" s="147">
        <f>SUM(AY10:AY1764)/2</f>
        <v>0</v>
      </c>
      <c r="BD1765" s="147">
        <f>SUM(BD10:BD1764)/2</f>
        <v>0</v>
      </c>
      <c r="BE1765" s="147">
        <f>SUM(BE10:BE1764)/2</f>
        <v>0</v>
      </c>
      <c r="BJ1765" s="147">
        <f>SUM(BJ10:BJ1764)/2</f>
        <v>0</v>
      </c>
      <c r="BK1765" s="147">
        <f>SUM(BK10:BK1764)/2</f>
        <v>0</v>
      </c>
      <c r="BP1765" s="147">
        <f>SUM(BP10:BP1764)/2</f>
        <v>0</v>
      </c>
      <c r="BQ1765" s="147">
        <f>SUM(BQ10:BQ1764)/2</f>
        <v>0</v>
      </c>
      <c r="BV1765" s="147">
        <f>SUM(BV10:BV1764)/2</f>
        <v>0</v>
      </c>
      <c r="BW1765" s="147">
        <f>SUM(BW10:BW1764)/2</f>
        <v>0</v>
      </c>
      <c r="CB1765" s="147">
        <f>SUM(CB10:CB1764)/2</f>
        <v>0</v>
      </c>
      <c r="CC1765" s="147">
        <f>SUM(CC10:CC1764)/2</f>
        <v>0</v>
      </c>
    </row>
    <row r="1766" spans="1:87">
      <c r="B1766" s="16"/>
      <c r="C1766" s="16"/>
      <c r="D1766" s="16"/>
      <c r="E1766" s="16"/>
      <c r="F1766" s="146"/>
      <c r="G1766" s="146"/>
      <c r="H1766" s="146"/>
      <c r="I1766" s="146"/>
      <c r="J1766" s="146"/>
      <c r="K1766" s="146"/>
      <c r="L1766" s="146"/>
      <c r="M1766" s="146"/>
      <c r="N1766" s="49"/>
      <c r="O1766" s="147"/>
      <c r="P1766" s="147"/>
      <c r="Q1766" s="147"/>
      <c r="R1766" s="147"/>
      <c r="S1766" s="147"/>
      <c r="T1766" s="147"/>
      <c r="U1766" s="147"/>
      <c r="AG1766" s="12"/>
      <c r="AM1766" s="12"/>
      <c r="AS1766" s="12"/>
      <c r="AY1766" s="12"/>
      <c r="BE1766" s="12"/>
    </row>
    <row r="1767" spans="1:87">
      <c r="T1767" s="111"/>
      <c r="U1767" s="148"/>
    </row>
  </sheetData>
  <autoFilter ref="A9:U1767"/>
  <mergeCells count="23">
    <mergeCell ref="CE5:CI5"/>
    <mergeCell ref="CE6:CI6"/>
    <mergeCell ref="BS5:BW5"/>
    <mergeCell ref="BS6:BW6"/>
    <mergeCell ref="BY5:CC5"/>
    <mergeCell ref="BY6:CC6"/>
    <mergeCell ref="Q6:U6"/>
    <mergeCell ref="AO5:AS5"/>
    <mergeCell ref="AO6:AS6"/>
    <mergeCell ref="AU5:AY5"/>
    <mergeCell ref="AU6:AY6"/>
    <mergeCell ref="W6:AA6"/>
    <mergeCell ref="AC5:AG5"/>
    <mergeCell ref="AC6:AG6"/>
    <mergeCell ref="AI5:AM5"/>
    <mergeCell ref="AI6:AM6"/>
    <mergeCell ref="W5:AA5"/>
    <mergeCell ref="BG5:BK5"/>
    <mergeCell ref="BG6:BK6"/>
    <mergeCell ref="BM5:BQ5"/>
    <mergeCell ref="BM6:BQ6"/>
    <mergeCell ref="BA5:BE5"/>
    <mergeCell ref="BA6:BE6"/>
  </mergeCells>
  <phoneticPr fontId="0" type="noConversion"/>
  <pageMargins left="0.75" right="0.75" top="1" bottom="1" header="0.5" footer="0.5"/>
  <pageSetup orientation="portrait" horizontalDpi="4294967293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S471"/>
  <sheetViews>
    <sheetView tabSelected="1" zoomScaleNormal="100" workbookViewId="0">
      <pane xSplit="2" ySplit="5" topLeftCell="C6" activePane="bottomRight" state="frozen"/>
      <selection pane="topRight" activeCell="C1" sqref="C1"/>
      <selection pane="bottomLeft" activeCell="A4" sqref="A4"/>
      <selection pane="bottomRight" activeCell="L331" sqref="L331"/>
    </sheetView>
  </sheetViews>
  <sheetFormatPr defaultColWidth="8.875" defaultRowHeight="12.75"/>
  <cols>
    <col min="1" max="1" width="4.125" style="217" customWidth="1"/>
    <col min="2" max="2" width="21.125" style="217" customWidth="1"/>
    <col min="3" max="3" width="15.5" style="217" customWidth="1"/>
    <col min="4" max="4" width="15" style="217" bestFit="1" customWidth="1"/>
    <col min="5" max="5" width="4.125" style="217" customWidth="1"/>
    <col min="6" max="6" width="15.5" style="217" customWidth="1"/>
    <col min="7" max="7" width="15" style="217" bestFit="1" customWidth="1"/>
    <col min="8" max="8" width="4.125" style="217" customWidth="1"/>
    <col min="9" max="10" width="15.5" style="217" customWidth="1"/>
    <col min="11" max="11" width="15" style="217" bestFit="1" customWidth="1"/>
    <col min="12" max="12" width="12.5" style="217" customWidth="1"/>
    <col min="13" max="13" width="4.125" style="217" customWidth="1"/>
    <col min="14" max="14" width="15.5" style="217" customWidth="1"/>
    <col min="15" max="15" width="13.625" style="217" bestFit="1" customWidth="1"/>
    <col min="16" max="16" width="13.625" style="217" customWidth="1"/>
    <col min="17" max="17" width="13.375" style="217" customWidth="1"/>
    <col min="18" max="18" width="13.125" style="217" bestFit="1" customWidth="1"/>
    <col min="19" max="19" width="13.125" style="217" customWidth="1"/>
    <col min="20" max="16384" width="8.875" style="217"/>
  </cols>
  <sheetData>
    <row r="1" spans="1:19" ht="16.5">
      <c r="A1" s="253" t="s">
        <v>2015</v>
      </c>
      <c r="B1" s="254"/>
      <c r="C1" s="252"/>
      <c r="D1" s="252"/>
      <c r="E1" s="252"/>
      <c r="F1" s="252"/>
      <c r="G1" s="252"/>
      <c r="H1" s="252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</row>
    <row r="2" spans="1:19" ht="16.5">
      <c r="A2" s="253" t="s">
        <v>2008</v>
      </c>
      <c r="B2" s="254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</row>
    <row r="3" spans="1:19" ht="16.5">
      <c r="A3" s="255" t="s">
        <v>2014</v>
      </c>
      <c r="B3" s="254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</row>
    <row r="4" spans="1:19" s="223" customFormat="1" ht="23.25" customHeight="1">
      <c r="A4" s="221"/>
      <c r="B4" s="222"/>
      <c r="C4" s="262" t="s">
        <v>2003</v>
      </c>
      <c r="D4" s="262"/>
      <c r="E4" s="232"/>
      <c r="F4" s="260" t="s">
        <v>2009</v>
      </c>
      <c r="G4" s="260"/>
      <c r="H4" s="232"/>
      <c r="I4" s="261" t="s">
        <v>2001</v>
      </c>
      <c r="J4" s="261"/>
      <c r="K4" s="261"/>
      <c r="L4" s="261"/>
      <c r="M4" s="235"/>
      <c r="N4" s="263" t="s">
        <v>2002</v>
      </c>
      <c r="O4" s="264"/>
      <c r="P4" s="264"/>
      <c r="Q4" s="264"/>
      <c r="R4" s="264"/>
      <c r="S4" s="264"/>
    </row>
    <row r="5" spans="1:19" s="225" customFormat="1" ht="86.25" customHeight="1">
      <c r="A5" s="229" t="s">
        <v>56</v>
      </c>
      <c r="B5" s="229" t="s">
        <v>2007</v>
      </c>
      <c r="C5" s="229" t="s">
        <v>1995</v>
      </c>
      <c r="D5" s="230" t="s">
        <v>1994</v>
      </c>
      <c r="E5" s="233"/>
      <c r="F5" s="229" t="s">
        <v>1995</v>
      </c>
      <c r="G5" s="230" t="s">
        <v>1994</v>
      </c>
      <c r="H5" s="233"/>
      <c r="I5" s="229" t="s">
        <v>1997</v>
      </c>
      <c r="J5" s="242" t="s">
        <v>2010</v>
      </c>
      <c r="K5" s="230" t="s">
        <v>1998</v>
      </c>
      <c r="L5" s="242" t="s">
        <v>2011</v>
      </c>
      <c r="M5" s="231"/>
      <c r="N5" s="229" t="s">
        <v>1999</v>
      </c>
      <c r="O5" s="242" t="s">
        <v>2012</v>
      </c>
      <c r="P5" s="245" t="s">
        <v>2004</v>
      </c>
      <c r="Q5" s="230" t="s">
        <v>2000</v>
      </c>
      <c r="R5" s="242" t="s">
        <v>2013</v>
      </c>
      <c r="S5" s="245" t="s">
        <v>2005</v>
      </c>
    </row>
    <row r="6" spans="1:19">
      <c r="A6" s="218">
        <v>1</v>
      </c>
      <c r="B6" s="217" t="s">
        <v>1061</v>
      </c>
      <c r="C6" s="224">
        <v>21515960.214600004</v>
      </c>
      <c r="D6" s="226">
        <v>7816931</v>
      </c>
      <c r="E6" s="234"/>
      <c r="F6" s="224">
        <v>31192638</v>
      </c>
      <c r="G6" s="226">
        <v>13791353</v>
      </c>
      <c r="H6" s="234"/>
      <c r="I6" s="227">
        <v>33284102</v>
      </c>
      <c r="J6" s="243">
        <v>2091464</v>
      </c>
      <c r="K6" s="226">
        <v>14888958</v>
      </c>
      <c r="L6" s="243">
        <v>1097605</v>
      </c>
      <c r="M6" s="228"/>
      <c r="N6" s="224">
        <v>34822299</v>
      </c>
      <c r="O6" s="243">
        <v>3629661</v>
      </c>
      <c r="P6" s="248">
        <v>1538197</v>
      </c>
      <c r="Q6" s="226">
        <v>15360397</v>
      </c>
      <c r="R6" s="243">
        <v>1569044</v>
      </c>
      <c r="S6" s="246">
        <v>471439</v>
      </c>
    </row>
    <row r="7" spans="1:19">
      <c r="A7" s="218">
        <v>3</v>
      </c>
      <c r="B7" s="217" t="s">
        <v>1063</v>
      </c>
      <c r="C7" s="224">
        <v>12395984.840000002</v>
      </c>
      <c r="D7" s="226">
        <v>6323332</v>
      </c>
      <c r="E7" s="228"/>
      <c r="F7" s="224">
        <v>16493487</v>
      </c>
      <c r="G7" s="226">
        <v>7619602</v>
      </c>
      <c r="H7" s="228"/>
      <c r="I7" s="227">
        <v>17679077</v>
      </c>
      <c r="J7" s="243">
        <v>1185590</v>
      </c>
      <c r="K7" s="226">
        <v>8083520</v>
      </c>
      <c r="L7" s="243">
        <v>463918</v>
      </c>
      <c r="M7" s="228"/>
      <c r="N7" s="224">
        <v>18447846</v>
      </c>
      <c r="O7" s="243">
        <v>1954359</v>
      </c>
      <c r="P7" s="248">
        <v>768769</v>
      </c>
      <c r="Q7" s="226">
        <v>8289353</v>
      </c>
      <c r="R7" s="243">
        <v>669751</v>
      </c>
      <c r="S7" s="246">
        <v>205833</v>
      </c>
    </row>
    <row r="8" spans="1:19">
      <c r="A8" s="218">
        <v>5</v>
      </c>
      <c r="B8" s="217" t="s">
        <v>1065</v>
      </c>
      <c r="C8" s="224">
        <v>41326070.32</v>
      </c>
      <c r="D8" s="226">
        <v>19367102</v>
      </c>
      <c r="E8" s="228"/>
      <c r="F8" s="224">
        <v>43179643</v>
      </c>
      <c r="G8" s="226">
        <v>20059782</v>
      </c>
      <c r="H8" s="228"/>
      <c r="I8" s="227">
        <v>46323162</v>
      </c>
      <c r="J8" s="243">
        <v>3143519</v>
      </c>
      <c r="K8" s="226">
        <v>20696404</v>
      </c>
      <c r="L8" s="243">
        <v>636622</v>
      </c>
      <c r="M8" s="228"/>
      <c r="N8" s="224">
        <v>50672786</v>
      </c>
      <c r="O8" s="243">
        <v>7493143</v>
      </c>
      <c r="P8" s="248">
        <v>4349624</v>
      </c>
      <c r="Q8" s="226">
        <v>21607063</v>
      </c>
      <c r="R8" s="243">
        <v>1547281</v>
      </c>
      <c r="S8" s="246">
        <v>910659</v>
      </c>
    </row>
    <row r="9" spans="1:19">
      <c r="A9" s="218">
        <v>7</v>
      </c>
      <c r="B9" s="217" t="s">
        <v>1067</v>
      </c>
      <c r="C9" s="224">
        <v>22830750.459999997</v>
      </c>
      <c r="D9" s="226">
        <v>9127527</v>
      </c>
      <c r="E9" s="228"/>
      <c r="F9" s="224">
        <v>22187534</v>
      </c>
      <c r="G9" s="226">
        <v>9512037</v>
      </c>
      <c r="H9" s="228"/>
      <c r="I9" s="227">
        <v>23777238</v>
      </c>
      <c r="J9" s="243">
        <v>1589704</v>
      </c>
      <c r="K9" s="226">
        <v>9512187</v>
      </c>
      <c r="L9" s="243">
        <v>150</v>
      </c>
      <c r="M9" s="228"/>
      <c r="N9" s="224">
        <v>25256162</v>
      </c>
      <c r="O9" s="243">
        <v>3068628</v>
      </c>
      <c r="P9" s="248">
        <v>1478924</v>
      </c>
      <c r="Q9" s="226">
        <v>9688717</v>
      </c>
      <c r="R9" s="243">
        <v>176680</v>
      </c>
      <c r="S9" s="246">
        <v>176530</v>
      </c>
    </row>
    <row r="10" spans="1:19">
      <c r="A10" s="218">
        <v>8</v>
      </c>
      <c r="B10" s="217" t="s">
        <v>1068</v>
      </c>
      <c r="C10" s="224">
        <v>11969353.380000003</v>
      </c>
      <c r="D10" s="226">
        <v>6088203</v>
      </c>
      <c r="E10" s="228"/>
      <c r="F10" s="224">
        <v>13864365</v>
      </c>
      <c r="G10" s="226">
        <v>6308703</v>
      </c>
      <c r="H10" s="228"/>
      <c r="I10" s="227">
        <v>14992649</v>
      </c>
      <c r="J10" s="243">
        <v>1128284</v>
      </c>
      <c r="K10" s="226">
        <v>6308733</v>
      </c>
      <c r="L10" s="243">
        <v>30</v>
      </c>
      <c r="M10" s="228"/>
      <c r="N10" s="224">
        <v>16535846</v>
      </c>
      <c r="O10" s="243">
        <v>2671481</v>
      </c>
      <c r="P10" s="248">
        <v>1543197</v>
      </c>
      <c r="Q10" s="226">
        <v>6410865</v>
      </c>
      <c r="R10" s="243">
        <v>102162</v>
      </c>
      <c r="S10" s="246">
        <v>102132</v>
      </c>
    </row>
    <row r="11" spans="1:19">
      <c r="A11" s="218">
        <v>9</v>
      </c>
      <c r="B11" s="217" t="s">
        <v>1069</v>
      </c>
      <c r="C11" s="224">
        <v>60546641.049729995</v>
      </c>
      <c r="D11" s="226">
        <v>10595662</v>
      </c>
      <c r="E11" s="228"/>
      <c r="F11" s="224">
        <v>71544758</v>
      </c>
      <c r="G11" s="226">
        <v>12520332</v>
      </c>
      <c r="H11" s="228"/>
      <c r="I11" s="227">
        <v>76620225</v>
      </c>
      <c r="J11" s="243">
        <v>5075467</v>
      </c>
      <c r="K11" s="226">
        <v>13408540</v>
      </c>
      <c r="L11" s="243">
        <v>888208</v>
      </c>
      <c r="M11" s="228"/>
      <c r="N11" s="224">
        <v>77390511</v>
      </c>
      <c r="O11" s="243">
        <v>5845753</v>
      </c>
      <c r="P11" s="248">
        <v>770286</v>
      </c>
      <c r="Q11" s="226">
        <v>13565423</v>
      </c>
      <c r="R11" s="243">
        <v>1045091</v>
      </c>
      <c r="S11" s="246">
        <v>156883</v>
      </c>
    </row>
    <row r="12" spans="1:19">
      <c r="A12" s="218">
        <v>10</v>
      </c>
      <c r="B12" s="217" t="s">
        <v>1070</v>
      </c>
      <c r="C12" s="224">
        <v>58002940.646099992</v>
      </c>
      <c r="D12" s="226">
        <v>11765923</v>
      </c>
      <c r="E12" s="228"/>
      <c r="F12" s="224">
        <v>87008956</v>
      </c>
      <c r="G12" s="226">
        <v>20548098</v>
      </c>
      <c r="H12" s="228"/>
      <c r="I12" s="227">
        <v>93643295</v>
      </c>
      <c r="J12" s="243">
        <v>6634339</v>
      </c>
      <c r="K12" s="226">
        <v>25836035</v>
      </c>
      <c r="L12" s="243">
        <v>5287937</v>
      </c>
      <c r="M12" s="228"/>
      <c r="N12" s="224">
        <v>93256699</v>
      </c>
      <c r="O12" s="243">
        <v>6247743</v>
      </c>
      <c r="P12" s="248">
        <v>-386596</v>
      </c>
      <c r="Q12" s="226">
        <v>25575242</v>
      </c>
      <c r="R12" s="243">
        <v>5027144</v>
      </c>
      <c r="S12" s="246">
        <v>-260793</v>
      </c>
    </row>
    <row r="13" spans="1:19">
      <c r="A13" s="218">
        <v>14</v>
      </c>
      <c r="B13" s="217" t="s">
        <v>1074</v>
      </c>
      <c r="C13" s="224">
        <v>26344731.796339996</v>
      </c>
      <c r="D13" s="226">
        <v>6115970</v>
      </c>
      <c r="E13" s="228"/>
      <c r="F13" s="224">
        <v>40265482</v>
      </c>
      <c r="G13" s="226">
        <v>15174948</v>
      </c>
      <c r="H13" s="228"/>
      <c r="I13" s="227">
        <v>43663046</v>
      </c>
      <c r="J13" s="243">
        <v>3397564</v>
      </c>
      <c r="K13" s="226">
        <v>16358982</v>
      </c>
      <c r="L13" s="243">
        <v>1184034</v>
      </c>
      <c r="M13" s="228"/>
      <c r="N13" s="224">
        <v>43790838</v>
      </c>
      <c r="O13" s="243">
        <v>3525356</v>
      </c>
      <c r="P13" s="248">
        <v>127792</v>
      </c>
      <c r="Q13" s="226">
        <v>14298735</v>
      </c>
      <c r="R13" s="243">
        <v>-876213</v>
      </c>
      <c r="S13" s="246">
        <v>-2060247</v>
      </c>
    </row>
    <row r="14" spans="1:19">
      <c r="A14" s="218">
        <v>16</v>
      </c>
      <c r="B14" s="217" t="s">
        <v>1076</v>
      </c>
      <c r="C14" s="224">
        <v>72980818.829999998</v>
      </c>
      <c r="D14" s="226">
        <v>37773985</v>
      </c>
      <c r="E14" s="228"/>
      <c r="F14" s="224">
        <v>92041617</v>
      </c>
      <c r="G14" s="226">
        <v>48506132</v>
      </c>
      <c r="H14" s="228"/>
      <c r="I14" s="227">
        <v>98135737</v>
      </c>
      <c r="J14" s="243">
        <v>6094120</v>
      </c>
      <c r="K14" s="226">
        <v>52242007</v>
      </c>
      <c r="L14" s="243">
        <v>3735875</v>
      </c>
      <c r="M14" s="228"/>
      <c r="N14" s="224">
        <v>105974126</v>
      </c>
      <c r="O14" s="243">
        <v>13932509</v>
      </c>
      <c r="P14" s="248">
        <v>7838389</v>
      </c>
      <c r="Q14" s="226">
        <v>57827005</v>
      </c>
      <c r="R14" s="243">
        <v>9320873</v>
      </c>
      <c r="S14" s="246">
        <v>5584998</v>
      </c>
    </row>
    <row r="15" spans="1:19">
      <c r="A15" s="218">
        <v>17</v>
      </c>
      <c r="B15" s="217" t="s">
        <v>1077</v>
      </c>
      <c r="C15" s="224">
        <v>25672129.779999997</v>
      </c>
      <c r="D15" s="226">
        <v>11066959</v>
      </c>
      <c r="E15" s="228"/>
      <c r="F15" s="224">
        <v>33465099</v>
      </c>
      <c r="G15" s="226">
        <v>17005805</v>
      </c>
      <c r="H15" s="228"/>
      <c r="I15" s="227">
        <v>35863441</v>
      </c>
      <c r="J15" s="243">
        <v>2398342</v>
      </c>
      <c r="K15" s="226">
        <v>17934336</v>
      </c>
      <c r="L15" s="243">
        <v>928531</v>
      </c>
      <c r="M15" s="228"/>
      <c r="N15" s="224">
        <v>37379825</v>
      </c>
      <c r="O15" s="243">
        <v>3914726</v>
      </c>
      <c r="P15" s="248">
        <v>1516384</v>
      </c>
      <c r="Q15" s="226">
        <v>17737918</v>
      </c>
      <c r="R15" s="243">
        <v>732113</v>
      </c>
      <c r="S15" s="246">
        <v>-196418</v>
      </c>
    </row>
    <row r="16" spans="1:19">
      <c r="A16" s="218">
        <v>18</v>
      </c>
      <c r="B16" s="217" t="s">
        <v>1078</v>
      </c>
      <c r="C16" s="224">
        <v>6193899.0300000012</v>
      </c>
      <c r="D16" s="226">
        <v>1807404</v>
      </c>
      <c r="E16" s="228"/>
      <c r="F16" s="224">
        <v>8199839</v>
      </c>
      <c r="G16" s="226">
        <v>3105905</v>
      </c>
      <c r="H16" s="228"/>
      <c r="I16" s="227">
        <v>8816784</v>
      </c>
      <c r="J16" s="243">
        <v>616945</v>
      </c>
      <c r="K16" s="226">
        <v>3249283</v>
      </c>
      <c r="L16" s="243">
        <v>143378</v>
      </c>
      <c r="M16" s="228"/>
      <c r="N16" s="224">
        <v>9970487</v>
      </c>
      <c r="O16" s="243">
        <v>1770648</v>
      </c>
      <c r="P16" s="248">
        <v>1153703</v>
      </c>
      <c r="Q16" s="226">
        <v>3589853</v>
      </c>
      <c r="R16" s="243">
        <v>483948</v>
      </c>
      <c r="S16" s="246">
        <v>340570</v>
      </c>
    </row>
    <row r="17" spans="1:19">
      <c r="A17" s="218">
        <v>20</v>
      </c>
      <c r="B17" s="217" t="s">
        <v>1080</v>
      </c>
      <c r="C17" s="224">
        <v>60393953.440000013</v>
      </c>
      <c r="D17" s="226">
        <v>10568941</v>
      </c>
      <c r="E17" s="228"/>
      <c r="F17" s="224">
        <v>71821299</v>
      </c>
      <c r="G17" s="226">
        <v>12568727</v>
      </c>
      <c r="H17" s="228"/>
      <c r="I17" s="227">
        <v>77526121</v>
      </c>
      <c r="J17" s="243">
        <v>5704822</v>
      </c>
      <c r="K17" s="226">
        <v>13567072</v>
      </c>
      <c r="L17" s="243">
        <v>998345</v>
      </c>
      <c r="M17" s="228"/>
      <c r="N17" s="224">
        <v>85424374</v>
      </c>
      <c r="O17" s="243">
        <v>13603075</v>
      </c>
      <c r="P17" s="248">
        <v>7898253</v>
      </c>
      <c r="Q17" s="226">
        <v>17464795</v>
      </c>
      <c r="R17" s="243">
        <v>4896068</v>
      </c>
      <c r="S17" s="246">
        <v>3897723</v>
      </c>
    </row>
    <row r="18" spans="1:19">
      <c r="A18" s="218">
        <v>23</v>
      </c>
      <c r="B18" s="217" t="s">
        <v>1083</v>
      </c>
      <c r="C18" s="224">
        <v>27912085.889699996</v>
      </c>
      <c r="D18" s="226">
        <v>4884615</v>
      </c>
      <c r="E18" s="228"/>
      <c r="F18" s="224">
        <v>36096462</v>
      </c>
      <c r="G18" s="226">
        <v>6316881</v>
      </c>
      <c r="H18" s="228"/>
      <c r="I18" s="227">
        <v>38639421</v>
      </c>
      <c r="J18" s="243">
        <v>2542959</v>
      </c>
      <c r="K18" s="226">
        <v>6761899</v>
      </c>
      <c r="L18" s="243">
        <v>445018</v>
      </c>
      <c r="M18" s="228"/>
      <c r="N18" s="224">
        <v>38903475</v>
      </c>
      <c r="O18" s="243">
        <v>2807013</v>
      </c>
      <c r="P18" s="248">
        <v>264054</v>
      </c>
      <c r="Q18" s="226">
        <v>6809016</v>
      </c>
      <c r="R18" s="243">
        <v>492135</v>
      </c>
      <c r="S18" s="246">
        <v>47117</v>
      </c>
    </row>
    <row r="19" spans="1:19">
      <c r="A19" s="218">
        <v>24</v>
      </c>
      <c r="B19" s="217" t="s">
        <v>1084</v>
      </c>
      <c r="C19" s="224">
        <v>23863029.98</v>
      </c>
      <c r="D19" s="226">
        <v>13814846</v>
      </c>
      <c r="E19" s="228"/>
      <c r="F19" s="224">
        <v>26242653</v>
      </c>
      <c r="G19" s="226">
        <v>14258336</v>
      </c>
      <c r="H19" s="228"/>
      <c r="I19" s="227">
        <v>28220437</v>
      </c>
      <c r="J19" s="243">
        <v>1977784</v>
      </c>
      <c r="K19" s="226">
        <v>14257916</v>
      </c>
      <c r="L19" s="243">
        <v>-420</v>
      </c>
      <c r="M19" s="228"/>
      <c r="N19" s="224">
        <v>29171441</v>
      </c>
      <c r="O19" s="243">
        <v>2928788</v>
      </c>
      <c r="P19" s="248">
        <v>951004</v>
      </c>
      <c r="Q19" s="226">
        <v>14463500</v>
      </c>
      <c r="R19" s="243">
        <v>205164</v>
      </c>
      <c r="S19" s="246">
        <v>205584</v>
      </c>
    </row>
    <row r="20" spans="1:19">
      <c r="A20" s="218">
        <v>25</v>
      </c>
      <c r="B20" s="217" t="s">
        <v>1085</v>
      </c>
      <c r="C20" s="224">
        <v>23842628.519999996</v>
      </c>
      <c r="D20" s="226">
        <v>8573845</v>
      </c>
      <c r="E20" s="228"/>
      <c r="F20" s="224">
        <v>26413631</v>
      </c>
      <c r="G20" s="226">
        <v>9014215</v>
      </c>
      <c r="H20" s="228"/>
      <c r="I20" s="227">
        <v>28540105</v>
      </c>
      <c r="J20" s="243">
        <v>2126474</v>
      </c>
      <c r="K20" s="226">
        <v>9014455</v>
      </c>
      <c r="L20" s="243">
        <v>240</v>
      </c>
      <c r="M20" s="228"/>
      <c r="N20" s="224">
        <v>29721580</v>
      </c>
      <c r="O20" s="243">
        <v>3307949</v>
      </c>
      <c r="P20" s="248">
        <v>1181475</v>
      </c>
      <c r="Q20" s="226">
        <v>9286907</v>
      </c>
      <c r="R20" s="243">
        <v>272692</v>
      </c>
      <c r="S20" s="246">
        <v>272452</v>
      </c>
    </row>
    <row r="21" spans="1:19">
      <c r="A21" s="218">
        <v>26</v>
      </c>
      <c r="B21" s="217" t="s">
        <v>1086</v>
      </c>
      <c r="C21" s="224">
        <v>45512607.460039996</v>
      </c>
      <c r="D21" s="226">
        <v>9036713</v>
      </c>
      <c r="E21" s="228"/>
      <c r="F21" s="224">
        <v>62186247</v>
      </c>
      <c r="G21" s="226">
        <v>12208767</v>
      </c>
      <c r="H21" s="228"/>
      <c r="I21" s="227">
        <v>66950977</v>
      </c>
      <c r="J21" s="243">
        <v>4764730</v>
      </c>
      <c r="K21" s="226">
        <v>15986963</v>
      </c>
      <c r="L21" s="243">
        <v>3778196</v>
      </c>
      <c r="M21" s="228"/>
      <c r="N21" s="224">
        <v>67053942</v>
      </c>
      <c r="O21" s="243">
        <v>4867695</v>
      </c>
      <c r="P21" s="248">
        <v>102965</v>
      </c>
      <c r="Q21" s="226">
        <v>16118602</v>
      </c>
      <c r="R21" s="243">
        <v>3909835</v>
      </c>
      <c r="S21" s="246">
        <v>131639</v>
      </c>
    </row>
    <row r="22" spans="1:19">
      <c r="A22" s="218">
        <v>27</v>
      </c>
      <c r="B22" s="217" t="s">
        <v>1087</v>
      </c>
      <c r="C22" s="224">
        <v>7541762.2899999991</v>
      </c>
      <c r="D22" s="226">
        <v>3981188</v>
      </c>
      <c r="E22" s="228"/>
      <c r="F22" s="224">
        <v>8516994</v>
      </c>
      <c r="G22" s="226">
        <v>4127068</v>
      </c>
      <c r="H22" s="228"/>
      <c r="I22" s="227">
        <v>9256703</v>
      </c>
      <c r="J22" s="243">
        <v>739709</v>
      </c>
      <c r="K22" s="226">
        <v>4406477</v>
      </c>
      <c r="L22" s="243">
        <v>279409</v>
      </c>
      <c r="M22" s="228"/>
      <c r="N22" s="224">
        <v>9628481</v>
      </c>
      <c r="O22" s="243">
        <v>1111487</v>
      </c>
      <c r="P22" s="248">
        <v>371778</v>
      </c>
      <c r="Q22" s="226">
        <v>4471056</v>
      </c>
      <c r="R22" s="243">
        <v>343988</v>
      </c>
      <c r="S22" s="246">
        <v>64579</v>
      </c>
    </row>
    <row r="23" spans="1:19">
      <c r="A23" s="218">
        <v>30</v>
      </c>
      <c r="B23" s="217" t="s">
        <v>1090</v>
      </c>
      <c r="C23" s="224">
        <v>46490353.889999993</v>
      </c>
      <c r="D23" s="226">
        <v>8135812</v>
      </c>
      <c r="E23" s="228"/>
      <c r="F23" s="224">
        <v>57903520</v>
      </c>
      <c r="G23" s="226">
        <v>10133116</v>
      </c>
      <c r="H23" s="228"/>
      <c r="I23" s="227">
        <v>62074941</v>
      </c>
      <c r="J23" s="243">
        <v>4171421</v>
      </c>
      <c r="K23" s="226">
        <v>11133552</v>
      </c>
      <c r="L23" s="243">
        <v>1000436</v>
      </c>
      <c r="M23" s="228"/>
      <c r="N23" s="224">
        <v>66178249</v>
      </c>
      <c r="O23" s="243">
        <v>8274729</v>
      </c>
      <c r="P23" s="248">
        <v>4103308</v>
      </c>
      <c r="Q23" s="226">
        <v>13214499</v>
      </c>
      <c r="R23" s="243">
        <v>3081383</v>
      </c>
      <c r="S23" s="246">
        <v>2080947</v>
      </c>
    </row>
    <row r="24" spans="1:19">
      <c r="A24" s="218">
        <v>31</v>
      </c>
      <c r="B24" s="217" t="s">
        <v>1091</v>
      </c>
      <c r="C24" s="224">
        <v>50010476.058320001</v>
      </c>
      <c r="D24" s="226">
        <v>19202874.0465394</v>
      </c>
      <c r="E24" s="228"/>
      <c r="F24" s="224">
        <v>53207079</v>
      </c>
      <c r="G24" s="226">
        <v>20116884.0465394</v>
      </c>
      <c r="H24" s="228"/>
      <c r="I24" s="227">
        <v>56976490</v>
      </c>
      <c r="J24" s="243">
        <v>3769411</v>
      </c>
      <c r="K24" s="226">
        <v>20116794.0465394</v>
      </c>
      <c r="L24" s="243">
        <v>-90</v>
      </c>
      <c r="M24" s="228"/>
      <c r="N24" s="224">
        <v>59248853</v>
      </c>
      <c r="O24" s="243">
        <v>6041774</v>
      </c>
      <c r="P24" s="248">
        <v>2272363</v>
      </c>
      <c r="Q24" s="226">
        <v>20538531.0465394</v>
      </c>
      <c r="R24" s="243">
        <v>421647</v>
      </c>
      <c r="S24" s="246">
        <v>421737</v>
      </c>
    </row>
    <row r="25" spans="1:19">
      <c r="A25" s="218">
        <v>35</v>
      </c>
      <c r="B25" s="217" t="s">
        <v>1095</v>
      </c>
      <c r="C25" s="224">
        <v>861999611.91060007</v>
      </c>
      <c r="D25" s="226">
        <v>220001735</v>
      </c>
      <c r="E25" s="228"/>
      <c r="F25" s="224">
        <v>1014072241</v>
      </c>
      <c r="G25" s="226">
        <v>232668615</v>
      </c>
      <c r="H25" s="228"/>
      <c r="I25" s="227">
        <v>1109661774</v>
      </c>
      <c r="J25" s="243">
        <v>95589533</v>
      </c>
      <c r="K25" s="226">
        <v>232677155</v>
      </c>
      <c r="L25" s="243">
        <v>8540</v>
      </c>
      <c r="M25" s="228"/>
      <c r="N25" s="224">
        <v>1301665941</v>
      </c>
      <c r="O25" s="243">
        <v>287593700</v>
      </c>
      <c r="P25" s="248">
        <v>192004167</v>
      </c>
      <c r="Q25" s="226">
        <v>323925340</v>
      </c>
      <c r="R25" s="243">
        <v>91256725</v>
      </c>
      <c r="S25" s="246">
        <v>91248185</v>
      </c>
    </row>
    <row r="26" spans="1:19">
      <c r="A26" s="218">
        <v>36</v>
      </c>
      <c r="B26" s="217" t="s">
        <v>1096</v>
      </c>
      <c r="C26" s="224">
        <v>21368782.289999999</v>
      </c>
      <c r="D26" s="226">
        <v>5155183</v>
      </c>
      <c r="E26" s="228"/>
      <c r="F26" s="224">
        <v>25268764</v>
      </c>
      <c r="G26" s="226">
        <v>5554123</v>
      </c>
      <c r="H26" s="228"/>
      <c r="I26" s="227">
        <v>27069448</v>
      </c>
      <c r="J26" s="243">
        <v>1800684</v>
      </c>
      <c r="K26" s="226">
        <v>5553523</v>
      </c>
      <c r="L26" s="243">
        <v>-600</v>
      </c>
      <c r="M26" s="228"/>
      <c r="N26" s="224">
        <v>28956264</v>
      </c>
      <c r="O26" s="243">
        <v>3687500</v>
      </c>
      <c r="P26" s="248">
        <v>1886816</v>
      </c>
      <c r="Q26" s="226">
        <v>6338239</v>
      </c>
      <c r="R26" s="243">
        <v>784116</v>
      </c>
      <c r="S26" s="246">
        <v>784716</v>
      </c>
    </row>
    <row r="27" spans="1:19">
      <c r="A27" s="218">
        <v>38</v>
      </c>
      <c r="B27" s="217" t="s">
        <v>1098</v>
      </c>
      <c r="C27" s="224">
        <v>6655216.9083199995</v>
      </c>
      <c r="D27" s="226">
        <v>1726753</v>
      </c>
      <c r="E27" s="228"/>
      <c r="F27" s="224">
        <v>7731829</v>
      </c>
      <c r="G27" s="226">
        <v>1864153</v>
      </c>
      <c r="H27" s="228"/>
      <c r="I27" s="227">
        <v>8344675</v>
      </c>
      <c r="J27" s="243">
        <v>612846</v>
      </c>
      <c r="K27" s="226">
        <v>1863973</v>
      </c>
      <c r="L27" s="243">
        <v>-180</v>
      </c>
      <c r="M27" s="228"/>
      <c r="N27" s="224">
        <v>8337364</v>
      </c>
      <c r="O27" s="243">
        <v>605535</v>
      </c>
      <c r="P27" s="248">
        <v>-7311</v>
      </c>
      <c r="Q27" s="226">
        <v>1927849</v>
      </c>
      <c r="R27" s="243">
        <v>63696</v>
      </c>
      <c r="S27" s="246">
        <v>63876</v>
      </c>
    </row>
    <row r="28" spans="1:19">
      <c r="A28" s="218">
        <v>40</v>
      </c>
      <c r="B28" s="217" t="s">
        <v>1100</v>
      </c>
      <c r="C28" s="224">
        <v>60365199.038079999</v>
      </c>
      <c r="D28" s="226">
        <v>17817105</v>
      </c>
      <c r="E28" s="228"/>
      <c r="F28" s="224">
        <v>75163433</v>
      </c>
      <c r="G28" s="226">
        <v>19314034</v>
      </c>
      <c r="H28" s="228"/>
      <c r="I28" s="227">
        <v>80298659</v>
      </c>
      <c r="J28" s="243">
        <v>5135226</v>
      </c>
      <c r="K28" s="226">
        <v>21028400</v>
      </c>
      <c r="L28" s="243">
        <v>1714366</v>
      </c>
      <c r="M28" s="228"/>
      <c r="N28" s="224">
        <v>83116184</v>
      </c>
      <c r="O28" s="243">
        <v>7952751</v>
      </c>
      <c r="P28" s="248">
        <v>2817525</v>
      </c>
      <c r="Q28" s="226">
        <v>20823319</v>
      </c>
      <c r="R28" s="243">
        <v>1509285</v>
      </c>
      <c r="S28" s="246">
        <v>-205081</v>
      </c>
    </row>
    <row r="29" spans="1:19">
      <c r="A29" s="218">
        <v>41</v>
      </c>
      <c r="B29" s="217" t="s">
        <v>1101</v>
      </c>
      <c r="C29" s="224">
        <v>4845032.0600000005</v>
      </c>
      <c r="D29" s="226">
        <v>997669</v>
      </c>
      <c r="E29" s="228"/>
      <c r="F29" s="224">
        <v>5794283</v>
      </c>
      <c r="G29" s="226">
        <v>1093069</v>
      </c>
      <c r="H29" s="228"/>
      <c r="I29" s="227">
        <v>6274081</v>
      </c>
      <c r="J29" s="243">
        <v>479798</v>
      </c>
      <c r="K29" s="226">
        <v>1097964</v>
      </c>
      <c r="L29" s="243">
        <v>4895</v>
      </c>
      <c r="M29" s="228"/>
      <c r="N29" s="224">
        <v>6532258</v>
      </c>
      <c r="O29" s="243">
        <v>737975</v>
      </c>
      <c r="P29" s="248">
        <v>258177</v>
      </c>
      <c r="Q29" s="226">
        <v>1213581</v>
      </c>
      <c r="R29" s="243">
        <v>120512</v>
      </c>
      <c r="S29" s="246">
        <v>115617</v>
      </c>
    </row>
    <row r="30" spans="1:19">
      <c r="A30" s="218">
        <v>43</v>
      </c>
      <c r="B30" s="217" t="s">
        <v>1103</v>
      </c>
      <c r="C30" s="224">
        <v>2588960.9799999995</v>
      </c>
      <c r="D30" s="226">
        <v>1239312</v>
      </c>
      <c r="E30" s="228"/>
      <c r="F30" s="224">
        <v>2993158</v>
      </c>
      <c r="G30" s="226">
        <v>1395371</v>
      </c>
      <c r="H30" s="228"/>
      <c r="I30" s="227">
        <v>3286755</v>
      </c>
      <c r="J30" s="243">
        <v>293597</v>
      </c>
      <c r="K30" s="226">
        <v>1516756</v>
      </c>
      <c r="L30" s="243">
        <v>121385</v>
      </c>
      <c r="M30" s="228"/>
      <c r="N30" s="224">
        <v>3360632</v>
      </c>
      <c r="O30" s="243">
        <v>367474</v>
      </c>
      <c r="P30" s="248">
        <v>73877</v>
      </c>
      <c r="Q30" s="226">
        <v>1404787</v>
      </c>
      <c r="R30" s="243">
        <v>9416</v>
      </c>
      <c r="S30" s="246">
        <v>-111969</v>
      </c>
    </row>
    <row r="31" spans="1:19">
      <c r="A31" s="218">
        <v>44</v>
      </c>
      <c r="B31" s="217" t="s">
        <v>1104</v>
      </c>
      <c r="C31" s="224">
        <v>219005794.21000001</v>
      </c>
      <c r="D31" s="226">
        <v>178296402.16310808</v>
      </c>
      <c r="E31" s="228"/>
      <c r="F31" s="224">
        <v>260723788</v>
      </c>
      <c r="G31" s="226">
        <v>202525991</v>
      </c>
      <c r="H31" s="228"/>
      <c r="I31" s="227">
        <v>289039108</v>
      </c>
      <c r="J31" s="243">
        <v>28315320</v>
      </c>
      <c r="K31" s="226">
        <v>227671175</v>
      </c>
      <c r="L31" s="243">
        <v>25145184</v>
      </c>
      <c r="M31" s="228"/>
      <c r="N31" s="224">
        <v>334053795</v>
      </c>
      <c r="O31" s="243">
        <v>73330007</v>
      </c>
      <c r="P31" s="248">
        <v>45014687</v>
      </c>
      <c r="Q31" s="226">
        <v>272389317</v>
      </c>
      <c r="R31" s="243">
        <v>69863326</v>
      </c>
      <c r="S31" s="246">
        <v>44718142</v>
      </c>
    </row>
    <row r="32" spans="1:19">
      <c r="A32" s="218">
        <v>45</v>
      </c>
      <c r="B32" s="217" t="s">
        <v>1105</v>
      </c>
      <c r="C32" s="224">
        <v>2539081.3000000003</v>
      </c>
      <c r="D32" s="226">
        <v>1445497</v>
      </c>
      <c r="E32" s="228"/>
      <c r="F32" s="224">
        <v>3287546</v>
      </c>
      <c r="G32" s="226">
        <v>1953173</v>
      </c>
      <c r="H32" s="228"/>
      <c r="I32" s="227">
        <v>3497342</v>
      </c>
      <c r="J32" s="243">
        <v>209796</v>
      </c>
      <c r="K32" s="226">
        <v>2044849</v>
      </c>
      <c r="L32" s="243">
        <v>91676</v>
      </c>
      <c r="M32" s="228"/>
      <c r="N32" s="224">
        <v>3966360</v>
      </c>
      <c r="O32" s="243">
        <v>678814</v>
      </c>
      <c r="P32" s="248">
        <v>469018</v>
      </c>
      <c r="Q32" s="226">
        <v>2354627</v>
      </c>
      <c r="R32" s="243">
        <v>401454</v>
      </c>
      <c r="S32" s="246">
        <v>309778</v>
      </c>
    </row>
    <row r="33" spans="1:19">
      <c r="A33" s="218">
        <v>46</v>
      </c>
      <c r="B33" s="217" t="s">
        <v>1106</v>
      </c>
      <c r="C33" s="224">
        <v>79599261.272049993</v>
      </c>
      <c r="D33" s="226">
        <v>14774677</v>
      </c>
      <c r="E33" s="228"/>
      <c r="F33" s="224">
        <v>103962934</v>
      </c>
      <c r="G33" s="226">
        <v>20193034</v>
      </c>
      <c r="H33" s="228"/>
      <c r="I33" s="227">
        <v>112469607</v>
      </c>
      <c r="J33" s="243">
        <v>8506673</v>
      </c>
      <c r="K33" s="226">
        <v>19682182</v>
      </c>
      <c r="L33" s="243">
        <v>-510852</v>
      </c>
      <c r="M33" s="228"/>
      <c r="N33" s="224">
        <v>112495090</v>
      </c>
      <c r="O33" s="243">
        <v>8532156</v>
      </c>
      <c r="P33" s="248">
        <v>25483</v>
      </c>
      <c r="Q33" s="226">
        <v>24569150</v>
      </c>
      <c r="R33" s="243">
        <v>4376116</v>
      </c>
      <c r="S33" s="246">
        <v>4886968</v>
      </c>
    </row>
    <row r="34" spans="1:19">
      <c r="A34" s="218">
        <v>48</v>
      </c>
      <c r="B34" s="217" t="s">
        <v>1108</v>
      </c>
      <c r="C34" s="224">
        <v>37486525.891100004</v>
      </c>
      <c r="D34" s="226">
        <v>6560142</v>
      </c>
      <c r="E34" s="228"/>
      <c r="F34" s="224">
        <v>46093443</v>
      </c>
      <c r="G34" s="226">
        <v>8066353</v>
      </c>
      <c r="H34" s="228"/>
      <c r="I34" s="227">
        <v>49360796</v>
      </c>
      <c r="J34" s="243">
        <v>3267353</v>
      </c>
      <c r="K34" s="226">
        <v>8638139</v>
      </c>
      <c r="L34" s="243">
        <v>571786</v>
      </c>
      <c r="M34" s="228"/>
      <c r="N34" s="224">
        <v>50208345</v>
      </c>
      <c r="O34" s="243">
        <v>4114902</v>
      </c>
      <c r="P34" s="248">
        <v>847549</v>
      </c>
      <c r="Q34" s="226">
        <v>8798743</v>
      </c>
      <c r="R34" s="243">
        <v>732390</v>
      </c>
      <c r="S34" s="246">
        <v>160604</v>
      </c>
    </row>
    <row r="35" spans="1:19">
      <c r="A35" s="218">
        <v>49</v>
      </c>
      <c r="B35" s="217" t="s">
        <v>1109</v>
      </c>
      <c r="C35" s="224">
        <v>88309460.905200005</v>
      </c>
      <c r="D35" s="226">
        <v>15454156</v>
      </c>
      <c r="E35" s="228"/>
      <c r="F35" s="224">
        <v>124572291</v>
      </c>
      <c r="G35" s="226">
        <v>21800151</v>
      </c>
      <c r="H35" s="228"/>
      <c r="I35" s="227">
        <v>132423990</v>
      </c>
      <c r="J35" s="243">
        <v>7851699</v>
      </c>
      <c r="K35" s="226">
        <v>23174198</v>
      </c>
      <c r="L35" s="243">
        <v>1374047</v>
      </c>
      <c r="M35" s="228"/>
      <c r="N35" s="224">
        <v>142732764</v>
      </c>
      <c r="O35" s="243">
        <v>18160473</v>
      </c>
      <c r="P35" s="248">
        <v>10308774</v>
      </c>
      <c r="Q35" s="226">
        <v>31209701</v>
      </c>
      <c r="R35" s="243">
        <v>9409550</v>
      </c>
      <c r="S35" s="246">
        <v>8035503</v>
      </c>
    </row>
    <row r="36" spans="1:19">
      <c r="A36" s="218">
        <v>50</v>
      </c>
      <c r="B36" s="217" t="s">
        <v>1110</v>
      </c>
      <c r="C36" s="224">
        <v>34875442.289380006</v>
      </c>
      <c r="D36" s="226">
        <v>6127065</v>
      </c>
      <c r="E36" s="228"/>
      <c r="F36" s="224">
        <v>43041873</v>
      </c>
      <c r="G36" s="226">
        <v>7532328</v>
      </c>
      <c r="H36" s="228"/>
      <c r="I36" s="227">
        <v>46085981</v>
      </c>
      <c r="J36" s="243">
        <v>3044108</v>
      </c>
      <c r="K36" s="226">
        <v>8065047</v>
      </c>
      <c r="L36" s="243">
        <v>532719</v>
      </c>
      <c r="M36" s="228"/>
      <c r="N36" s="224">
        <v>46946414</v>
      </c>
      <c r="O36" s="243">
        <v>3904541</v>
      </c>
      <c r="P36" s="248">
        <v>860433</v>
      </c>
      <c r="Q36" s="226">
        <v>8242207</v>
      </c>
      <c r="R36" s="243">
        <v>709879</v>
      </c>
      <c r="S36" s="246">
        <v>177160</v>
      </c>
    </row>
    <row r="37" spans="1:19">
      <c r="A37" s="218">
        <v>51</v>
      </c>
      <c r="B37" s="217" t="s">
        <v>1111</v>
      </c>
      <c r="C37" s="224">
        <v>5496906.7434400003</v>
      </c>
      <c r="D37" s="226">
        <v>961959</v>
      </c>
      <c r="E37" s="228"/>
      <c r="F37" s="224">
        <v>6263337</v>
      </c>
      <c r="G37" s="226">
        <v>1096084</v>
      </c>
      <c r="H37" s="228"/>
      <c r="I37" s="227">
        <v>6892129</v>
      </c>
      <c r="J37" s="243">
        <v>628792</v>
      </c>
      <c r="K37" s="226">
        <v>1206123</v>
      </c>
      <c r="L37" s="243">
        <v>110039</v>
      </c>
      <c r="M37" s="228"/>
      <c r="N37" s="224">
        <v>6809583</v>
      </c>
      <c r="O37" s="243">
        <v>546246</v>
      </c>
      <c r="P37" s="248">
        <v>-82546</v>
      </c>
      <c r="Q37" s="226">
        <v>1191677</v>
      </c>
      <c r="R37" s="243">
        <v>95593</v>
      </c>
      <c r="S37" s="246">
        <v>-14446</v>
      </c>
    </row>
    <row r="38" spans="1:19">
      <c r="A38" s="218">
        <v>52</v>
      </c>
      <c r="B38" s="217" t="s">
        <v>1112</v>
      </c>
      <c r="C38" s="224">
        <v>16982947.176720001</v>
      </c>
      <c r="D38" s="226">
        <v>9961139</v>
      </c>
      <c r="E38" s="228"/>
      <c r="F38" s="224">
        <v>18407443</v>
      </c>
      <c r="G38" s="226">
        <v>10262959</v>
      </c>
      <c r="H38" s="228"/>
      <c r="I38" s="227">
        <v>19720244</v>
      </c>
      <c r="J38" s="243">
        <v>1312801</v>
      </c>
      <c r="K38" s="226">
        <v>10262869</v>
      </c>
      <c r="L38" s="243">
        <v>-90</v>
      </c>
      <c r="M38" s="228"/>
      <c r="N38" s="224">
        <v>20798175</v>
      </c>
      <c r="O38" s="243">
        <v>2390732</v>
      </c>
      <c r="P38" s="248">
        <v>1077931</v>
      </c>
      <c r="Q38" s="226">
        <v>10402473</v>
      </c>
      <c r="R38" s="243">
        <v>139514</v>
      </c>
      <c r="S38" s="246">
        <v>139604</v>
      </c>
    </row>
    <row r="39" spans="1:19">
      <c r="A39" s="218">
        <v>56</v>
      </c>
      <c r="B39" s="217" t="s">
        <v>1116</v>
      </c>
      <c r="C39" s="224">
        <v>50869628.260760002</v>
      </c>
      <c r="D39" s="226">
        <v>11047148</v>
      </c>
      <c r="E39" s="228"/>
      <c r="F39" s="224">
        <v>62293493</v>
      </c>
      <c r="G39" s="226">
        <v>12071798</v>
      </c>
      <c r="H39" s="228"/>
      <c r="I39" s="227">
        <v>67086929</v>
      </c>
      <c r="J39" s="243">
        <v>4793436</v>
      </c>
      <c r="K39" s="226">
        <v>12072428</v>
      </c>
      <c r="L39" s="243">
        <v>630</v>
      </c>
      <c r="M39" s="228"/>
      <c r="N39" s="224">
        <v>68068467</v>
      </c>
      <c r="O39" s="243">
        <v>5774974</v>
      </c>
      <c r="P39" s="248">
        <v>981538</v>
      </c>
      <c r="Q39" s="226">
        <v>12718828</v>
      </c>
      <c r="R39" s="243">
        <v>647030</v>
      </c>
      <c r="S39" s="246">
        <v>646400</v>
      </c>
    </row>
    <row r="40" spans="1:19">
      <c r="A40" s="218">
        <v>57</v>
      </c>
      <c r="B40" s="217" t="s">
        <v>1117</v>
      </c>
      <c r="C40" s="224">
        <v>94734546.746300012</v>
      </c>
      <c r="D40" s="226">
        <v>77723604.353151083</v>
      </c>
      <c r="E40" s="228"/>
      <c r="F40" s="224">
        <v>114700352</v>
      </c>
      <c r="G40" s="226">
        <v>85293777</v>
      </c>
      <c r="H40" s="228"/>
      <c r="I40" s="227">
        <v>129591673</v>
      </c>
      <c r="J40" s="243">
        <v>14891321</v>
      </c>
      <c r="K40" s="226">
        <v>99230979</v>
      </c>
      <c r="L40" s="243">
        <v>13937202</v>
      </c>
      <c r="M40" s="228"/>
      <c r="N40" s="224">
        <v>149362867</v>
      </c>
      <c r="O40" s="243">
        <v>34662515</v>
      </c>
      <c r="P40" s="248">
        <v>19771194</v>
      </c>
      <c r="Q40" s="226">
        <v>118928609</v>
      </c>
      <c r="R40" s="243">
        <v>33634832</v>
      </c>
      <c r="S40" s="246">
        <v>19697630</v>
      </c>
    </row>
    <row r="41" spans="1:19">
      <c r="A41" s="218">
        <v>61</v>
      </c>
      <c r="B41" s="217" t="s">
        <v>1121</v>
      </c>
      <c r="C41" s="224">
        <v>93898617.529999986</v>
      </c>
      <c r="D41" s="226">
        <v>63834816</v>
      </c>
      <c r="E41" s="228"/>
      <c r="F41" s="224">
        <v>109994782</v>
      </c>
      <c r="G41" s="226">
        <v>78722514</v>
      </c>
      <c r="H41" s="228"/>
      <c r="I41" s="227">
        <v>119378502</v>
      </c>
      <c r="J41" s="243">
        <v>9383720</v>
      </c>
      <c r="K41" s="226">
        <v>85378351</v>
      </c>
      <c r="L41" s="243">
        <v>6655837</v>
      </c>
      <c r="M41" s="228"/>
      <c r="N41" s="224">
        <v>139852372</v>
      </c>
      <c r="O41" s="243">
        <v>29857590</v>
      </c>
      <c r="P41" s="248">
        <v>20473870</v>
      </c>
      <c r="Q41" s="226">
        <v>101547810</v>
      </c>
      <c r="R41" s="243">
        <v>22825296</v>
      </c>
      <c r="S41" s="246">
        <v>16169459</v>
      </c>
    </row>
    <row r="42" spans="1:19">
      <c r="A42" s="218">
        <v>63</v>
      </c>
      <c r="B42" s="217" t="s">
        <v>1123</v>
      </c>
      <c r="C42" s="224">
        <v>2064205.6799999997</v>
      </c>
      <c r="D42" s="226">
        <v>1794475</v>
      </c>
      <c r="E42" s="228"/>
      <c r="F42" s="224">
        <v>2284599</v>
      </c>
      <c r="G42" s="226">
        <v>1830245</v>
      </c>
      <c r="H42" s="228"/>
      <c r="I42" s="227">
        <v>2531559</v>
      </c>
      <c r="J42" s="243">
        <v>246960</v>
      </c>
      <c r="K42" s="226">
        <v>1830875</v>
      </c>
      <c r="L42" s="243">
        <v>630</v>
      </c>
      <c r="M42" s="228"/>
      <c r="N42" s="224">
        <v>2724524</v>
      </c>
      <c r="O42" s="243">
        <v>439925</v>
      </c>
      <c r="P42" s="248">
        <v>192965</v>
      </c>
      <c r="Q42" s="226">
        <v>1846841</v>
      </c>
      <c r="R42" s="243">
        <v>16596</v>
      </c>
      <c r="S42" s="246">
        <v>15966</v>
      </c>
    </row>
    <row r="43" spans="1:19">
      <c r="A43" s="218">
        <v>64</v>
      </c>
      <c r="B43" s="217" t="s">
        <v>1124</v>
      </c>
      <c r="C43" s="224">
        <v>22676410.390000004</v>
      </c>
      <c r="D43" s="226">
        <v>12409849</v>
      </c>
      <c r="E43" s="228"/>
      <c r="F43" s="224">
        <v>27908947</v>
      </c>
      <c r="G43" s="226">
        <v>14575153</v>
      </c>
      <c r="H43" s="228"/>
      <c r="I43" s="227">
        <v>29919769</v>
      </c>
      <c r="J43" s="243">
        <v>2010822</v>
      </c>
      <c r="K43" s="226">
        <v>16056486</v>
      </c>
      <c r="L43" s="243">
        <v>1481333</v>
      </c>
      <c r="M43" s="228"/>
      <c r="N43" s="224">
        <v>33098825</v>
      </c>
      <c r="O43" s="243">
        <v>5189878</v>
      </c>
      <c r="P43" s="248">
        <v>3179056</v>
      </c>
      <c r="Q43" s="226">
        <v>18419957</v>
      </c>
      <c r="R43" s="243">
        <v>3844804</v>
      </c>
      <c r="S43" s="246">
        <v>2363471</v>
      </c>
    </row>
    <row r="44" spans="1:19">
      <c r="A44" s="218">
        <v>65</v>
      </c>
      <c r="B44" s="217" t="s">
        <v>1125</v>
      </c>
      <c r="C44" s="224">
        <v>15141702.031119999</v>
      </c>
      <c r="D44" s="226">
        <v>2649798</v>
      </c>
      <c r="E44" s="228"/>
      <c r="F44" s="224">
        <v>17407321</v>
      </c>
      <c r="G44" s="226">
        <v>3046281</v>
      </c>
      <c r="H44" s="228"/>
      <c r="I44" s="227">
        <v>18780714</v>
      </c>
      <c r="J44" s="243">
        <v>1373393</v>
      </c>
      <c r="K44" s="226">
        <v>3286625</v>
      </c>
      <c r="L44" s="243">
        <v>240344</v>
      </c>
      <c r="M44" s="228"/>
      <c r="N44" s="224">
        <v>18752925</v>
      </c>
      <c r="O44" s="243">
        <v>1345604</v>
      </c>
      <c r="P44" s="248">
        <v>-27789</v>
      </c>
      <c r="Q44" s="226">
        <v>3300925</v>
      </c>
      <c r="R44" s="243">
        <v>254644</v>
      </c>
      <c r="S44" s="246">
        <v>14300</v>
      </c>
    </row>
    <row r="45" spans="1:19">
      <c r="A45" s="218">
        <v>67</v>
      </c>
      <c r="B45" s="217" t="s">
        <v>1127</v>
      </c>
      <c r="C45" s="224">
        <v>19595700.444320001</v>
      </c>
      <c r="D45" s="226">
        <v>3429247</v>
      </c>
      <c r="E45" s="228"/>
      <c r="F45" s="224">
        <v>23032330</v>
      </c>
      <c r="G45" s="226">
        <v>4030658</v>
      </c>
      <c r="H45" s="228"/>
      <c r="I45" s="227">
        <v>25065939</v>
      </c>
      <c r="J45" s="243">
        <v>2033609</v>
      </c>
      <c r="K45" s="226">
        <v>4386539</v>
      </c>
      <c r="L45" s="243">
        <v>355881</v>
      </c>
      <c r="M45" s="228"/>
      <c r="N45" s="224">
        <v>24969378</v>
      </c>
      <c r="O45" s="243">
        <v>1937048</v>
      </c>
      <c r="P45" s="248">
        <v>-96561</v>
      </c>
      <c r="Q45" s="226">
        <v>4374512</v>
      </c>
      <c r="R45" s="243">
        <v>343854</v>
      </c>
      <c r="S45" s="246">
        <v>-12027</v>
      </c>
    </row>
    <row r="46" spans="1:19">
      <c r="A46" s="218">
        <v>68</v>
      </c>
      <c r="B46" s="217" t="s">
        <v>1128</v>
      </c>
      <c r="C46" s="224">
        <v>1045830.0300000001</v>
      </c>
      <c r="D46" s="226">
        <v>623884</v>
      </c>
      <c r="E46" s="228"/>
      <c r="F46" s="224">
        <v>511450</v>
      </c>
      <c r="G46" s="226">
        <v>635804</v>
      </c>
      <c r="H46" s="228"/>
      <c r="I46" s="227">
        <v>618427</v>
      </c>
      <c r="J46" s="243">
        <v>106977</v>
      </c>
      <c r="K46" s="226">
        <v>635834</v>
      </c>
      <c r="L46" s="243">
        <v>30</v>
      </c>
      <c r="M46" s="228"/>
      <c r="N46" s="224">
        <v>689868</v>
      </c>
      <c r="O46" s="243">
        <v>178418</v>
      </c>
      <c r="P46" s="248">
        <v>71441</v>
      </c>
      <c r="Q46" s="226">
        <v>641097</v>
      </c>
      <c r="R46" s="243">
        <v>5293</v>
      </c>
      <c r="S46" s="246">
        <v>5263</v>
      </c>
    </row>
    <row r="47" spans="1:19">
      <c r="A47" s="218">
        <v>71</v>
      </c>
      <c r="B47" s="217" t="s">
        <v>1131</v>
      </c>
      <c r="C47" s="224">
        <v>35346165.090000004</v>
      </c>
      <c r="D47" s="226">
        <v>6838332.4445563704</v>
      </c>
      <c r="E47" s="228"/>
      <c r="F47" s="224">
        <v>41676689</v>
      </c>
      <c r="G47" s="226">
        <v>7536172.4445563704</v>
      </c>
      <c r="H47" s="228"/>
      <c r="I47" s="227">
        <v>44950698</v>
      </c>
      <c r="J47" s="243">
        <v>3274009</v>
      </c>
      <c r="K47" s="226">
        <v>7919878</v>
      </c>
      <c r="L47" s="243">
        <v>383705.55544362962</v>
      </c>
      <c r="M47" s="228"/>
      <c r="N47" s="224">
        <v>46166734</v>
      </c>
      <c r="O47" s="243">
        <v>4490045</v>
      </c>
      <c r="P47" s="248">
        <v>1216036</v>
      </c>
      <c r="Q47" s="226">
        <v>9180831</v>
      </c>
      <c r="R47" s="243">
        <v>1644658.5554436296</v>
      </c>
      <c r="S47" s="246">
        <v>1260953</v>
      </c>
    </row>
    <row r="48" spans="1:19">
      <c r="A48" s="218">
        <v>72</v>
      </c>
      <c r="B48" s="217" t="s">
        <v>1132</v>
      </c>
      <c r="C48" s="224">
        <v>37575677.390000001</v>
      </c>
      <c r="D48" s="226">
        <v>9841531</v>
      </c>
      <c r="E48" s="228"/>
      <c r="F48" s="224">
        <v>41303460</v>
      </c>
      <c r="G48" s="226">
        <v>10525701</v>
      </c>
      <c r="H48" s="228"/>
      <c r="I48" s="227">
        <v>44408203</v>
      </c>
      <c r="J48" s="243">
        <v>3104743</v>
      </c>
      <c r="K48" s="226">
        <v>10525851</v>
      </c>
      <c r="L48" s="243">
        <v>150</v>
      </c>
      <c r="M48" s="228"/>
      <c r="N48" s="224">
        <v>46712854</v>
      </c>
      <c r="O48" s="243">
        <v>5409394</v>
      </c>
      <c r="P48" s="248">
        <v>2304651</v>
      </c>
      <c r="Q48" s="226">
        <v>10842321</v>
      </c>
      <c r="R48" s="243">
        <v>316620</v>
      </c>
      <c r="S48" s="246">
        <v>316470</v>
      </c>
    </row>
    <row r="49" spans="1:19">
      <c r="A49" s="218">
        <v>73</v>
      </c>
      <c r="B49" s="217" t="s">
        <v>1133</v>
      </c>
      <c r="C49" s="224">
        <v>28479923.262210004</v>
      </c>
      <c r="D49" s="226">
        <v>5241212</v>
      </c>
      <c r="E49" s="228"/>
      <c r="F49" s="224">
        <v>35486017</v>
      </c>
      <c r="G49" s="226">
        <v>6296730</v>
      </c>
      <c r="H49" s="228"/>
      <c r="I49" s="227">
        <v>37942147</v>
      </c>
      <c r="J49" s="243">
        <v>2456130</v>
      </c>
      <c r="K49" s="226">
        <v>7430718</v>
      </c>
      <c r="L49" s="243">
        <v>1133988</v>
      </c>
      <c r="M49" s="228"/>
      <c r="N49" s="224">
        <v>39960153</v>
      </c>
      <c r="O49" s="243">
        <v>4474136</v>
      </c>
      <c r="P49" s="248">
        <v>2018006</v>
      </c>
      <c r="Q49" s="226">
        <v>7960283</v>
      </c>
      <c r="R49" s="243">
        <v>1663553</v>
      </c>
      <c r="S49" s="246">
        <v>529565</v>
      </c>
    </row>
    <row r="50" spans="1:19">
      <c r="A50" s="218">
        <v>74</v>
      </c>
      <c r="B50" s="217" t="s">
        <v>1134</v>
      </c>
      <c r="C50" s="224">
        <v>3139879.44</v>
      </c>
      <c r="D50" s="226">
        <v>1104883</v>
      </c>
      <c r="E50" s="228"/>
      <c r="F50" s="224">
        <v>3521614</v>
      </c>
      <c r="G50" s="226">
        <v>1165023</v>
      </c>
      <c r="H50" s="228"/>
      <c r="I50" s="227">
        <v>3778021</v>
      </c>
      <c r="J50" s="243">
        <v>256407</v>
      </c>
      <c r="K50" s="226">
        <v>1164933</v>
      </c>
      <c r="L50" s="243">
        <v>-90</v>
      </c>
      <c r="M50" s="228"/>
      <c r="N50" s="224">
        <v>4069798</v>
      </c>
      <c r="O50" s="243">
        <v>548184</v>
      </c>
      <c r="P50" s="248">
        <v>291777</v>
      </c>
      <c r="Q50" s="226">
        <v>1192819</v>
      </c>
      <c r="R50" s="243">
        <v>27796</v>
      </c>
      <c r="S50" s="246">
        <v>27886</v>
      </c>
    </row>
    <row r="51" spans="1:19">
      <c r="A51" s="218">
        <v>77</v>
      </c>
      <c r="B51" s="217" t="s">
        <v>1137</v>
      </c>
      <c r="C51" s="224">
        <v>12935309.570000002</v>
      </c>
      <c r="D51" s="226">
        <v>8722775</v>
      </c>
      <c r="E51" s="228"/>
      <c r="F51" s="224">
        <v>11687115</v>
      </c>
      <c r="G51" s="226">
        <v>8938685</v>
      </c>
      <c r="H51" s="228"/>
      <c r="I51" s="227">
        <v>12699385</v>
      </c>
      <c r="J51" s="243">
        <v>1012270</v>
      </c>
      <c r="K51" s="226">
        <v>8939015</v>
      </c>
      <c r="L51" s="243">
        <v>330</v>
      </c>
      <c r="M51" s="228"/>
      <c r="N51" s="224">
        <v>13105662</v>
      </c>
      <c r="O51" s="243">
        <v>1418547</v>
      </c>
      <c r="P51" s="248">
        <v>406277</v>
      </c>
      <c r="Q51" s="226">
        <v>9037468</v>
      </c>
      <c r="R51" s="243">
        <v>98783</v>
      </c>
      <c r="S51" s="246">
        <v>98453</v>
      </c>
    </row>
    <row r="52" spans="1:19">
      <c r="A52" s="218">
        <v>78</v>
      </c>
      <c r="B52" s="217" t="s">
        <v>1138</v>
      </c>
      <c r="C52" s="224">
        <v>4640414.5082099997</v>
      </c>
      <c r="D52" s="226">
        <v>812073</v>
      </c>
      <c r="E52" s="228"/>
      <c r="F52" s="224">
        <v>5742027</v>
      </c>
      <c r="G52" s="226">
        <v>1004855</v>
      </c>
      <c r="H52" s="228"/>
      <c r="I52" s="227">
        <v>6174766</v>
      </c>
      <c r="J52" s="243">
        <v>432739</v>
      </c>
      <c r="K52" s="226">
        <v>1080584</v>
      </c>
      <c r="L52" s="243">
        <v>75729</v>
      </c>
      <c r="M52" s="228"/>
      <c r="N52" s="224">
        <v>6170341</v>
      </c>
      <c r="O52" s="243">
        <v>428314</v>
      </c>
      <c r="P52" s="248">
        <v>-4425</v>
      </c>
      <c r="Q52" s="226">
        <v>1139416</v>
      </c>
      <c r="R52" s="243">
        <v>134561</v>
      </c>
      <c r="S52" s="246">
        <v>58832</v>
      </c>
    </row>
    <row r="53" spans="1:19">
      <c r="A53" s="218">
        <v>79</v>
      </c>
      <c r="B53" s="217" t="s">
        <v>1139</v>
      </c>
      <c r="C53" s="224">
        <v>39508798.249999993</v>
      </c>
      <c r="D53" s="226">
        <v>19297217</v>
      </c>
      <c r="E53" s="228"/>
      <c r="F53" s="224">
        <v>49274398</v>
      </c>
      <c r="G53" s="226">
        <v>21070772</v>
      </c>
      <c r="H53" s="228"/>
      <c r="I53" s="227">
        <v>52939415</v>
      </c>
      <c r="J53" s="243">
        <v>3665017</v>
      </c>
      <c r="K53" s="226">
        <v>23337326</v>
      </c>
      <c r="L53" s="243">
        <v>2266554</v>
      </c>
      <c r="M53" s="228"/>
      <c r="N53" s="224">
        <v>55462115</v>
      </c>
      <c r="O53" s="243">
        <v>6187717</v>
      </c>
      <c r="P53" s="248">
        <v>2522700</v>
      </c>
      <c r="Q53" s="226">
        <v>24714257</v>
      </c>
      <c r="R53" s="243">
        <v>3643485</v>
      </c>
      <c r="S53" s="246">
        <v>1376931</v>
      </c>
    </row>
    <row r="54" spans="1:19">
      <c r="A54" s="218">
        <v>82</v>
      </c>
      <c r="B54" s="217" t="s">
        <v>1142</v>
      </c>
      <c r="C54" s="224">
        <v>30016424.79888</v>
      </c>
      <c r="D54" s="226">
        <v>5252875</v>
      </c>
      <c r="E54" s="228"/>
      <c r="F54" s="224">
        <v>31560621</v>
      </c>
      <c r="G54" s="226">
        <v>5804935</v>
      </c>
      <c r="H54" s="228"/>
      <c r="I54" s="227">
        <v>33996148</v>
      </c>
      <c r="J54" s="243">
        <v>2435527</v>
      </c>
      <c r="K54" s="226">
        <v>5949326</v>
      </c>
      <c r="L54" s="243">
        <v>144391</v>
      </c>
      <c r="M54" s="228"/>
      <c r="N54" s="224">
        <v>34131458</v>
      </c>
      <c r="O54" s="243">
        <v>2570837</v>
      </c>
      <c r="P54" s="248">
        <v>135310</v>
      </c>
      <c r="Q54" s="226">
        <v>6141828</v>
      </c>
      <c r="R54" s="243">
        <v>336893</v>
      </c>
      <c r="S54" s="246">
        <v>192502</v>
      </c>
    </row>
    <row r="55" spans="1:19">
      <c r="A55" s="218">
        <v>83</v>
      </c>
      <c r="B55" s="217" t="s">
        <v>1143</v>
      </c>
      <c r="C55" s="224">
        <v>22148437.780000001</v>
      </c>
      <c r="D55" s="226">
        <v>10609367</v>
      </c>
      <c r="E55" s="228"/>
      <c r="F55" s="224">
        <v>26135005</v>
      </c>
      <c r="G55" s="226">
        <v>11948229</v>
      </c>
      <c r="H55" s="228"/>
      <c r="I55" s="227">
        <v>28174826</v>
      </c>
      <c r="J55" s="243">
        <v>2039821</v>
      </c>
      <c r="K55" s="226">
        <v>13009035</v>
      </c>
      <c r="L55" s="243">
        <v>1060806</v>
      </c>
      <c r="M55" s="228"/>
      <c r="N55" s="224">
        <v>29352310</v>
      </c>
      <c r="O55" s="243">
        <v>3217305</v>
      </c>
      <c r="P55" s="248">
        <v>1177484</v>
      </c>
      <c r="Q55" s="226">
        <v>13323022</v>
      </c>
      <c r="R55" s="243">
        <v>1374793</v>
      </c>
      <c r="S55" s="246">
        <v>313987</v>
      </c>
    </row>
    <row r="56" spans="1:19">
      <c r="A56" s="218">
        <v>85</v>
      </c>
      <c r="B56" s="217" t="s">
        <v>1145</v>
      </c>
      <c r="C56" s="224">
        <v>1784959.9300000002</v>
      </c>
      <c r="D56" s="226">
        <v>359871</v>
      </c>
      <c r="E56" s="228"/>
      <c r="F56" s="224">
        <v>1833623</v>
      </c>
      <c r="G56" s="226">
        <v>391351</v>
      </c>
      <c r="H56" s="228"/>
      <c r="I56" s="227">
        <v>2012032</v>
      </c>
      <c r="J56" s="243">
        <v>178409</v>
      </c>
      <c r="K56" s="226">
        <v>391171</v>
      </c>
      <c r="L56" s="243">
        <v>-180</v>
      </c>
      <c r="M56" s="228"/>
      <c r="N56" s="224">
        <v>2181202</v>
      </c>
      <c r="O56" s="243">
        <v>347579</v>
      </c>
      <c r="P56" s="248">
        <v>169170</v>
      </c>
      <c r="Q56" s="226">
        <v>416118</v>
      </c>
      <c r="R56" s="243">
        <v>24767</v>
      </c>
      <c r="S56" s="246">
        <v>24947</v>
      </c>
    </row>
    <row r="57" spans="1:19">
      <c r="A57" s="218">
        <v>86</v>
      </c>
      <c r="B57" s="217" t="s">
        <v>1146</v>
      </c>
      <c r="C57" s="224">
        <v>18672296.820000004</v>
      </c>
      <c r="D57" s="226">
        <v>7977702</v>
      </c>
      <c r="E57" s="228"/>
      <c r="F57" s="224">
        <v>22001267</v>
      </c>
      <c r="G57" s="226">
        <v>8931458</v>
      </c>
      <c r="H57" s="228"/>
      <c r="I57" s="227">
        <v>23600973</v>
      </c>
      <c r="J57" s="243">
        <v>1599706</v>
      </c>
      <c r="K57" s="226">
        <v>9391083</v>
      </c>
      <c r="L57" s="243">
        <v>459625</v>
      </c>
      <c r="M57" s="228"/>
      <c r="N57" s="224">
        <v>25132645</v>
      </c>
      <c r="O57" s="243">
        <v>3131378</v>
      </c>
      <c r="P57" s="248">
        <v>1531672</v>
      </c>
      <c r="Q57" s="226">
        <v>9514964</v>
      </c>
      <c r="R57" s="243">
        <v>583506</v>
      </c>
      <c r="S57" s="246">
        <v>123881</v>
      </c>
    </row>
    <row r="58" spans="1:19">
      <c r="A58" s="218">
        <v>87</v>
      </c>
      <c r="B58" s="217" t="s">
        <v>1147</v>
      </c>
      <c r="C58" s="224">
        <v>27763311.460000001</v>
      </c>
      <c r="D58" s="226">
        <v>11253729</v>
      </c>
      <c r="E58" s="228"/>
      <c r="F58" s="224">
        <v>33288810</v>
      </c>
      <c r="G58" s="226">
        <v>15118459</v>
      </c>
      <c r="H58" s="228"/>
      <c r="I58" s="227">
        <v>35726990</v>
      </c>
      <c r="J58" s="243">
        <v>2438180</v>
      </c>
      <c r="K58" s="226">
        <v>15971637</v>
      </c>
      <c r="L58" s="243">
        <v>853178</v>
      </c>
      <c r="M58" s="228"/>
      <c r="N58" s="224">
        <v>36914038</v>
      </c>
      <c r="O58" s="243">
        <v>3625228</v>
      </c>
      <c r="P58" s="248">
        <v>1187048</v>
      </c>
      <c r="Q58" s="226">
        <v>15113394</v>
      </c>
      <c r="R58" s="243">
        <v>-5065</v>
      </c>
      <c r="S58" s="246">
        <v>-858243</v>
      </c>
    </row>
    <row r="59" spans="1:19">
      <c r="A59" s="218">
        <v>88</v>
      </c>
      <c r="B59" s="217" t="s">
        <v>1148</v>
      </c>
      <c r="C59" s="224">
        <v>36092236.609999999</v>
      </c>
      <c r="D59" s="226">
        <v>10041681</v>
      </c>
      <c r="E59" s="228"/>
      <c r="F59" s="224">
        <v>40582341</v>
      </c>
      <c r="G59" s="226">
        <v>10731341</v>
      </c>
      <c r="H59" s="228"/>
      <c r="I59" s="227">
        <v>43785432</v>
      </c>
      <c r="J59" s="243">
        <v>3203091</v>
      </c>
      <c r="K59" s="226">
        <v>10731551</v>
      </c>
      <c r="L59" s="243">
        <v>210</v>
      </c>
      <c r="M59" s="228"/>
      <c r="N59" s="224">
        <v>44578381</v>
      </c>
      <c r="O59" s="243">
        <v>3996040</v>
      </c>
      <c r="P59" s="248">
        <v>792949</v>
      </c>
      <c r="Q59" s="226">
        <v>11050756</v>
      </c>
      <c r="R59" s="243">
        <v>319415</v>
      </c>
      <c r="S59" s="246">
        <v>319205</v>
      </c>
    </row>
    <row r="60" spans="1:19">
      <c r="A60" s="218">
        <v>89</v>
      </c>
      <c r="B60" s="217" t="s">
        <v>1149</v>
      </c>
      <c r="C60" s="224">
        <v>4383670.7300000004</v>
      </c>
      <c r="D60" s="226">
        <v>820119</v>
      </c>
      <c r="E60" s="228"/>
      <c r="F60" s="224">
        <v>6425573</v>
      </c>
      <c r="G60" s="226">
        <v>1174186</v>
      </c>
      <c r="H60" s="228"/>
      <c r="I60" s="227">
        <v>6908283</v>
      </c>
      <c r="J60" s="243">
        <v>482710</v>
      </c>
      <c r="K60" s="226">
        <v>1208949</v>
      </c>
      <c r="L60" s="243">
        <v>34763</v>
      </c>
      <c r="M60" s="228"/>
      <c r="N60" s="224">
        <v>7459076</v>
      </c>
      <c r="O60" s="243">
        <v>1033503</v>
      </c>
      <c r="P60" s="248">
        <v>550793</v>
      </c>
      <c r="Q60" s="226">
        <v>1851264</v>
      </c>
      <c r="R60" s="243">
        <v>677078</v>
      </c>
      <c r="S60" s="246">
        <v>642315</v>
      </c>
    </row>
    <row r="61" spans="1:19">
      <c r="A61" s="218">
        <v>91</v>
      </c>
      <c r="B61" s="217" t="s">
        <v>1151</v>
      </c>
      <c r="C61" s="224">
        <v>2317098.66</v>
      </c>
      <c r="D61" s="226">
        <v>464995</v>
      </c>
      <c r="E61" s="228"/>
      <c r="F61" s="224">
        <v>2160317</v>
      </c>
      <c r="G61" s="226">
        <v>504165</v>
      </c>
      <c r="H61" s="228"/>
      <c r="I61" s="227">
        <v>2330698</v>
      </c>
      <c r="J61" s="243">
        <v>170381</v>
      </c>
      <c r="K61" s="226">
        <v>504015</v>
      </c>
      <c r="L61" s="243">
        <v>-150</v>
      </c>
      <c r="M61" s="228"/>
      <c r="N61" s="224">
        <v>2408396</v>
      </c>
      <c r="O61" s="243">
        <v>248079</v>
      </c>
      <c r="P61" s="248">
        <v>77698</v>
      </c>
      <c r="Q61" s="226">
        <v>536098</v>
      </c>
      <c r="R61" s="243">
        <v>31933</v>
      </c>
      <c r="S61" s="246">
        <v>32083</v>
      </c>
    </row>
    <row r="62" spans="1:19">
      <c r="A62" s="218">
        <v>93</v>
      </c>
      <c r="B62" s="217" t="s">
        <v>1153</v>
      </c>
      <c r="C62" s="224">
        <v>96231897.969240025</v>
      </c>
      <c r="D62" s="226">
        <v>68940060.192849353</v>
      </c>
      <c r="E62" s="228"/>
      <c r="F62" s="224">
        <v>124059295</v>
      </c>
      <c r="G62" s="226">
        <v>81283232</v>
      </c>
      <c r="H62" s="228"/>
      <c r="I62" s="227">
        <v>137326042</v>
      </c>
      <c r="J62" s="243">
        <v>13266747</v>
      </c>
      <c r="K62" s="226">
        <v>93734420</v>
      </c>
      <c r="L62" s="243">
        <v>12451188</v>
      </c>
      <c r="M62" s="228"/>
      <c r="N62" s="224">
        <v>155795558</v>
      </c>
      <c r="O62" s="243">
        <v>31736263</v>
      </c>
      <c r="P62" s="248">
        <v>18469516</v>
      </c>
      <c r="Q62" s="226">
        <v>111376789</v>
      </c>
      <c r="R62" s="243">
        <v>30093557</v>
      </c>
      <c r="S62" s="246">
        <v>17642369</v>
      </c>
    </row>
    <row r="63" spans="1:19">
      <c r="A63" s="218">
        <v>94</v>
      </c>
      <c r="B63" s="217" t="s">
        <v>1154</v>
      </c>
      <c r="C63" s="224">
        <v>19508511.550000001</v>
      </c>
      <c r="D63" s="226">
        <v>7794726</v>
      </c>
      <c r="E63" s="228"/>
      <c r="F63" s="224">
        <v>23424133</v>
      </c>
      <c r="G63" s="226">
        <v>9946675</v>
      </c>
      <c r="H63" s="228"/>
      <c r="I63" s="227">
        <v>25295439</v>
      </c>
      <c r="J63" s="243">
        <v>1871306</v>
      </c>
      <c r="K63" s="226">
        <v>10569371</v>
      </c>
      <c r="L63" s="243">
        <v>622696</v>
      </c>
      <c r="M63" s="228"/>
      <c r="N63" s="224">
        <v>27896265</v>
      </c>
      <c r="O63" s="243">
        <v>4472132</v>
      </c>
      <c r="P63" s="248">
        <v>2600826</v>
      </c>
      <c r="Q63" s="226">
        <v>11802311</v>
      </c>
      <c r="R63" s="243">
        <v>1855636</v>
      </c>
      <c r="S63" s="246">
        <v>1232940</v>
      </c>
    </row>
    <row r="64" spans="1:19">
      <c r="A64" s="218">
        <v>95</v>
      </c>
      <c r="B64" s="217" t="s">
        <v>1155</v>
      </c>
      <c r="C64" s="224">
        <v>149318107.95999998</v>
      </c>
      <c r="D64" s="226">
        <v>119649166</v>
      </c>
      <c r="E64" s="228"/>
      <c r="F64" s="224">
        <v>200314386</v>
      </c>
      <c r="G64" s="226">
        <v>160897145</v>
      </c>
      <c r="H64" s="228"/>
      <c r="I64" s="227">
        <v>218026986</v>
      </c>
      <c r="J64" s="243">
        <v>17712600</v>
      </c>
      <c r="K64" s="226">
        <v>177061726</v>
      </c>
      <c r="L64" s="243">
        <v>16164581</v>
      </c>
      <c r="M64" s="228"/>
      <c r="N64" s="224">
        <v>257112454</v>
      </c>
      <c r="O64" s="243">
        <v>56798068</v>
      </c>
      <c r="P64" s="248">
        <v>39085468</v>
      </c>
      <c r="Q64" s="226">
        <v>214222038</v>
      </c>
      <c r="R64" s="243">
        <v>53324893</v>
      </c>
      <c r="S64" s="246">
        <v>37160312</v>
      </c>
    </row>
    <row r="65" spans="1:19">
      <c r="A65" s="218">
        <v>96</v>
      </c>
      <c r="B65" s="217" t="s">
        <v>1156</v>
      </c>
      <c r="C65" s="224">
        <v>37204346.420000009</v>
      </c>
      <c r="D65" s="226">
        <v>6623382</v>
      </c>
      <c r="E65" s="228"/>
      <c r="F65" s="224">
        <v>39567551</v>
      </c>
      <c r="G65" s="226">
        <v>7253722</v>
      </c>
      <c r="H65" s="228"/>
      <c r="I65" s="227">
        <v>42522240</v>
      </c>
      <c r="J65" s="243">
        <v>2954689</v>
      </c>
      <c r="K65" s="226">
        <v>7441392</v>
      </c>
      <c r="L65" s="243">
        <v>187670</v>
      </c>
      <c r="M65" s="228"/>
      <c r="N65" s="224">
        <v>46415990</v>
      </c>
      <c r="O65" s="243">
        <v>6848439</v>
      </c>
      <c r="P65" s="248">
        <v>3893750</v>
      </c>
      <c r="Q65" s="226">
        <v>8916639</v>
      </c>
      <c r="R65" s="243">
        <v>1662917</v>
      </c>
      <c r="S65" s="246">
        <v>1475247</v>
      </c>
    </row>
    <row r="66" spans="1:19">
      <c r="A66" s="218">
        <v>97</v>
      </c>
      <c r="B66" s="217" t="s">
        <v>1157</v>
      </c>
      <c r="C66" s="224">
        <v>70117764.530000001</v>
      </c>
      <c r="D66" s="226">
        <v>52356663</v>
      </c>
      <c r="E66" s="228"/>
      <c r="F66" s="224">
        <v>90406088</v>
      </c>
      <c r="G66" s="226">
        <v>68768923</v>
      </c>
      <c r="H66" s="228"/>
      <c r="I66" s="227">
        <v>98594598</v>
      </c>
      <c r="J66" s="243">
        <v>8188510</v>
      </c>
      <c r="K66" s="226">
        <v>74973573</v>
      </c>
      <c r="L66" s="243">
        <v>6204650</v>
      </c>
      <c r="M66" s="228"/>
      <c r="N66" s="224">
        <v>116086023</v>
      </c>
      <c r="O66" s="243">
        <v>25679935</v>
      </c>
      <c r="P66" s="248">
        <v>17491425</v>
      </c>
      <c r="Q66" s="226">
        <v>91654005</v>
      </c>
      <c r="R66" s="243">
        <v>22885082</v>
      </c>
      <c r="S66" s="246">
        <v>16680432</v>
      </c>
    </row>
    <row r="67" spans="1:19">
      <c r="A67" s="218">
        <v>98</v>
      </c>
      <c r="B67" s="217" t="s">
        <v>1158</v>
      </c>
      <c r="C67" s="224">
        <v>718962.58</v>
      </c>
      <c r="D67" s="226">
        <v>548737</v>
      </c>
      <c r="E67" s="228"/>
      <c r="F67" s="224">
        <v>539398</v>
      </c>
      <c r="G67" s="226">
        <v>559267</v>
      </c>
      <c r="H67" s="228"/>
      <c r="I67" s="227">
        <v>654347</v>
      </c>
      <c r="J67" s="243">
        <v>114949</v>
      </c>
      <c r="K67" s="226">
        <v>559327</v>
      </c>
      <c r="L67" s="243">
        <v>60</v>
      </c>
      <c r="M67" s="228"/>
      <c r="N67" s="224">
        <v>680147</v>
      </c>
      <c r="O67" s="243">
        <v>140749</v>
      </c>
      <c r="P67" s="248">
        <v>25800</v>
      </c>
      <c r="Q67" s="226">
        <v>564025</v>
      </c>
      <c r="R67" s="243">
        <v>4758</v>
      </c>
      <c r="S67" s="246">
        <v>4698</v>
      </c>
    </row>
    <row r="68" spans="1:19">
      <c r="A68" s="218">
        <v>99</v>
      </c>
      <c r="B68" s="217" t="s">
        <v>1159</v>
      </c>
      <c r="C68" s="224">
        <v>27859184.160679996</v>
      </c>
      <c r="D68" s="226">
        <v>8967870</v>
      </c>
      <c r="E68" s="228"/>
      <c r="F68" s="224">
        <v>32864905</v>
      </c>
      <c r="G68" s="226">
        <v>9490030</v>
      </c>
      <c r="H68" s="228"/>
      <c r="I68" s="227">
        <v>35256878</v>
      </c>
      <c r="J68" s="243">
        <v>2391973</v>
      </c>
      <c r="K68" s="226">
        <v>9490030</v>
      </c>
      <c r="L68" s="243">
        <v>0</v>
      </c>
      <c r="M68" s="228"/>
      <c r="N68" s="224">
        <v>35987618</v>
      </c>
      <c r="O68" s="243">
        <v>3122713</v>
      </c>
      <c r="P68" s="248">
        <v>730740</v>
      </c>
      <c r="Q68" s="226">
        <v>9732538</v>
      </c>
      <c r="R68" s="243">
        <v>242508</v>
      </c>
      <c r="S68" s="246">
        <v>242508</v>
      </c>
    </row>
    <row r="69" spans="1:19">
      <c r="A69" s="218">
        <v>100</v>
      </c>
      <c r="B69" s="217" t="s">
        <v>1160</v>
      </c>
      <c r="C69" s="224">
        <v>108226362.06195001</v>
      </c>
      <c r="D69" s="226">
        <v>47636211.300379075</v>
      </c>
      <c r="E69" s="228"/>
      <c r="F69" s="224">
        <v>144740882</v>
      </c>
      <c r="G69" s="226">
        <v>67567747</v>
      </c>
      <c r="H69" s="228"/>
      <c r="I69" s="227">
        <v>156879556</v>
      </c>
      <c r="J69" s="243">
        <v>12138674</v>
      </c>
      <c r="K69" s="226">
        <v>76389875</v>
      </c>
      <c r="L69" s="243">
        <v>8822128</v>
      </c>
      <c r="M69" s="228"/>
      <c r="N69" s="224">
        <v>170870155</v>
      </c>
      <c r="O69" s="243">
        <v>26129273</v>
      </c>
      <c r="P69" s="248">
        <v>13990599</v>
      </c>
      <c r="Q69" s="226">
        <v>85647227</v>
      </c>
      <c r="R69" s="243">
        <v>18079480</v>
      </c>
      <c r="S69" s="246">
        <v>9257352</v>
      </c>
    </row>
    <row r="70" spans="1:19">
      <c r="A70" s="218">
        <v>101</v>
      </c>
      <c r="B70" s="217" t="s">
        <v>1161</v>
      </c>
      <c r="C70" s="224">
        <v>57909532.281709999</v>
      </c>
      <c r="D70" s="226">
        <v>28248881</v>
      </c>
      <c r="E70" s="228"/>
      <c r="F70" s="224">
        <v>60760016</v>
      </c>
      <c r="G70" s="226">
        <v>29292801</v>
      </c>
      <c r="H70" s="228"/>
      <c r="I70" s="227">
        <v>65135528</v>
      </c>
      <c r="J70" s="243">
        <v>4375512</v>
      </c>
      <c r="K70" s="226">
        <v>29292981</v>
      </c>
      <c r="L70" s="243">
        <v>180</v>
      </c>
      <c r="M70" s="228"/>
      <c r="N70" s="224">
        <v>66113756</v>
      </c>
      <c r="O70" s="243">
        <v>5353740</v>
      </c>
      <c r="P70" s="248">
        <v>978228</v>
      </c>
      <c r="Q70" s="226">
        <v>29774185</v>
      </c>
      <c r="R70" s="243">
        <v>481384</v>
      </c>
      <c r="S70" s="246">
        <v>481204</v>
      </c>
    </row>
    <row r="71" spans="1:19">
      <c r="A71" s="218">
        <v>103</v>
      </c>
      <c r="B71" s="217" t="s">
        <v>1163</v>
      </c>
      <c r="C71" s="224">
        <v>28813726.650000002</v>
      </c>
      <c r="D71" s="226">
        <v>19725204</v>
      </c>
      <c r="E71" s="228"/>
      <c r="F71" s="224">
        <v>33482415</v>
      </c>
      <c r="G71" s="226">
        <v>23406919</v>
      </c>
      <c r="H71" s="228"/>
      <c r="I71" s="227">
        <v>36490795</v>
      </c>
      <c r="J71" s="243">
        <v>3008380</v>
      </c>
      <c r="K71" s="226">
        <v>25478137</v>
      </c>
      <c r="L71" s="243">
        <v>2071218</v>
      </c>
      <c r="M71" s="228"/>
      <c r="N71" s="224">
        <v>42519114</v>
      </c>
      <c r="O71" s="243">
        <v>9036699</v>
      </c>
      <c r="P71" s="248">
        <v>6028319</v>
      </c>
      <c r="Q71" s="226">
        <v>30257417</v>
      </c>
      <c r="R71" s="243">
        <v>6850498</v>
      </c>
      <c r="S71" s="246">
        <v>4779280</v>
      </c>
    </row>
    <row r="72" spans="1:19">
      <c r="A72" s="218">
        <v>105</v>
      </c>
      <c r="B72" s="217" t="s">
        <v>1165</v>
      </c>
      <c r="C72" s="224">
        <v>13014006.640000001</v>
      </c>
      <c r="D72" s="226">
        <v>5488348</v>
      </c>
      <c r="E72" s="228"/>
      <c r="F72" s="224">
        <v>13865696</v>
      </c>
      <c r="G72" s="226">
        <v>5736658</v>
      </c>
      <c r="H72" s="228"/>
      <c r="I72" s="227">
        <v>15021470</v>
      </c>
      <c r="J72" s="243">
        <v>1155774</v>
      </c>
      <c r="K72" s="226">
        <v>5736778</v>
      </c>
      <c r="L72" s="243">
        <v>120</v>
      </c>
      <c r="M72" s="228"/>
      <c r="N72" s="224">
        <v>15094890</v>
      </c>
      <c r="O72" s="243">
        <v>1229194</v>
      </c>
      <c r="P72" s="248">
        <v>73420</v>
      </c>
      <c r="Q72" s="226">
        <v>5851301</v>
      </c>
      <c r="R72" s="243">
        <v>114643</v>
      </c>
      <c r="S72" s="246">
        <v>114523</v>
      </c>
    </row>
    <row r="73" spans="1:19">
      <c r="A73" s="218">
        <v>107</v>
      </c>
      <c r="B73" s="217" t="s">
        <v>1167</v>
      </c>
      <c r="C73" s="224">
        <v>36267476.233949997</v>
      </c>
      <c r="D73" s="226">
        <v>6605077.4910011301</v>
      </c>
      <c r="E73" s="228"/>
      <c r="F73" s="224">
        <v>40792469</v>
      </c>
      <c r="G73" s="226">
        <v>7212927.4910011301</v>
      </c>
      <c r="H73" s="228"/>
      <c r="I73" s="227">
        <v>43905793</v>
      </c>
      <c r="J73" s="243">
        <v>3113324</v>
      </c>
      <c r="K73" s="226">
        <v>7683513</v>
      </c>
      <c r="L73" s="243">
        <v>470585.50899886992</v>
      </c>
      <c r="M73" s="228"/>
      <c r="N73" s="224">
        <v>48513917</v>
      </c>
      <c r="O73" s="243">
        <v>7721448</v>
      </c>
      <c r="P73" s="248">
        <v>4608124</v>
      </c>
      <c r="Q73" s="226">
        <v>9350515</v>
      </c>
      <c r="R73" s="243">
        <v>2137587.5089988699</v>
      </c>
      <c r="S73" s="246">
        <v>1667002</v>
      </c>
    </row>
    <row r="74" spans="1:19">
      <c r="A74" s="218">
        <v>110</v>
      </c>
      <c r="B74" s="217" t="s">
        <v>1170</v>
      </c>
      <c r="C74" s="224">
        <v>30766240.780000001</v>
      </c>
      <c r="D74" s="226">
        <v>11015375</v>
      </c>
      <c r="E74" s="228"/>
      <c r="F74" s="224">
        <v>36330372</v>
      </c>
      <c r="G74" s="226">
        <v>11630215</v>
      </c>
      <c r="H74" s="228"/>
      <c r="I74" s="227">
        <v>39140090</v>
      </c>
      <c r="J74" s="243">
        <v>2809718</v>
      </c>
      <c r="K74" s="226">
        <v>11629885</v>
      </c>
      <c r="L74" s="243">
        <v>-330</v>
      </c>
      <c r="M74" s="228"/>
      <c r="N74" s="224">
        <v>39789022</v>
      </c>
      <c r="O74" s="243">
        <v>3458650</v>
      </c>
      <c r="P74" s="248">
        <v>648932</v>
      </c>
      <c r="Q74" s="226">
        <v>11915671</v>
      </c>
      <c r="R74" s="243">
        <v>285456</v>
      </c>
      <c r="S74" s="246">
        <v>285786</v>
      </c>
    </row>
    <row r="75" spans="1:19">
      <c r="A75" s="218">
        <v>111</v>
      </c>
      <c r="B75" s="217" t="s">
        <v>1171</v>
      </c>
      <c r="C75" s="224">
        <v>7333030.3400000008</v>
      </c>
      <c r="D75" s="226">
        <v>4643750</v>
      </c>
      <c r="E75" s="228"/>
      <c r="F75" s="224">
        <v>7382315</v>
      </c>
      <c r="G75" s="226">
        <v>4770600</v>
      </c>
      <c r="H75" s="228"/>
      <c r="I75" s="227">
        <v>7981286</v>
      </c>
      <c r="J75" s="243">
        <v>598971</v>
      </c>
      <c r="K75" s="226">
        <v>4770600</v>
      </c>
      <c r="L75" s="243">
        <v>0</v>
      </c>
      <c r="M75" s="228"/>
      <c r="N75" s="224">
        <v>8529036</v>
      </c>
      <c r="O75" s="243">
        <v>1146721</v>
      </c>
      <c r="P75" s="248">
        <v>547750</v>
      </c>
      <c r="Q75" s="226">
        <v>4828840</v>
      </c>
      <c r="R75" s="243">
        <v>58240</v>
      </c>
      <c r="S75" s="246">
        <v>58240</v>
      </c>
    </row>
    <row r="76" spans="1:19">
      <c r="A76" s="218">
        <v>114</v>
      </c>
      <c r="B76" s="217" t="s">
        <v>1174</v>
      </c>
      <c r="C76" s="224">
        <v>22188290.889999997</v>
      </c>
      <c r="D76" s="226">
        <v>12256917.357180249</v>
      </c>
      <c r="E76" s="228"/>
      <c r="F76" s="224">
        <v>27350462</v>
      </c>
      <c r="G76" s="226">
        <v>16831779</v>
      </c>
      <c r="H76" s="228"/>
      <c r="I76" s="227">
        <v>29614922</v>
      </c>
      <c r="J76" s="243">
        <v>2264460</v>
      </c>
      <c r="K76" s="226">
        <v>18142563</v>
      </c>
      <c r="L76" s="243">
        <v>1310784</v>
      </c>
      <c r="M76" s="228"/>
      <c r="N76" s="224">
        <v>33616422</v>
      </c>
      <c r="O76" s="243">
        <v>6265960</v>
      </c>
      <c r="P76" s="248">
        <v>4001500</v>
      </c>
      <c r="Q76" s="226">
        <v>20646807</v>
      </c>
      <c r="R76" s="243">
        <v>3815028</v>
      </c>
      <c r="S76" s="246">
        <v>2504244</v>
      </c>
    </row>
    <row r="77" spans="1:19">
      <c r="A77" s="218">
        <v>117</v>
      </c>
      <c r="B77" s="217" t="s">
        <v>1177</v>
      </c>
      <c r="C77" s="224">
        <v>5888757.8200000003</v>
      </c>
      <c r="D77" s="226">
        <v>1030533</v>
      </c>
      <c r="E77" s="228"/>
      <c r="F77" s="224">
        <v>6458771</v>
      </c>
      <c r="G77" s="226">
        <v>1315280</v>
      </c>
      <c r="H77" s="228"/>
      <c r="I77" s="227">
        <v>6888585</v>
      </c>
      <c r="J77" s="243">
        <v>429814</v>
      </c>
      <c r="K77" s="226">
        <v>1350314</v>
      </c>
      <c r="L77" s="243">
        <v>35034</v>
      </c>
      <c r="M77" s="228"/>
      <c r="N77" s="224">
        <v>7172216</v>
      </c>
      <c r="O77" s="243">
        <v>713445</v>
      </c>
      <c r="P77" s="248">
        <v>283631</v>
      </c>
      <c r="Q77" s="226">
        <v>1704073</v>
      </c>
      <c r="R77" s="243">
        <v>388793</v>
      </c>
      <c r="S77" s="246">
        <v>353759</v>
      </c>
    </row>
    <row r="78" spans="1:19">
      <c r="A78" s="218">
        <v>118</v>
      </c>
      <c r="B78" s="217" t="s">
        <v>1178</v>
      </c>
      <c r="C78" s="224">
        <v>6353417.4649799988</v>
      </c>
      <c r="D78" s="226">
        <v>2989257</v>
      </c>
      <c r="E78" s="228"/>
      <c r="F78" s="224">
        <v>8870740</v>
      </c>
      <c r="G78" s="226">
        <v>3633255</v>
      </c>
      <c r="H78" s="228"/>
      <c r="I78" s="227">
        <v>9420449</v>
      </c>
      <c r="J78" s="243">
        <v>549709</v>
      </c>
      <c r="K78" s="226">
        <v>3877508</v>
      </c>
      <c r="L78" s="243">
        <v>244253</v>
      </c>
      <c r="M78" s="228"/>
      <c r="N78" s="224">
        <v>9774513</v>
      </c>
      <c r="O78" s="243">
        <v>903773</v>
      </c>
      <c r="P78" s="248">
        <v>354064</v>
      </c>
      <c r="Q78" s="226">
        <v>4013268</v>
      </c>
      <c r="R78" s="243">
        <v>380013</v>
      </c>
      <c r="S78" s="246">
        <v>135760</v>
      </c>
    </row>
    <row r="79" spans="1:19">
      <c r="A79" s="218">
        <v>121</v>
      </c>
      <c r="B79" s="217" t="s">
        <v>1181</v>
      </c>
      <c r="C79" s="224">
        <v>715919.97</v>
      </c>
      <c r="D79" s="226">
        <v>209260</v>
      </c>
      <c r="E79" s="228"/>
      <c r="F79" s="224">
        <v>848414</v>
      </c>
      <c r="G79" s="226">
        <v>223230</v>
      </c>
      <c r="H79" s="228"/>
      <c r="I79" s="227">
        <v>989354</v>
      </c>
      <c r="J79" s="243">
        <v>140940</v>
      </c>
      <c r="K79" s="226">
        <v>238077</v>
      </c>
      <c r="L79" s="243">
        <v>14847</v>
      </c>
      <c r="M79" s="228"/>
      <c r="N79" s="224">
        <v>946307</v>
      </c>
      <c r="O79" s="243">
        <v>97893</v>
      </c>
      <c r="P79" s="248">
        <v>-43047</v>
      </c>
      <c r="Q79" s="226">
        <v>229689</v>
      </c>
      <c r="R79" s="243">
        <v>6459</v>
      </c>
      <c r="S79" s="246">
        <v>-8388</v>
      </c>
    </row>
    <row r="80" spans="1:19">
      <c r="A80" s="218">
        <v>122</v>
      </c>
      <c r="B80" s="217" t="s">
        <v>1182</v>
      </c>
      <c r="C80" s="224">
        <v>25234803.157349996</v>
      </c>
      <c r="D80" s="226">
        <v>6947439</v>
      </c>
      <c r="E80" s="228"/>
      <c r="F80" s="224">
        <v>30644285</v>
      </c>
      <c r="G80" s="226">
        <v>7455149</v>
      </c>
      <c r="H80" s="228"/>
      <c r="I80" s="227">
        <v>32950710</v>
      </c>
      <c r="J80" s="243">
        <v>2306425</v>
      </c>
      <c r="K80" s="226">
        <v>7455149</v>
      </c>
      <c r="L80" s="243">
        <v>0</v>
      </c>
      <c r="M80" s="228"/>
      <c r="N80" s="224">
        <v>33173206</v>
      </c>
      <c r="O80" s="243">
        <v>2528921</v>
      </c>
      <c r="P80" s="248">
        <v>222496</v>
      </c>
      <c r="Q80" s="226">
        <v>7691123</v>
      </c>
      <c r="R80" s="243">
        <v>235974</v>
      </c>
      <c r="S80" s="246">
        <v>235974</v>
      </c>
    </row>
    <row r="81" spans="1:19">
      <c r="A81" s="218">
        <v>125</v>
      </c>
      <c r="B81" s="217" t="s">
        <v>1185</v>
      </c>
      <c r="C81" s="224">
        <v>9216263.0621200018</v>
      </c>
      <c r="D81" s="226">
        <v>1954741</v>
      </c>
      <c r="E81" s="228"/>
      <c r="F81" s="224">
        <v>9601958</v>
      </c>
      <c r="G81" s="226">
        <v>2128551</v>
      </c>
      <c r="H81" s="228"/>
      <c r="I81" s="227">
        <v>10453965</v>
      </c>
      <c r="J81" s="243">
        <v>852007</v>
      </c>
      <c r="K81" s="226">
        <v>2128701</v>
      </c>
      <c r="L81" s="243">
        <v>150</v>
      </c>
      <c r="M81" s="228"/>
      <c r="N81" s="224">
        <v>10387580</v>
      </c>
      <c r="O81" s="243">
        <v>785622</v>
      </c>
      <c r="P81" s="248">
        <v>-66385</v>
      </c>
      <c r="Q81" s="226">
        <v>2211116</v>
      </c>
      <c r="R81" s="243">
        <v>82565</v>
      </c>
      <c r="S81" s="246">
        <v>82415</v>
      </c>
    </row>
    <row r="82" spans="1:19">
      <c r="A82" s="218">
        <v>127</v>
      </c>
      <c r="B82" s="217" t="s">
        <v>1187</v>
      </c>
      <c r="C82" s="224">
        <v>3557025.64</v>
      </c>
      <c r="D82" s="226">
        <v>835846</v>
      </c>
      <c r="E82" s="228"/>
      <c r="F82" s="224">
        <v>4098270</v>
      </c>
      <c r="G82" s="226">
        <v>902726</v>
      </c>
      <c r="H82" s="228"/>
      <c r="I82" s="227">
        <v>4448904</v>
      </c>
      <c r="J82" s="243">
        <v>350634</v>
      </c>
      <c r="K82" s="226">
        <v>903356</v>
      </c>
      <c r="L82" s="243">
        <v>630</v>
      </c>
      <c r="M82" s="228"/>
      <c r="N82" s="224">
        <v>4604862</v>
      </c>
      <c r="O82" s="243">
        <v>506592</v>
      </c>
      <c r="P82" s="248">
        <v>155958</v>
      </c>
      <c r="Q82" s="226">
        <v>934599</v>
      </c>
      <c r="R82" s="243">
        <v>31873</v>
      </c>
      <c r="S82" s="246">
        <v>31243</v>
      </c>
    </row>
    <row r="83" spans="1:19">
      <c r="A83" s="218">
        <v>128</v>
      </c>
      <c r="B83" s="217" t="s">
        <v>1188</v>
      </c>
      <c r="C83" s="224">
        <v>95275049.070000008</v>
      </c>
      <c r="D83" s="226">
        <v>54644839</v>
      </c>
      <c r="E83" s="228"/>
      <c r="F83" s="224">
        <v>116338053</v>
      </c>
      <c r="G83" s="226">
        <v>66963337</v>
      </c>
      <c r="H83" s="228"/>
      <c r="I83" s="227">
        <v>125866063</v>
      </c>
      <c r="J83" s="243">
        <v>9528010</v>
      </c>
      <c r="K83" s="226">
        <v>73829329</v>
      </c>
      <c r="L83" s="243">
        <v>6865992</v>
      </c>
      <c r="M83" s="228"/>
      <c r="N83" s="224">
        <v>143474422</v>
      </c>
      <c r="O83" s="243">
        <v>27136369</v>
      </c>
      <c r="P83" s="248">
        <v>17608359</v>
      </c>
      <c r="Q83" s="226">
        <v>88396866</v>
      </c>
      <c r="R83" s="243">
        <v>21433529</v>
      </c>
      <c r="S83" s="246">
        <v>14567537</v>
      </c>
    </row>
    <row r="84" spans="1:19">
      <c r="A84" s="218">
        <v>131</v>
      </c>
      <c r="B84" s="217" t="s">
        <v>1191</v>
      </c>
      <c r="C84" s="224">
        <v>42815000.845129997</v>
      </c>
      <c r="D84" s="226">
        <v>7492625</v>
      </c>
      <c r="E84" s="228"/>
      <c r="F84" s="224">
        <v>50851412</v>
      </c>
      <c r="G84" s="226">
        <v>8898997</v>
      </c>
      <c r="H84" s="228"/>
      <c r="I84" s="227">
        <v>54722942</v>
      </c>
      <c r="J84" s="243">
        <v>3871530</v>
      </c>
      <c r="K84" s="226">
        <v>9576515</v>
      </c>
      <c r="L84" s="243">
        <v>677518</v>
      </c>
      <c r="M84" s="228"/>
      <c r="N84" s="224">
        <v>54770196</v>
      </c>
      <c r="O84" s="243">
        <v>3918784</v>
      </c>
      <c r="P84" s="248">
        <v>47254</v>
      </c>
      <c r="Q84" s="226">
        <v>9607333</v>
      </c>
      <c r="R84" s="243">
        <v>708336</v>
      </c>
      <c r="S84" s="246">
        <v>30818</v>
      </c>
    </row>
    <row r="85" spans="1:19">
      <c r="A85" s="218">
        <v>133</v>
      </c>
      <c r="B85" s="217" t="s">
        <v>1193</v>
      </c>
      <c r="C85" s="224">
        <v>13757037.007840002</v>
      </c>
      <c r="D85" s="226">
        <v>6238066</v>
      </c>
      <c r="E85" s="228"/>
      <c r="F85" s="224">
        <v>20544480</v>
      </c>
      <c r="G85" s="226">
        <v>11123281</v>
      </c>
      <c r="H85" s="228"/>
      <c r="I85" s="227">
        <v>22032038</v>
      </c>
      <c r="J85" s="243">
        <v>1487558</v>
      </c>
      <c r="K85" s="226">
        <v>11798085</v>
      </c>
      <c r="L85" s="243">
        <v>674804</v>
      </c>
      <c r="M85" s="228"/>
      <c r="N85" s="224">
        <v>24072690</v>
      </c>
      <c r="O85" s="243">
        <v>3528210</v>
      </c>
      <c r="P85" s="248">
        <v>2040652</v>
      </c>
      <c r="Q85" s="226">
        <v>13191998</v>
      </c>
      <c r="R85" s="243">
        <v>2068717</v>
      </c>
      <c r="S85" s="246">
        <v>1393913</v>
      </c>
    </row>
    <row r="86" spans="1:19">
      <c r="A86" s="218">
        <v>135</v>
      </c>
      <c r="B86" s="217" t="s">
        <v>1195</v>
      </c>
      <c r="C86" s="224">
        <v>1748738.7699999998</v>
      </c>
      <c r="D86" s="226">
        <v>928518</v>
      </c>
      <c r="E86" s="228"/>
      <c r="F86" s="224">
        <v>2587967</v>
      </c>
      <c r="G86" s="226">
        <v>1324568</v>
      </c>
      <c r="H86" s="228"/>
      <c r="I86" s="227">
        <v>2844704</v>
      </c>
      <c r="J86" s="243">
        <v>256737</v>
      </c>
      <c r="K86" s="226">
        <v>1447543</v>
      </c>
      <c r="L86" s="243">
        <v>122975</v>
      </c>
      <c r="M86" s="228"/>
      <c r="N86" s="224">
        <v>3167228</v>
      </c>
      <c r="O86" s="243">
        <v>579261</v>
      </c>
      <c r="P86" s="248">
        <v>322524</v>
      </c>
      <c r="Q86" s="226">
        <v>1600957</v>
      </c>
      <c r="R86" s="243">
        <v>276389</v>
      </c>
      <c r="S86" s="246">
        <v>153414</v>
      </c>
    </row>
    <row r="87" spans="1:19">
      <c r="A87" s="218">
        <v>136</v>
      </c>
      <c r="B87" s="217" t="s">
        <v>1196</v>
      </c>
      <c r="C87" s="224">
        <v>26788678.931649998</v>
      </c>
      <c r="D87" s="226">
        <v>7521070</v>
      </c>
      <c r="E87" s="228"/>
      <c r="F87" s="224">
        <v>34558269</v>
      </c>
      <c r="G87" s="226">
        <v>10943317</v>
      </c>
      <c r="H87" s="228"/>
      <c r="I87" s="227">
        <v>37347499</v>
      </c>
      <c r="J87" s="243">
        <v>2789230</v>
      </c>
      <c r="K87" s="226">
        <v>11652386</v>
      </c>
      <c r="L87" s="243">
        <v>709069</v>
      </c>
      <c r="M87" s="228"/>
      <c r="N87" s="224">
        <v>37216277</v>
      </c>
      <c r="O87" s="243">
        <v>2658008</v>
      </c>
      <c r="P87" s="248">
        <v>-131222</v>
      </c>
      <c r="Q87" s="226">
        <v>9523593</v>
      </c>
      <c r="R87" s="243">
        <v>-1419724</v>
      </c>
      <c r="S87" s="246">
        <v>-2128793</v>
      </c>
    </row>
    <row r="88" spans="1:19">
      <c r="A88" s="218">
        <v>137</v>
      </c>
      <c r="B88" s="217" t="s">
        <v>1197</v>
      </c>
      <c r="C88" s="224">
        <v>82326983.739999995</v>
      </c>
      <c r="D88" s="226">
        <v>71590427</v>
      </c>
      <c r="E88" s="228"/>
      <c r="F88" s="224">
        <v>94234111</v>
      </c>
      <c r="G88" s="226">
        <v>81798758</v>
      </c>
      <c r="H88" s="228"/>
      <c r="I88" s="227">
        <v>104319675</v>
      </c>
      <c r="J88" s="243">
        <v>10085564</v>
      </c>
      <c r="K88" s="226">
        <v>91884322</v>
      </c>
      <c r="L88" s="243">
        <v>10085564</v>
      </c>
      <c r="M88" s="228"/>
      <c r="N88" s="224">
        <v>124849103</v>
      </c>
      <c r="O88" s="243">
        <v>30614992</v>
      </c>
      <c r="P88" s="248">
        <v>20529428</v>
      </c>
      <c r="Q88" s="226">
        <v>111663719</v>
      </c>
      <c r="R88" s="243">
        <v>29864961</v>
      </c>
      <c r="S88" s="246">
        <v>19779397</v>
      </c>
    </row>
    <row r="89" spans="1:19">
      <c r="A89" s="218">
        <v>138</v>
      </c>
      <c r="B89" s="217" t="s">
        <v>1198</v>
      </c>
      <c r="C89" s="224">
        <v>10063593.190549999</v>
      </c>
      <c r="D89" s="226">
        <v>6059280</v>
      </c>
      <c r="E89" s="228"/>
      <c r="F89" s="224">
        <v>9226100</v>
      </c>
      <c r="G89" s="226">
        <v>6226610</v>
      </c>
      <c r="H89" s="228"/>
      <c r="I89" s="227">
        <v>10087710</v>
      </c>
      <c r="J89" s="243">
        <v>861610</v>
      </c>
      <c r="K89" s="226">
        <v>6226940</v>
      </c>
      <c r="L89" s="243">
        <v>330</v>
      </c>
      <c r="M89" s="228"/>
      <c r="N89" s="224">
        <v>10202153</v>
      </c>
      <c r="O89" s="243">
        <v>976053</v>
      </c>
      <c r="P89" s="248">
        <v>114443</v>
      </c>
      <c r="Q89" s="226">
        <v>6303322</v>
      </c>
      <c r="R89" s="243">
        <v>76712</v>
      </c>
      <c r="S89" s="246">
        <v>76382</v>
      </c>
    </row>
    <row r="90" spans="1:19">
      <c r="A90" s="218">
        <v>139</v>
      </c>
      <c r="B90" s="217" t="s">
        <v>1199</v>
      </c>
      <c r="C90" s="224">
        <v>37266306.274479993</v>
      </c>
      <c r="D90" s="226">
        <v>6839156</v>
      </c>
      <c r="E90" s="228"/>
      <c r="F90" s="224">
        <v>51758757</v>
      </c>
      <c r="G90" s="226">
        <v>9329527</v>
      </c>
      <c r="H90" s="228"/>
      <c r="I90" s="227">
        <v>56550786</v>
      </c>
      <c r="J90" s="243">
        <v>4792029</v>
      </c>
      <c r="K90" s="226">
        <v>10399994</v>
      </c>
      <c r="L90" s="243">
        <v>1070467</v>
      </c>
      <c r="M90" s="228"/>
      <c r="N90" s="224">
        <v>55451115</v>
      </c>
      <c r="O90" s="243">
        <v>3692358</v>
      </c>
      <c r="P90" s="248">
        <v>-1099671</v>
      </c>
      <c r="Q90" s="226">
        <v>9738181</v>
      </c>
      <c r="R90" s="243">
        <v>408654</v>
      </c>
      <c r="S90" s="246">
        <v>-661813</v>
      </c>
    </row>
    <row r="91" spans="1:19">
      <c r="A91" s="218">
        <v>141</v>
      </c>
      <c r="B91" s="217" t="s">
        <v>1201</v>
      </c>
      <c r="C91" s="224">
        <v>29167889.792099994</v>
      </c>
      <c r="D91" s="226">
        <v>11940706</v>
      </c>
      <c r="E91" s="228"/>
      <c r="F91" s="224">
        <v>32437384</v>
      </c>
      <c r="G91" s="226">
        <v>12580373</v>
      </c>
      <c r="H91" s="228"/>
      <c r="I91" s="227">
        <v>35193935</v>
      </c>
      <c r="J91" s="243">
        <v>2756551</v>
      </c>
      <c r="K91" s="226">
        <v>13481028</v>
      </c>
      <c r="L91" s="243">
        <v>900655</v>
      </c>
      <c r="M91" s="228"/>
      <c r="N91" s="224">
        <v>36608335</v>
      </c>
      <c r="O91" s="243">
        <v>4170951</v>
      </c>
      <c r="P91" s="248">
        <v>1414400</v>
      </c>
      <c r="Q91" s="226">
        <v>13294389</v>
      </c>
      <c r="R91" s="243">
        <v>714016</v>
      </c>
      <c r="S91" s="246">
        <v>-186639</v>
      </c>
    </row>
    <row r="92" spans="1:19">
      <c r="A92" s="218">
        <v>142</v>
      </c>
      <c r="B92" s="217" t="s">
        <v>1202</v>
      </c>
      <c r="C92" s="224">
        <v>10202468.317680001</v>
      </c>
      <c r="D92" s="226">
        <v>3846626</v>
      </c>
      <c r="E92" s="228"/>
      <c r="F92" s="224">
        <v>10552054</v>
      </c>
      <c r="G92" s="226">
        <v>4018246</v>
      </c>
      <c r="H92" s="228"/>
      <c r="I92" s="227">
        <v>11428611</v>
      </c>
      <c r="J92" s="243">
        <v>876557</v>
      </c>
      <c r="K92" s="226">
        <v>4018336</v>
      </c>
      <c r="L92" s="243">
        <v>90</v>
      </c>
      <c r="M92" s="228"/>
      <c r="N92" s="224">
        <v>12442301</v>
      </c>
      <c r="O92" s="243">
        <v>1890247</v>
      </c>
      <c r="P92" s="248">
        <v>1013690</v>
      </c>
      <c r="Q92" s="226">
        <v>4097267</v>
      </c>
      <c r="R92" s="243">
        <v>79021</v>
      </c>
      <c r="S92" s="246">
        <v>78931</v>
      </c>
    </row>
    <row r="93" spans="1:19">
      <c r="A93" s="218">
        <v>144</v>
      </c>
      <c r="B93" s="217" t="s">
        <v>1204</v>
      </c>
      <c r="C93" s="224">
        <v>17790224.73598</v>
      </c>
      <c r="D93" s="226">
        <v>3282240</v>
      </c>
      <c r="E93" s="228"/>
      <c r="F93" s="224">
        <v>18141123</v>
      </c>
      <c r="G93" s="226">
        <v>3590200</v>
      </c>
      <c r="H93" s="228"/>
      <c r="I93" s="227">
        <v>19593035</v>
      </c>
      <c r="J93" s="243">
        <v>1451912</v>
      </c>
      <c r="K93" s="226">
        <v>3590200</v>
      </c>
      <c r="L93" s="243">
        <v>0</v>
      </c>
      <c r="M93" s="228"/>
      <c r="N93" s="224">
        <v>19985897</v>
      </c>
      <c r="O93" s="243">
        <v>1844774</v>
      </c>
      <c r="P93" s="248">
        <v>392862</v>
      </c>
      <c r="Q93" s="226">
        <v>3731935</v>
      </c>
      <c r="R93" s="243">
        <v>141735</v>
      </c>
      <c r="S93" s="246">
        <v>141735</v>
      </c>
    </row>
    <row r="94" spans="1:19">
      <c r="A94" s="218">
        <v>145</v>
      </c>
      <c r="B94" s="217" t="s">
        <v>1205</v>
      </c>
      <c r="C94" s="224">
        <v>10631780.77052</v>
      </c>
      <c r="D94" s="226">
        <v>4340125</v>
      </c>
      <c r="E94" s="228"/>
      <c r="F94" s="224">
        <v>12864028</v>
      </c>
      <c r="G94" s="226">
        <v>4554635</v>
      </c>
      <c r="H94" s="228"/>
      <c r="I94" s="227">
        <v>13997177</v>
      </c>
      <c r="J94" s="243">
        <v>1133149</v>
      </c>
      <c r="K94" s="226">
        <v>4555265</v>
      </c>
      <c r="L94" s="243">
        <v>630</v>
      </c>
      <c r="M94" s="228"/>
      <c r="N94" s="224">
        <v>14295006</v>
      </c>
      <c r="O94" s="243">
        <v>1430978</v>
      </c>
      <c r="P94" s="248">
        <v>297829</v>
      </c>
      <c r="Q94" s="226">
        <v>4654271</v>
      </c>
      <c r="R94" s="243">
        <v>99636</v>
      </c>
      <c r="S94" s="246">
        <v>99006</v>
      </c>
    </row>
    <row r="95" spans="1:19">
      <c r="A95" s="218">
        <v>149</v>
      </c>
      <c r="B95" s="217" t="s">
        <v>1209</v>
      </c>
      <c r="C95" s="224">
        <v>196866060.98999995</v>
      </c>
      <c r="D95" s="226">
        <v>188612758.94704434</v>
      </c>
      <c r="E95" s="228"/>
      <c r="F95" s="224">
        <v>245404244</v>
      </c>
      <c r="G95" s="226">
        <v>229024296</v>
      </c>
      <c r="H95" s="228"/>
      <c r="I95" s="227">
        <v>274110900</v>
      </c>
      <c r="J95" s="243">
        <v>28706656</v>
      </c>
      <c r="K95" s="226">
        <v>257617039</v>
      </c>
      <c r="L95" s="243">
        <v>28592743</v>
      </c>
      <c r="M95" s="228"/>
      <c r="N95" s="224">
        <v>319541803</v>
      </c>
      <c r="O95" s="243">
        <v>74137559</v>
      </c>
      <c r="P95" s="248">
        <v>45430903</v>
      </c>
      <c r="Q95" s="226">
        <v>302992504</v>
      </c>
      <c r="R95" s="243">
        <v>73968208</v>
      </c>
      <c r="S95" s="246">
        <v>45375465</v>
      </c>
    </row>
    <row r="96" spans="1:19">
      <c r="A96" s="218">
        <v>150</v>
      </c>
      <c r="B96" s="217" t="s">
        <v>1210</v>
      </c>
      <c r="C96" s="224">
        <v>7003346.3699999992</v>
      </c>
      <c r="D96" s="226">
        <v>2066619</v>
      </c>
      <c r="E96" s="228"/>
      <c r="F96" s="224">
        <v>8185646</v>
      </c>
      <c r="G96" s="226">
        <v>2188359</v>
      </c>
      <c r="H96" s="228"/>
      <c r="I96" s="227">
        <v>8787314</v>
      </c>
      <c r="J96" s="243">
        <v>601668</v>
      </c>
      <c r="K96" s="226">
        <v>2239066</v>
      </c>
      <c r="L96" s="243">
        <v>50707</v>
      </c>
      <c r="M96" s="228"/>
      <c r="N96" s="224">
        <v>9982763</v>
      </c>
      <c r="O96" s="243">
        <v>1797117</v>
      </c>
      <c r="P96" s="248">
        <v>1195449</v>
      </c>
      <c r="Q96" s="226">
        <v>2558700</v>
      </c>
      <c r="R96" s="243">
        <v>370341</v>
      </c>
      <c r="S96" s="246">
        <v>319634</v>
      </c>
    </row>
    <row r="97" spans="1:19">
      <c r="A97" s="218">
        <v>151</v>
      </c>
      <c r="B97" s="217" t="s">
        <v>1211</v>
      </c>
      <c r="C97" s="224">
        <v>17044107.479999997</v>
      </c>
      <c r="D97" s="226">
        <v>9755847</v>
      </c>
      <c r="E97" s="228"/>
      <c r="F97" s="224">
        <v>19423244</v>
      </c>
      <c r="G97" s="226">
        <v>10369896</v>
      </c>
      <c r="H97" s="228"/>
      <c r="I97" s="227">
        <v>20698691</v>
      </c>
      <c r="J97" s="243">
        <v>1275447</v>
      </c>
      <c r="K97" s="226">
        <v>10855618</v>
      </c>
      <c r="L97" s="243">
        <v>485722</v>
      </c>
      <c r="M97" s="228"/>
      <c r="N97" s="224">
        <v>22165837</v>
      </c>
      <c r="O97" s="243">
        <v>2742593</v>
      </c>
      <c r="P97" s="248">
        <v>1467146</v>
      </c>
      <c r="Q97" s="226">
        <v>11392180</v>
      </c>
      <c r="R97" s="243">
        <v>1022284</v>
      </c>
      <c r="S97" s="246">
        <v>536562</v>
      </c>
    </row>
    <row r="98" spans="1:19">
      <c r="A98" s="218">
        <v>152</v>
      </c>
      <c r="B98" s="217" t="s">
        <v>1212</v>
      </c>
      <c r="C98" s="224">
        <v>5362646.540000001</v>
      </c>
      <c r="D98" s="226">
        <v>1257705</v>
      </c>
      <c r="E98" s="228"/>
      <c r="F98" s="224">
        <v>5539719</v>
      </c>
      <c r="G98" s="226">
        <v>1349875</v>
      </c>
      <c r="H98" s="228"/>
      <c r="I98" s="227">
        <v>5975370</v>
      </c>
      <c r="J98" s="243">
        <v>435651</v>
      </c>
      <c r="K98" s="226">
        <v>1349605</v>
      </c>
      <c r="L98" s="243">
        <v>-270</v>
      </c>
      <c r="M98" s="228"/>
      <c r="N98" s="224">
        <v>6382319</v>
      </c>
      <c r="O98" s="243">
        <v>842600</v>
      </c>
      <c r="P98" s="248">
        <v>406949</v>
      </c>
      <c r="Q98" s="226">
        <v>1392363</v>
      </c>
      <c r="R98" s="243">
        <v>42488</v>
      </c>
      <c r="S98" s="246">
        <v>42758</v>
      </c>
    </row>
    <row r="99" spans="1:19">
      <c r="A99" s="218">
        <v>153</v>
      </c>
      <c r="B99" s="217" t="s">
        <v>1213</v>
      </c>
      <c r="C99" s="224">
        <v>72123478.449999988</v>
      </c>
      <c r="D99" s="226">
        <v>44256877</v>
      </c>
      <c r="E99" s="228"/>
      <c r="F99" s="224">
        <v>86515922</v>
      </c>
      <c r="G99" s="226">
        <v>52522906</v>
      </c>
      <c r="H99" s="228"/>
      <c r="I99" s="227">
        <v>93207052</v>
      </c>
      <c r="J99" s="243">
        <v>6691130</v>
      </c>
      <c r="K99" s="226">
        <v>56248821</v>
      </c>
      <c r="L99" s="243">
        <v>3725915</v>
      </c>
      <c r="M99" s="228"/>
      <c r="N99" s="224">
        <v>104974410</v>
      </c>
      <c r="O99" s="243">
        <v>18458488</v>
      </c>
      <c r="P99" s="248">
        <v>11767358</v>
      </c>
      <c r="Q99" s="226">
        <v>65366479</v>
      </c>
      <c r="R99" s="243">
        <v>12843573</v>
      </c>
      <c r="S99" s="246">
        <v>9117658</v>
      </c>
    </row>
    <row r="100" spans="1:19">
      <c r="A100" s="218">
        <v>154</v>
      </c>
      <c r="B100" s="217" t="s">
        <v>1214</v>
      </c>
      <c r="C100" s="224">
        <v>1040580.59</v>
      </c>
      <c r="D100" s="226">
        <v>292151</v>
      </c>
      <c r="E100" s="228"/>
      <c r="F100" s="224">
        <v>1584846</v>
      </c>
      <c r="G100" s="226">
        <v>389677</v>
      </c>
      <c r="H100" s="228"/>
      <c r="I100" s="227">
        <v>1654378</v>
      </c>
      <c r="J100" s="243">
        <v>69532</v>
      </c>
      <c r="K100" s="226">
        <v>370155</v>
      </c>
      <c r="L100" s="243">
        <v>-19522</v>
      </c>
      <c r="M100" s="228"/>
      <c r="N100" s="224">
        <v>1784326</v>
      </c>
      <c r="O100" s="243">
        <v>199480</v>
      </c>
      <c r="P100" s="248">
        <v>129948</v>
      </c>
      <c r="Q100" s="226">
        <v>420727</v>
      </c>
      <c r="R100" s="243">
        <v>31050</v>
      </c>
      <c r="S100" s="246">
        <v>50572</v>
      </c>
    </row>
    <row r="101" spans="1:19">
      <c r="A101" s="218">
        <v>155</v>
      </c>
      <c r="B101" s="217" t="s">
        <v>1215</v>
      </c>
      <c r="C101" s="224">
        <v>76234730.040079996</v>
      </c>
      <c r="D101" s="226">
        <v>14217984</v>
      </c>
      <c r="E101" s="228"/>
      <c r="F101" s="224">
        <v>101589839</v>
      </c>
      <c r="G101" s="226">
        <v>17778222</v>
      </c>
      <c r="H101" s="228"/>
      <c r="I101" s="227">
        <v>109827390</v>
      </c>
      <c r="J101" s="243">
        <v>8237551</v>
      </c>
      <c r="K101" s="226">
        <v>21295715</v>
      </c>
      <c r="L101" s="243">
        <v>3517493</v>
      </c>
      <c r="M101" s="228"/>
      <c r="N101" s="224">
        <v>108963523</v>
      </c>
      <c r="O101" s="243">
        <v>7373684</v>
      </c>
      <c r="P101" s="248">
        <v>-863867</v>
      </c>
      <c r="Q101" s="226">
        <v>20938056</v>
      </c>
      <c r="R101" s="243">
        <v>3159834</v>
      </c>
      <c r="S101" s="246">
        <v>-357659</v>
      </c>
    </row>
    <row r="102" spans="1:19">
      <c r="A102" s="218">
        <v>157</v>
      </c>
      <c r="B102" s="217" t="s">
        <v>1217</v>
      </c>
      <c r="C102" s="224">
        <v>6185737.5497599998</v>
      </c>
      <c r="D102" s="226">
        <v>1082505</v>
      </c>
      <c r="E102" s="228"/>
      <c r="F102" s="224">
        <v>8165615</v>
      </c>
      <c r="G102" s="226">
        <v>1428983</v>
      </c>
      <c r="H102" s="228"/>
      <c r="I102" s="227">
        <v>8834008</v>
      </c>
      <c r="J102" s="243">
        <v>668393</v>
      </c>
      <c r="K102" s="226">
        <v>1545951</v>
      </c>
      <c r="L102" s="243">
        <v>116968</v>
      </c>
      <c r="M102" s="228"/>
      <c r="N102" s="224">
        <v>8878526</v>
      </c>
      <c r="O102" s="243">
        <v>712911</v>
      </c>
      <c r="P102" s="248">
        <v>44518</v>
      </c>
      <c r="Q102" s="226">
        <v>1750609</v>
      </c>
      <c r="R102" s="243">
        <v>321626</v>
      </c>
      <c r="S102" s="246">
        <v>204658</v>
      </c>
    </row>
    <row r="103" spans="1:19">
      <c r="A103" s="218">
        <v>158</v>
      </c>
      <c r="B103" s="217" t="s">
        <v>1218</v>
      </c>
      <c r="C103" s="224">
        <v>15912198.077959999</v>
      </c>
      <c r="D103" s="226">
        <v>3991548</v>
      </c>
      <c r="E103" s="228"/>
      <c r="F103" s="224">
        <v>20164928</v>
      </c>
      <c r="G103" s="226">
        <v>4322138</v>
      </c>
      <c r="H103" s="228"/>
      <c r="I103" s="227">
        <v>21769609</v>
      </c>
      <c r="J103" s="243">
        <v>1604681</v>
      </c>
      <c r="K103" s="226">
        <v>4322138</v>
      </c>
      <c r="L103" s="243">
        <v>0</v>
      </c>
      <c r="M103" s="228"/>
      <c r="N103" s="224">
        <v>21807273</v>
      </c>
      <c r="O103" s="243">
        <v>1642345</v>
      </c>
      <c r="P103" s="248">
        <v>37664</v>
      </c>
      <c r="Q103" s="226">
        <v>4524226</v>
      </c>
      <c r="R103" s="243">
        <v>202088</v>
      </c>
      <c r="S103" s="246">
        <v>202088</v>
      </c>
    </row>
    <row r="104" spans="1:19">
      <c r="A104" s="218">
        <v>159</v>
      </c>
      <c r="B104" s="217" t="s">
        <v>1219</v>
      </c>
      <c r="C104" s="224">
        <v>27927235.790000003</v>
      </c>
      <c r="D104" s="226">
        <v>5259665</v>
      </c>
      <c r="E104" s="228"/>
      <c r="F104" s="224">
        <v>34926278</v>
      </c>
      <c r="G104" s="226">
        <v>8262610</v>
      </c>
      <c r="H104" s="228"/>
      <c r="I104" s="227">
        <v>37532782</v>
      </c>
      <c r="J104" s="243">
        <v>2606504</v>
      </c>
      <c r="K104" s="226">
        <v>8911080</v>
      </c>
      <c r="L104" s="243">
        <v>648470</v>
      </c>
      <c r="M104" s="228"/>
      <c r="N104" s="224">
        <v>37611259</v>
      </c>
      <c r="O104" s="243">
        <v>2684981</v>
      </c>
      <c r="P104" s="248">
        <v>78477</v>
      </c>
      <c r="Q104" s="226">
        <v>7575710</v>
      </c>
      <c r="R104" s="243">
        <v>-686900</v>
      </c>
      <c r="S104" s="246">
        <v>-1335370</v>
      </c>
    </row>
    <row r="105" spans="1:19">
      <c r="A105" s="218">
        <v>160</v>
      </c>
      <c r="B105" s="217" t="s">
        <v>1220</v>
      </c>
      <c r="C105" s="224">
        <v>198336328.19000003</v>
      </c>
      <c r="D105" s="226">
        <v>150935483</v>
      </c>
      <c r="E105" s="228"/>
      <c r="F105" s="224">
        <v>262198657</v>
      </c>
      <c r="G105" s="226">
        <v>201228116</v>
      </c>
      <c r="H105" s="228"/>
      <c r="I105" s="227">
        <v>287574582</v>
      </c>
      <c r="J105" s="243">
        <v>25375925</v>
      </c>
      <c r="K105" s="226">
        <v>221976097</v>
      </c>
      <c r="L105" s="243">
        <v>20747981</v>
      </c>
      <c r="M105" s="228"/>
      <c r="N105" s="224">
        <v>332240638</v>
      </c>
      <c r="O105" s="243">
        <v>70041981</v>
      </c>
      <c r="P105" s="248">
        <v>44666056</v>
      </c>
      <c r="Q105" s="226">
        <v>266299724</v>
      </c>
      <c r="R105" s="243">
        <v>65071608</v>
      </c>
      <c r="S105" s="246">
        <v>44323627</v>
      </c>
    </row>
    <row r="106" spans="1:19">
      <c r="A106" s="218">
        <v>161</v>
      </c>
      <c r="B106" s="217" t="s">
        <v>1221</v>
      </c>
      <c r="C106" s="224">
        <v>27633670.819999997</v>
      </c>
      <c r="D106" s="226">
        <v>13719693</v>
      </c>
      <c r="E106" s="228"/>
      <c r="F106" s="224">
        <v>30628805</v>
      </c>
      <c r="G106" s="226">
        <v>14206273</v>
      </c>
      <c r="H106" s="228"/>
      <c r="I106" s="227">
        <v>32949082</v>
      </c>
      <c r="J106" s="243">
        <v>2320277</v>
      </c>
      <c r="K106" s="226">
        <v>14206363</v>
      </c>
      <c r="L106" s="243">
        <v>90</v>
      </c>
      <c r="M106" s="228"/>
      <c r="N106" s="224">
        <v>35697226</v>
      </c>
      <c r="O106" s="243">
        <v>5068421</v>
      </c>
      <c r="P106" s="248">
        <v>2748144</v>
      </c>
      <c r="Q106" s="226">
        <v>14643687</v>
      </c>
      <c r="R106" s="243">
        <v>437414</v>
      </c>
      <c r="S106" s="246">
        <v>437324</v>
      </c>
    </row>
    <row r="107" spans="1:19">
      <c r="A107" s="218">
        <v>162</v>
      </c>
      <c r="B107" s="217" t="s">
        <v>1222</v>
      </c>
      <c r="C107" s="224">
        <v>17203377.800000001</v>
      </c>
      <c r="D107" s="226">
        <v>7538072</v>
      </c>
      <c r="E107" s="228"/>
      <c r="F107" s="224">
        <v>21773426</v>
      </c>
      <c r="G107" s="226">
        <v>9697037</v>
      </c>
      <c r="H107" s="228"/>
      <c r="I107" s="227">
        <v>23316624</v>
      </c>
      <c r="J107" s="243">
        <v>1543198</v>
      </c>
      <c r="K107" s="226">
        <v>10157987</v>
      </c>
      <c r="L107" s="243">
        <v>460950</v>
      </c>
      <c r="M107" s="228"/>
      <c r="N107" s="224">
        <v>24030071</v>
      </c>
      <c r="O107" s="243">
        <v>2256645</v>
      </c>
      <c r="P107" s="248">
        <v>713447</v>
      </c>
      <c r="Q107" s="226">
        <v>10197838</v>
      </c>
      <c r="R107" s="243">
        <v>500801</v>
      </c>
      <c r="S107" s="246">
        <v>39851</v>
      </c>
    </row>
    <row r="108" spans="1:19">
      <c r="A108" s="218">
        <v>163</v>
      </c>
      <c r="B108" s="217" t="s">
        <v>1223</v>
      </c>
      <c r="C108" s="224">
        <v>217113702.87999997</v>
      </c>
      <c r="D108" s="226">
        <v>167691187.76438755</v>
      </c>
      <c r="E108" s="228"/>
      <c r="F108" s="224">
        <v>310875763</v>
      </c>
      <c r="G108" s="226">
        <v>245022620</v>
      </c>
      <c r="H108" s="228"/>
      <c r="I108" s="227">
        <v>341023560</v>
      </c>
      <c r="J108" s="243">
        <v>30147797</v>
      </c>
      <c r="K108" s="226">
        <v>273251738</v>
      </c>
      <c r="L108" s="243">
        <v>28229118</v>
      </c>
      <c r="M108" s="228"/>
      <c r="N108" s="224">
        <v>393103288</v>
      </c>
      <c r="O108" s="243">
        <v>82227525</v>
      </c>
      <c r="P108" s="248">
        <v>52079728</v>
      </c>
      <c r="Q108" s="226">
        <v>324021390</v>
      </c>
      <c r="R108" s="243">
        <v>78998770</v>
      </c>
      <c r="S108" s="246">
        <v>50769652</v>
      </c>
    </row>
    <row r="109" spans="1:19">
      <c r="A109" s="218">
        <v>164</v>
      </c>
      <c r="B109" s="217" t="s">
        <v>1224</v>
      </c>
      <c r="C109" s="224">
        <v>22155796.556120005</v>
      </c>
      <c r="D109" s="226">
        <v>4338661</v>
      </c>
      <c r="E109" s="228"/>
      <c r="F109" s="224">
        <v>27748196</v>
      </c>
      <c r="G109" s="226">
        <v>4855934</v>
      </c>
      <c r="H109" s="228"/>
      <c r="I109" s="227">
        <v>29756397</v>
      </c>
      <c r="J109" s="243">
        <v>2008201</v>
      </c>
      <c r="K109" s="226">
        <v>5207369</v>
      </c>
      <c r="L109" s="243">
        <v>351435</v>
      </c>
      <c r="M109" s="228"/>
      <c r="N109" s="224">
        <v>29871969</v>
      </c>
      <c r="O109" s="243">
        <v>2123773</v>
      </c>
      <c r="P109" s="248">
        <v>115572</v>
      </c>
      <c r="Q109" s="226">
        <v>5238371</v>
      </c>
      <c r="R109" s="243">
        <v>382437</v>
      </c>
      <c r="S109" s="246">
        <v>31002</v>
      </c>
    </row>
    <row r="110" spans="1:19">
      <c r="A110" s="218">
        <v>165</v>
      </c>
      <c r="B110" s="217" t="s">
        <v>1225</v>
      </c>
      <c r="C110" s="224">
        <v>90460805.376449972</v>
      </c>
      <c r="D110" s="226">
        <v>49297769</v>
      </c>
      <c r="E110" s="228"/>
      <c r="F110" s="224">
        <v>108869696</v>
      </c>
      <c r="G110" s="226">
        <v>50792379</v>
      </c>
      <c r="H110" s="228"/>
      <c r="I110" s="227">
        <v>117596859</v>
      </c>
      <c r="J110" s="243">
        <v>8727163</v>
      </c>
      <c r="K110" s="226">
        <v>56018455</v>
      </c>
      <c r="L110" s="243">
        <v>5226076</v>
      </c>
      <c r="M110" s="228"/>
      <c r="N110" s="224">
        <v>134158134</v>
      </c>
      <c r="O110" s="243">
        <v>25288438</v>
      </c>
      <c r="P110" s="248">
        <v>16561275</v>
      </c>
      <c r="Q110" s="226">
        <v>71333995</v>
      </c>
      <c r="R110" s="243">
        <v>20541616</v>
      </c>
      <c r="S110" s="246">
        <v>15315540</v>
      </c>
    </row>
    <row r="111" spans="1:19">
      <c r="A111" s="218">
        <v>167</v>
      </c>
      <c r="B111" s="217" t="s">
        <v>1227</v>
      </c>
      <c r="C111" s="224">
        <v>41538657.52544</v>
      </c>
      <c r="D111" s="226">
        <v>18846329</v>
      </c>
      <c r="E111" s="228"/>
      <c r="F111" s="224">
        <v>43988758</v>
      </c>
      <c r="G111" s="226">
        <v>19577129</v>
      </c>
      <c r="H111" s="228"/>
      <c r="I111" s="227">
        <v>47408174</v>
      </c>
      <c r="J111" s="243">
        <v>3419416</v>
      </c>
      <c r="K111" s="226">
        <v>19577129</v>
      </c>
      <c r="L111" s="243">
        <v>0</v>
      </c>
      <c r="M111" s="228"/>
      <c r="N111" s="224">
        <v>48260993</v>
      </c>
      <c r="O111" s="243">
        <v>4272235</v>
      </c>
      <c r="P111" s="248">
        <v>852819</v>
      </c>
      <c r="Q111" s="226">
        <v>19914525</v>
      </c>
      <c r="R111" s="243">
        <v>337396</v>
      </c>
      <c r="S111" s="246">
        <v>337396</v>
      </c>
    </row>
    <row r="112" spans="1:19">
      <c r="A112" s="218">
        <v>168</v>
      </c>
      <c r="B112" s="217" t="s">
        <v>1228</v>
      </c>
      <c r="C112" s="224">
        <v>31517682.5</v>
      </c>
      <c r="D112" s="226">
        <v>5837259</v>
      </c>
      <c r="E112" s="228"/>
      <c r="F112" s="224">
        <v>34485519</v>
      </c>
      <c r="G112" s="226">
        <v>6438999</v>
      </c>
      <c r="H112" s="228"/>
      <c r="I112" s="227">
        <v>37266461</v>
      </c>
      <c r="J112" s="243">
        <v>2780942</v>
      </c>
      <c r="K112" s="226">
        <v>6521631</v>
      </c>
      <c r="L112" s="243">
        <v>82632</v>
      </c>
      <c r="M112" s="228"/>
      <c r="N112" s="224">
        <v>37571340</v>
      </c>
      <c r="O112" s="243">
        <v>3085821</v>
      </c>
      <c r="P112" s="248">
        <v>304879</v>
      </c>
      <c r="Q112" s="226">
        <v>8112988</v>
      </c>
      <c r="R112" s="243">
        <v>1673989</v>
      </c>
      <c r="S112" s="246">
        <v>1591357</v>
      </c>
    </row>
    <row r="113" spans="1:19">
      <c r="A113" s="218">
        <v>169</v>
      </c>
      <c r="B113" s="220" t="s">
        <v>1229</v>
      </c>
      <c r="C113" s="224">
        <v>4470718.4500000011</v>
      </c>
      <c r="D113" s="226">
        <v>846844</v>
      </c>
      <c r="E113" s="228"/>
      <c r="F113" s="224">
        <v>5404773</v>
      </c>
      <c r="G113" s="226">
        <v>945835</v>
      </c>
      <c r="H113" s="228"/>
      <c r="I113" s="227">
        <v>5857141</v>
      </c>
      <c r="J113" s="243">
        <v>452368</v>
      </c>
      <c r="K113" s="226">
        <v>1025040</v>
      </c>
      <c r="L113" s="243">
        <v>79205</v>
      </c>
      <c r="M113" s="228"/>
      <c r="N113" s="224">
        <v>6064455</v>
      </c>
      <c r="O113" s="243">
        <v>659682</v>
      </c>
      <c r="P113" s="248">
        <v>207314</v>
      </c>
      <c r="Q113" s="226">
        <v>1166303</v>
      </c>
      <c r="R113" s="243">
        <v>220468</v>
      </c>
      <c r="S113" s="246">
        <v>141263</v>
      </c>
    </row>
    <row r="114" spans="1:19">
      <c r="A114" s="218">
        <v>170</v>
      </c>
      <c r="B114" s="220" t="s">
        <v>1230</v>
      </c>
      <c r="C114" s="224">
        <v>60815717.02979999</v>
      </c>
      <c r="D114" s="226">
        <v>27459350.453954868</v>
      </c>
      <c r="E114" s="228"/>
      <c r="F114" s="224">
        <v>79791941</v>
      </c>
      <c r="G114" s="226">
        <v>37589363</v>
      </c>
      <c r="H114" s="228"/>
      <c r="I114" s="227">
        <v>86573429</v>
      </c>
      <c r="J114" s="243">
        <v>6781488</v>
      </c>
      <c r="K114" s="226">
        <v>42516897</v>
      </c>
      <c r="L114" s="243">
        <v>4927534</v>
      </c>
      <c r="M114" s="228"/>
      <c r="N114" s="224">
        <v>94275759</v>
      </c>
      <c r="O114" s="243">
        <v>14483818</v>
      </c>
      <c r="P114" s="248">
        <v>7702330</v>
      </c>
      <c r="Q114" s="226">
        <v>48409799</v>
      </c>
      <c r="R114" s="243">
        <v>10820436</v>
      </c>
      <c r="S114" s="246">
        <v>5892902</v>
      </c>
    </row>
    <row r="115" spans="1:19">
      <c r="A115" s="218">
        <v>171</v>
      </c>
      <c r="B115" s="217" t="s">
        <v>1231</v>
      </c>
      <c r="C115" s="224">
        <v>41808529.701789998</v>
      </c>
      <c r="D115" s="226">
        <v>14543473</v>
      </c>
      <c r="E115" s="228"/>
      <c r="F115" s="224">
        <v>47407805</v>
      </c>
      <c r="G115" s="226">
        <v>15327683</v>
      </c>
      <c r="H115" s="228"/>
      <c r="I115" s="227">
        <v>50937830</v>
      </c>
      <c r="J115" s="243">
        <v>3530025</v>
      </c>
      <c r="K115" s="226">
        <v>15327773</v>
      </c>
      <c r="L115" s="243">
        <v>90</v>
      </c>
      <c r="M115" s="228"/>
      <c r="N115" s="224">
        <v>51861002</v>
      </c>
      <c r="O115" s="243">
        <v>4453197</v>
      </c>
      <c r="P115" s="248">
        <v>923172</v>
      </c>
      <c r="Q115" s="226">
        <v>15690892</v>
      </c>
      <c r="R115" s="243">
        <v>363209</v>
      </c>
      <c r="S115" s="246">
        <v>363119</v>
      </c>
    </row>
    <row r="116" spans="1:19">
      <c r="A116" s="218">
        <v>172</v>
      </c>
      <c r="B116" s="217" t="s">
        <v>1232</v>
      </c>
      <c r="C116" s="224">
        <v>17705538.060000002</v>
      </c>
      <c r="D116" s="226">
        <v>4590756</v>
      </c>
      <c r="E116" s="228"/>
      <c r="F116" s="224">
        <v>20971870</v>
      </c>
      <c r="G116" s="226">
        <v>4917006</v>
      </c>
      <c r="H116" s="228"/>
      <c r="I116" s="227">
        <v>22532776</v>
      </c>
      <c r="J116" s="243">
        <v>1560906</v>
      </c>
      <c r="K116" s="226">
        <v>4917006</v>
      </c>
      <c r="L116" s="243">
        <v>0</v>
      </c>
      <c r="M116" s="228"/>
      <c r="N116" s="224">
        <v>24487100</v>
      </c>
      <c r="O116" s="243">
        <v>3515230</v>
      </c>
      <c r="P116" s="248">
        <v>1954324</v>
      </c>
      <c r="Q116" s="226">
        <v>5068527</v>
      </c>
      <c r="R116" s="243">
        <v>151521</v>
      </c>
      <c r="S116" s="246">
        <v>151521</v>
      </c>
    </row>
    <row r="117" spans="1:19">
      <c r="A117" s="218">
        <v>173</v>
      </c>
      <c r="B117" s="220" t="s">
        <v>1233</v>
      </c>
      <c r="C117" s="224">
        <v>4347489.0200000014</v>
      </c>
      <c r="D117" s="226">
        <v>826405</v>
      </c>
      <c r="E117" s="228"/>
      <c r="F117" s="224">
        <v>4219022</v>
      </c>
      <c r="G117" s="226">
        <v>905175</v>
      </c>
      <c r="H117" s="228"/>
      <c r="I117" s="227">
        <v>4630025</v>
      </c>
      <c r="J117" s="243">
        <v>411003</v>
      </c>
      <c r="K117" s="226">
        <v>905625</v>
      </c>
      <c r="L117" s="243">
        <v>450</v>
      </c>
      <c r="M117" s="228"/>
      <c r="N117" s="224">
        <v>4726945</v>
      </c>
      <c r="O117" s="243">
        <v>507923</v>
      </c>
      <c r="P117" s="248">
        <v>96920</v>
      </c>
      <c r="Q117" s="226">
        <v>941337</v>
      </c>
      <c r="R117" s="243">
        <v>36162</v>
      </c>
      <c r="S117" s="246">
        <v>35712</v>
      </c>
    </row>
    <row r="118" spans="1:19">
      <c r="A118" s="218">
        <v>174</v>
      </c>
      <c r="B118" s="217" t="s">
        <v>1234</v>
      </c>
      <c r="C118" s="224">
        <v>15215994.512989998</v>
      </c>
      <c r="D118" s="226">
        <v>5402021</v>
      </c>
      <c r="E118" s="228"/>
      <c r="F118" s="224">
        <v>16748706</v>
      </c>
      <c r="G118" s="226">
        <v>6019203</v>
      </c>
      <c r="H118" s="228"/>
      <c r="I118" s="227">
        <v>17994585</v>
      </c>
      <c r="J118" s="243">
        <v>1245879</v>
      </c>
      <c r="K118" s="226">
        <v>6297522</v>
      </c>
      <c r="L118" s="243">
        <v>278319</v>
      </c>
      <c r="M118" s="228"/>
      <c r="N118" s="224">
        <v>18588193</v>
      </c>
      <c r="O118" s="243">
        <v>1839487</v>
      </c>
      <c r="P118" s="248">
        <v>593608</v>
      </c>
      <c r="Q118" s="226">
        <v>6007218</v>
      </c>
      <c r="R118" s="243">
        <v>-11985</v>
      </c>
      <c r="S118" s="246">
        <v>-290304</v>
      </c>
    </row>
    <row r="119" spans="1:19">
      <c r="A119" s="218">
        <v>175</v>
      </c>
      <c r="B119" s="217" t="s">
        <v>1235</v>
      </c>
      <c r="C119" s="224">
        <v>24827316.099710003</v>
      </c>
      <c r="D119" s="226">
        <v>6213144</v>
      </c>
      <c r="E119" s="228"/>
      <c r="F119" s="224">
        <v>30087447</v>
      </c>
      <c r="G119" s="226">
        <v>6717144</v>
      </c>
      <c r="H119" s="228"/>
      <c r="I119" s="227">
        <v>32402121</v>
      </c>
      <c r="J119" s="243">
        <v>2314674</v>
      </c>
      <c r="K119" s="226">
        <v>6717144</v>
      </c>
      <c r="L119" s="243">
        <v>0</v>
      </c>
      <c r="M119" s="228"/>
      <c r="N119" s="224">
        <v>32401072</v>
      </c>
      <c r="O119" s="243">
        <v>2313625</v>
      </c>
      <c r="P119" s="248">
        <v>-1049</v>
      </c>
      <c r="Q119" s="226">
        <v>6951504</v>
      </c>
      <c r="R119" s="243">
        <v>234360</v>
      </c>
      <c r="S119" s="246">
        <v>234360</v>
      </c>
    </row>
    <row r="120" spans="1:19">
      <c r="A120" s="218">
        <v>176</v>
      </c>
      <c r="B120" s="217" t="s">
        <v>1236</v>
      </c>
      <c r="C120" s="224">
        <v>55510529.107759997</v>
      </c>
      <c r="D120" s="226">
        <v>12004766</v>
      </c>
      <c r="E120" s="228"/>
      <c r="F120" s="224">
        <v>60859013</v>
      </c>
      <c r="G120" s="226">
        <v>12882976</v>
      </c>
      <c r="H120" s="228"/>
      <c r="I120" s="227">
        <v>64766511</v>
      </c>
      <c r="J120" s="243">
        <v>3907498</v>
      </c>
      <c r="K120" s="226">
        <v>12883156</v>
      </c>
      <c r="L120" s="243">
        <v>180</v>
      </c>
      <c r="M120" s="228"/>
      <c r="N120" s="224">
        <v>70803861</v>
      </c>
      <c r="O120" s="243">
        <v>9944848</v>
      </c>
      <c r="P120" s="248">
        <v>6037350</v>
      </c>
      <c r="Q120" s="226">
        <v>15885013</v>
      </c>
      <c r="R120" s="243">
        <v>3002037</v>
      </c>
      <c r="S120" s="246">
        <v>3001857</v>
      </c>
    </row>
    <row r="121" spans="1:19">
      <c r="A121" s="218">
        <v>177</v>
      </c>
      <c r="B121" s="217" t="s">
        <v>1237</v>
      </c>
      <c r="C121" s="224">
        <v>22271105.480700001</v>
      </c>
      <c r="D121" s="226">
        <v>10434849</v>
      </c>
      <c r="E121" s="228"/>
      <c r="F121" s="224">
        <v>25780321</v>
      </c>
      <c r="G121" s="226">
        <v>10866229</v>
      </c>
      <c r="H121" s="228"/>
      <c r="I121" s="227">
        <v>27809219</v>
      </c>
      <c r="J121" s="243">
        <v>2028898</v>
      </c>
      <c r="K121" s="226">
        <v>10866679</v>
      </c>
      <c r="L121" s="243">
        <v>450</v>
      </c>
      <c r="M121" s="228"/>
      <c r="N121" s="224">
        <v>28137268</v>
      </c>
      <c r="O121" s="243">
        <v>2356947</v>
      </c>
      <c r="P121" s="248">
        <v>328049</v>
      </c>
      <c r="Q121" s="226">
        <v>11066107</v>
      </c>
      <c r="R121" s="243">
        <v>199878</v>
      </c>
      <c r="S121" s="246">
        <v>199428</v>
      </c>
    </row>
    <row r="122" spans="1:19">
      <c r="A122" s="218">
        <v>178</v>
      </c>
      <c r="B122" s="217" t="s">
        <v>1238</v>
      </c>
      <c r="C122" s="224">
        <v>39714034.698880002</v>
      </c>
      <c r="D122" s="226">
        <v>8396206</v>
      </c>
      <c r="E122" s="228"/>
      <c r="F122" s="224">
        <v>53054153</v>
      </c>
      <c r="G122" s="226">
        <v>10346532</v>
      </c>
      <c r="H122" s="228"/>
      <c r="I122" s="227">
        <v>57092139</v>
      </c>
      <c r="J122" s="243">
        <v>4037986</v>
      </c>
      <c r="K122" s="226">
        <v>12681506</v>
      </c>
      <c r="L122" s="243">
        <v>2334974</v>
      </c>
      <c r="M122" s="228"/>
      <c r="N122" s="224">
        <v>57696799</v>
      </c>
      <c r="O122" s="243">
        <v>4642646</v>
      </c>
      <c r="P122" s="248">
        <v>604660</v>
      </c>
      <c r="Q122" s="226">
        <v>13340014</v>
      </c>
      <c r="R122" s="243">
        <v>2993482</v>
      </c>
      <c r="S122" s="246">
        <v>658508</v>
      </c>
    </row>
    <row r="123" spans="1:19">
      <c r="A123" s="218">
        <v>181</v>
      </c>
      <c r="B123" s="217" t="s">
        <v>1241</v>
      </c>
      <c r="C123" s="224">
        <v>81561883.420000002</v>
      </c>
      <c r="D123" s="226">
        <v>44704725.328574821</v>
      </c>
      <c r="E123" s="228"/>
      <c r="F123" s="224">
        <v>100185729</v>
      </c>
      <c r="G123" s="226">
        <v>52925392</v>
      </c>
      <c r="H123" s="228"/>
      <c r="I123" s="227">
        <v>107593142</v>
      </c>
      <c r="J123" s="243">
        <v>7407413</v>
      </c>
      <c r="K123" s="226">
        <v>58387726</v>
      </c>
      <c r="L123" s="243">
        <v>5462334</v>
      </c>
      <c r="M123" s="228"/>
      <c r="N123" s="224">
        <v>118960515</v>
      </c>
      <c r="O123" s="243">
        <v>18774786</v>
      </c>
      <c r="P123" s="248">
        <v>11367373</v>
      </c>
      <c r="Q123" s="226">
        <v>67896946</v>
      </c>
      <c r="R123" s="243">
        <v>14971554</v>
      </c>
      <c r="S123" s="246">
        <v>9509220</v>
      </c>
    </row>
    <row r="124" spans="1:19">
      <c r="A124" s="218">
        <v>182</v>
      </c>
      <c r="B124" s="217" t="s">
        <v>1242</v>
      </c>
      <c r="C124" s="224">
        <v>32018438.089999996</v>
      </c>
      <c r="D124" s="226">
        <v>17887019</v>
      </c>
      <c r="E124" s="228"/>
      <c r="F124" s="224">
        <v>38225522</v>
      </c>
      <c r="G124" s="226">
        <v>18490059</v>
      </c>
      <c r="H124" s="228"/>
      <c r="I124" s="227">
        <v>41148292</v>
      </c>
      <c r="J124" s="243">
        <v>2922770</v>
      </c>
      <c r="K124" s="226">
        <v>19450591</v>
      </c>
      <c r="L124" s="243">
        <v>960532</v>
      </c>
      <c r="M124" s="228"/>
      <c r="N124" s="224">
        <v>44491070</v>
      </c>
      <c r="O124" s="243">
        <v>6265548</v>
      </c>
      <c r="P124" s="248">
        <v>3342778</v>
      </c>
      <c r="Q124" s="226">
        <v>21438204</v>
      </c>
      <c r="R124" s="243">
        <v>2948145</v>
      </c>
      <c r="S124" s="246">
        <v>1987613</v>
      </c>
    </row>
    <row r="125" spans="1:19">
      <c r="A125" s="218">
        <v>184</v>
      </c>
      <c r="B125" s="217" t="s">
        <v>1244</v>
      </c>
      <c r="C125" s="224">
        <v>6287830.7335999999</v>
      </c>
      <c r="D125" s="226">
        <v>1646051</v>
      </c>
      <c r="E125" s="228"/>
      <c r="F125" s="224">
        <v>7249310</v>
      </c>
      <c r="G125" s="226">
        <v>1775641</v>
      </c>
      <c r="H125" s="228"/>
      <c r="I125" s="227">
        <v>7798839</v>
      </c>
      <c r="J125" s="243">
        <v>549529</v>
      </c>
      <c r="K125" s="226">
        <v>1775281</v>
      </c>
      <c r="L125" s="243">
        <v>-360</v>
      </c>
      <c r="M125" s="228"/>
      <c r="N125" s="224">
        <v>7860851</v>
      </c>
      <c r="O125" s="243">
        <v>611541</v>
      </c>
      <c r="P125" s="248">
        <v>62012</v>
      </c>
      <c r="Q125" s="226">
        <v>1835641</v>
      </c>
      <c r="R125" s="243">
        <v>60000</v>
      </c>
      <c r="S125" s="246">
        <v>60360</v>
      </c>
    </row>
    <row r="126" spans="1:19">
      <c r="A126" s="218">
        <v>185</v>
      </c>
      <c r="B126" s="217" t="s">
        <v>1245</v>
      </c>
      <c r="C126" s="224">
        <v>48944312.482440002</v>
      </c>
      <c r="D126" s="226">
        <v>24933124</v>
      </c>
      <c r="E126" s="228"/>
      <c r="F126" s="224">
        <v>62262091</v>
      </c>
      <c r="G126" s="226">
        <v>34380299</v>
      </c>
      <c r="H126" s="228"/>
      <c r="I126" s="227">
        <v>67404924</v>
      </c>
      <c r="J126" s="243">
        <v>5142833</v>
      </c>
      <c r="K126" s="226">
        <v>37023154</v>
      </c>
      <c r="L126" s="243">
        <v>2642855</v>
      </c>
      <c r="M126" s="228"/>
      <c r="N126" s="224">
        <v>73865189</v>
      </c>
      <c r="O126" s="243">
        <v>11603098</v>
      </c>
      <c r="P126" s="248">
        <v>6460265</v>
      </c>
      <c r="Q126" s="226">
        <v>41679384</v>
      </c>
      <c r="R126" s="243">
        <v>7299085</v>
      </c>
      <c r="S126" s="246">
        <v>4656230</v>
      </c>
    </row>
    <row r="127" spans="1:19">
      <c r="A127" s="218">
        <v>186</v>
      </c>
      <c r="B127" s="217" t="s">
        <v>1246</v>
      </c>
      <c r="C127" s="224">
        <v>18494289.77</v>
      </c>
      <c r="D127" s="226">
        <v>7371495</v>
      </c>
      <c r="E127" s="228"/>
      <c r="F127" s="224">
        <v>21209227</v>
      </c>
      <c r="G127" s="226">
        <v>8253620</v>
      </c>
      <c r="H127" s="228"/>
      <c r="I127" s="227">
        <v>22771205</v>
      </c>
      <c r="J127" s="243">
        <v>1561978</v>
      </c>
      <c r="K127" s="226">
        <v>8643471</v>
      </c>
      <c r="L127" s="243">
        <v>389851</v>
      </c>
      <c r="M127" s="228"/>
      <c r="N127" s="224">
        <v>24384556</v>
      </c>
      <c r="O127" s="243">
        <v>3175329</v>
      </c>
      <c r="P127" s="248">
        <v>1613351</v>
      </c>
      <c r="Q127" s="226">
        <v>9071030</v>
      </c>
      <c r="R127" s="243">
        <v>817410</v>
      </c>
      <c r="S127" s="246">
        <v>427559</v>
      </c>
    </row>
    <row r="128" spans="1:19">
      <c r="A128" s="218">
        <v>187</v>
      </c>
      <c r="B128" s="217" t="s">
        <v>1247</v>
      </c>
      <c r="C128" s="224">
        <v>11946580.289849997</v>
      </c>
      <c r="D128" s="226">
        <v>4796932</v>
      </c>
      <c r="E128" s="228"/>
      <c r="F128" s="224">
        <v>12034808</v>
      </c>
      <c r="G128" s="226">
        <v>5008102</v>
      </c>
      <c r="H128" s="228"/>
      <c r="I128" s="227">
        <v>12979205</v>
      </c>
      <c r="J128" s="243">
        <v>944397</v>
      </c>
      <c r="K128" s="226">
        <v>5008252</v>
      </c>
      <c r="L128" s="243">
        <v>150</v>
      </c>
      <c r="M128" s="228"/>
      <c r="N128" s="224">
        <v>13250162</v>
      </c>
      <c r="O128" s="243">
        <v>1215354</v>
      </c>
      <c r="P128" s="248">
        <v>270957</v>
      </c>
      <c r="Q128" s="226">
        <v>5105284</v>
      </c>
      <c r="R128" s="243">
        <v>97182</v>
      </c>
      <c r="S128" s="246">
        <v>97032</v>
      </c>
    </row>
    <row r="129" spans="1:19">
      <c r="A129" s="218">
        <v>189</v>
      </c>
      <c r="B129" s="217" t="s">
        <v>1249</v>
      </c>
      <c r="C129" s="224">
        <v>41890853.241980009</v>
      </c>
      <c r="D129" s="226">
        <v>8350074</v>
      </c>
      <c r="E129" s="228"/>
      <c r="F129" s="224">
        <v>58633189</v>
      </c>
      <c r="G129" s="226">
        <v>11587952</v>
      </c>
      <c r="H129" s="228"/>
      <c r="I129" s="227">
        <v>63025828</v>
      </c>
      <c r="J129" s="243">
        <v>4392639</v>
      </c>
      <c r="K129" s="226">
        <v>15048560</v>
      </c>
      <c r="L129" s="243">
        <v>3460608</v>
      </c>
      <c r="M129" s="228"/>
      <c r="N129" s="224">
        <v>63256495</v>
      </c>
      <c r="O129" s="243">
        <v>4623306</v>
      </c>
      <c r="P129" s="248">
        <v>230667</v>
      </c>
      <c r="Q129" s="226">
        <v>15317465</v>
      </c>
      <c r="R129" s="243">
        <v>3729513</v>
      </c>
      <c r="S129" s="246">
        <v>268905</v>
      </c>
    </row>
    <row r="130" spans="1:19">
      <c r="A130" s="218">
        <v>191</v>
      </c>
      <c r="B130" s="217" t="s">
        <v>1251</v>
      </c>
      <c r="C130" s="224">
        <v>9770916.2999999989</v>
      </c>
      <c r="D130" s="226">
        <v>7512995</v>
      </c>
      <c r="E130" s="228"/>
      <c r="F130" s="224">
        <v>9739589</v>
      </c>
      <c r="G130" s="226">
        <v>7681715</v>
      </c>
      <c r="H130" s="228"/>
      <c r="I130" s="227">
        <v>10544007</v>
      </c>
      <c r="J130" s="243">
        <v>804418</v>
      </c>
      <c r="K130" s="226">
        <v>7681775</v>
      </c>
      <c r="L130" s="243">
        <v>60</v>
      </c>
      <c r="M130" s="228"/>
      <c r="N130" s="224">
        <v>11301346</v>
      </c>
      <c r="O130" s="243">
        <v>1561757</v>
      </c>
      <c r="P130" s="248">
        <v>757339</v>
      </c>
      <c r="Q130" s="226">
        <v>7759148</v>
      </c>
      <c r="R130" s="243">
        <v>77433</v>
      </c>
      <c r="S130" s="246">
        <v>77373</v>
      </c>
    </row>
    <row r="131" spans="1:19">
      <c r="A131" s="218">
        <v>196</v>
      </c>
      <c r="B131" s="217" t="s">
        <v>1256</v>
      </c>
      <c r="C131" s="224">
        <v>2540955.2600000002</v>
      </c>
      <c r="D131" s="226">
        <v>515803</v>
      </c>
      <c r="E131" s="228"/>
      <c r="F131" s="224">
        <v>2606975</v>
      </c>
      <c r="G131" s="226">
        <v>563453</v>
      </c>
      <c r="H131" s="228"/>
      <c r="I131" s="227">
        <v>2814510</v>
      </c>
      <c r="J131" s="243">
        <v>207535</v>
      </c>
      <c r="K131" s="226">
        <v>563693</v>
      </c>
      <c r="L131" s="243">
        <v>240</v>
      </c>
      <c r="M131" s="228"/>
      <c r="N131" s="224">
        <v>2853892</v>
      </c>
      <c r="O131" s="243">
        <v>246917</v>
      </c>
      <c r="P131" s="248">
        <v>39382</v>
      </c>
      <c r="Q131" s="226">
        <v>585394</v>
      </c>
      <c r="R131" s="243">
        <v>21941</v>
      </c>
      <c r="S131" s="246">
        <v>21701</v>
      </c>
    </row>
    <row r="132" spans="1:19">
      <c r="A132" s="218">
        <v>197</v>
      </c>
      <c r="B132" s="217" t="s">
        <v>1257</v>
      </c>
      <c r="C132" s="224">
        <v>17684068.190000005</v>
      </c>
      <c r="D132" s="226">
        <v>3550359</v>
      </c>
      <c r="E132" s="228"/>
      <c r="F132" s="224">
        <v>24646718</v>
      </c>
      <c r="G132" s="226">
        <v>4917203</v>
      </c>
      <c r="H132" s="228"/>
      <c r="I132" s="227">
        <v>26641788</v>
      </c>
      <c r="J132" s="243">
        <v>1995070</v>
      </c>
      <c r="K132" s="226">
        <v>4662313</v>
      </c>
      <c r="L132" s="243">
        <v>-254890</v>
      </c>
      <c r="M132" s="228"/>
      <c r="N132" s="224">
        <v>28059265</v>
      </c>
      <c r="O132" s="243">
        <v>3412547</v>
      </c>
      <c r="P132" s="248">
        <v>1417477</v>
      </c>
      <c r="Q132" s="226">
        <v>6976164</v>
      </c>
      <c r="R132" s="243">
        <v>2058961</v>
      </c>
      <c r="S132" s="246">
        <v>2313851</v>
      </c>
    </row>
    <row r="133" spans="1:19">
      <c r="A133" s="218">
        <v>198</v>
      </c>
      <c r="B133" s="217" t="s">
        <v>1258</v>
      </c>
      <c r="C133" s="224">
        <v>55788455.043029986</v>
      </c>
      <c r="D133" s="226">
        <v>9762979</v>
      </c>
      <c r="E133" s="228"/>
      <c r="F133" s="224">
        <v>68399650</v>
      </c>
      <c r="G133" s="226">
        <v>11969938</v>
      </c>
      <c r="H133" s="228"/>
      <c r="I133" s="227">
        <v>73952185</v>
      </c>
      <c r="J133" s="243">
        <v>5552535</v>
      </c>
      <c r="K133" s="226">
        <v>12941633</v>
      </c>
      <c r="L133" s="243">
        <v>971695</v>
      </c>
      <c r="M133" s="228"/>
      <c r="N133" s="224">
        <v>74053768</v>
      </c>
      <c r="O133" s="243">
        <v>5654118</v>
      </c>
      <c r="P133" s="248">
        <v>101583</v>
      </c>
      <c r="Q133" s="226">
        <v>13007954</v>
      </c>
      <c r="R133" s="243">
        <v>1038016</v>
      </c>
      <c r="S133" s="246">
        <v>66321</v>
      </c>
    </row>
    <row r="134" spans="1:19">
      <c r="A134" s="218">
        <v>199</v>
      </c>
      <c r="B134" s="217" t="s">
        <v>1259</v>
      </c>
      <c r="C134" s="224">
        <v>56435153.947120003</v>
      </c>
      <c r="D134" s="226">
        <v>9876152</v>
      </c>
      <c r="E134" s="228"/>
      <c r="F134" s="224">
        <v>72851264</v>
      </c>
      <c r="G134" s="226">
        <v>12748971</v>
      </c>
      <c r="H134" s="228"/>
      <c r="I134" s="227">
        <v>77981874</v>
      </c>
      <c r="J134" s="243">
        <v>5130610</v>
      </c>
      <c r="K134" s="226">
        <v>13646828</v>
      </c>
      <c r="L134" s="243">
        <v>897857</v>
      </c>
      <c r="M134" s="228"/>
      <c r="N134" s="224">
        <v>78166849</v>
      </c>
      <c r="O134" s="243">
        <v>5315585</v>
      </c>
      <c r="P134" s="248">
        <v>184975</v>
      </c>
      <c r="Q134" s="226">
        <v>13692277</v>
      </c>
      <c r="R134" s="243">
        <v>943306</v>
      </c>
      <c r="S134" s="246">
        <v>45449</v>
      </c>
    </row>
    <row r="135" spans="1:19">
      <c r="A135" s="218">
        <v>201</v>
      </c>
      <c r="B135" s="217" t="s">
        <v>1261</v>
      </c>
      <c r="C135" s="224">
        <v>173832434.18000001</v>
      </c>
      <c r="D135" s="226">
        <v>145309461</v>
      </c>
      <c r="E135" s="228"/>
      <c r="F135" s="224">
        <v>233253561</v>
      </c>
      <c r="G135" s="226">
        <v>194085974</v>
      </c>
      <c r="H135" s="228"/>
      <c r="I135" s="227">
        <v>257018468</v>
      </c>
      <c r="J135" s="243">
        <v>23764907</v>
      </c>
      <c r="K135" s="226">
        <v>216420572</v>
      </c>
      <c r="L135" s="243">
        <v>22334598</v>
      </c>
      <c r="M135" s="228"/>
      <c r="N135" s="224">
        <v>302875526</v>
      </c>
      <c r="O135" s="243">
        <v>69621965</v>
      </c>
      <c r="P135" s="248">
        <v>45857058</v>
      </c>
      <c r="Q135" s="226">
        <v>261954385</v>
      </c>
      <c r="R135" s="243">
        <v>67868411</v>
      </c>
      <c r="S135" s="246">
        <v>45533813</v>
      </c>
    </row>
    <row r="136" spans="1:19">
      <c r="A136" s="218">
        <v>204</v>
      </c>
      <c r="B136" s="217" t="s">
        <v>1264</v>
      </c>
      <c r="C136" s="224">
        <v>23394062.990000002</v>
      </c>
      <c r="D136" s="226">
        <v>4093961</v>
      </c>
      <c r="E136" s="228"/>
      <c r="F136" s="224">
        <v>26164554</v>
      </c>
      <c r="G136" s="226">
        <v>4578797</v>
      </c>
      <c r="H136" s="228"/>
      <c r="I136" s="227">
        <v>28303153</v>
      </c>
      <c r="J136" s="243">
        <v>2138599</v>
      </c>
      <c r="K136" s="226">
        <v>4953052</v>
      </c>
      <c r="L136" s="243">
        <v>374255</v>
      </c>
      <c r="M136" s="228"/>
      <c r="N136" s="224">
        <v>28443036</v>
      </c>
      <c r="O136" s="243">
        <v>2278482</v>
      </c>
      <c r="P136" s="248">
        <v>139883</v>
      </c>
      <c r="Q136" s="226">
        <v>6180959</v>
      </c>
      <c r="R136" s="243">
        <v>1602162</v>
      </c>
      <c r="S136" s="246">
        <v>1227907</v>
      </c>
    </row>
    <row r="137" spans="1:19">
      <c r="A137" s="218">
        <v>207</v>
      </c>
      <c r="B137" s="217" t="s">
        <v>1267</v>
      </c>
      <c r="C137" s="224">
        <v>137300637.26189998</v>
      </c>
      <c r="D137" s="226">
        <v>24027611</v>
      </c>
      <c r="E137" s="228"/>
      <c r="F137" s="224">
        <v>166303479</v>
      </c>
      <c r="G137" s="226">
        <v>29103109</v>
      </c>
      <c r="H137" s="228"/>
      <c r="I137" s="227">
        <v>178088177</v>
      </c>
      <c r="J137" s="243">
        <v>11784698</v>
      </c>
      <c r="K137" s="226">
        <v>31165431</v>
      </c>
      <c r="L137" s="243">
        <v>2062322</v>
      </c>
      <c r="M137" s="228"/>
      <c r="N137" s="224">
        <v>179679744</v>
      </c>
      <c r="O137" s="243">
        <v>13376265</v>
      </c>
      <c r="P137" s="248">
        <v>1591567</v>
      </c>
      <c r="Q137" s="226">
        <v>31463011</v>
      </c>
      <c r="R137" s="243">
        <v>2359902</v>
      </c>
      <c r="S137" s="246">
        <v>297580</v>
      </c>
    </row>
    <row r="138" spans="1:19">
      <c r="A138" s="218">
        <v>208</v>
      </c>
      <c r="B138" s="217" t="s">
        <v>1268</v>
      </c>
      <c r="C138" s="224">
        <v>8641112.9091999996</v>
      </c>
      <c r="D138" s="226">
        <v>3433905</v>
      </c>
      <c r="E138" s="228"/>
      <c r="F138" s="224">
        <v>12028837</v>
      </c>
      <c r="G138" s="226">
        <v>3630335</v>
      </c>
      <c r="H138" s="228"/>
      <c r="I138" s="227">
        <v>12989811</v>
      </c>
      <c r="J138" s="243">
        <v>960974</v>
      </c>
      <c r="K138" s="226">
        <v>3630875</v>
      </c>
      <c r="L138" s="243">
        <v>540</v>
      </c>
      <c r="M138" s="228"/>
      <c r="N138" s="224">
        <v>12913823</v>
      </c>
      <c r="O138" s="243">
        <v>884986</v>
      </c>
      <c r="P138" s="248">
        <v>-75988</v>
      </c>
      <c r="Q138" s="226">
        <v>3722484</v>
      </c>
      <c r="R138" s="243">
        <v>92149</v>
      </c>
      <c r="S138" s="246">
        <v>91609</v>
      </c>
    </row>
    <row r="139" spans="1:19">
      <c r="A139" s="218">
        <v>209</v>
      </c>
      <c r="B139" s="217" t="s">
        <v>1269</v>
      </c>
      <c r="C139" s="224">
        <v>17356231.859999999</v>
      </c>
      <c r="D139" s="226">
        <v>13766383</v>
      </c>
      <c r="E139" s="228"/>
      <c r="F139" s="224">
        <v>18445467</v>
      </c>
      <c r="G139" s="226">
        <v>14041863</v>
      </c>
      <c r="H139" s="228"/>
      <c r="I139" s="227">
        <v>20179844</v>
      </c>
      <c r="J139" s="243">
        <v>1734377</v>
      </c>
      <c r="K139" s="226">
        <v>14834154</v>
      </c>
      <c r="L139" s="243">
        <v>792291</v>
      </c>
      <c r="M139" s="228"/>
      <c r="N139" s="224">
        <v>24005384</v>
      </c>
      <c r="O139" s="243">
        <v>5559917</v>
      </c>
      <c r="P139" s="248">
        <v>3825540</v>
      </c>
      <c r="Q139" s="226">
        <v>17842736</v>
      </c>
      <c r="R139" s="243">
        <v>3800873</v>
      </c>
      <c r="S139" s="246">
        <v>3008582</v>
      </c>
    </row>
    <row r="140" spans="1:19">
      <c r="A140" s="218">
        <v>210</v>
      </c>
      <c r="B140" s="217" t="s">
        <v>1270</v>
      </c>
      <c r="C140" s="224">
        <v>28576804.530000001</v>
      </c>
      <c r="D140" s="226">
        <v>7477309</v>
      </c>
      <c r="E140" s="228"/>
      <c r="F140" s="224">
        <v>32858261</v>
      </c>
      <c r="G140" s="226">
        <v>8000829</v>
      </c>
      <c r="H140" s="228"/>
      <c r="I140" s="227">
        <v>35850338</v>
      </c>
      <c r="J140" s="243">
        <v>2992077</v>
      </c>
      <c r="K140" s="226">
        <v>8007629</v>
      </c>
      <c r="L140" s="243">
        <v>6800</v>
      </c>
      <c r="M140" s="228"/>
      <c r="N140" s="224">
        <v>37734607</v>
      </c>
      <c r="O140" s="243">
        <v>4876346</v>
      </c>
      <c r="P140" s="248">
        <v>1884269</v>
      </c>
      <c r="Q140" s="226">
        <v>8456803</v>
      </c>
      <c r="R140" s="243">
        <v>455974</v>
      </c>
      <c r="S140" s="246">
        <v>449174</v>
      </c>
    </row>
    <row r="141" spans="1:19">
      <c r="A141" s="218">
        <v>211</v>
      </c>
      <c r="B141" s="217" t="s">
        <v>1271</v>
      </c>
      <c r="C141" s="224">
        <v>48675062.219999999</v>
      </c>
      <c r="D141" s="226">
        <v>9016217</v>
      </c>
      <c r="E141" s="228"/>
      <c r="F141" s="224">
        <v>58583298</v>
      </c>
      <c r="G141" s="226">
        <v>12078495</v>
      </c>
      <c r="H141" s="228"/>
      <c r="I141" s="227">
        <v>63020892</v>
      </c>
      <c r="J141" s="243">
        <v>4437594</v>
      </c>
      <c r="K141" s="226">
        <v>12445615</v>
      </c>
      <c r="L141" s="243">
        <v>367120</v>
      </c>
      <c r="M141" s="228"/>
      <c r="N141" s="224">
        <v>64211976</v>
      </c>
      <c r="O141" s="243">
        <v>5628678</v>
      </c>
      <c r="P141" s="248">
        <v>1191084</v>
      </c>
      <c r="Q141" s="226">
        <v>12648823</v>
      </c>
      <c r="R141" s="243">
        <v>570328</v>
      </c>
      <c r="S141" s="246">
        <v>203208</v>
      </c>
    </row>
    <row r="142" spans="1:19">
      <c r="A142" s="218">
        <v>212</v>
      </c>
      <c r="B142" s="217" t="s">
        <v>1272</v>
      </c>
      <c r="C142" s="224">
        <v>43299173.010000005</v>
      </c>
      <c r="D142" s="226">
        <v>20556671</v>
      </c>
      <c r="E142" s="228"/>
      <c r="F142" s="224">
        <v>45215649</v>
      </c>
      <c r="G142" s="226">
        <v>21341441</v>
      </c>
      <c r="H142" s="228"/>
      <c r="I142" s="227">
        <v>48586362</v>
      </c>
      <c r="J142" s="243">
        <v>3370713</v>
      </c>
      <c r="K142" s="226">
        <v>21341141</v>
      </c>
      <c r="L142" s="243">
        <v>-300</v>
      </c>
      <c r="M142" s="228"/>
      <c r="N142" s="224">
        <v>50449931</v>
      </c>
      <c r="O142" s="243">
        <v>5234282</v>
      </c>
      <c r="P142" s="248">
        <v>1863569</v>
      </c>
      <c r="Q142" s="226">
        <v>21703467</v>
      </c>
      <c r="R142" s="243">
        <v>362026</v>
      </c>
      <c r="S142" s="246">
        <v>362326</v>
      </c>
    </row>
    <row r="143" spans="1:19">
      <c r="A143" s="218">
        <v>213</v>
      </c>
      <c r="B143" s="217" t="s">
        <v>1273</v>
      </c>
      <c r="C143" s="224">
        <v>15211638.35</v>
      </c>
      <c r="D143" s="226">
        <v>3947270.0384160001</v>
      </c>
      <c r="E143" s="228"/>
      <c r="F143" s="224">
        <v>14667011</v>
      </c>
      <c r="G143" s="226">
        <v>4226910.0384160001</v>
      </c>
      <c r="H143" s="228"/>
      <c r="I143" s="227">
        <v>16042892</v>
      </c>
      <c r="J143" s="243">
        <v>1375881</v>
      </c>
      <c r="K143" s="226">
        <v>4227270.0384160001</v>
      </c>
      <c r="L143" s="243">
        <v>360</v>
      </c>
      <c r="M143" s="228"/>
      <c r="N143" s="224">
        <v>16301175</v>
      </c>
      <c r="O143" s="243">
        <v>1634164</v>
      </c>
      <c r="P143" s="248">
        <v>258283</v>
      </c>
      <c r="Q143" s="226">
        <v>4355359.0384160001</v>
      </c>
      <c r="R143" s="243">
        <v>128449</v>
      </c>
      <c r="S143" s="246">
        <v>128089</v>
      </c>
    </row>
    <row r="144" spans="1:19">
      <c r="A144" s="218">
        <v>214</v>
      </c>
      <c r="B144" s="217" t="s">
        <v>1274</v>
      </c>
      <c r="C144" s="224">
        <v>23583382.150000002</v>
      </c>
      <c r="D144" s="226">
        <v>15539941</v>
      </c>
      <c r="E144" s="228"/>
      <c r="F144" s="224">
        <v>21675708</v>
      </c>
      <c r="G144" s="226">
        <v>15913791</v>
      </c>
      <c r="H144" s="228"/>
      <c r="I144" s="227">
        <v>23783881</v>
      </c>
      <c r="J144" s="243">
        <v>2108173</v>
      </c>
      <c r="K144" s="226">
        <v>15922141</v>
      </c>
      <c r="L144" s="243">
        <v>8350</v>
      </c>
      <c r="M144" s="228"/>
      <c r="N144" s="224">
        <v>25710948</v>
      </c>
      <c r="O144" s="243">
        <v>4035240</v>
      </c>
      <c r="P144" s="248">
        <v>1927067</v>
      </c>
      <c r="Q144" s="226">
        <v>16085237</v>
      </c>
      <c r="R144" s="243">
        <v>171446</v>
      </c>
      <c r="S144" s="246">
        <v>163096</v>
      </c>
    </row>
    <row r="145" spans="1:19">
      <c r="A145" s="218">
        <v>215</v>
      </c>
      <c r="B145" s="217" t="s">
        <v>1275</v>
      </c>
      <c r="C145" s="224">
        <v>6455723.8399999999</v>
      </c>
      <c r="D145" s="226">
        <v>4272568</v>
      </c>
      <c r="E145" s="228"/>
      <c r="F145" s="224">
        <v>7642836</v>
      </c>
      <c r="G145" s="226">
        <v>4689190</v>
      </c>
      <c r="H145" s="228"/>
      <c r="I145" s="227">
        <v>8216111</v>
      </c>
      <c r="J145" s="243">
        <v>573275</v>
      </c>
      <c r="K145" s="226">
        <v>4988363</v>
      </c>
      <c r="L145" s="243">
        <v>299173</v>
      </c>
      <c r="M145" s="228"/>
      <c r="N145" s="224">
        <v>9102350</v>
      </c>
      <c r="O145" s="243">
        <v>1459514</v>
      </c>
      <c r="P145" s="248">
        <v>886239</v>
      </c>
      <c r="Q145" s="226">
        <v>5406068</v>
      </c>
      <c r="R145" s="243">
        <v>716878</v>
      </c>
      <c r="S145" s="246">
        <v>417705</v>
      </c>
    </row>
    <row r="146" spans="1:19">
      <c r="A146" s="218">
        <v>217</v>
      </c>
      <c r="B146" s="217" t="s">
        <v>1277</v>
      </c>
      <c r="C146" s="224">
        <v>24928075.440800004</v>
      </c>
      <c r="D146" s="226">
        <v>7083527</v>
      </c>
      <c r="E146" s="228"/>
      <c r="F146" s="224">
        <v>26256143</v>
      </c>
      <c r="G146" s="226">
        <v>7528447</v>
      </c>
      <c r="H146" s="228"/>
      <c r="I146" s="227">
        <v>28272583</v>
      </c>
      <c r="J146" s="243">
        <v>2016440</v>
      </c>
      <c r="K146" s="226">
        <v>7528927</v>
      </c>
      <c r="L146" s="243">
        <v>480</v>
      </c>
      <c r="M146" s="228"/>
      <c r="N146" s="224">
        <v>28487523</v>
      </c>
      <c r="O146" s="243">
        <v>2231380</v>
      </c>
      <c r="P146" s="248">
        <v>214940</v>
      </c>
      <c r="Q146" s="226">
        <v>7733937</v>
      </c>
      <c r="R146" s="243">
        <v>205490</v>
      </c>
      <c r="S146" s="246">
        <v>205010</v>
      </c>
    </row>
    <row r="147" spans="1:19">
      <c r="A147" s="218">
        <v>218</v>
      </c>
      <c r="B147" s="217" t="s">
        <v>1278</v>
      </c>
      <c r="C147" s="224">
        <v>25627290.710000001</v>
      </c>
      <c r="D147" s="226">
        <v>12754400</v>
      </c>
      <c r="E147" s="228"/>
      <c r="F147" s="224">
        <v>26631176</v>
      </c>
      <c r="G147" s="226">
        <v>13211180</v>
      </c>
      <c r="H147" s="228"/>
      <c r="I147" s="227">
        <v>28754118</v>
      </c>
      <c r="J147" s="243">
        <v>2122942</v>
      </c>
      <c r="K147" s="226">
        <v>13211390</v>
      </c>
      <c r="L147" s="243">
        <v>210</v>
      </c>
      <c r="M147" s="228"/>
      <c r="N147" s="224">
        <v>29731867</v>
      </c>
      <c r="O147" s="243">
        <v>3100691</v>
      </c>
      <c r="P147" s="248">
        <v>977749</v>
      </c>
      <c r="Q147" s="226">
        <v>13421894</v>
      </c>
      <c r="R147" s="243">
        <v>210714</v>
      </c>
      <c r="S147" s="246">
        <v>210504</v>
      </c>
    </row>
    <row r="148" spans="1:19">
      <c r="A148" s="218">
        <v>219</v>
      </c>
      <c r="B148" s="217" t="s">
        <v>1279</v>
      </c>
      <c r="C148" s="224">
        <v>21451763.513980005</v>
      </c>
      <c r="D148" s="226">
        <v>3754059</v>
      </c>
      <c r="E148" s="228"/>
      <c r="F148" s="224">
        <v>25250477</v>
      </c>
      <c r="G148" s="226">
        <v>4418834</v>
      </c>
      <c r="H148" s="228"/>
      <c r="I148" s="227">
        <v>27183086</v>
      </c>
      <c r="J148" s="243">
        <v>1932609</v>
      </c>
      <c r="K148" s="226">
        <v>4757040</v>
      </c>
      <c r="L148" s="243">
        <v>338206</v>
      </c>
      <c r="M148" s="228"/>
      <c r="N148" s="224">
        <v>27177724</v>
      </c>
      <c r="O148" s="243">
        <v>1927247</v>
      </c>
      <c r="P148" s="248">
        <v>-5362</v>
      </c>
      <c r="Q148" s="226">
        <v>4779008</v>
      </c>
      <c r="R148" s="243">
        <v>360174</v>
      </c>
      <c r="S148" s="246">
        <v>21968</v>
      </c>
    </row>
    <row r="149" spans="1:19">
      <c r="A149" s="218">
        <v>220</v>
      </c>
      <c r="B149" s="217" t="s">
        <v>1280</v>
      </c>
      <c r="C149" s="224">
        <v>38062700.293799996</v>
      </c>
      <c r="D149" s="226">
        <v>6660973</v>
      </c>
      <c r="E149" s="228"/>
      <c r="F149" s="224">
        <v>46520483</v>
      </c>
      <c r="G149" s="226">
        <v>8203522</v>
      </c>
      <c r="H149" s="228"/>
      <c r="I149" s="227">
        <v>49728141</v>
      </c>
      <c r="J149" s="243">
        <v>3207658</v>
      </c>
      <c r="K149" s="226">
        <v>8706983</v>
      </c>
      <c r="L149" s="243">
        <v>503461</v>
      </c>
      <c r="M149" s="228"/>
      <c r="N149" s="224">
        <v>53000656</v>
      </c>
      <c r="O149" s="243">
        <v>6480173</v>
      </c>
      <c r="P149" s="248">
        <v>3272515</v>
      </c>
      <c r="Q149" s="226">
        <v>10334823</v>
      </c>
      <c r="R149" s="243">
        <v>2131301</v>
      </c>
      <c r="S149" s="246">
        <v>1627840</v>
      </c>
    </row>
    <row r="150" spans="1:19">
      <c r="A150" s="218">
        <v>221</v>
      </c>
      <c r="B150" s="217" t="s">
        <v>1281</v>
      </c>
      <c r="C150" s="224">
        <v>4566695.8900000006</v>
      </c>
      <c r="D150" s="226">
        <v>936832</v>
      </c>
      <c r="E150" s="228"/>
      <c r="F150" s="224">
        <v>5998087</v>
      </c>
      <c r="G150" s="226">
        <v>1049665</v>
      </c>
      <c r="H150" s="228"/>
      <c r="I150" s="227">
        <v>6505489</v>
      </c>
      <c r="J150" s="243">
        <v>507402</v>
      </c>
      <c r="K150" s="226">
        <v>1285401</v>
      </c>
      <c r="L150" s="243">
        <v>235736</v>
      </c>
      <c r="M150" s="228"/>
      <c r="N150" s="224">
        <v>6962002</v>
      </c>
      <c r="O150" s="243">
        <v>963915</v>
      </c>
      <c r="P150" s="248">
        <v>456513</v>
      </c>
      <c r="Q150" s="226">
        <v>1576334</v>
      </c>
      <c r="R150" s="243">
        <v>526669</v>
      </c>
      <c r="S150" s="246">
        <v>290933</v>
      </c>
    </row>
    <row r="151" spans="1:19">
      <c r="A151" s="218">
        <v>223</v>
      </c>
      <c r="B151" s="217" t="s">
        <v>1283</v>
      </c>
      <c r="C151" s="224">
        <v>6913169.459999999</v>
      </c>
      <c r="D151" s="226">
        <v>5259029</v>
      </c>
      <c r="E151" s="228"/>
      <c r="F151" s="224">
        <v>8407457</v>
      </c>
      <c r="G151" s="226">
        <v>6055045</v>
      </c>
      <c r="H151" s="228"/>
      <c r="I151" s="227">
        <v>9178749</v>
      </c>
      <c r="J151" s="243">
        <v>771292</v>
      </c>
      <c r="K151" s="226">
        <v>6603717</v>
      </c>
      <c r="L151" s="243">
        <v>548672</v>
      </c>
      <c r="M151" s="228"/>
      <c r="N151" s="224">
        <v>10819833</v>
      </c>
      <c r="O151" s="243">
        <v>2412376</v>
      </c>
      <c r="P151" s="248">
        <v>1641084</v>
      </c>
      <c r="Q151" s="226">
        <v>8113818</v>
      </c>
      <c r="R151" s="243">
        <v>2058773</v>
      </c>
      <c r="S151" s="246">
        <v>1510101</v>
      </c>
    </row>
    <row r="152" spans="1:19">
      <c r="A152" s="218">
        <v>224</v>
      </c>
      <c r="B152" s="217" t="s">
        <v>1284</v>
      </c>
      <c r="C152" s="224">
        <v>2345513.3400000003</v>
      </c>
      <c r="D152" s="226">
        <v>410820</v>
      </c>
      <c r="E152" s="228"/>
      <c r="F152" s="224">
        <v>2903021</v>
      </c>
      <c r="G152" s="226">
        <v>508028</v>
      </c>
      <c r="H152" s="228"/>
      <c r="I152" s="227">
        <v>3100870</v>
      </c>
      <c r="J152" s="243">
        <v>197849</v>
      </c>
      <c r="K152" s="226">
        <v>542652</v>
      </c>
      <c r="L152" s="243">
        <v>34624</v>
      </c>
      <c r="M152" s="228"/>
      <c r="N152" s="224">
        <v>3402039</v>
      </c>
      <c r="O152" s="243">
        <v>499018</v>
      </c>
      <c r="P152" s="248">
        <v>301169</v>
      </c>
      <c r="Q152" s="226">
        <v>667330</v>
      </c>
      <c r="R152" s="243">
        <v>159302</v>
      </c>
      <c r="S152" s="246">
        <v>124678</v>
      </c>
    </row>
    <row r="153" spans="1:19">
      <c r="A153" s="218">
        <v>226</v>
      </c>
      <c r="B153" s="217" t="s">
        <v>1286</v>
      </c>
      <c r="C153" s="224">
        <v>19085189.02</v>
      </c>
      <c r="D153" s="226">
        <v>10514754</v>
      </c>
      <c r="E153" s="228"/>
      <c r="F153" s="224">
        <v>19869889</v>
      </c>
      <c r="G153" s="226">
        <v>10840184</v>
      </c>
      <c r="H153" s="228"/>
      <c r="I153" s="227">
        <v>21558773</v>
      </c>
      <c r="J153" s="243">
        <v>1688884</v>
      </c>
      <c r="K153" s="226">
        <v>10840454</v>
      </c>
      <c r="L153" s="243">
        <v>270</v>
      </c>
      <c r="M153" s="228"/>
      <c r="N153" s="224">
        <v>23801451</v>
      </c>
      <c r="O153" s="243">
        <v>3931562</v>
      </c>
      <c r="P153" s="248">
        <v>2242678</v>
      </c>
      <c r="Q153" s="226">
        <v>11318666</v>
      </c>
      <c r="R153" s="243">
        <v>478482</v>
      </c>
      <c r="S153" s="246">
        <v>478212</v>
      </c>
    </row>
    <row r="154" spans="1:19">
      <c r="A154" s="218">
        <v>227</v>
      </c>
      <c r="B154" s="217" t="s">
        <v>1287</v>
      </c>
      <c r="C154" s="224">
        <v>16355731.319999998</v>
      </c>
      <c r="D154" s="226">
        <v>10873130</v>
      </c>
      <c r="E154" s="228"/>
      <c r="F154" s="224">
        <v>16964930</v>
      </c>
      <c r="G154" s="226">
        <v>11140810</v>
      </c>
      <c r="H154" s="228"/>
      <c r="I154" s="227">
        <v>18415484</v>
      </c>
      <c r="J154" s="243">
        <v>1450554</v>
      </c>
      <c r="K154" s="226">
        <v>11140810</v>
      </c>
      <c r="L154" s="243">
        <v>0</v>
      </c>
      <c r="M154" s="228"/>
      <c r="N154" s="224">
        <v>20897233</v>
      </c>
      <c r="O154" s="243">
        <v>3932303</v>
      </c>
      <c r="P154" s="248">
        <v>2481749</v>
      </c>
      <c r="Q154" s="226">
        <v>12380508</v>
      </c>
      <c r="R154" s="243">
        <v>1239698</v>
      </c>
      <c r="S154" s="246">
        <v>1239698</v>
      </c>
    </row>
    <row r="155" spans="1:19">
      <c r="A155" s="218">
        <v>229</v>
      </c>
      <c r="B155" s="217" t="s">
        <v>1289</v>
      </c>
      <c r="C155" s="224">
        <v>65184413.379999995</v>
      </c>
      <c r="D155" s="226">
        <v>19423672</v>
      </c>
      <c r="E155" s="228"/>
      <c r="F155" s="224">
        <v>80149491</v>
      </c>
      <c r="G155" s="226">
        <v>24368696</v>
      </c>
      <c r="H155" s="228"/>
      <c r="I155" s="227">
        <v>86086356</v>
      </c>
      <c r="J155" s="243">
        <v>5936865</v>
      </c>
      <c r="K155" s="226">
        <v>26331316</v>
      </c>
      <c r="L155" s="243">
        <v>1962620</v>
      </c>
      <c r="M155" s="228"/>
      <c r="N155" s="224">
        <v>94704984</v>
      </c>
      <c r="O155" s="243">
        <v>14555493</v>
      </c>
      <c r="P155" s="248">
        <v>8618628</v>
      </c>
      <c r="Q155" s="226">
        <v>30598959</v>
      </c>
      <c r="R155" s="243">
        <v>6230263</v>
      </c>
      <c r="S155" s="246">
        <v>4267643</v>
      </c>
    </row>
    <row r="156" spans="1:19">
      <c r="A156" s="218">
        <v>230</v>
      </c>
      <c r="B156" s="217" t="s">
        <v>1290</v>
      </c>
      <c r="C156" s="224">
        <v>859407.46</v>
      </c>
      <c r="D156" s="226">
        <v>233071</v>
      </c>
      <c r="E156" s="228"/>
      <c r="F156" s="224">
        <v>1207949</v>
      </c>
      <c r="G156" s="226">
        <v>361861</v>
      </c>
      <c r="H156" s="228"/>
      <c r="I156" s="227">
        <v>1301984</v>
      </c>
      <c r="J156" s="243">
        <v>94035</v>
      </c>
      <c r="K156" s="226">
        <v>380064</v>
      </c>
      <c r="L156" s="243">
        <v>18203</v>
      </c>
      <c r="M156" s="228"/>
      <c r="N156" s="224">
        <v>1415067</v>
      </c>
      <c r="O156" s="243">
        <v>207118</v>
      </c>
      <c r="P156" s="248">
        <v>113083</v>
      </c>
      <c r="Q156" s="226">
        <v>423291</v>
      </c>
      <c r="R156" s="243">
        <v>61430</v>
      </c>
      <c r="S156" s="246">
        <v>43227</v>
      </c>
    </row>
    <row r="157" spans="1:19">
      <c r="A157" s="218">
        <v>231</v>
      </c>
      <c r="B157" s="217" t="s">
        <v>1291</v>
      </c>
      <c r="C157" s="224">
        <v>30098844.630960006</v>
      </c>
      <c r="D157" s="226">
        <v>13521752</v>
      </c>
      <c r="E157" s="228"/>
      <c r="F157" s="224">
        <v>32205075</v>
      </c>
      <c r="G157" s="226">
        <v>14066352</v>
      </c>
      <c r="H157" s="228"/>
      <c r="I157" s="227">
        <v>34498291</v>
      </c>
      <c r="J157" s="243">
        <v>2293216</v>
      </c>
      <c r="K157" s="226">
        <v>14066142</v>
      </c>
      <c r="L157" s="243">
        <v>-210</v>
      </c>
      <c r="M157" s="228"/>
      <c r="N157" s="224">
        <v>35308582</v>
      </c>
      <c r="O157" s="243">
        <v>3103507</v>
      </c>
      <c r="P157" s="248">
        <v>810291</v>
      </c>
      <c r="Q157" s="226">
        <v>14317585</v>
      </c>
      <c r="R157" s="243">
        <v>251233</v>
      </c>
      <c r="S157" s="246">
        <v>251443</v>
      </c>
    </row>
    <row r="158" spans="1:19">
      <c r="A158" s="218">
        <v>234</v>
      </c>
      <c r="B158" s="217" t="s">
        <v>1294</v>
      </c>
      <c r="C158" s="224">
        <v>772220.59</v>
      </c>
      <c r="D158" s="226">
        <v>433423</v>
      </c>
      <c r="E158" s="228"/>
      <c r="F158" s="224">
        <v>1153468</v>
      </c>
      <c r="G158" s="226">
        <v>449133</v>
      </c>
      <c r="H158" s="228"/>
      <c r="I158" s="227">
        <v>1168338</v>
      </c>
      <c r="J158" s="243">
        <v>14870</v>
      </c>
      <c r="K158" s="226">
        <v>448683</v>
      </c>
      <c r="L158" s="243">
        <v>-450</v>
      </c>
      <c r="M158" s="228"/>
      <c r="N158" s="224">
        <v>1387293</v>
      </c>
      <c r="O158" s="243">
        <v>233825</v>
      </c>
      <c r="P158" s="248">
        <v>218955</v>
      </c>
      <c r="Q158" s="226">
        <v>552670</v>
      </c>
      <c r="R158" s="243">
        <v>103537</v>
      </c>
      <c r="S158" s="246">
        <v>103987</v>
      </c>
    </row>
    <row r="159" spans="1:19">
      <c r="A159" s="218">
        <v>236</v>
      </c>
      <c r="B159" s="217" t="s">
        <v>1296</v>
      </c>
      <c r="C159" s="224">
        <v>70785982.700000003</v>
      </c>
      <c r="D159" s="226">
        <v>42665381</v>
      </c>
      <c r="E159" s="228"/>
      <c r="F159" s="224">
        <v>83585372</v>
      </c>
      <c r="G159" s="226">
        <v>54374239</v>
      </c>
      <c r="H159" s="228"/>
      <c r="I159" s="227">
        <v>90676860</v>
      </c>
      <c r="J159" s="243">
        <v>7091488</v>
      </c>
      <c r="K159" s="226">
        <v>60284912</v>
      </c>
      <c r="L159" s="243">
        <v>5910673</v>
      </c>
      <c r="M159" s="228"/>
      <c r="N159" s="224">
        <v>105191019</v>
      </c>
      <c r="O159" s="243">
        <v>21605647</v>
      </c>
      <c r="P159" s="248">
        <v>14514159</v>
      </c>
      <c r="Q159" s="226">
        <v>74193894</v>
      </c>
      <c r="R159" s="243">
        <v>19819655</v>
      </c>
      <c r="S159" s="246">
        <v>13908982</v>
      </c>
    </row>
    <row r="160" spans="1:19">
      <c r="A160" s="218">
        <v>238</v>
      </c>
      <c r="B160" s="217" t="s">
        <v>1298</v>
      </c>
      <c r="C160" s="224">
        <v>6762343.2399999993</v>
      </c>
      <c r="D160" s="226">
        <v>2906741</v>
      </c>
      <c r="E160" s="228"/>
      <c r="F160" s="224">
        <v>8108751</v>
      </c>
      <c r="G160" s="226">
        <v>3044621</v>
      </c>
      <c r="H160" s="228"/>
      <c r="I160" s="227">
        <v>8701619</v>
      </c>
      <c r="J160" s="243">
        <v>592868</v>
      </c>
      <c r="K160" s="226">
        <v>3043991</v>
      </c>
      <c r="L160" s="243">
        <v>-630</v>
      </c>
      <c r="M160" s="228"/>
      <c r="N160" s="224">
        <v>9159786</v>
      </c>
      <c r="O160" s="243">
        <v>1051035</v>
      </c>
      <c r="P160" s="248">
        <v>458167</v>
      </c>
      <c r="Q160" s="226">
        <v>3108587</v>
      </c>
      <c r="R160" s="243">
        <v>63966</v>
      </c>
      <c r="S160" s="246">
        <v>64596</v>
      </c>
    </row>
    <row r="161" spans="1:19">
      <c r="A161" s="218">
        <v>239</v>
      </c>
      <c r="B161" s="217" t="s">
        <v>1299</v>
      </c>
      <c r="C161" s="224">
        <v>89987228.589259982</v>
      </c>
      <c r="D161" s="226">
        <v>26128197</v>
      </c>
      <c r="E161" s="228"/>
      <c r="F161" s="224">
        <v>106280220</v>
      </c>
      <c r="G161" s="226">
        <v>27722077</v>
      </c>
      <c r="H161" s="228"/>
      <c r="I161" s="227">
        <v>113225850</v>
      </c>
      <c r="J161" s="243">
        <v>6945630</v>
      </c>
      <c r="K161" s="226">
        <v>27722377</v>
      </c>
      <c r="L161" s="243">
        <v>300</v>
      </c>
      <c r="M161" s="228"/>
      <c r="N161" s="224">
        <v>118989116</v>
      </c>
      <c r="O161" s="243">
        <v>12708896</v>
      </c>
      <c r="P161" s="248">
        <v>5763266</v>
      </c>
      <c r="Q161" s="226">
        <v>29164960</v>
      </c>
      <c r="R161" s="243">
        <v>1442883</v>
      </c>
      <c r="S161" s="246">
        <v>1442583</v>
      </c>
    </row>
    <row r="162" spans="1:19">
      <c r="A162" s="218">
        <v>240</v>
      </c>
      <c r="B162" s="217" t="s">
        <v>1300</v>
      </c>
      <c r="C162" s="224">
        <v>2244246.1515200003</v>
      </c>
      <c r="D162" s="226">
        <v>734170.25887999998</v>
      </c>
      <c r="E162" s="228"/>
      <c r="F162" s="224">
        <v>2190507</v>
      </c>
      <c r="G162" s="226">
        <v>772570.25887999998</v>
      </c>
      <c r="H162" s="228"/>
      <c r="I162" s="227">
        <v>2328047</v>
      </c>
      <c r="J162" s="243">
        <v>137540</v>
      </c>
      <c r="K162" s="226">
        <v>772390.25887999998</v>
      </c>
      <c r="L162" s="243">
        <v>-180</v>
      </c>
      <c r="M162" s="228"/>
      <c r="N162" s="224">
        <v>2424013</v>
      </c>
      <c r="O162" s="243">
        <v>233506</v>
      </c>
      <c r="P162" s="248">
        <v>95966</v>
      </c>
      <c r="Q162" s="226">
        <v>790231.25887999998</v>
      </c>
      <c r="R162" s="243">
        <v>17661</v>
      </c>
      <c r="S162" s="246">
        <v>17841</v>
      </c>
    </row>
    <row r="163" spans="1:19">
      <c r="A163" s="218">
        <v>242</v>
      </c>
      <c r="B163" s="217" t="s">
        <v>1302</v>
      </c>
      <c r="C163" s="224">
        <v>1343546.56</v>
      </c>
      <c r="D163" s="226">
        <v>287481</v>
      </c>
      <c r="E163" s="228"/>
      <c r="F163" s="224">
        <v>1151016</v>
      </c>
      <c r="G163" s="226">
        <v>306421</v>
      </c>
      <c r="H163" s="228"/>
      <c r="I163" s="227">
        <v>1261035</v>
      </c>
      <c r="J163" s="243">
        <v>110019</v>
      </c>
      <c r="K163" s="226">
        <v>306271</v>
      </c>
      <c r="L163" s="243">
        <v>-150</v>
      </c>
      <c r="M163" s="228"/>
      <c r="N163" s="224">
        <v>1489951</v>
      </c>
      <c r="O163" s="243">
        <v>338935</v>
      </c>
      <c r="P163" s="248">
        <v>228916</v>
      </c>
      <c r="Q163" s="226">
        <v>429129</v>
      </c>
      <c r="R163" s="243">
        <v>122708</v>
      </c>
      <c r="S163" s="246">
        <v>122858</v>
      </c>
    </row>
    <row r="164" spans="1:19">
      <c r="A164" s="218">
        <v>243</v>
      </c>
      <c r="B164" s="217" t="s">
        <v>1303</v>
      </c>
      <c r="C164" s="224">
        <v>117829054.19366997</v>
      </c>
      <c r="D164" s="226">
        <v>28364113.480534859</v>
      </c>
      <c r="E164" s="228"/>
      <c r="F164" s="224">
        <v>146072284</v>
      </c>
      <c r="G164" s="226">
        <v>29316145</v>
      </c>
      <c r="H164" s="228"/>
      <c r="I164" s="227">
        <v>155693379</v>
      </c>
      <c r="J164" s="243">
        <v>9621095</v>
      </c>
      <c r="K164" s="226">
        <v>30285533.480534859</v>
      </c>
      <c r="L164" s="243">
        <v>969388.480534859</v>
      </c>
      <c r="M164" s="228"/>
      <c r="N164" s="224">
        <v>171977301</v>
      </c>
      <c r="O164" s="243">
        <v>25905017</v>
      </c>
      <c r="P164" s="248">
        <v>16283922</v>
      </c>
      <c r="Q164" s="226">
        <v>41344795</v>
      </c>
      <c r="R164" s="243">
        <v>12028650</v>
      </c>
      <c r="S164" s="246">
        <v>11059261.519465141</v>
      </c>
    </row>
    <row r="165" spans="1:19">
      <c r="A165" s="218">
        <v>244</v>
      </c>
      <c r="B165" s="217" t="s">
        <v>1304</v>
      </c>
      <c r="C165" s="224">
        <v>39313342.30715999</v>
      </c>
      <c r="D165" s="226">
        <v>17446511</v>
      </c>
      <c r="E165" s="228"/>
      <c r="F165" s="224">
        <v>45862172</v>
      </c>
      <c r="G165" s="226">
        <v>18309706</v>
      </c>
      <c r="H165" s="228"/>
      <c r="I165" s="227">
        <v>49868311</v>
      </c>
      <c r="J165" s="243">
        <v>4006139</v>
      </c>
      <c r="K165" s="226">
        <v>20854728</v>
      </c>
      <c r="L165" s="243">
        <v>2545022</v>
      </c>
      <c r="M165" s="228"/>
      <c r="N165" s="224">
        <v>56459591</v>
      </c>
      <c r="O165" s="243">
        <v>10597419</v>
      </c>
      <c r="P165" s="248">
        <v>6591280</v>
      </c>
      <c r="Q165" s="226">
        <v>25798937</v>
      </c>
      <c r="R165" s="243">
        <v>7489231</v>
      </c>
      <c r="S165" s="246">
        <v>4944209</v>
      </c>
    </row>
    <row r="166" spans="1:19">
      <c r="A166" s="218">
        <v>246</v>
      </c>
      <c r="B166" s="217" t="s">
        <v>1306</v>
      </c>
      <c r="C166" s="224">
        <v>40642299.144709997</v>
      </c>
      <c r="D166" s="226">
        <v>10713609</v>
      </c>
      <c r="E166" s="228"/>
      <c r="F166" s="224">
        <v>45270537</v>
      </c>
      <c r="G166" s="226">
        <v>11489179</v>
      </c>
      <c r="H166" s="228"/>
      <c r="I166" s="227">
        <v>48643227</v>
      </c>
      <c r="J166" s="243">
        <v>3372690</v>
      </c>
      <c r="K166" s="226">
        <v>11489269</v>
      </c>
      <c r="L166" s="243">
        <v>90</v>
      </c>
      <c r="M166" s="228"/>
      <c r="N166" s="224">
        <v>49167254</v>
      </c>
      <c r="O166" s="243">
        <v>3896717</v>
      </c>
      <c r="P166" s="248">
        <v>524027</v>
      </c>
      <c r="Q166" s="226">
        <v>11847966</v>
      </c>
      <c r="R166" s="243">
        <v>358787</v>
      </c>
      <c r="S166" s="246">
        <v>358697</v>
      </c>
    </row>
    <row r="167" spans="1:19">
      <c r="A167" s="218">
        <v>248</v>
      </c>
      <c r="B167" s="217" t="s">
        <v>1308</v>
      </c>
      <c r="C167" s="224">
        <v>96064542.993500009</v>
      </c>
      <c r="D167" s="226">
        <v>65040589.077949196</v>
      </c>
      <c r="E167" s="228"/>
      <c r="F167" s="224">
        <v>139898060</v>
      </c>
      <c r="G167" s="226">
        <v>92594991</v>
      </c>
      <c r="H167" s="228"/>
      <c r="I167" s="227">
        <v>152924349</v>
      </c>
      <c r="J167" s="243">
        <v>13026289</v>
      </c>
      <c r="K167" s="226">
        <v>105068498</v>
      </c>
      <c r="L167" s="243">
        <v>12473507</v>
      </c>
      <c r="M167" s="228"/>
      <c r="N167" s="224">
        <v>174381481</v>
      </c>
      <c r="O167" s="243">
        <v>34483421</v>
      </c>
      <c r="P167" s="248">
        <v>21457132</v>
      </c>
      <c r="Q167" s="226">
        <v>125070967</v>
      </c>
      <c r="R167" s="243">
        <v>32475976</v>
      </c>
      <c r="S167" s="246">
        <v>20002469</v>
      </c>
    </row>
    <row r="168" spans="1:19">
      <c r="A168" s="218">
        <v>249</v>
      </c>
      <c r="B168" s="217" t="s">
        <v>1309</v>
      </c>
      <c r="C168" s="224">
        <v>1277797.2200000002</v>
      </c>
      <c r="D168" s="226">
        <v>361049</v>
      </c>
      <c r="E168" s="228"/>
      <c r="F168" s="224">
        <v>1402015</v>
      </c>
      <c r="G168" s="226">
        <v>383789</v>
      </c>
      <c r="H168" s="228"/>
      <c r="I168" s="227">
        <v>1549018</v>
      </c>
      <c r="J168" s="243">
        <v>147003</v>
      </c>
      <c r="K168" s="226">
        <v>384419</v>
      </c>
      <c r="L168" s="243">
        <v>630</v>
      </c>
      <c r="M168" s="228"/>
      <c r="N168" s="224">
        <v>1696786</v>
      </c>
      <c r="O168" s="243">
        <v>294771</v>
      </c>
      <c r="P168" s="248">
        <v>147768</v>
      </c>
      <c r="Q168" s="226">
        <v>394289</v>
      </c>
      <c r="R168" s="243">
        <v>10500</v>
      </c>
      <c r="S168" s="246">
        <v>9870</v>
      </c>
    </row>
    <row r="169" spans="1:19">
      <c r="A169" s="218">
        <v>250</v>
      </c>
      <c r="B169" s="217" t="s">
        <v>1310</v>
      </c>
      <c r="C169" s="224">
        <v>4788761.0199999996</v>
      </c>
      <c r="D169" s="226">
        <v>1855232</v>
      </c>
      <c r="E169" s="228"/>
      <c r="F169" s="224">
        <v>6825680</v>
      </c>
      <c r="G169" s="226">
        <v>2595542</v>
      </c>
      <c r="H169" s="228"/>
      <c r="I169" s="227">
        <v>7327276</v>
      </c>
      <c r="J169" s="243">
        <v>501596</v>
      </c>
      <c r="K169" s="226">
        <v>2866102</v>
      </c>
      <c r="L169" s="243">
        <v>270560</v>
      </c>
      <c r="M169" s="228"/>
      <c r="N169" s="224">
        <v>7515211</v>
      </c>
      <c r="O169" s="243">
        <v>689531</v>
      </c>
      <c r="P169" s="248">
        <v>187935</v>
      </c>
      <c r="Q169" s="226">
        <v>2840486</v>
      </c>
      <c r="R169" s="243">
        <v>244944</v>
      </c>
      <c r="S169" s="246">
        <v>-25616</v>
      </c>
    </row>
    <row r="170" spans="1:19">
      <c r="A170" s="218">
        <v>251</v>
      </c>
      <c r="B170" s="217" t="s">
        <v>1311</v>
      </c>
      <c r="C170" s="224">
        <v>25871093.227260001</v>
      </c>
      <c r="D170" s="226">
        <v>13774895</v>
      </c>
      <c r="E170" s="228"/>
      <c r="F170" s="224">
        <v>30347673</v>
      </c>
      <c r="G170" s="226">
        <v>14385230</v>
      </c>
      <c r="H170" s="228"/>
      <c r="I170" s="227">
        <v>32691167</v>
      </c>
      <c r="J170" s="243">
        <v>2343494</v>
      </c>
      <c r="K170" s="226">
        <v>15270354</v>
      </c>
      <c r="L170" s="243">
        <v>885124</v>
      </c>
      <c r="M170" s="228"/>
      <c r="N170" s="224">
        <v>36118347</v>
      </c>
      <c r="O170" s="243">
        <v>5770674</v>
      </c>
      <c r="P170" s="248">
        <v>3427180</v>
      </c>
      <c r="Q170" s="226">
        <v>16905607</v>
      </c>
      <c r="R170" s="243">
        <v>2520377</v>
      </c>
      <c r="S170" s="246">
        <v>1635253</v>
      </c>
    </row>
    <row r="171" spans="1:19">
      <c r="A171" s="218">
        <v>252</v>
      </c>
      <c r="B171" s="217" t="s">
        <v>1312</v>
      </c>
      <c r="C171" s="224">
        <v>7350864.6990399994</v>
      </c>
      <c r="D171" s="226">
        <v>1481756</v>
      </c>
      <c r="E171" s="228"/>
      <c r="F171" s="224">
        <v>7224141</v>
      </c>
      <c r="G171" s="226">
        <v>1604206</v>
      </c>
      <c r="H171" s="228"/>
      <c r="I171" s="227">
        <v>7803633</v>
      </c>
      <c r="J171" s="243">
        <v>579492</v>
      </c>
      <c r="K171" s="226">
        <v>1604116</v>
      </c>
      <c r="L171" s="243">
        <v>-90</v>
      </c>
      <c r="M171" s="228"/>
      <c r="N171" s="224">
        <v>8391674</v>
      </c>
      <c r="O171" s="243">
        <v>1167533</v>
      </c>
      <c r="P171" s="248">
        <v>588041</v>
      </c>
      <c r="Q171" s="226">
        <v>1681194</v>
      </c>
      <c r="R171" s="243">
        <v>76988</v>
      </c>
      <c r="S171" s="246">
        <v>77078</v>
      </c>
    </row>
    <row r="172" spans="1:19">
      <c r="A172" s="218">
        <v>253</v>
      </c>
      <c r="B172" s="217" t="s">
        <v>1313</v>
      </c>
      <c r="C172" s="224">
        <v>598648</v>
      </c>
      <c r="D172" s="226">
        <v>138335</v>
      </c>
      <c r="E172" s="228"/>
      <c r="F172" s="224">
        <v>389353</v>
      </c>
      <c r="G172" s="226">
        <v>145715</v>
      </c>
      <c r="H172" s="228"/>
      <c r="I172" s="227">
        <v>446353</v>
      </c>
      <c r="J172" s="243">
        <v>57000</v>
      </c>
      <c r="K172" s="226">
        <v>146075</v>
      </c>
      <c r="L172" s="243">
        <v>360</v>
      </c>
      <c r="M172" s="228"/>
      <c r="N172" s="224">
        <v>504446</v>
      </c>
      <c r="O172" s="243">
        <v>115093</v>
      </c>
      <c r="P172" s="248">
        <v>58093</v>
      </c>
      <c r="Q172" s="226">
        <v>151020</v>
      </c>
      <c r="R172" s="243">
        <v>5305</v>
      </c>
      <c r="S172" s="246">
        <v>4945</v>
      </c>
    </row>
    <row r="173" spans="1:19">
      <c r="A173" s="218">
        <v>258</v>
      </c>
      <c r="B173" s="217" t="s">
        <v>1318</v>
      </c>
      <c r="C173" s="224">
        <v>54862156.089999996</v>
      </c>
      <c r="D173" s="226">
        <v>21872762</v>
      </c>
      <c r="E173" s="228"/>
      <c r="F173" s="224">
        <v>68009821</v>
      </c>
      <c r="G173" s="226">
        <v>26144274</v>
      </c>
      <c r="H173" s="228"/>
      <c r="I173" s="227">
        <v>74351035</v>
      </c>
      <c r="J173" s="243">
        <v>6341214</v>
      </c>
      <c r="K173" s="226">
        <v>31534212</v>
      </c>
      <c r="L173" s="243">
        <v>5389938</v>
      </c>
      <c r="M173" s="228"/>
      <c r="N173" s="224">
        <v>85009599</v>
      </c>
      <c r="O173" s="243">
        <v>16999778</v>
      </c>
      <c r="P173" s="248">
        <v>10658564</v>
      </c>
      <c r="Q173" s="226">
        <v>40345443</v>
      </c>
      <c r="R173" s="243">
        <v>14201169</v>
      </c>
      <c r="S173" s="246">
        <v>8811231</v>
      </c>
    </row>
    <row r="174" spans="1:19">
      <c r="A174" s="218">
        <v>261</v>
      </c>
      <c r="B174" s="217" t="s">
        <v>1321</v>
      </c>
      <c r="C174" s="224">
        <v>27742486.25</v>
      </c>
      <c r="D174" s="226">
        <v>7071628</v>
      </c>
      <c r="E174" s="228"/>
      <c r="F174" s="224">
        <v>27162415</v>
      </c>
      <c r="G174" s="226">
        <v>7558028</v>
      </c>
      <c r="H174" s="228"/>
      <c r="I174" s="227">
        <v>29138528</v>
      </c>
      <c r="J174" s="243">
        <v>1976113</v>
      </c>
      <c r="K174" s="226">
        <v>7558028</v>
      </c>
      <c r="L174" s="243">
        <v>0</v>
      </c>
      <c r="M174" s="228"/>
      <c r="N174" s="224">
        <v>30326434</v>
      </c>
      <c r="O174" s="243">
        <v>3164019</v>
      </c>
      <c r="P174" s="248">
        <v>1187906</v>
      </c>
      <c r="Q174" s="226">
        <v>8376918</v>
      </c>
      <c r="R174" s="243">
        <v>818890</v>
      </c>
      <c r="S174" s="246">
        <v>818890</v>
      </c>
    </row>
    <row r="175" spans="1:19">
      <c r="A175" s="218">
        <v>262</v>
      </c>
      <c r="B175" s="217" t="s">
        <v>1322</v>
      </c>
      <c r="C175" s="224">
        <v>28856877.780000001</v>
      </c>
      <c r="D175" s="226">
        <v>5649702.0180176003</v>
      </c>
      <c r="E175" s="228"/>
      <c r="F175" s="224">
        <v>36021577</v>
      </c>
      <c r="G175" s="226">
        <v>6363470</v>
      </c>
      <c r="H175" s="228"/>
      <c r="I175" s="227">
        <v>38747534</v>
      </c>
      <c r="J175" s="243">
        <v>2725957</v>
      </c>
      <c r="K175" s="226">
        <v>6814975</v>
      </c>
      <c r="L175" s="243">
        <v>451505</v>
      </c>
      <c r="M175" s="228"/>
      <c r="N175" s="224">
        <v>41959850</v>
      </c>
      <c r="O175" s="243">
        <v>5938273</v>
      </c>
      <c r="P175" s="248">
        <v>3212316</v>
      </c>
      <c r="Q175" s="226">
        <v>8620754</v>
      </c>
      <c r="R175" s="243">
        <v>2257284</v>
      </c>
      <c r="S175" s="246">
        <v>1805779</v>
      </c>
    </row>
    <row r="176" spans="1:19">
      <c r="A176" s="218">
        <v>263</v>
      </c>
      <c r="B176" s="217" t="s">
        <v>1323</v>
      </c>
      <c r="C176" s="224">
        <v>668959.30000000005</v>
      </c>
      <c r="D176" s="226">
        <v>514049</v>
      </c>
      <c r="E176" s="228"/>
      <c r="F176" s="224">
        <v>802581</v>
      </c>
      <c r="G176" s="226">
        <v>525419</v>
      </c>
      <c r="H176" s="228"/>
      <c r="I176" s="227">
        <v>925209</v>
      </c>
      <c r="J176" s="243">
        <v>122628</v>
      </c>
      <c r="K176" s="226">
        <v>526049</v>
      </c>
      <c r="L176" s="243">
        <v>630</v>
      </c>
      <c r="M176" s="228"/>
      <c r="N176" s="224">
        <v>1021339</v>
      </c>
      <c r="O176" s="243">
        <v>218758</v>
      </c>
      <c r="P176" s="248">
        <v>96130</v>
      </c>
      <c r="Q176" s="226">
        <v>549183</v>
      </c>
      <c r="R176" s="243">
        <v>23764</v>
      </c>
      <c r="S176" s="246">
        <v>23134</v>
      </c>
    </row>
    <row r="177" spans="1:19">
      <c r="A177" s="218">
        <v>264</v>
      </c>
      <c r="B177" s="217" t="s">
        <v>1324</v>
      </c>
      <c r="C177" s="224">
        <v>29192076.879900001</v>
      </c>
      <c r="D177" s="226">
        <v>5521321</v>
      </c>
      <c r="E177" s="228"/>
      <c r="F177" s="224">
        <v>34308311</v>
      </c>
      <c r="G177" s="226">
        <v>6170163</v>
      </c>
      <c r="H177" s="228"/>
      <c r="I177" s="227">
        <v>36961792</v>
      </c>
      <c r="J177" s="243">
        <v>2653481</v>
      </c>
      <c r="K177" s="226">
        <v>6468314</v>
      </c>
      <c r="L177" s="243">
        <v>298151</v>
      </c>
      <c r="M177" s="228"/>
      <c r="N177" s="224">
        <v>37455450</v>
      </c>
      <c r="O177" s="243">
        <v>3147139</v>
      </c>
      <c r="P177" s="248">
        <v>493658</v>
      </c>
      <c r="Q177" s="226">
        <v>6802117</v>
      </c>
      <c r="R177" s="243">
        <v>631954</v>
      </c>
      <c r="S177" s="246">
        <v>333803</v>
      </c>
    </row>
    <row r="178" spans="1:19">
      <c r="A178" s="218">
        <v>265</v>
      </c>
      <c r="B178" s="217" t="s">
        <v>1325</v>
      </c>
      <c r="C178" s="224">
        <v>20162615.929999996</v>
      </c>
      <c r="D178" s="226">
        <v>5454099</v>
      </c>
      <c r="E178" s="228"/>
      <c r="F178" s="224">
        <v>29152212</v>
      </c>
      <c r="G178" s="226">
        <v>11215630</v>
      </c>
      <c r="H178" s="228"/>
      <c r="I178" s="227">
        <v>31217414</v>
      </c>
      <c r="J178" s="243">
        <v>2065202</v>
      </c>
      <c r="K178" s="226">
        <v>11659616</v>
      </c>
      <c r="L178" s="243">
        <v>443986</v>
      </c>
      <c r="M178" s="228"/>
      <c r="N178" s="224">
        <v>31764514</v>
      </c>
      <c r="O178" s="243">
        <v>2612302</v>
      </c>
      <c r="P178" s="248">
        <v>547100</v>
      </c>
      <c r="Q178" s="226">
        <v>10456268</v>
      </c>
      <c r="R178" s="243">
        <v>-759362</v>
      </c>
      <c r="S178" s="246">
        <v>-1203348</v>
      </c>
    </row>
    <row r="179" spans="1:19">
      <c r="A179" s="218">
        <v>266</v>
      </c>
      <c r="B179" s="217" t="s">
        <v>1326</v>
      </c>
      <c r="C179" s="224">
        <v>34930860.248220004</v>
      </c>
      <c r="D179" s="226">
        <v>7344287</v>
      </c>
      <c r="E179" s="228"/>
      <c r="F179" s="224">
        <v>45157268</v>
      </c>
      <c r="G179" s="226">
        <v>8750744</v>
      </c>
      <c r="H179" s="228"/>
      <c r="I179" s="227">
        <v>48454053</v>
      </c>
      <c r="J179" s="243">
        <v>3296785</v>
      </c>
      <c r="K179" s="226">
        <v>9874080</v>
      </c>
      <c r="L179" s="243">
        <v>1123336</v>
      </c>
      <c r="M179" s="228"/>
      <c r="N179" s="224">
        <v>48787671</v>
      </c>
      <c r="O179" s="243">
        <v>3630403</v>
      </c>
      <c r="P179" s="248">
        <v>333618</v>
      </c>
      <c r="Q179" s="226">
        <v>9859629</v>
      </c>
      <c r="R179" s="243">
        <v>1108885</v>
      </c>
      <c r="S179" s="246">
        <v>-14451</v>
      </c>
    </row>
    <row r="180" spans="1:19">
      <c r="A180" s="218">
        <v>269</v>
      </c>
      <c r="B180" s="217" t="s">
        <v>1329</v>
      </c>
      <c r="C180" s="224">
        <v>3863587.5212599998</v>
      </c>
      <c r="D180" s="226">
        <v>681763</v>
      </c>
      <c r="E180" s="228"/>
      <c r="F180" s="224">
        <v>4618884</v>
      </c>
      <c r="G180" s="226">
        <v>808305</v>
      </c>
      <c r="H180" s="228"/>
      <c r="I180" s="227">
        <v>4964815</v>
      </c>
      <c r="J180" s="243">
        <v>345931</v>
      </c>
      <c r="K180" s="226">
        <v>959354</v>
      </c>
      <c r="L180" s="243">
        <v>151049</v>
      </c>
      <c r="M180" s="228"/>
      <c r="N180" s="224">
        <v>4972732</v>
      </c>
      <c r="O180" s="243">
        <v>353848</v>
      </c>
      <c r="P180" s="248">
        <v>7917</v>
      </c>
      <c r="Q180" s="226">
        <v>986190</v>
      </c>
      <c r="R180" s="243">
        <v>177885</v>
      </c>
      <c r="S180" s="246">
        <v>26836</v>
      </c>
    </row>
    <row r="181" spans="1:19">
      <c r="A181" s="218">
        <v>271</v>
      </c>
      <c r="B181" s="217" t="s">
        <v>1331</v>
      </c>
      <c r="C181" s="224">
        <v>60487338.449999981</v>
      </c>
      <c r="D181" s="226">
        <v>19887358</v>
      </c>
      <c r="E181" s="228"/>
      <c r="F181" s="224">
        <v>74001716</v>
      </c>
      <c r="G181" s="226">
        <v>21103518</v>
      </c>
      <c r="H181" s="228"/>
      <c r="I181" s="227">
        <v>79610854</v>
      </c>
      <c r="J181" s="243">
        <v>5609138</v>
      </c>
      <c r="K181" s="226">
        <v>21103878</v>
      </c>
      <c r="L181" s="243">
        <v>360</v>
      </c>
      <c r="M181" s="228"/>
      <c r="N181" s="224">
        <v>80717416</v>
      </c>
      <c r="O181" s="243">
        <v>6715700</v>
      </c>
      <c r="P181" s="248">
        <v>1106562</v>
      </c>
      <c r="Q181" s="226">
        <v>21669477</v>
      </c>
      <c r="R181" s="243">
        <v>565959</v>
      </c>
      <c r="S181" s="246">
        <v>565599</v>
      </c>
    </row>
    <row r="182" spans="1:19">
      <c r="A182" s="218">
        <v>272</v>
      </c>
      <c r="B182" s="217" t="s">
        <v>1332</v>
      </c>
      <c r="C182" s="224">
        <v>1166902.03</v>
      </c>
      <c r="D182" s="226">
        <v>626876</v>
      </c>
      <c r="E182" s="228"/>
      <c r="F182" s="224">
        <v>1287022</v>
      </c>
      <c r="G182" s="226">
        <v>648386</v>
      </c>
      <c r="H182" s="228"/>
      <c r="I182" s="227">
        <v>1476148</v>
      </c>
      <c r="J182" s="243">
        <v>189126</v>
      </c>
      <c r="K182" s="226">
        <v>690413</v>
      </c>
      <c r="L182" s="243">
        <v>42027</v>
      </c>
      <c r="M182" s="228"/>
      <c r="N182" s="224">
        <v>1641475</v>
      </c>
      <c r="O182" s="243">
        <v>354453</v>
      </c>
      <c r="P182" s="248">
        <v>165327</v>
      </c>
      <c r="Q182" s="226">
        <v>729186</v>
      </c>
      <c r="R182" s="243">
        <v>80800</v>
      </c>
      <c r="S182" s="246">
        <v>38773</v>
      </c>
    </row>
    <row r="183" spans="1:19">
      <c r="A183" s="218">
        <v>273</v>
      </c>
      <c r="B183" s="217" t="s">
        <v>1333</v>
      </c>
      <c r="C183" s="224">
        <v>17732666.670000002</v>
      </c>
      <c r="D183" s="226">
        <v>8175585</v>
      </c>
      <c r="E183" s="228"/>
      <c r="F183" s="224">
        <v>20846295</v>
      </c>
      <c r="G183" s="226">
        <v>11617101</v>
      </c>
      <c r="H183" s="228"/>
      <c r="I183" s="227">
        <v>22528093</v>
      </c>
      <c r="J183" s="243">
        <v>1681798</v>
      </c>
      <c r="K183" s="226">
        <v>12814666</v>
      </c>
      <c r="L183" s="243">
        <v>1197565</v>
      </c>
      <c r="M183" s="228"/>
      <c r="N183" s="224">
        <v>23642183</v>
      </c>
      <c r="O183" s="243">
        <v>2795888</v>
      </c>
      <c r="P183" s="248">
        <v>1114090</v>
      </c>
      <c r="Q183" s="226">
        <v>13466991</v>
      </c>
      <c r="R183" s="243">
        <v>1849890</v>
      </c>
      <c r="S183" s="246">
        <v>652325</v>
      </c>
    </row>
    <row r="184" spans="1:19">
      <c r="A184" s="218">
        <v>274</v>
      </c>
      <c r="B184" s="217" t="s">
        <v>1334</v>
      </c>
      <c r="C184" s="224">
        <v>65998570.132249989</v>
      </c>
      <c r="D184" s="226">
        <v>20329028</v>
      </c>
      <c r="E184" s="228"/>
      <c r="F184" s="224">
        <v>76151759</v>
      </c>
      <c r="G184" s="226">
        <v>21365248</v>
      </c>
      <c r="H184" s="228"/>
      <c r="I184" s="227">
        <v>82399035</v>
      </c>
      <c r="J184" s="243">
        <v>6247276</v>
      </c>
      <c r="K184" s="226">
        <v>21365458</v>
      </c>
      <c r="L184" s="243">
        <v>210</v>
      </c>
      <c r="M184" s="228"/>
      <c r="N184" s="224">
        <v>92969841</v>
      </c>
      <c r="O184" s="243">
        <v>16818082</v>
      </c>
      <c r="P184" s="248">
        <v>10570806</v>
      </c>
      <c r="Q184" s="226">
        <v>22370785</v>
      </c>
      <c r="R184" s="243">
        <v>1005537</v>
      </c>
      <c r="S184" s="246">
        <v>1005327</v>
      </c>
    </row>
    <row r="185" spans="1:19">
      <c r="A185" s="218">
        <v>275</v>
      </c>
      <c r="B185" s="217" t="s">
        <v>1335</v>
      </c>
      <c r="C185" s="224">
        <v>4914639.3900000006</v>
      </c>
      <c r="D185" s="226">
        <v>2537146</v>
      </c>
      <c r="E185" s="228"/>
      <c r="F185" s="224">
        <v>5529883</v>
      </c>
      <c r="G185" s="226">
        <v>2630226</v>
      </c>
      <c r="H185" s="228"/>
      <c r="I185" s="227">
        <v>6000357</v>
      </c>
      <c r="J185" s="243">
        <v>470474</v>
      </c>
      <c r="K185" s="226">
        <v>2630856</v>
      </c>
      <c r="L185" s="243">
        <v>630</v>
      </c>
      <c r="M185" s="228"/>
      <c r="N185" s="224">
        <v>6041237</v>
      </c>
      <c r="O185" s="243">
        <v>511354</v>
      </c>
      <c r="P185" s="248">
        <v>40880</v>
      </c>
      <c r="Q185" s="226">
        <v>2673360</v>
      </c>
      <c r="R185" s="243">
        <v>43134</v>
      </c>
      <c r="S185" s="246">
        <v>42504</v>
      </c>
    </row>
    <row r="186" spans="1:19">
      <c r="A186" s="218">
        <v>276</v>
      </c>
      <c r="B186" s="217" t="s">
        <v>1336</v>
      </c>
      <c r="C186" s="224">
        <v>11677611.934810001</v>
      </c>
      <c r="D186" s="226">
        <v>2950921</v>
      </c>
      <c r="E186" s="228"/>
      <c r="F186" s="224">
        <v>11739938</v>
      </c>
      <c r="G186" s="226">
        <v>3168771</v>
      </c>
      <c r="H186" s="228"/>
      <c r="I186" s="227">
        <v>12866591</v>
      </c>
      <c r="J186" s="243">
        <v>1126653</v>
      </c>
      <c r="K186" s="226">
        <v>3168981</v>
      </c>
      <c r="L186" s="243">
        <v>210</v>
      </c>
      <c r="M186" s="228"/>
      <c r="N186" s="224">
        <v>12798534</v>
      </c>
      <c r="O186" s="243">
        <v>1058596</v>
      </c>
      <c r="P186" s="248">
        <v>-68057</v>
      </c>
      <c r="Q186" s="226">
        <v>3269145</v>
      </c>
      <c r="R186" s="243">
        <v>100374</v>
      </c>
      <c r="S186" s="246">
        <v>100164</v>
      </c>
    </row>
    <row r="187" spans="1:19">
      <c r="A187" s="218">
        <v>277</v>
      </c>
      <c r="B187" s="217" t="s">
        <v>1337</v>
      </c>
      <c r="C187" s="224">
        <v>28731938.279999997</v>
      </c>
      <c r="D187" s="226">
        <v>21257319</v>
      </c>
      <c r="E187" s="228"/>
      <c r="F187" s="224">
        <v>32740206</v>
      </c>
      <c r="G187" s="226">
        <v>24124369</v>
      </c>
      <c r="H187" s="228"/>
      <c r="I187" s="227">
        <v>36115085</v>
      </c>
      <c r="J187" s="243">
        <v>3374879</v>
      </c>
      <c r="K187" s="226">
        <v>26684308</v>
      </c>
      <c r="L187" s="243">
        <v>2559939</v>
      </c>
      <c r="M187" s="228"/>
      <c r="N187" s="224">
        <v>42816614</v>
      </c>
      <c r="O187" s="243">
        <v>10076408</v>
      </c>
      <c r="P187" s="248">
        <v>6701529</v>
      </c>
      <c r="Q187" s="226">
        <v>32795955</v>
      </c>
      <c r="R187" s="243">
        <v>8671586</v>
      </c>
      <c r="S187" s="246">
        <v>6111647</v>
      </c>
    </row>
    <row r="188" spans="1:19">
      <c r="A188" s="218">
        <v>278</v>
      </c>
      <c r="B188" s="217" t="s">
        <v>1338</v>
      </c>
      <c r="C188" s="224">
        <v>20537051.940000001</v>
      </c>
      <c r="D188" s="226">
        <v>7991294</v>
      </c>
      <c r="E188" s="228"/>
      <c r="F188" s="224">
        <v>26183022</v>
      </c>
      <c r="G188" s="226">
        <v>10609519</v>
      </c>
      <c r="H188" s="228"/>
      <c r="I188" s="227">
        <v>27957290</v>
      </c>
      <c r="J188" s="243">
        <v>1774268</v>
      </c>
      <c r="K188" s="226">
        <v>11063299</v>
      </c>
      <c r="L188" s="243">
        <v>453780</v>
      </c>
      <c r="M188" s="228"/>
      <c r="N188" s="224">
        <v>29875408</v>
      </c>
      <c r="O188" s="243">
        <v>3692386</v>
      </c>
      <c r="P188" s="248">
        <v>1918118</v>
      </c>
      <c r="Q188" s="226">
        <v>12021341</v>
      </c>
      <c r="R188" s="243">
        <v>1411822</v>
      </c>
      <c r="S188" s="246">
        <v>958042</v>
      </c>
    </row>
    <row r="189" spans="1:19">
      <c r="A189" s="218">
        <v>281</v>
      </c>
      <c r="B189" s="217" t="s">
        <v>1341</v>
      </c>
      <c r="C189" s="224">
        <v>383693957.99999988</v>
      </c>
      <c r="D189" s="226">
        <v>345447265</v>
      </c>
      <c r="E189" s="228"/>
      <c r="F189" s="224">
        <v>477533599</v>
      </c>
      <c r="G189" s="226">
        <v>427572765</v>
      </c>
      <c r="H189" s="228"/>
      <c r="I189" s="227">
        <v>520995082</v>
      </c>
      <c r="J189" s="243">
        <v>43461483</v>
      </c>
      <c r="K189" s="226">
        <v>471034248</v>
      </c>
      <c r="L189" s="243">
        <v>43461483</v>
      </c>
      <c r="M189" s="228"/>
      <c r="N189" s="224">
        <v>627558700</v>
      </c>
      <c r="O189" s="243">
        <v>150025101</v>
      </c>
      <c r="P189" s="248">
        <v>106563618</v>
      </c>
      <c r="Q189" s="226">
        <v>577597866</v>
      </c>
      <c r="R189" s="243">
        <v>150025101</v>
      </c>
      <c r="S189" s="246">
        <v>106563618</v>
      </c>
    </row>
    <row r="190" spans="1:19">
      <c r="A190" s="218">
        <v>284</v>
      </c>
      <c r="B190" s="217" t="s">
        <v>1344</v>
      </c>
      <c r="C190" s="224">
        <v>25266909.403280001</v>
      </c>
      <c r="D190" s="226">
        <v>4421709</v>
      </c>
      <c r="E190" s="228"/>
      <c r="F190" s="224">
        <v>33041958</v>
      </c>
      <c r="G190" s="226">
        <v>5792429</v>
      </c>
      <c r="H190" s="228"/>
      <c r="I190" s="227">
        <v>35349575</v>
      </c>
      <c r="J190" s="243">
        <v>2307617</v>
      </c>
      <c r="K190" s="226">
        <v>6997612</v>
      </c>
      <c r="L190" s="243">
        <v>1205183</v>
      </c>
      <c r="M190" s="228"/>
      <c r="N190" s="224">
        <v>36426442</v>
      </c>
      <c r="O190" s="243">
        <v>3384484</v>
      </c>
      <c r="P190" s="248">
        <v>1076867</v>
      </c>
      <c r="Q190" s="226">
        <v>7338527</v>
      </c>
      <c r="R190" s="243">
        <v>1546098</v>
      </c>
      <c r="S190" s="246">
        <v>340915</v>
      </c>
    </row>
    <row r="191" spans="1:19">
      <c r="A191" s="218">
        <v>285</v>
      </c>
      <c r="B191" s="217" t="s">
        <v>1345</v>
      </c>
      <c r="C191" s="224">
        <v>41181928.998719998</v>
      </c>
      <c r="D191" s="226">
        <v>15846005</v>
      </c>
      <c r="E191" s="228"/>
      <c r="F191" s="224">
        <v>47680876</v>
      </c>
      <c r="G191" s="226">
        <v>16819358</v>
      </c>
      <c r="H191" s="228"/>
      <c r="I191" s="227">
        <v>51256310</v>
      </c>
      <c r="J191" s="243">
        <v>3575434</v>
      </c>
      <c r="K191" s="226">
        <v>17801490</v>
      </c>
      <c r="L191" s="243">
        <v>982132</v>
      </c>
      <c r="M191" s="228"/>
      <c r="N191" s="224">
        <v>55556556</v>
      </c>
      <c r="O191" s="243">
        <v>7875680</v>
      </c>
      <c r="P191" s="248">
        <v>4300246</v>
      </c>
      <c r="Q191" s="226">
        <v>20171457</v>
      </c>
      <c r="R191" s="243">
        <v>3352099</v>
      </c>
      <c r="S191" s="246">
        <v>2369967</v>
      </c>
    </row>
    <row r="192" spans="1:19">
      <c r="A192" s="218">
        <v>287</v>
      </c>
      <c r="B192" s="217" t="s">
        <v>1347</v>
      </c>
      <c r="C192" s="224">
        <v>8423098.5899999999</v>
      </c>
      <c r="D192" s="226">
        <v>3821314</v>
      </c>
      <c r="E192" s="228"/>
      <c r="F192" s="224">
        <v>8656466</v>
      </c>
      <c r="G192" s="226">
        <v>3978774</v>
      </c>
      <c r="H192" s="228"/>
      <c r="I192" s="227">
        <v>9428108</v>
      </c>
      <c r="J192" s="243">
        <v>771642</v>
      </c>
      <c r="K192" s="226">
        <v>3978954</v>
      </c>
      <c r="L192" s="243">
        <v>180</v>
      </c>
      <c r="M192" s="228"/>
      <c r="N192" s="224">
        <v>9672619</v>
      </c>
      <c r="O192" s="243">
        <v>1016153</v>
      </c>
      <c r="P192" s="248">
        <v>244511</v>
      </c>
      <c r="Q192" s="226">
        <v>4051357</v>
      </c>
      <c r="R192" s="243">
        <v>72583</v>
      </c>
      <c r="S192" s="246">
        <v>72403</v>
      </c>
    </row>
    <row r="193" spans="1:19">
      <c r="A193" s="218">
        <v>288</v>
      </c>
      <c r="B193" s="217" t="s">
        <v>1348</v>
      </c>
      <c r="C193" s="224">
        <v>25690225.098839991</v>
      </c>
      <c r="D193" s="226">
        <v>4910568</v>
      </c>
      <c r="E193" s="228"/>
      <c r="F193" s="224">
        <v>28038805</v>
      </c>
      <c r="G193" s="226">
        <v>5425478</v>
      </c>
      <c r="H193" s="228"/>
      <c r="I193" s="227">
        <v>30932571</v>
      </c>
      <c r="J193" s="243">
        <v>2893766</v>
      </c>
      <c r="K193" s="226">
        <v>5425448</v>
      </c>
      <c r="L193" s="243">
        <v>-30</v>
      </c>
      <c r="M193" s="228"/>
      <c r="N193" s="224">
        <v>30469797</v>
      </c>
      <c r="O193" s="243">
        <v>2430992</v>
      </c>
      <c r="P193" s="248">
        <v>-462774</v>
      </c>
      <c r="Q193" s="226">
        <v>5663864</v>
      </c>
      <c r="R193" s="243">
        <v>238386</v>
      </c>
      <c r="S193" s="246">
        <v>238416</v>
      </c>
    </row>
    <row r="194" spans="1:19">
      <c r="A194" s="218">
        <v>289</v>
      </c>
      <c r="B194" s="217" t="s">
        <v>1349</v>
      </c>
      <c r="C194" s="224">
        <v>2072735.7500000005</v>
      </c>
      <c r="D194" s="226">
        <v>867288</v>
      </c>
      <c r="E194" s="228"/>
      <c r="F194" s="224">
        <v>2507147</v>
      </c>
      <c r="G194" s="226">
        <v>904918</v>
      </c>
      <c r="H194" s="228"/>
      <c r="I194" s="227">
        <v>2706462</v>
      </c>
      <c r="J194" s="243">
        <v>199315</v>
      </c>
      <c r="K194" s="226">
        <v>904918</v>
      </c>
      <c r="L194" s="243">
        <v>0</v>
      </c>
      <c r="M194" s="228"/>
      <c r="N194" s="224">
        <v>3045811</v>
      </c>
      <c r="O194" s="243">
        <v>538664</v>
      </c>
      <c r="P194" s="248">
        <v>339349</v>
      </c>
      <c r="Q194" s="226">
        <v>922453</v>
      </c>
      <c r="R194" s="243">
        <v>17535</v>
      </c>
      <c r="S194" s="246">
        <v>17535</v>
      </c>
    </row>
    <row r="195" spans="1:19">
      <c r="A195" s="218">
        <v>290</v>
      </c>
      <c r="B195" s="217" t="s">
        <v>1350</v>
      </c>
      <c r="C195" s="224">
        <v>13539897.419999996</v>
      </c>
      <c r="D195" s="226">
        <v>5440035</v>
      </c>
      <c r="E195" s="228"/>
      <c r="F195" s="224">
        <v>13155052</v>
      </c>
      <c r="G195" s="226">
        <v>5682345</v>
      </c>
      <c r="H195" s="228"/>
      <c r="I195" s="227">
        <v>14288270</v>
      </c>
      <c r="J195" s="243">
        <v>1133218</v>
      </c>
      <c r="K195" s="226">
        <v>5682015</v>
      </c>
      <c r="L195" s="243">
        <v>-330</v>
      </c>
      <c r="M195" s="228"/>
      <c r="N195" s="224">
        <v>14476010</v>
      </c>
      <c r="O195" s="243">
        <v>1320958</v>
      </c>
      <c r="P195" s="248">
        <v>187740</v>
      </c>
      <c r="Q195" s="226">
        <v>5793738</v>
      </c>
      <c r="R195" s="243">
        <v>111393</v>
      </c>
      <c r="S195" s="246">
        <v>111723</v>
      </c>
    </row>
    <row r="196" spans="1:19">
      <c r="A196" s="218">
        <v>291</v>
      </c>
      <c r="B196" s="217" t="s">
        <v>1351</v>
      </c>
      <c r="C196" s="224">
        <v>21383228.149999999</v>
      </c>
      <c r="D196" s="226">
        <v>3742064</v>
      </c>
      <c r="E196" s="228"/>
      <c r="F196" s="224">
        <v>26323187</v>
      </c>
      <c r="G196" s="226">
        <v>4606558</v>
      </c>
      <c r="H196" s="228"/>
      <c r="I196" s="227">
        <v>28361876</v>
      </c>
      <c r="J196" s="243">
        <v>2038689</v>
      </c>
      <c r="K196" s="226">
        <v>4963328</v>
      </c>
      <c r="L196" s="243">
        <v>356770</v>
      </c>
      <c r="M196" s="228"/>
      <c r="N196" s="224">
        <v>29118601</v>
      </c>
      <c r="O196" s="243">
        <v>2795414</v>
      </c>
      <c r="P196" s="248">
        <v>756725</v>
      </c>
      <c r="Q196" s="226">
        <v>5458477</v>
      </c>
      <c r="R196" s="243">
        <v>851919</v>
      </c>
      <c r="S196" s="246">
        <v>495149</v>
      </c>
    </row>
    <row r="197" spans="1:19">
      <c r="A197" s="218">
        <v>292</v>
      </c>
      <c r="B197" s="217" t="s">
        <v>1352</v>
      </c>
      <c r="C197" s="224">
        <v>21190611.529999997</v>
      </c>
      <c r="D197" s="226">
        <v>8081352.9380667778</v>
      </c>
      <c r="E197" s="228"/>
      <c r="F197" s="224">
        <v>26695210</v>
      </c>
      <c r="G197" s="226">
        <v>11327819</v>
      </c>
      <c r="H197" s="228"/>
      <c r="I197" s="227">
        <v>28619805</v>
      </c>
      <c r="J197" s="243">
        <v>1924595</v>
      </c>
      <c r="K197" s="226">
        <v>11849673</v>
      </c>
      <c r="L197" s="243">
        <v>521854</v>
      </c>
      <c r="M197" s="228"/>
      <c r="N197" s="224">
        <v>29872976</v>
      </c>
      <c r="O197" s="243">
        <v>3177766</v>
      </c>
      <c r="P197" s="248">
        <v>1253171</v>
      </c>
      <c r="Q197" s="226">
        <v>11648284</v>
      </c>
      <c r="R197" s="243">
        <v>320465</v>
      </c>
      <c r="S197" s="246">
        <v>-201389</v>
      </c>
    </row>
    <row r="198" spans="1:19">
      <c r="A198" s="218">
        <v>293</v>
      </c>
      <c r="B198" s="217" t="s">
        <v>1353</v>
      </c>
      <c r="C198" s="224">
        <v>94602367.189999998</v>
      </c>
      <c r="D198" s="226">
        <v>60469162</v>
      </c>
      <c r="E198" s="228"/>
      <c r="F198" s="224">
        <v>116169183</v>
      </c>
      <c r="G198" s="226">
        <v>75149959</v>
      </c>
      <c r="H198" s="228"/>
      <c r="I198" s="227">
        <v>125239556</v>
      </c>
      <c r="J198" s="243">
        <v>9070373</v>
      </c>
      <c r="K198" s="226">
        <v>80464106</v>
      </c>
      <c r="L198" s="243">
        <v>5314147</v>
      </c>
      <c r="M198" s="228"/>
      <c r="N198" s="224">
        <v>142151337</v>
      </c>
      <c r="O198" s="243">
        <v>25982154</v>
      </c>
      <c r="P198" s="248">
        <v>16911781</v>
      </c>
      <c r="Q198" s="226">
        <v>93906110</v>
      </c>
      <c r="R198" s="243">
        <v>18756151</v>
      </c>
      <c r="S198" s="246">
        <v>13442004</v>
      </c>
    </row>
    <row r="199" spans="1:19">
      <c r="A199" s="218">
        <v>295</v>
      </c>
      <c r="B199" s="217" t="s">
        <v>1355</v>
      </c>
      <c r="C199" s="224">
        <v>34817273.780000009</v>
      </c>
      <c r="D199" s="226">
        <v>13224155</v>
      </c>
      <c r="E199" s="228"/>
      <c r="F199" s="224">
        <v>36798530</v>
      </c>
      <c r="G199" s="226">
        <v>13861355</v>
      </c>
      <c r="H199" s="228"/>
      <c r="I199" s="227">
        <v>39982019</v>
      </c>
      <c r="J199" s="243">
        <v>3183489</v>
      </c>
      <c r="K199" s="226">
        <v>13867445</v>
      </c>
      <c r="L199" s="243">
        <v>6090</v>
      </c>
      <c r="M199" s="228"/>
      <c r="N199" s="224">
        <v>40928422</v>
      </c>
      <c r="O199" s="243">
        <v>4129892</v>
      </c>
      <c r="P199" s="248">
        <v>946403</v>
      </c>
      <c r="Q199" s="226">
        <v>14155547</v>
      </c>
      <c r="R199" s="243">
        <v>294192</v>
      </c>
      <c r="S199" s="246">
        <v>288102</v>
      </c>
    </row>
    <row r="200" spans="1:19">
      <c r="A200" s="218">
        <v>296</v>
      </c>
      <c r="B200" s="217" t="s">
        <v>1356</v>
      </c>
      <c r="C200" s="224">
        <v>3990246.73</v>
      </c>
      <c r="D200" s="226">
        <v>709444</v>
      </c>
      <c r="E200" s="228"/>
      <c r="F200" s="224">
        <v>3854232</v>
      </c>
      <c r="G200" s="226">
        <v>774434</v>
      </c>
      <c r="H200" s="228"/>
      <c r="I200" s="227">
        <v>4172069</v>
      </c>
      <c r="J200" s="243">
        <v>317837</v>
      </c>
      <c r="K200" s="226">
        <v>774434</v>
      </c>
      <c r="L200" s="243">
        <v>0</v>
      </c>
      <c r="M200" s="228"/>
      <c r="N200" s="224">
        <v>4567710</v>
      </c>
      <c r="O200" s="243">
        <v>713478</v>
      </c>
      <c r="P200" s="248">
        <v>395641</v>
      </c>
      <c r="Q200" s="226">
        <v>1252614</v>
      </c>
      <c r="R200" s="243">
        <v>478180</v>
      </c>
      <c r="S200" s="246">
        <v>478180</v>
      </c>
    </row>
    <row r="201" spans="1:19">
      <c r="A201" s="218">
        <v>298</v>
      </c>
      <c r="B201" s="217" t="s">
        <v>1358</v>
      </c>
      <c r="C201" s="224">
        <v>5459714.7223999994</v>
      </c>
      <c r="D201" s="226">
        <v>1174628</v>
      </c>
      <c r="E201" s="228"/>
      <c r="F201" s="224">
        <v>7077100</v>
      </c>
      <c r="G201" s="226">
        <v>1296608</v>
      </c>
      <c r="H201" s="228"/>
      <c r="I201" s="227">
        <v>7700660</v>
      </c>
      <c r="J201" s="243">
        <v>623560</v>
      </c>
      <c r="K201" s="226">
        <v>1347616</v>
      </c>
      <c r="L201" s="243">
        <v>51008</v>
      </c>
      <c r="M201" s="228"/>
      <c r="N201" s="224">
        <v>7638294</v>
      </c>
      <c r="O201" s="243">
        <v>561194</v>
      </c>
      <c r="P201" s="248">
        <v>-62366</v>
      </c>
      <c r="Q201" s="226">
        <v>1353551</v>
      </c>
      <c r="R201" s="243">
        <v>56943</v>
      </c>
      <c r="S201" s="246">
        <v>5935</v>
      </c>
    </row>
    <row r="202" spans="1:19">
      <c r="A202" s="218">
        <v>300</v>
      </c>
      <c r="B202" s="217" t="s">
        <v>1360</v>
      </c>
      <c r="C202" s="224">
        <v>1934442.0499999998</v>
      </c>
      <c r="D202" s="226">
        <v>391237</v>
      </c>
      <c r="E202" s="228"/>
      <c r="F202" s="224">
        <v>3344859</v>
      </c>
      <c r="G202" s="226">
        <v>996306</v>
      </c>
      <c r="H202" s="228"/>
      <c r="I202" s="227">
        <v>3573328</v>
      </c>
      <c r="J202" s="243">
        <v>228469</v>
      </c>
      <c r="K202" s="226">
        <v>625332</v>
      </c>
      <c r="L202" s="243">
        <v>-370974</v>
      </c>
      <c r="M202" s="228"/>
      <c r="N202" s="224">
        <v>3642549</v>
      </c>
      <c r="O202" s="243">
        <v>297690</v>
      </c>
      <c r="P202" s="248">
        <v>69221</v>
      </c>
      <c r="Q202" s="226">
        <v>1299038</v>
      </c>
      <c r="R202" s="243">
        <v>302732</v>
      </c>
      <c r="S202" s="246">
        <v>673706</v>
      </c>
    </row>
    <row r="203" spans="1:19">
      <c r="A203" s="218">
        <v>301</v>
      </c>
      <c r="B203" s="217" t="s">
        <v>1361</v>
      </c>
      <c r="C203" s="224">
        <v>16125261.67</v>
      </c>
      <c r="D203" s="226">
        <v>7361014</v>
      </c>
      <c r="E203" s="228"/>
      <c r="F203" s="224">
        <v>17271574</v>
      </c>
      <c r="G203" s="226">
        <v>7661914</v>
      </c>
      <c r="H203" s="228"/>
      <c r="I203" s="227">
        <v>18667480</v>
      </c>
      <c r="J203" s="243">
        <v>1395906</v>
      </c>
      <c r="K203" s="226">
        <v>7661854</v>
      </c>
      <c r="L203" s="243">
        <v>-60</v>
      </c>
      <c r="M203" s="228"/>
      <c r="N203" s="224">
        <v>19029533</v>
      </c>
      <c r="O203" s="243">
        <v>1757959</v>
      </c>
      <c r="P203" s="248">
        <v>362053</v>
      </c>
      <c r="Q203" s="226">
        <v>7800721</v>
      </c>
      <c r="R203" s="243">
        <v>138807</v>
      </c>
      <c r="S203" s="246">
        <v>138867</v>
      </c>
    </row>
    <row r="204" spans="1:19">
      <c r="A204" s="218">
        <v>304</v>
      </c>
      <c r="B204" s="217" t="s">
        <v>1364</v>
      </c>
      <c r="C204" s="224">
        <v>18397204.830000002</v>
      </c>
      <c r="D204" s="226">
        <v>9385304</v>
      </c>
      <c r="E204" s="228"/>
      <c r="F204" s="224">
        <v>19252846</v>
      </c>
      <c r="G204" s="226">
        <v>9712174</v>
      </c>
      <c r="H204" s="228"/>
      <c r="I204" s="227">
        <v>21289315</v>
      </c>
      <c r="J204" s="243">
        <v>2036469</v>
      </c>
      <c r="K204" s="226">
        <v>9720034</v>
      </c>
      <c r="L204" s="243">
        <v>7860</v>
      </c>
      <c r="M204" s="228"/>
      <c r="N204" s="224">
        <v>21727285</v>
      </c>
      <c r="O204" s="243">
        <v>2474439</v>
      </c>
      <c r="P204" s="248">
        <v>437970</v>
      </c>
      <c r="Q204" s="226">
        <v>9863020</v>
      </c>
      <c r="R204" s="243">
        <v>150846</v>
      </c>
      <c r="S204" s="246">
        <v>142986</v>
      </c>
    </row>
    <row r="205" spans="1:19">
      <c r="A205" s="218">
        <v>305</v>
      </c>
      <c r="B205" s="217" t="s">
        <v>1365</v>
      </c>
      <c r="C205" s="224">
        <v>36359382.278080001</v>
      </c>
      <c r="D205" s="226">
        <v>6362891</v>
      </c>
      <c r="E205" s="228"/>
      <c r="F205" s="224">
        <v>44615638</v>
      </c>
      <c r="G205" s="226">
        <v>7807737</v>
      </c>
      <c r="H205" s="228"/>
      <c r="I205" s="227">
        <v>47902288</v>
      </c>
      <c r="J205" s="243">
        <v>3286650</v>
      </c>
      <c r="K205" s="226">
        <v>8382900</v>
      </c>
      <c r="L205" s="243">
        <v>575163</v>
      </c>
      <c r="M205" s="228"/>
      <c r="N205" s="224">
        <v>48649972</v>
      </c>
      <c r="O205" s="243">
        <v>4034334</v>
      </c>
      <c r="P205" s="248">
        <v>747684</v>
      </c>
      <c r="Q205" s="226">
        <v>8835508</v>
      </c>
      <c r="R205" s="243">
        <v>1027771</v>
      </c>
      <c r="S205" s="246">
        <v>452608</v>
      </c>
    </row>
    <row r="206" spans="1:19">
      <c r="A206" s="218">
        <v>306</v>
      </c>
      <c r="B206" s="217" t="s">
        <v>1366</v>
      </c>
      <c r="C206" s="224">
        <v>1631406.07</v>
      </c>
      <c r="D206" s="226">
        <v>990083</v>
      </c>
      <c r="E206" s="228"/>
      <c r="F206" s="224">
        <v>1578501</v>
      </c>
      <c r="G206" s="226">
        <v>1016883</v>
      </c>
      <c r="H206" s="228"/>
      <c r="I206" s="227">
        <v>1758099</v>
      </c>
      <c r="J206" s="243">
        <v>179598</v>
      </c>
      <c r="K206" s="226">
        <v>1121524</v>
      </c>
      <c r="L206" s="243">
        <v>104641</v>
      </c>
      <c r="M206" s="228"/>
      <c r="N206" s="224">
        <v>1921876</v>
      </c>
      <c r="O206" s="243">
        <v>343375</v>
      </c>
      <c r="P206" s="248">
        <v>163777</v>
      </c>
      <c r="Q206" s="226">
        <v>1193718</v>
      </c>
      <c r="R206" s="243">
        <v>176835</v>
      </c>
      <c r="S206" s="246">
        <v>72194</v>
      </c>
    </row>
    <row r="207" spans="1:19">
      <c r="A207" s="218">
        <v>307</v>
      </c>
      <c r="B207" s="217" t="s">
        <v>1367</v>
      </c>
      <c r="C207" s="224">
        <v>38230557.63222</v>
      </c>
      <c r="D207" s="226">
        <v>8073101</v>
      </c>
      <c r="E207" s="228"/>
      <c r="F207" s="224">
        <v>42179212</v>
      </c>
      <c r="G207" s="226">
        <v>8777841</v>
      </c>
      <c r="H207" s="228"/>
      <c r="I207" s="227">
        <v>45415991</v>
      </c>
      <c r="J207" s="243">
        <v>3236779</v>
      </c>
      <c r="K207" s="226">
        <v>8777811</v>
      </c>
      <c r="L207" s="243">
        <v>-30</v>
      </c>
      <c r="M207" s="228"/>
      <c r="N207" s="224">
        <v>46100769</v>
      </c>
      <c r="O207" s="243">
        <v>3921557</v>
      </c>
      <c r="P207" s="248">
        <v>684778</v>
      </c>
      <c r="Q207" s="226">
        <v>9103989</v>
      </c>
      <c r="R207" s="243">
        <v>326148</v>
      </c>
      <c r="S207" s="246">
        <v>326178</v>
      </c>
    </row>
    <row r="208" spans="1:19">
      <c r="A208" s="218">
        <v>308</v>
      </c>
      <c r="B208" s="217" t="s">
        <v>1368</v>
      </c>
      <c r="C208" s="224">
        <v>70511885.580779999</v>
      </c>
      <c r="D208" s="226">
        <v>13203102</v>
      </c>
      <c r="E208" s="228"/>
      <c r="F208" s="224">
        <v>93950782</v>
      </c>
      <c r="G208" s="226">
        <v>16441387</v>
      </c>
      <c r="H208" s="228"/>
      <c r="I208" s="227">
        <v>100693059</v>
      </c>
      <c r="J208" s="243">
        <v>6742277</v>
      </c>
      <c r="K208" s="226">
        <v>19383352</v>
      </c>
      <c r="L208" s="243">
        <v>2941965</v>
      </c>
      <c r="M208" s="228"/>
      <c r="N208" s="224">
        <v>110841362</v>
      </c>
      <c r="O208" s="243">
        <v>16890580</v>
      </c>
      <c r="P208" s="248">
        <v>10148303</v>
      </c>
      <c r="Q208" s="226">
        <v>23960432</v>
      </c>
      <c r="R208" s="243">
        <v>7519045</v>
      </c>
      <c r="S208" s="246">
        <v>4577080</v>
      </c>
    </row>
    <row r="209" spans="1:19">
      <c r="A209" s="218">
        <v>309</v>
      </c>
      <c r="B209" s="217" t="s">
        <v>1369</v>
      </c>
      <c r="C209" s="224">
        <v>14793547.390000001</v>
      </c>
      <c r="D209" s="226">
        <v>9588570</v>
      </c>
      <c r="E209" s="228"/>
      <c r="F209" s="224">
        <v>17119255</v>
      </c>
      <c r="G209" s="226">
        <v>12069292</v>
      </c>
      <c r="H209" s="228"/>
      <c r="I209" s="227">
        <v>18581341</v>
      </c>
      <c r="J209" s="243">
        <v>1462086</v>
      </c>
      <c r="K209" s="226">
        <v>13058048</v>
      </c>
      <c r="L209" s="243">
        <v>988756</v>
      </c>
      <c r="M209" s="228"/>
      <c r="N209" s="224">
        <v>21262734</v>
      </c>
      <c r="O209" s="243">
        <v>4143479</v>
      </c>
      <c r="P209" s="248">
        <v>2681393</v>
      </c>
      <c r="Q209" s="226">
        <v>14893521</v>
      </c>
      <c r="R209" s="243">
        <v>2824229</v>
      </c>
      <c r="S209" s="246">
        <v>1835473</v>
      </c>
    </row>
    <row r="210" spans="1:19">
      <c r="A210" s="218">
        <v>310</v>
      </c>
      <c r="B210" s="217" t="s">
        <v>1370</v>
      </c>
      <c r="C210" s="224">
        <v>30391882.289999999</v>
      </c>
      <c r="D210" s="226">
        <v>13308860</v>
      </c>
      <c r="E210" s="228"/>
      <c r="F210" s="224">
        <v>27353727</v>
      </c>
      <c r="G210" s="226">
        <v>13741410</v>
      </c>
      <c r="H210" s="228"/>
      <c r="I210" s="227">
        <v>29613009</v>
      </c>
      <c r="J210" s="243">
        <v>2259282</v>
      </c>
      <c r="K210" s="226">
        <v>13741380</v>
      </c>
      <c r="L210" s="243">
        <v>-30</v>
      </c>
      <c r="M210" s="228"/>
      <c r="N210" s="224">
        <v>35157631</v>
      </c>
      <c r="O210" s="243">
        <v>7803904</v>
      </c>
      <c r="P210" s="248">
        <v>5544622</v>
      </c>
      <c r="Q210" s="226">
        <v>13939628</v>
      </c>
      <c r="R210" s="243">
        <v>198218</v>
      </c>
      <c r="S210" s="246">
        <v>198248</v>
      </c>
    </row>
    <row r="211" spans="1:19">
      <c r="A211" s="218">
        <v>314</v>
      </c>
      <c r="B211" s="217" t="s">
        <v>1374</v>
      </c>
      <c r="C211" s="224">
        <v>29636571.161200002</v>
      </c>
      <c r="D211" s="226">
        <v>5186400</v>
      </c>
      <c r="E211" s="228"/>
      <c r="F211" s="224">
        <v>36733354</v>
      </c>
      <c r="G211" s="226">
        <v>6428337</v>
      </c>
      <c r="H211" s="228"/>
      <c r="I211" s="227">
        <v>39110190</v>
      </c>
      <c r="J211" s="243">
        <v>2376836</v>
      </c>
      <c r="K211" s="226">
        <v>6844283</v>
      </c>
      <c r="L211" s="243">
        <v>415946</v>
      </c>
      <c r="M211" s="228"/>
      <c r="N211" s="224">
        <v>41785516</v>
      </c>
      <c r="O211" s="243">
        <v>5052162</v>
      </c>
      <c r="P211" s="248">
        <v>2675326</v>
      </c>
      <c r="Q211" s="226">
        <v>7330210</v>
      </c>
      <c r="R211" s="243">
        <v>901873</v>
      </c>
      <c r="S211" s="246">
        <v>485927</v>
      </c>
    </row>
    <row r="212" spans="1:19">
      <c r="A212" s="218">
        <v>315</v>
      </c>
      <c r="B212" s="217" t="s">
        <v>1375</v>
      </c>
      <c r="C212" s="224">
        <v>26378777.201239996</v>
      </c>
      <c r="D212" s="226">
        <v>4646818</v>
      </c>
      <c r="E212" s="228"/>
      <c r="F212" s="224">
        <v>32926236</v>
      </c>
      <c r="G212" s="226">
        <v>5762091</v>
      </c>
      <c r="H212" s="228"/>
      <c r="I212" s="227">
        <v>35465477</v>
      </c>
      <c r="J212" s="243">
        <v>2539241</v>
      </c>
      <c r="K212" s="226">
        <v>6793430</v>
      </c>
      <c r="L212" s="243">
        <v>1031339</v>
      </c>
      <c r="M212" s="228"/>
      <c r="N212" s="224">
        <v>35477550</v>
      </c>
      <c r="O212" s="243">
        <v>2551314</v>
      </c>
      <c r="P212" s="248">
        <v>12073</v>
      </c>
      <c r="Q212" s="226">
        <v>6805503</v>
      </c>
      <c r="R212" s="243">
        <v>1043412</v>
      </c>
      <c r="S212" s="246">
        <v>12073</v>
      </c>
    </row>
    <row r="213" spans="1:19">
      <c r="A213" s="218">
        <v>316</v>
      </c>
      <c r="B213" s="217" t="s">
        <v>1376</v>
      </c>
      <c r="C213" s="224">
        <v>23346664.300000001</v>
      </c>
      <c r="D213" s="226">
        <v>12709800</v>
      </c>
      <c r="E213" s="228"/>
      <c r="F213" s="224">
        <v>27218968</v>
      </c>
      <c r="G213" s="226">
        <v>15342648</v>
      </c>
      <c r="H213" s="228"/>
      <c r="I213" s="227">
        <v>29664891</v>
      </c>
      <c r="J213" s="243">
        <v>2445923</v>
      </c>
      <c r="K213" s="226">
        <v>16688545</v>
      </c>
      <c r="L213" s="243">
        <v>1345897</v>
      </c>
      <c r="M213" s="228"/>
      <c r="N213" s="224">
        <v>34613489</v>
      </c>
      <c r="O213" s="243">
        <v>7394521</v>
      </c>
      <c r="P213" s="248">
        <v>4948598</v>
      </c>
      <c r="Q213" s="226">
        <v>20326288</v>
      </c>
      <c r="R213" s="243">
        <v>4983640</v>
      </c>
      <c r="S213" s="246">
        <v>3637743</v>
      </c>
    </row>
    <row r="214" spans="1:19">
      <c r="A214" s="218">
        <v>317</v>
      </c>
      <c r="B214" s="217" t="s">
        <v>1377</v>
      </c>
      <c r="C214" s="224">
        <v>51173115.289380006</v>
      </c>
      <c r="D214" s="226">
        <v>8955295</v>
      </c>
      <c r="E214" s="228"/>
      <c r="F214" s="224">
        <v>59350908</v>
      </c>
      <c r="G214" s="226">
        <v>10386409</v>
      </c>
      <c r="H214" s="228"/>
      <c r="I214" s="227">
        <v>63723762</v>
      </c>
      <c r="J214" s="243">
        <v>4372854</v>
      </c>
      <c r="K214" s="226">
        <v>11151658</v>
      </c>
      <c r="L214" s="243">
        <v>765249</v>
      </c>
      <c r="M214" s="228"/>
      <c r="N214" s="224">
        <v>63894164</v>
      </c>
      <c r="O214" s="243">
        <v>4543256</v>
      </c>
      <c r="P214" s="248">
        <v>170402</v>
      </c>
      <c r="Q214" s="226">
        <v>11181479</v>
      </c>
      <c r="R214" s="243">
        <v>795070</v>
      </c>
      <c r="S214" s="246">
        <v>29821</v>
      </c>
    </row>
    <row r="215" spans="1:19">
      <c r="A215" s="218">
        <v>318</v>
      </c>
      <c r="B215" s="217" t="s">
        <v>1378</v>
      </c>
      <c r="C215" s="224">
        <v>1136908.3900000001</v>
      </c>
      <c r="D215" s="226">
        <v>198959</v>
      </c>
      <c r="E215" s="228"/>
      <c r="F215" s="224">
        <v>1070340</v>
      </c>
      <c r="G215" s="226">
        <v>232085</v>
      </c>
      <c r="H215" s="228"/>
      <c r="I215" s="227">
        <v>1152193</v>
      </c>
      <c r="J215" s="243">
        <v>81853</v>
      </c>
      <c r="K215" s="226">
        <v>217709</v>
      </c>
      <c r="L215" s="243">
        <v>-14376</v>
      </c>
      <c r="M215" s="228"/>
      <c r="N215" s="224">
        <v>1258855</v>
      </c>
      <c r="O215" s="243">
        <v>188515</v>
      </c>
      <c r="P215" s="248">
        <v>106662</v>
      </c>
      <c r="Q215" s="226">
        <v>256281</v>
      </c>
      <c r="R215" s="243">
        <v>24196</v>
      </c>
      <c r="S215" s="246">
        <v>38572</v>
      </c>
    </row>
    <row r="216" spans="1:19">
      <c r="A216" s="218">
        <v>321</v>
      </c>
      <c r="B216" s="217" t="s">
        <v>1381</v>
      </c>
      <c r="C216" s="224">
        <v>37382713.520000003</v>
      </c>
      <c r="D216" s="226">
        <v>7951974</v>
      </c>
      <c r="E216" s="228"/>
      <c r="F216" s="224">
        <v>48460571</v>
      </c>
      <c r="G216" s="226">
        <v>11448664</v>
      </c>
      <c r="H216" s="228"/>
      <c r="I216" s="227">
        <v>51974829</v>
      </c>
      <c r="J216" s="243">
        <v>3514258</v>
      </c>
      <c r="K216" s="226">
        <v>11720088</v>
      </c>
      <c r="L216" s="243">
        <v>271424</v>
      </c>
      <c r="M216" s="228"/>
      <c r="N216" s="224">
        <v>52496406</v>
      </c>
      <c r="O216" s="243">
        <v>4035835</v>
      </c>
      <c r="P216" s="248">
        <v>521577</v>
      </c>
      <c r="Q216" s="226">
        <v>10399106</v>
      </c>
      <c r="R216" s="243">
        <v>-1049558</v>
      </c>
      <c r="S216" s="246">
        <v>-1320982</v>
      </c>
    </row>
    <row r="217" spans="1:19">
      <c r="A217" s="218">
        <v>322</v>
      </c>
      <c r="B217" s="217" t="s">
        <v>1382</v>
      </c>
      <c r="C217" s="224">
        <v>9051419.8800000027</v>
      </c>
      <c r="D217" s="226">
        <v>3008415</v>
      </c>
      <c r="E217" s="228"/>
      <c r="F217" s="224">
        <v>10499496</v>
      </c>
      <c r="G217" s="226">
        <v>3174605</v>
      </c>
      <c r="H217" s="228"/>
      <c r="I217" s="227">
        <v>11294967</v>
      </c>
      <c r="J217" s="243">
        <v>795471</v>
      </c>
      <c r="K217" s="226">
        <v>3175235</v>
      </c>
      <c r="L217" s="243">
        <v>630</v>
      </c>
      <c r="M217" s="228"/>
      <c r="N217" s="224">
        <v>11802951</v>
      </c>
      <c r="O217" s="243">
        <v>1303455</v>
      </c>
      <c r="P217" s="248">
        <v>507984</v>
      </c>
      <c r="Q217" s="226">
        <v>3251624</v>
      </c>
      <c r="R217" s="243">
        <v>77019</v>
      </c>
      <c r="S217" s="246">
        <v>76389</v>
      </c>
    </row>
    <row r="218" spans="1:19">
      <c r="A218" s="218">
        <v>323</v>
      </c>
      <c r="B218" s="217" t="s">
        <v>1383</v>
      </c>
      <c r="C218" s="224">
        <v>10778968.260000002</v>
      </c>
      <c r="D218" s="226">
        <v>3694909</v>
      </c>
      <c r="E218" s="228"/>
      <c r="F218" s="224">
        <v>14132417</v>
      </c>
      <c r="G218" s="226">
        <v>4558465</v>
      </c>
      <c r="H218" s="228"/>
      <c r="I218" s="227">
        <v>15121271</v>
      </c>
      <c r="J218" s="243">
        <v>988854</v>
      </c>
      <c r="K218" s="226">
        <v>4701272</v>
      </c>
      <c r="L218" s="243">
        <v>142807</v>
      </c>
      <c r="M218" s="228"/>
      <c r="N218" s="224">
        <v>15805548</v>
      </c>
      <c r="O218" s="243">
        <v>1673131</v>
      </c>
      <c r="P218" s="248">
        <v>684277</v>
      </c>
      <c r="Q218" s="226">
        <v>4780350</v>
      </c>
      <c r="R218" s="243">
        <v>221885</v>
      </c>
      <c r="S218" s="246">
        <v>79078</v>
      </c>
    </row>
    <row r="219" spans="1:19">
      <c r="A219" s="218">
        <v>325</v>
      </c>
      <c r="B219" s="217" t="s">
        <v>1385</v>
      </c>
      <c r="C219" s="224">
        <v>61979381.029999994</v>
      </c>
      <c r="D219" s="226">
        <v>34730309</v>
      </c>
      <c r="E219" s="228"/>
      <c r="F219" s="224">
        <v>68593416</v>
      </c>
      <c r="G219" s="226">
        <v>40117609</v>
      </c>
      <c r="H219" s="228"/>
      <c r="I219" s="227">
        <v>74627920</v>
      </c>
      <c r="J219" s="243">
        <v>6034504</v>
      </c>
      <c r="K219" s="226">
        <v>43668165</v>
      </c>
      <c r="L219" s="243">
        <v>3550556</v>
      </c>
      <c r="M219" s="228"/>
      <c r="N219" s="224">
        <v>82336374</v>
      </c>
      <c r="O219" s="243">
        <v>13742958</v>
      </c>
      <c r="P219" s="248">
        <v>7708454</v>
      </c>
      <c r="Q219" s="226">
        <v>47074853</v>
      </c>
      <c r="R219" s="243">
        <v>6957244</v>
      </c>
      <c r="S219" s="246">
        <v>3406688</v>
      </c>
    </row>
    <row r="220" spans="1:19">
      <c r="A220" s="218">
        <v>326</v>
      </c>
      <c r="B220" s="217" t="s">
        <v>1386</v>
      </c>
      <c r="C220" s="224">
        <v>47840867.455200009</v>
      </c>
      <c r="D220" s="226">
        <v>16998615</v>
      </c>
      <c r="E220" s="228"/>
      <c r="F220" s="224">
        <v>57129371</v>
      </c>
      <c r="G220" s="226">
        <v>17960265</v>
      </c>
      <c r="H220" s="228"/>
      <c r="I220" s="227">
        <v>61229444</v>
      </c>
      <c r="J220" s="243">
        <v>4100073</v>
      </c>
      <c r="K220" s="226">
        <v>17960325</v>
      </c>
      <c r="L220" s="243">
        <v>60</v>
      </c>
      <c r="M220" s="228"/>
      <c r="N220" s="224">
        <v>61592542</v>
      </c>
      <c r="O220" s="243">
        <v>4463171</v>
      </c>
      <c r="P220" s="248">
        <v>363098</v>
      </c>
      <c r="Q220" s="226">
        <v>18406913</v>
      </c>
      <c r="R220" s="243">
        <v>446648</v>
      </c>
      <c r="S220" s="246">
        <v>446588</v>
      </c>
    </row>
    <row r="221" spans="1:19">
      <c r="A221" s="218">
        <v>327</v>
      </c>
      <c r="B221" s="217" t="s">
        <v>1387</v>
      </c>
      <c r="C221" s="224">
        <v>1357190.3900000001</v>
      </c>
      <c r="D221" s="226">
        <v>473330</v>
      </c>
      <c r="E221" s="228"/>
      <c r="F221" s="224">
        <v>1421015</v>
      </c>
      <c r="G221" s="226">
        <v>497020</v>
      </c>
      <c r="H221" s="228"/>
      <c r="I221" s="227">
        <v>1658637</v>
      </c>
      <c r="J221" s="243">
        <v>237622</v>
      </c>
      <c r="K221" s="226">
        <v>498100</v>
      </c>
      <c r="L221" s="243">
        <v>1080</v>
      </c>
      <c r="M221" s="228"/>
      <c r="N221" s="224">
        <v>1545270</v>
      </c>
      <c r="O221" s="243">
        <v>124255</v>
      </c>
      <c r="P221" s="248">
        <v>-113367</v>
      </c>
      <c r="Q221" s="226">
        <v>507952</v>
      </c>
      <c r="R221" s="243">
        <v>10932</v>
      </c>
      <c r="S221" s="246">
        <v>9852</v>
      </c>
    </row>
    <row r="222" spans="1:19">
      <c r="A222" s="218">
        <v>330</v>
      </c>
      <c r="B222" s="217" t="s">
        <v>1390</v>
      </c>
      <c r="C222" s="224">
        <v>21305867.837200001</v>
      </c>
      <c r="D222" s="226">
        <v>3728527</v>
      </c>
      <c r="E222" s="228"/>
      <c r="F222" s="224">
        <v>24192228</v>
      </c>
      <c r="G222" s="226">
        <v>4292363</v>
      </c>
      <c r="H222" s="228"/>
      <c r="I222" s="227">
        <v>26013805</v>
      </c>
      <c r="J222" s="243">
        <v>1821577</v>
      </c>
      <c r="K222" s="226">
        <v>4552416</v>
      </c>
      <c r="L222" s="243">
        <v>260053</v>
      </c>
      <c r="M222" s="228"/>
      <c r="N222" s="224">
        <v>26085466</v>
      </c>
      <c r="O222" s="243">
        <v>1893238</v>
      </c>
      <c r="P222" s="248">
        <v>71661</v>
      </c>
      <c r="Q222" s="226">
        <v>4689022</v>
      </c>
      <c r="R222" s="243">
        <v>396659</v>
      </c>
      <c r="S222" s="246">
        <v>136606</v>
      </c>
    </row>
    <row r="223" spans="1:19">
      <c r="A223" s="218">
        <v>331</v>
      </c>
      <c r="B223" s="217" t="s">
        <v>1391</v>
      </c>
      <c r="C223" s="224">
        <v>15341227.09</v>
      </c>
      <c r="D223" s="226">
        <v>4514672</v>
      </c>
      <c r="E223" s="228"/>
      <c r="F223" s="224">
        <v>17795400</v>
      </c>
      <c r="G223" s="226">
        <v>4805742</v>
      </c>
      <c r="H223" s="228"/>
      <c r="I223" s="227">
        <v>19172579</v>
      </c>
      <c r="J223" s="243">
        <v>1377179</v>
      </c>
      <c r="K223" s="226">
        <v>4805742</v>
      </c>
      <c r="L223" s="243">
        <v>0</v>
      </c>
      <c r="M223" s="228"/>
      <c r="N223" s="224">
        <v>20387995</v>
      </c>
      <c r="O223" s="243">
        <v>2592595</v>
      </c>
      <c r="P223" s="248">
        <v>1215416</v>
      </c>
      <c r="Q223" s="226">
        <v>4940651</v>
      </c>
      <c r="R223" s="243">
        <v>134909</v>
      </c>
      <c r="S223" s="246">
        <v>134909</v>
      </c>
    </row>
    <row r="224" spans="1:19">
      <c r="A224" s="218">
        <v>332</v>
      </c>
      <c r="B224" s="217" t="s">
        <v>1392</v>
      </c>
      <c r="C224" s="224">
        <v>48360495.230000004</v>
      </c>
      <c r="D224" s="226">
        <v>28069021</v>
      </c>
      <c r="E224" s="228"/>
      <c r="F224" s="224">
        <v>64047404</v>
      </c>
      <c r="G224" s="226">
        <v>43135360</v>
      </c>
      <c r="H224" s="228"/>
      <c r="I224" s="227">
        <v>69629908</v>
      </c>
      <c r="J224" s="243">
        <v>5582504</v>
      </c>
      <c r="K224" s="226">
        <v>47655042</v>
      </c>
      <c r="L224" s="243">
        <v>4519682</v>
      </c>
      <c r="M224" s="228"/>
      <c r="N224" s="224">
        <v>79524090</v>
      </c>
      <c r="O224" s="243">
        <v>15476686</v>
      </c>
      <c r="P224" s="248">
        <v>9894182</v>
      </c>
      <c r="Q224" s="226">
        <v>57330263</v>
      </c>
      <c r="R224" s="243">
        <v>14194903</v>
      </c>
      <c r="S224" s="246">
        <v>9675221</v>
      </c>
    </row>
    <row r="225" spans="1:19">
      <c r="A225" s="218">
        <v>335</v>
      </c>
      <c r="B225" s="217" t="s">
        <v>1395</v>
      </c>
      <c r="C225" s="224">
        <v>30492581.964960001</v>
      </c>
      <c r="D225" s="226">
        <v>5336202</v>
      </c>
      <c r="E225" s="228"/>
      <c r="F225" s="224">
        <v>34163404</v>
      </c>
      <c r="G225" s="226">
        <v>5978596</v>
      </c>
      <c r="H225" s="228"/>
      <c r="I225" s="227">
        <v>36896919</v>
      </c>
      <c r="J225" s="243">
        <v>2733515</v>
      </c>
      <c r="K225" s="226">
        <v>6456960</v>
      </c>
      <c r="L225" s="243">
        <v>478364</v>
      </c>
      <c r="M225" s="228"/>
      <c r="N225" s="224">
        <v>36852139</v>
      </c>
      <c r="O225" s="243">
        <v>2688735</v>
      </c>
      <c r="P225" s="248">
        <v>-44780</v>
      </c>
      <c r="Q225" s="226">
        <v>6451598</v>
      </c>
      <c r="R225" s="243">
        <v>473002</v>
      </c>
      <c r="S225" s="246">
        <v>-5362</v>
      </c>
    </row>
    <row r="226" spans="1:19">
      <c r="A226" s="218">
        <v>336</v>
      </c>
      <c r="B226" s="217" t="s">
        <v>1396</v>
      </c>
      <c r="C226" s="224">
        <v>69340075.166419998</v>
      </c>
      <c r="D226" s="226">
        <v>28253945</v>
      </c>
      <c r="E226" s="228"/>
      <c r="F226" s="224">
        <v>72306199</v>
      </c>
      <c r="G226" s="226">
        <v>29369285</v>
      </c>
      <c r="H226" s="228"/>
      <c r="I226" s="227">
        <v>77237689</v>
      </c>
      <c r="J226" s="243">
        <v>4931490</v>
      </c>
      <c r="K226" s="226">
        <v>29369195</v>
      </c>
      <c r="L226" s="243">
        <v>-90</v>
      </c>
      <c r="M226" s="228"/>
      <c r="N226" s="224">
        <v>84161586</v>
      </c>
      <c r="O226" s="243">
        <v>11855387</v>
      </c>
      <c r="P226" s="248">
        <v>6923897</v>
      </c>
      <c r="Q226" s="226">
        <v>29883398</v>
      </c>
      <c r="R226" s="243">
        <v>514113</v>
      </c>
      <c r="S226" s="246">
        <v>514203</v>
      </c>
    </row>
    <row r="227" spans="1:19">
      <c r="A227" s="218">
        <v>337</v>
      </c>
      <c r="B227" s="217" t="s">
        <v>1397</v>
      </c>
      <c r="C227" s="224">
        <v>981559.89999999991</v>
      </c>
      <c r="D227" s="226">
        <v>262160.0875275</v>
      </c>
      <c r="E227" s="228"/>
      <c r="F227" s="224">
        <v>1077136</v>
      </c>
      <c r="G227" s="226">
        <v>282973</v>
      </c>
      <c r="H227" s="228"/>
      <c r="I227" s="227">
        <v>1190354</v>
      </c>
      <c r="J227" s="243">
        <v>113218</v>
      </c>
      <c r="K227" s="226">
        <v>309389</v>
      </c>
      <c r="L227" s="243">
        <v>26416</v>
      </c>
      <c r="M227" s="228"/>
      <c r="N227" s="224">
        <v>1290482</v>
      </c>
      <c r="O227" s="243">
        <v>213346</v>
      </c>
      <c r="P227" s="248">
        <v>100128</v>
      </c>
      <c r="Q227" s="226">
        <v>292890.0875275</v>
      </c>
      <c r="R227" s="243">
        <v>9917.0875274999999</v>
      </c>
      <c r="S227" s="246">
        <v>-16498.9124725</v>
      </c>
    </row>
    <row r="228" spans="1:19">
      <c r="A228" s="218">
        <v>340</v>
      </c>
      <c r="B228" s="217" t="s">
        <v>1400</v>
      </c>
      <c r="C228" s="224">
        <v>1888347.0699999998</v>
      </c>
      <c r="D228" s="226">
        <v>608437</v>
      </c>
      <c r="E228" s="228"/>
      <c r="F228" s="224">
        <v>1960367</v>
      </c>
      <c r="G228" s="226">
        <v>720601</v>
      </c>
      <c r="H228" s="228"/>
      <c r="I228" s="227">
        <v>2161715</v>
      </c>
      <c r="J228" s="243">
        <v>201348</v>
      </c>
      <c r="K228" s="226">
        <v>800485</v>
      </c>
      <c r="L228" s="243">
        <v>79884</v>
      </c>
      <c r="M228" s="228"/>
      <c r="N228" s="224">
        <v>2226758</v>
      </c>
      <c r="O228" s="243">
        <v>266391</v>
      </c>
      <c r="P228" s="248">
        <v>65043</v>
      </c>
      <c r="Q228" s="226">
        <v>793178</v>
      </c>
      <c r="R228" s="243">
        <v>72577</v>
      </c>
      <c r="S228" s="246">
        <v>-7307</v>
      </c>
    </row>
    <row r="229" spans="1:19">
      <c r="A229" s="218">
        <v>342</v>
      </c>
      <c r="B229" s="217" t="s">
        <v>1402</v>
      </c>
      <c r="C229" s="224">
        <v>34794527.347199991</v>
      </c>
      <c r="D229" s="226">
        <v>11371910</v>
      </c>
      <c r="E229" s="228"/>
      <c r="F229" s="224">
        <v>35354045</v>
      </c>
      <c r="G229" s="226">
        <v>11977020</v>
      </c>
      <c r="H229" s="228"/>
      <c r="I229" s="227">
        <v>37838307</v>
      </c>
      <c r="J229" s="243">
        <v>2484262</v>
      </c>
      <c r="K229" s="226">
        <v>11976810</v>
      </c>
      <c r="L229" s="243">
        <v>-210</v>
      </c>
      <c r="M229" s="228"/>
      <c r="N229" s="224">
        <v>38467781</v>
      </c>
      <c r="O229" s="243">
        <v>3113736</v>
      </c>
      <c r="P229" s="248">
        <v>629474</v>
      </c>
      <c r="Q229" s="226">
        <v>12255945</v>
      </c>
      <c r="R229" s="243">
        <v>278925</v>
      </c>
      <c r="S229" s="246">
        <v>279135</v>
      </c>
    </row>
    <row r="230" spans="1:19">
      <c r="A230" s="218">
        <v>343</v>
      </c>
      <c r="B230" s="217" t="s">
        <v>1403</v>
      </c>
      <c r="C230" s="224">
        <v>15435431.700000001</v>
      </c>
      <c r="D230" s="226">
        <v>11450030</v>
      </c>
      <c r="E230" s="228"/>
      <c r="F230" s="224">
        <v>16877731</v>
      </c>
      <c r="G230" s="226">
        <v>11712790</v>
      </c>
      <c r="H230" s="228"/>
      <c r="I230" s="227">
        <v>18320098</v>
      </c>
      <c r="J230" s="243">
        <v>1442367</v>
      </c>
      <c r="K230" s="226">
        <v>12465626</v>
      </c>
      <c r="L230" s="243">
        <v>752836</v>
      </c>
      <c r="M230" s="228"/>
      <c r="N230" s="224">
        <v>20713521</v>
      </c>
      <c r="O230" s="243">
        <v>3835790</v>
      </c>
      <c r="P230" s="248">
        <v>2393423</v>
      </c>
      <c r="Q230" s="226">
        <v>14411948</v>
      </c>
      <c r="R230" s="243">
        <v>2699158</v>
      </c>
      <c r="S230" s="246">
        <v>1946322</v>
      </c>
    </row>
    <row r="231" spans="1:19">
      <c r="A231" s="218">
        <v>344</v>
      </c>
      <c r="B231" s="217" t="s">
        <v>1404</v>
      </c>
      <c r="C231" s="224">
        <v>46376139.481770001</v>
      </c>
      <c r="D231" s="226">
        <v>9043265</v>
      </c>
      <c r="E231" s="228"/>
      <c r="F231" s="224">
        <v>60966403</v>
      </c>
      <c r="G231" s="226">
        <v>12159104</v>
      </c>
      <c r="H231" s="228"/>
      <c r="I231" s="227">
        <v>65660654</v>
      </c>
      <c r="J231" s="243">
        <v>4694251</v>
      </c>
      <c r="K231" s="226">
        <v>13960390</v>
      </c>
      <c r="L231" s="243">
        <v>1801286</v>
      </c>
      <c r="M231" s="228"/>
      <c r="N231" s="224">
        <v>65480772</v>
      </c>
      <c r="O231" s="243">
        <v>4514369</v>
      </c>
      <c r="P231" s="248">
        <v>-179882</v>
      </c>
      <c r="Q231" s="226">
        <v>13791695</v>
      </c>
      <c r="R231" s="243">
        <v>1632591</v>
      </c>
      <c r="S231" s="246">
        <v>-168695</v>
      </c>
    </row>
    <row r="232" spans="1:19">
      <c r="A232" s="218">
        <v>346</v>
      </c>
      <c r="B232" s="217" t="s">
        <v>1406</v>
      </c>
      <c r="C232" s="224">
        <v>22361612.680800002</v>
      </c>
      <c r="D232" s="226">
        <v>7075746</v>
      </c>
      <c r="E232" s="228"/>
      <c r="F232" s="224">
        <v>28301399</v>
      </c>
      <c r="G232" s="226">
        <v>7878110</v>
      </c>
      <c r="H232" s="228"/>
      <c r="I232" s="227">
        <v>30256871</v>
      </c>
      <c r="J232" s="243">
        <v>1955472</v>
      </c>
      <c r="K232" s="226">
        <v>8809168</v>
      </c>
      <c r="L232" s="243">
        <v>931058</v>
      </c>
      <c r="M232" s="228"/>
      <c r="N232" s="224">
        <v>32674642</v>
      </c>
      <c r="O232" s="243">
        <v>4373243</v>
      </c>
      <c r="P232" s="248">
        <v>2417771</v>
      </c>
      <c r="Q232" s="226">
        <v>9977436</v>
      </c>
      <c r="R232" s="243">
        <v>2099326</v>
      </c>
      <c r="S232" s="246">
        <v>1168268</v>
      </c>
    </row>
    <row r="233" spans="1:19">
      <c r="A233" s="218">
        <v>347</v>
      </c>
      <c r="B233" s="217" t="s">
        <v>1407</v>
      </c>
      <c r="C233" s="224">
        <v>51790238.039180018</v>
      </c>
      <c r="D233" s="226">
        <v>9063292</v>
      </c>
      <c r="E233" s="228"/>
      <c r="F233" s="224">
        <v>57913974</v>
      </c>
      <c r="G233" s="226">
        <v>10134945</v>
      </c>
      <c r="H233" s="228"/>
      <c r="I233" s="227">
        <v>62178913</v>
      </c>
      <c r="J233" s="243">
        <v>4264939</v>
      </c>
      <c r="K233" s="226">
        <v>10881310</v>
      </c>
      <c r="L233" s="243">
        <v>746365</v>
      </c>
      <c r="M233" s="228"/>
      <c r="N233" s="224">
        <v>66435062</v>
      </c>
      <c r="O233" s="243">
        <v>8521088</v>
      </c>
      <c r="P233" s="248">
        <v>4256149</v>
      </c>
      <c r="Q233" s="226">
        <v>11681470</v>
      </c>
      <c r="R233" s="243">
        <v>1546525</v>
      </c>
      <c r="S233" s="246">
        <v>800160</v>
      </c>
    </row>
    <row r="234" spans="1:19">
      <c r="A234" s="218">
        <v>348</v>
      </c>
      <c r="B234" s="217" t="s">
        <v>1408</v>
      </c>
      <c r="C234" s="224">
        <v>353662082.21999997</v>
      </c>
      <c r="D234" s="226">
        <v>253211785</v>
      </c>
      <c r="E234" s="228"/>
      <c r="F234" s="224">
        <v>440806689</v>
      </c>
      <c r="G234" s="226">
        <v>324224513</v>
      </c>
      <c r="H234" s="228"/>
      <c r="I234" s="227">
        <v>484992228</v>
      </c>
      <c r="J234" s="243">
        <v>44185539</v>
      </c>
      <c r="K234" s="226">
        <v>358240575</v>
      </c>
      <c r="L234" s="243">
        <v>34016062</v>
      </c>
      <c r="M234" s="228"/>
      <c r="N234" s="224">
        <v>561936199</v>
      </c>
      <c r="O234" s="243">
        <v>121129510</v>
      </c>
      <c r="P234" s="248">
        <v>76943971</v>
      </c>
      <c r="Q234" s="226">
        <v>432417166</v>
      </c>
      <c r="R234" s="243">
        <v>108192653</v>
      </c>
      <c r="S234" s="246">
        <v>74176591</v>
      </c>
    </row>
    <row r="235" spans="1:19">
      <c r="A235" s="218">
        <v>349</v>
      </c>
      <c r="B235" s="217" t="s">
        <v>1409</v>
      </c>
      <c r="C235" s="224">
        <v>1138991.4000000001</v>
      </c>
      <c r="D235" s="226">
        <v>243571</v>
      </c>
      <c r="E235" s="228"/>
      <c r="F235" s="224">
        <v>1391892</v>
      </c>
      <c r="G235" s="226">
        <v>405903</v>
      </c>
      <c r="H235" s="228"/>
      <c r="I235" s="227">
        <v>1481551</v>
      </c>
      <c r="J235" s="243">
        <v>89659</v>
      </c>
      <c r="K235" s="226">
        <v>409554</v>
      </c>
      <c r="L235" s="243">
        <v>3651</v>
      </c>
      <c r="M235" s="228"/>
      <c r="N235" s="224">
        <v>1543342</v>
      </c>
      <c r="O235" s="243">
        <v>151450</v>
      </c>
      <c r="P235" s="248">
        <v>61791</v>
      </c>
      <c r="Q235" s="226">
        <v>316215</v>
      </c>
      <c r="R235" s="243">
        <v>-89688</v>
      </c>
      <c r="S235" s="246">
        <v>-93339</v>
      </c>
    </row>
    <row r="236" spans="1:19">
      <c r="A236" s="218">
        <v>350</v>
      </c>
      <c r="B236" s="217" t="s">
        <v>1410</v>
      </c>
      <c r="C236" s="224">
        <v>9153991.6259199996</v>
      </c>
      <c r="D236" s="226">
        <v>3765913</v>
      </c>
      <c r="E236" s="228"/>
      <c r="F236" s="224">
        <v>9426165</v>
      </c>
      <c r="G236" s="226">
        <v>3936503</v>
      </c>
      <c r="H236" s="228"/>
      <c r="I236" s="227">
        <v>10258773</v>
      </c>
      <c r="J236" s="243">
        <v>832608</v>
      </c>
      <c r="K236" s="226">
        <v>3936653</v>
      </c>
      <c r="L236" s="243">
        <v>150</v>
      </c>
      <c r="M236" s="228"/>
      <c r="N236" s="224">
        <v>10376639</v>
      </c>
      <c r="O236" s="243">
        <v>950474</v>
      </c>
      <c r="P236" s="248">
        <v>117866</v>
      </c>
      <c r="Q236" s="226">
        <v>4015203</v>
      </c>
      <c r="R236" s="243">
        <v>78700</v>
      </c>
      <c r="S236" s="246">
        <v>78550</v>
      </c>
    </row>
    <row r="237" spans="1:19">
      <c r="A237" s="218">
        <v>406</v>
      </c>
      <c r="B237" s="217" t="s">
        <v>1850</v>
      </c>
      <c r="C237" s="224">
        <v>2391969.2199999997</v>
      </c>
      <c r="D237" s="226">
        <v>909905</v>
      </c>
      <c r="E237" s="228"/>
      <c r="F237" s="224">
        <v>3070972</v>
      </c>
      <c r="G237" s="226">
        <v>931335</v>
      </c>
      <c r="H237" s="228"/>
      <c r="I237" s="227">
        <v>3221423</v>
      </c>
      <c r="J237" s="243">
        <v>150451</v>
      </c>
      <c r="K237" s="226">
        <v>931335</v>
      </c>
      <c r="L237" s="243">
        <v>0</v>
      </c>
      <c r="M237" s="228"/>
      <c r="N237" s="224">
        <v>4198240</v>
      </c>
      <c r="O237" s="243">
        <v>1127268</v>
      </c>
      <c r="P237" s="248">
        <v>976817</v>
      </c>
      <c r="Q237" s="226">
        <v>941337</v>
      </c>
      <c r="R237" s="243">
        <v>10002</v>
      </c>
      <c r="S237" s="246">
        <v>10002</v>
      </c>
    </row>
    <row r="238" spans="1:19">
      <c r="A238" s="218">
        <v>600</v>
      </c>
      <c r="B238" s="217" t="s">
        <v>1851</v>
      </c>
      <c r="C238" s="224">
        <v>55170323.107940018</v>
      </c>
      <c r="D238" s="226">
        <v>15022441</v>
      </c>
      <c r="E238" s="228"/>
      <c r="F238" s="224">
        <v>64571841</v>
      </c>
      <c r="G238" s="226">
        <v>16091321</v>
      </c>
      <c r="H238" s="228"/>
      <c r="I238" s="227">
        <v>69447226</v>
      </c>
      <c r="J238" s="243">
        <v>4875385</v>
      </c>
      <c r="K238" s="226">
        <v>16091231</v>
      </c>
      <c r="L238" s="243">
        <v>-90</v>
      </c>
      <c r="M238" s="228"/>
      <c r="N238" s="224">
        <v>69669489</v>
      </c>
      <c r="O238" s="243">
        <v>5097648</v>
      </c>
      <c r="P238" s="248">
        <v>222263</v>
      </c>
      <c r="Q238" s="226">
        <v>16587366</v>
      </c>
      <c r="R238" s="243">
        <v>496045</v>
      </c>
      <c r="S238" s="246">
        <v>496135</v>
      </c>
    </row>
    <row r="239" spans="1:19">
      <c r="A239" s="218">
        <v>603</v>
      </c>
      <c r="B239" s="217" t="s">
        <v>1852</v>
      </c>
      <c r="C239" s="224">
        <v>15232490.400000002</v>
      </c>
      <c r="D239" s="226">
        <v>10316023</v>
      </c>
      <c r="E239" s="228"/>
      <c r="F239" s="224">
        <v>15205704</v>
      </c>
      <c r="G239" s="226">
        <v>10554753</v>
      </c>
      <c r="H239" s="228"/>
      <c r="I239" s="227">
        <v>16646866</v>
      </c>
      <c r="J239" s="243">
        <v>1441162</v>
      </c>
      <c r="K239" s="226">
        <v>10554933</v>
      </c>
      <c r="L239" s="243">
        <v>180</v>
      </c>
      <c r="M239" s="228"/>
      <c r="N239" s="224">
        <v>19492610</v>
      </c>
      <c r="O239" s="243">
        <v>4286906</v>
      </c>
      <c r="P239" s="248">
        <v>2845744</v>
      </c>
      <c r="Q239" s="226">
        <v>12102924</v>
      </c>
      <c r="R239" s="243">
        <v>1548171</v>
      </c>
      <c r="S239" s="246">
        <v>1547991</v>
      </c>
    </row>
    <row r="240" spans="1:19">
      <c r="A240" s="218">
        <v>605</v>
      </c>
      <c r="B240" s="217" t="s">
        <v>1853</v>
      </c>
      <c r="C240" s="224">
        <v>16044645.359999998</v>
      </c>
      <c r="D240" s="226">
        <v>9519487</v>
      </c>
      <c r="E240" s="228"/>
      <c r="F240" s="224">
        <v>16643359</v>
      </c>
      <c r="G240" s="226">
        <v>9781047</v>
      </c>
      <c r="H240" s="228"/>
      <c r="I240" s="227">
        <v>17835920</v>
      </c>
      <c r="J240" s="243">
        <v>1192561</v>
      </c>
      <c r="K240" s="226">
        <v>9780327</v>
      </c>
      <c r="L240" s="243">
        <v>-720</v>
      </c>
      <c r="M240" s="228"/>
      <c r="N240" s="224">
        <v>19126140</v>
      </c>
      <c r="O240" s="243">
        <v>2482781</v>
      </c>
      <c r="P240" s="248">
        <v>1290220</v>
      </c>
      <c r="Q240" s="226">
        <v>9901635</v>
      </c>
      <c r="R240" s="243">
        <v>120588</v>
      </c>
      <c r="S240" s="246">
        <v>121308</v>
      </c>
    </row>
    <row r="241" spans="1:19">
      <c r="A241" s="218">
        <v>610</v>
      </c>
      <c r="B241" s="217" t="s">
        <v>1854</v>
      </c>
      <c r="C241" s="224">
        <v>22810309.799999997</v>
      </c>
      <c r="D241" s="226">
        <v>11259442</v>
      </c>
      <c r="E241" s="228"/>
      <c r="F241" s="224">
        <v>28295088</v>
      </c>
      <c r="G241" s="226">
        <v>14257991</v>
      </c>
      <c r="H241" s="228"/>
      <c r="I241" s="227">
        <v>30373535</v>
      </c>
      <c r="J241" s="243">
        <v>2078447</v>
      </c>
      <c r="K241" s="226">
        <v>15308259</v>
      </c>
      <c r="L241" s="243">
        <v>1050268</v>
      </c>
      <c r="M241" s="228"/>
      <c r="N241" s="224">
        <v>31253867</v>
      </c>
      <c r="O241" s="243">
        <v>2958779</v>
      </c>
      <c r="P241" s="248">
        <v>880332</v>
      </c>
      <c r="Q241" s="226">
        <v>14897512</v>
      </c>
      <c r="R241" s="243">
        <v>639521</v>
      </c>
      <c r="S241" s="246">
        <v>-410747</v>
      </c>
    </row>
    <row r="242" spans="1:19">
      <c r="A242" s="218">
        <v>615</v>
      </c>
      <c r="B242" s="217" t="s">
        <v>1855</v>
      </c>
      <c r="C242" s="224">
        <v>19486246.010000002</v>
      </c>
      <c r="D242" s="226">
        <v>17371580</v>
      </c>
      <c r="E242" s="228"/>
      <c r="F242" s="224">
        <v>23418868</v>
      </c>
      <c r="G242" s="226">
        <v>18641677</v>
      </c>
      <c r="H242" s="228"/>
      <c r="I242" s="227">
        <v>25274351</v>
      </c>
      <c r="J242" s="243">
        <v>1855483</v>
      </c>
      <c r="K242" s="226">
        <v>20478902</v>
      </c>
      <c r="L242" s="243">
        <v>1837225</v>
      </c>
      <c r="M242" s="228"/>
      <c r="N242" s="224">
        <v>28649451</v>
      </c>
      <c r="O242" s="243">
        <v>5230583</v>
      </c>
      <c r="P242" s="248">
        <v>3375100</v>
      </c>
      <c r="Q242" s="226">
        <v>23826131</v>
      </c>
      <c r="R242" s="243">
        <v>5184454</v>
      </c>
      <c r="S242" s="246">
        <v>3347229</v>
      </c>
    </row>
    <row r="243" spans="1:19">
      <c r="A243" s="218">
        <v>616</v>
      </c>
      <c r="B243" s="217" t="s">
        <v>1420</v>
      </c>
      <c r="C243" s="224">
        <v>18209773.010000002</v>
      </c>
      <c r="D243" s="226">
        <v>8249321</v>
      </c>
      <c r="E243" s="228"/>
      <c r="F243" s="224">
        <v>21656441</v>
      </c>
      <c r="G243" s="226">
        <v>8593571</v>
      </c>
      <c r="H243" s="228"/>
      <c r="I243" s="227">
        <v>23345786</v>
      </c>
      <c r="J243" s="243">
        <v>1689345</v>
      </c>
      <c r="K243" s="226">
        <v>8594201</v>
      </c>
      <c r="L243" s="243">
        <v>630</v>
      </c>
      <c r="M243" s="228"/>
      <c r="N243" s="224">
        <v>24795904</v>
      </c>
      <c r="O243" s="243">
        <v>3139463</v>
      </c>
      <c r="P243" s="248">
        <v>1450118</v>
      </c>
      <c r="Q243" s="226">
        <v>8753462</v>
      </c>
      <c r="R243" s="243">
        <v>159891</v>
      </c>
      <c r="S243" s="246">
        <v>159261</v>
      </c>
    </row>
    <row r="244" spans="1:19">
      <c r="A244" s="218">
        <v>618</v>
      </c>
      <c r="B244" s="217" t="s">
        <v>1856</v>
      </c>
      <c r="C244" s="224">
        <v>11863555.439999999</v>
      </c>
      <c r="D244" s="226">
        <v>2903088</v>
      </c>
      <c r="E244" s="228"/>
      <c r="F244" s="224">
        <v>12314962</v>
      </c>
      <c r="G244" s="226">
        <v>3093388</v>
      </c>
      <c r="H244" s="228"/>
      <c r="I244" s="227">
        <v>13315283</v>
      </c>
      <c r="J244" s="243">
        <v>1000321</v>
      </c>
      <c r="K244" s="226">
        <v>3093688</v>
      </c>
      <c r="L244" s="243">
        <v>300</v>
      </c>
      <c r="M244" s="228"/>
      <c r="N244" s="224">
        <v>14813993</v>
      </c>
      <c r="O244" s="243">
        <v>2499031</v>
      </c>
      <c r="P244" s="248">
        <v>1498710</v>
      </c>
      <c r="Q244" s="226">
        <v>3181217</v>
      </c>
      <c r="R244" s="243">
        <v>87829</v>
      </c>
      <c r="S244" s="246">
        <v>87529</v>
      </c>
    </row>
    <row r="245" spans="1:19">
      <c r="A245" s="218">
        <v>620</v>
      </c>
      <c r="B245" s="217" t="s">
        <v>1857</v>
      </c>
      <c r="C245" s="224">
        <v>10150302</v>
      </c>
      <c r="D245" s="226">
        <v>2111104</v>
      </c>
      <c r="E245" s="228"/>
      <c r="F245" s="224">
        <v>11449032</v>
      </c>
      <c r="G245" s="226">
        <v>2003581</v>
      </c>
      <c r="H245" s="228"/>
      <c r="I245" s="227">
        <v>12345744</v>
      </c>
      <c r="J245" s="243">
        <v>896712</v>
      </c>
      <c r="K245" s="226">
        <v>2301904</v>
      </c>
      <c r="L245" s="243">
        <v>298323</v>
      </c>
      <c r="M245" s="228"/>
      <c r="N245" s="224">
        <v>12561759</v>
      </c>
      <c r="O245" s="243">
        <v>1112727</v>
      </c>
      <c r="P245" s="248">
        <v>216015</v>
      </c>
      <c r="Q245" s="226">
        <v>2390626</v>
      </c>
      <c r="R245" s="243">
        <v>387045</v>
      </c>
      <c r="S245" s="246">
        <v>88722</v>
      </c>
    </row>
    <row r="246" spans="1:19">
      <c r="A246" s="218">
        <v>622</v>
      </c>
      <c r="B246" s="217" t="s">
        <v>1858</v>
      </c>
      <c r="C246" s="224">
        <v>18045228.880000003</v>
      </c>
      <c r="D246" s="226">
        <v>10932919</v>
      </c>
      <c r="E246" s="228"/>
      <c r="F246" s="224">
        <v>20381678</v>
      </c>
      <c r="G246" s="226">
        <v>11270859</v>
      </c>
      <c r="H246" s="228"/>
      <c r="I246" s="227">
        <v>21983908</v>
      </c>
      <c r="J246" s="243">
        <v>1602230</v>
      </c>
      <c r="K246" s="226">
        <v>11270829</v>
      </c>
      <c r="L246" s="243">
        <v>-30</v>
      </c>
      <c r="M246" s="228"/>
      <c r="N246" s="224">
        <v>23040215</v>
      </c>
      <c r="O246" s="243">
        <v>2658537</v>
      </c>
      <c r="P246" s="248">
        <v>1056307</v>
      </c>
      <c r="Q246" s="226">
        <v>11440213</v>
      </c>
      <c r="R246" s="243">
        <v>169354</v>
      </c>
      <c r="S246" s="246">
        <v>169384</v>
      </c>
    </row>
    <row r="247" spans="1:19">
      <c r="A247" s="218">
        <v>625</v>
      </c>
      <c r="B247" s="217" t="s">
        <v>1859</v>
      </c>
      <c r="C247" s="224">
        <v>54041579.230000004</v>
      </c>
      <c r="D247" s="226">
        <v>21293351</v>
      </c>
      <c r="E247" s="228"/>
      <c r="F247" s="224">
        <v>69616224</v>
      </c>
      <c r="G247" s="226">
        <v>26741807</v>
      </c>
      <c r="H247" s="228"/>
      <c r="I247" s="227">
        <v>74811755</v>
      </c>
      <c r="J247" s="243">
        <v>5195531</v>
      </c>
      <c r="K247" s="226">
        <v>28359835</v>
      </c>
      <c r="L247" s="243">
        <v>1618028</v>
      </c>
      <c r="M247" s="228"/>
      <c r="N247" s="224">
        <v>76894428</v>
      </c>
      <c r="O247" s="243">
        <v>7278204</v>
      </c>
      <c r="P247" s="248">
        <v>2082673</v>
      </c>
      <c r="Q247" s="226">
        <v>27734775</v>
      </c>
      <c r="R247" s="243">
        <v>992968</v>
      </c>
      <c r="S247" s="246">
        <v>-625060</v>
      </c>
    </row>
    <row r="248" spans="1:19">
      <c r="A248" s="218">
        <v>632</v>
      </c>
      <c r="B248" s="217" t="s">
        <v>1425</v>
      </c>
      <c r="C248" s="224">
        <v>1273267</v>
      </c>
      <c r="D248" s="226">
        <v>748510</v>
      </c>
      <c r="E248" s="228"/>
      <c r="F248" s="224">
        <v>1050942</v>
      </c>
      <c r="G248" s="226">
        <v>768610</v>
      </c>
      <c r="H248" s="228"/>
      <c r="I248" s="227">
        <v>1155197</v>
      </c>
      <c r="J248" s="243">
        <v>104255</v>
      </c>
      <c r="K248" s="226">
        <v>768790</v>
      </c>
      <c r="L248" s="243">
        <v>180</v>
      </c>
      <c r="M248" s="228"/>
      <c r="N248" s="224">
        <v>1197020</v>
      </c>
      <c r="O248" s="243">
        <v>146078</v>
      </c>
      <c r="P248" s="248">
        <v>41823</v>
      </c>
      <c r="Q248" s="226">
        <v>777812</v>
      </c>
      <c r="R248" s="243">
        <v>9202</v>
      </c>
      <c r="S248" s="246">
        <v>9022</v>
      </c>
    </row>
    <row r="249" spans="1:19">
      <c r="A249" s="218">
        <v>635</v>
      </c>
      <c r="B249" s="217" t="s">
        <v>1860</v>
      </c>
      <c r="C249" s="224">
        <v>17387170.660173871</v>
      </c>
      <c r="D249" s="226">
        <v>8726209.0000004824</v>
      </c>
      <c r="E249" s="228"/>
      <c r="F249" s="224">
        <v>18379614</v>
      </c>
      <c r="G249" s="226">
        <v>9022679.0000004824</v>
      </c>
      <c r="H249" s="228"/>
      <c r="I249" s="227">
        <v>19882087</v>
      </c>
      <c r="J249" s="243">
        <v>1502473</v>
      </c>
      <c r="K249" s="226">
        <v>9022469.0000004824</v>
      </c>
      <c r="L249" s="243">
        <v>-210</v>
      </c>
      <c r="M249" s="228"/>
      <c r="N249" s="224">
        <v>21928913</v>
      </c>
      <c r="O249" s="243">
        <v>3549299</v>
      </c>
      <c r="P249" s="248">
        <v>2046826</v>
      </c>
      <c r="Q249" s="226">
        <v>9159539.0000004824</v>
      </c>
      <c r="R249" s="243">
        <v>136860</v>
      </c>
      <c r="S249" s="246">
        <v>137070</v>
      </c>
    </row>
    <row r="250" spans="1:19">
      <c r="A250" s="218">
        <v>640</v>
      </c>
      <c r="B250" s="217" t="s">
        <v>1861</v>
      </c>
      <c r="C250" s="224">
        <v>14677154.57313</v>
      </c>
      <c r="D250" s="226">
        <v>2568503</v>
      </c>
      <c r="E250" s="228"/>
      <c r="F250" s="224">
        <v>17975692</v>
      </c>
      <c r="G250" s="226">
        <v>3145746</v>
      </c>
      <c r="H250" s="228"/>
      <c r="I250" s="227">
        <v>19098195</v>
      </c>
      <c r="J250" s="243">
        <v>1122503</v>
      </c>
      <c r="K250" s="226">
        <v>3342184</v>
      </c>
      <c r="L250" s="243">
        <v>196438</v>
      </c>
      <c r="M250" s="228"/>
      <c r="N250" s="224">
        <v>19128193</v>
      </c>
      <c r="O250" s="243">
        <v>1152501</v>
      </c>
      <c r="P250" s="248">
        <v>29998</v>
      </c>
      <c r="Q250" s="226">
        <v>3357051</v>
      </c>
      <c r="R250" s="243">
        <v>211305</v>
      </c>
      <c r="S250" s="246">
        <v>14867</v>
      </c>
    </row>
    <row r="251" spans="1:19">
      <c r="A251" s="218">
        <v>645</v>
      </c>
      <c r="B251" s="217" t="s">
        <v>1862</v>
      </c>
      <c r="C251" s="224">
        <v>38305323.740000002</v>
      </c>
      <c r="D251" s="226">
        <v>7197874</v>
      </c>
      <c r="E251" s="228"/>
      <c r="F251" s="224">
        <v>44801624</v>
      </c>
      <c r="G251" s="226">
        <v>7994191</v>
      </c>
      <c r="H251" s="228"/>
      <c r="I251" s="227">
        <v>48545420</v>
      </c>
      <c r="J251" s="243">
        <v>3743796</v>
      </c>
      <c r="K251" s="226">
        <v>9206500</v>
      </c>
      <c r="L251" s="243">
        <v>1212309</v>
      </c>
      <c r="M251" s="228"/>
      <c r="N251" s="224">
        <v>54690450</v>
      </c>
      <c r="O251" s="243">
        <v>9888826</v>
      </c>
      <c r="P251" s="248">
        <v>6145030</v>
      </c>
      <c r="Q251" s="226">
        <v>12310530</v>
      </c>
      <c r="R251" s="243">
        <v>4316339</v>
      </c>
      <c r="S251" s="246">
        <v>3104030</v>
      </c>
    </row>
    <row r="252" spans="1:19">
      <c r="A252" s="218">
        <v>650</v>
      </c>
      <c r="B252" s="217" t="s">
        <v>1863</v>
      </c>
      <c r="C252" s="224">
        <v>30099135.230000004</v>
      </c>
      <c r="D252" s="226">
        <v>12870026</v>
      </c>
      <c r="E252" s="228"/>
      <c r="F252" s="224">
        <v>36266251</v>
      </c>
      <c r="G252" s="226">
        <v>13447536</v>
      </c>
      <c r="H252" s="228"/>
      <c r="I252" s="227">
        <v>38863302</v>
      </c>
      <c r="J252" s="243">
        <v>2597051</v>
      </c>
      <c r="K252" s="226">
        <v>13514984</v>
      </c>
      <c r="L252" s="243">
        <v>67448</v>
      </c>
      <c r="M252" s="228"/>
      <c r="N252" s="224">
        <v>39980692</v>
      </c>
      <c r="O252" s="243">
        <v>3714441</v>
      </c>
      <c r="P252" s="248">
        <v>1117390</v>
      </c>
      <c r="Q252" s="226">
        <v>13715967</v>
      </c>
      <c r="R252" s="243">
        <v>268431</v>
      </c>
      <c r="S252" s="246">
        <v>200983</v>
      </c>
    </row>
    <row r="253" spans="1:19">
      <c r="A253" s="218">
        <v>655</v>
      </c>
      <c r="B253" s="217" t="s">
        <v>1864</v>
      </c>
      <c r="C253" s="224">
        <v>12427515.957589999</v>
      </c>
      <c r="D253" s="226">
        <v>2182791</v>
      </c>
      <c r="E253" s="228"/>
      <c r="F253" s="224">
        <v>15434098</v>
      </c>
      <c r="G253" s="226">
        <v>2700967</v>
      </c>
      <c r="H253" s="228"/>
      <c r="I253" s="227">
        <v>16543292</v>
      </c>
      <c r="J253" s="243">
        <v>1109194</v>
      </c>
      <c r="K253" s="226">
        <v>3025876</v>
      </c>
      <c r="L253" s="243">
        <v>324909</v>
      </c>
      <c r="M253" s="228"/>
      <c r="N253" s="224">
        <v>16593897</v>
      </c>
      <c r="O253" s="243">
        <v>1159799</v>
      </c>
      <c r="P253" s="248">
        <v>50605</v>
      </c>
      <c r="Q253" s="226">
        <v>3162535</v>
      </c>
      <c r="R253" s="243">
        <v>461568</v>
      </c>
      <c r="S253" s="246">
        <v>136659</v>
      </c>
    </row>
    <row r="254" spans="1:19">
      <c r="A254" s="218">
        <v>658</v>
      </c>
      <c r="B254" s="217" t="s">
        <v>1865</v>
      </c>
      <c r="C254" s="224">
        <v>38840211.679999992</v>
      </c>
      <c r="D254" s="226">
        <v>24378193</v>
      </c>
      <c r="E254" s="228"/>
      <c r="F254" s="224">
        <v>41776606</v>
      </c>
      <c r="G254" s="226">
        <v>25078213</v>
      </c>
      <c r="H254" s="228"/>
      <c r="I254" s="227">
        <v>44871258</v>
      </c>
      <c r="J254" s="243">
        <v>3094652</v>
      </c>
      <c r="K254" s="226">
        <v>25078123</v>
      </c>
      <c r="L254" s="243">
        <v>-90</v>
      </c>
      <c r="M254" s="228"/>
      <c r="N254" s="224">
        <v>47291749</v>
      </c>
      <c r="O254" s="243">
        <v>5515143</v>
      </c>
      <c r="P254" s="248">
        <v>2420491</v>
      </c>
      <c r="Q254" s="226">
        <v>25401784</v>
      </c>
      <c r="R254" s="243">
        <v>323571</v>
      </c>
      <c r="S254" s="246">
        <v>323661</v>
      </c>
    </row>
    <row r="255" spans="1:19">
      <c r="A255" s="218">
        <v>660</v>
      </c>
      <c r="B255" s="217" t="s">
        <v>1866</v>
      </c>
      <c r="C255" s="224">
        <v>12759247.84</v>
      </c>
      <c r="D255" s="226">
        <v>3491269.0000003548</v>
      </c>
      <c r="E255" s="228"/>
      <c r="F255" s="224">
        <v>14776354</v>
      </c>
      <c r="G255" s="226">
        <v>3720129.0000001178</v>
      </c>
      <c r="H255" s="228"/>
      <c r="I255" s="227">
        <v>15848834</v>
      </c>
      <c r="J255" s="243">
        <v>1072480</v>
      </c>
      <c r="K255" s="226">
        <v>3720368.9999980638</v>
      </c>
      <c r="L255" s="243">
        <v>239.99999794596806</v>
      </c>
      <c r="M255" s="228"/>
      <c r="N255" s="224">
        <v>17283271</v>
      </c>
      <c r="O255" s="243">
        <v>2506917</v>
      </c>
      <c r="P255" s="248">
        <v>1434437</v>
      </c>
      <c r="Q255" s="226">
        <v>3992762.9999999637</v>
      </c>
      <c r="R255" s="243">
        <v>272633.99999984587</v>
      </c>
      <c r="S255" s="246">
        <v>272394.0000018999</v>
      </c>
    </row>
    <row r="256" spans="1:19">
      <c r="A256" s="218">
        <v>662</v>
      </c>
      <c r="B256" s="217" t="s">
        <v>1433</v>
      </c>
      <c r="C256" s="224">
        <v>2470961.3200000003</v>
      </c>
      <c r="D256" s="226">
        <v>488530</v>
      </c>
      <c r="E256" s="228"/>
      <c r="F256" s="224">
        <v>2069299</v>
      </c>
      <c r="G256" s="226">
        <v>526140</v>
      </c>
      <c r="H256" s="228"/>
      <c r="I256" s="227">
        <v>2248282</v>
      </c>
      <c r="J256" s="243">
        <v>178983</v>
      </c>
      <c r="K256" s="226">
        <v>526020</v>
      </c>
      <c r="L256" s="243">
        <v>-120</v>
      </c>
      <c r="M256" s="228"/>
      <c r="N256" s="224">
        <v>2327796</v>
      </c>
      <c r="O256" s="243">
        <v>258497</v>
      </c>
      <c r="P256" s="248">
        <v>79514</v>
      </c>
      <c r="Q256" s="226">
        <v>543342</v>
      </c>
      <c r="R256" s="243">
        <v>17202</v>
      </c>
      <c r="S256" s="246">
        <v>17322</v>
      </c>
    </row>
    <row r="257" spans="1:19">
      <c r="A257" s="218">
        <v>665</v>
      </c>
      <c r="B257" s="217" t="s">
        <v>1867</v>
      </c>
      <c r="C257" s="224">
        <v>28557208.850000001</v>
      </c>
      <c r="D257" s="226">
        <v>11018173</v>
      </c>
      <c r="E257" s="228"/>
      <c r="F257" s="224">
        <v>33698414</v>
      </c>
      <c r="G257" s="226">
        <v>11574843</v>
      </c>
      <c r="H257" s="228"/>
      <c r="I257" s="227">
        <v>36321129</v>
      </c>
      <c r="J257" s="243">
        <v>2622715</v>
      </c>
      <c r="K257" s="226">
        <v>11575203</v>
      </c>
      <c r="L257" s="243">
        <v>360</v>
      </c>
      <c r="M257" s="228"/>
      <c r="N257" s="224">
        <v>37387347</v>
      </c>
      <c r="O257" s="243">
        <v>3688933</v>
      </c>
      <c r="P257" s="248">
        <v>1066218</v>
      </c>
      <c r="Q257" s="226">
        <v>11833513</v>
      </c>
      <c r="R257" s="243">
        <v>258670</v>
      </c>
      <c r="S257" s="246">
        <v>258310</v>
      </c>
    </row>
    <row r="258" spans="1:19">
      <c r="A258" s="218">
        <v>670</v>
      </c>
      <c r="B258" s="217" t="s">
        <v>1868</v>
      </c>
      <c r="C258" s="224">
        <v>6131417.1100000003</v>
      </c>
      <c r="D258" s="226">
        <v>2838225</v>
      </c>
      <c r="E258" s="228"/>
      <c r="F258" s="224">
        <v>7748667</v>
      </c>
      <c r="G258" s="226">
        <v>2955514.9999998845</v>
      </c>
      <c r="H258" s="228"/>
      <c r="I258" s="227">
        <v>8268255</v>
      </c>
      <c r="J258" s="243">
        <v>519588</v>
      </c>
      <c r="K258" s="226">
        <v>2955514.999998827</v>
      </c>
      <c r="L258" s="243">
        <v>-1.0575167834758759E-6</v>
      </c>
      <c r="M258" s="228"/>
      <c r="N258" s="224">
        <v>8651744</v>
      </c>
      <c r="O258" s="243">
        <v>903077</v>
      </c>
      <c r="P258" s="248">
        <v>383489</v>
      </c>
      <c r="Q258" s="226">
        <v>3010165.9999998095</v>
      </c>
      <c r="R258" s="243">
        <v>54650.999999925029</v>
      </c>
      <c r="S258" s="246">
        <v>54651.000000982545</v>
      </c>
    </row>
    <row r="259" spans="1:19">
      <c r="A259" s="218">
        <v>672</v>
      </c>
      <c r="B259" s="217" t="s">
        <v>1869</v>
      </c>
      <c r="C259" s="224">
        <v>9373307.580093734</v>
      </c>
      <c r="D259" s="226">
        <v>5632899.0000002598</v>
      </c>
      <c r="E259" s="228"/>
      <c r="F259" s="224">
        <v>9657457</v>
      </c>
      <c r="G259" s="226">
        <v>5792089.0000000875</v>
      </c>
      <c r="H259" s="228"/>
      <c r="I259" s="227">
        <v>10417465</v>
      </c>
      <c r="J259" s="243">
        <v>760008</v>
      </c>
      <c r="K259" s="226">
        <v>5791998.9999986691</v>
      </c>
      <c r="L259" s="243">
        <v>-90.000001418404281</v>
      </c>
      <c r="M259" s="228"/>
      <c r="N259" s="224">
        <v>11372028</v>
      </c>
      <c r="O259" s="243">
        <v>1714571</v>
      </c>
      <c r="P259" s="248">
        <v>954563</v>
      </c>
      <c r="Q259" s="226">
        <v>5865409.9999999758</v>
      </c>
      <c r="R259" s="243">
        <v>73320.999999888241</v>
      </c>
      <c r="S259" s="246">
        <v>73411.000001306646</v>
      </c>
    </row>
    <row r="260" spans="1:19">
      <c r="A260" s="218">
        <v>673</v>
      </c>
      <c r="B260" s="217" t="s">
        <v>1870</v>
      </c>
      <c r="C260" s="224">
        <v>23046297.120000005</v>
      </c>
      <c r="D260" s="226">
        <v>10849343</v>
      </c>
      <c r="E260" s="228"/>
      <c r="F260" s="224">
        <v>25931760</v>
      </c>
      <c r="G260" s="226">
        <v>11304723</v>
      </c>
      <c r="H260" s="228"/>
      <c r="I260" s="227">
        <v>28042838</v>
      </c>
      <c r="J260" s="243">
        <v>2111078</v>
      </c>
      <c r="K260" s="226">
        <v>11304903</v>
      </c>
      <c r="L260" s="243">
        <v>180</v>
      </c>
      <c r="M260" s="228"/>
      <c r="N260" s="224">
        <v>28064913</v>
      </c>
      <c r="O260" s="243">
        <v>2133153</v>
      </c>
      <c r="P260" s="248">
        <v>22075</v>
      </c>
      <c r="Q260" s="226">
        <v>11515535</v>
      </c>
      <c r="R260" s="243">
        <v>210812</v>
      </c>
      <c r="S260" s="246">
        <v>210632</v>
      </c>
    </row>
    <row r="261" spans="1:19">
      <c r="A261" s="218">
        <v>674</v>
      </c>
      <c r="B261" s="217" t="s">
        <v>1871</v>
      </c>
      <c r="C261" s="224">
        <v>12227502.840000002</v>
      </c>
      <c r="D261" s="226">
        <v>6217984</v>
      </c>
      <c r="E261" s="228"/>
      <c r="F261" s="224">
        <v>13970057</v>
      </c>
      <c r="G261" s="226">
        <v>7459426</v>
      </c>
      <c r="H261" s="228"/>
      <c r="I261" s="227">
        <v>15108440</v>
      </c>
      <c r="J261" s="243">
        <v>1138383</v>
      </c>
      <c r="K261" s="226">
        <v>7989802</v>
      </c>
      <c r="L261" s="243">
        <v>530376</v>
      </c>
      <c r="M261" s="228"/>
      <c r="N261" s="224">
        <v>17212286</v>
      </c>
      <c r="O261" s="243">
        <v>3242229</v>
      </c>
      <c r="P261" s="248">
        <v>2103846</v>
      </c>
      <c r="Q261" s="226">
        <v>9370173</v>
      </c>
      <c r="R261" s="243">
        <v>1910747</v>
      </c>
      <c r="S261" s="246">
        <v>1380371</v>
      </c>
    </row>
    <row r="262" spans="1:19">
      <c r="A262" s="218">
        <v>675</v>
      </c>
      <c r="B262" s="217" t="s">
        <v>1872</v>
      </c>
      <c r="C262" s="224">
        <v>17608636.820320003</v>
      </c>
      <c r="D262" s="226">
        <v>3659746</v>
      </c>
      <c r="E262" s="228"/>
      <c r="F262" s="224">
        <v>19959605</v>
      </c>
      <c r="G262" s="226">
        <v>3997696</v>
      </c>
      <c r="H262" s="228"/>
      <c r="I262" s="227">
        <v>21528944</v>
      </c>
      <c r="J262" s="243">
        <v>1569339</v>
      </c>
      <c r="K262" s="226">
        <v>3997846</v>
      </c>
      <c r="L262" s="243">
        <v>150</v>
      </c>
      <c r="M262" s="228"/>
      <c r="N262" s="224">
        <v>21559363</v>
      </c>
      <c r="O262" s="243">
        <v>1599758</v>
      </c>
      <c r="P262" s="248">
        <v>30419</v>
      </c>
      <c r="Q262" s="226">
        <v>4154468</v>
      </c>
      <c r="R262" s="243">
        <v>156772</v>
      </c>
      <c r="S262" s="246">
        <v>156622</v>
      </c>
    </row>
    <row r="263" spans="1:19">
      <c r="A263" s="218">
        <v>680</v>
      </c>
      <c r="B263" s="217" t="s">
        <v>1873</v>
      </c>
      <c r="C263" s="224">
        <v>30100033.420000002</v>
      </c>
      <c r="D263" s="226">
        <v>11831384</v>
      </c>
      <c r="E263" s="228"/>
      <c r="F263" s="224">
        <v>33676009</v>
      </c>
      <c r="G263" s="226">
        <v>12400644</v>
      </c>
      <c r="H263" s="228"/>
      <c r="I263" s="227">
        <v>36291818</v>
      </c>
      <c r="J263" s="243">
        <v>2615809</v>
      </c>
      <c r="K263" s="226">
        <v>12567108</v>
      </c>
      <c r="L263" s="243">
        <v>166464</v>
      </c>
      <c r="M263" s="228"/>
      <c r="N263" s="224">
        <v>37307572</v>
      </c>
      <c r="O263" s="243">
        <v>3631563</v>
      </c>
      <c r="P263" s="248">
        <v>1015754</v>
      </c>
      <c r="Q263" s="226">
        <v>12663973</v>
      </c>
      <c r="R263" s="243">
        <v>263329</v>
      </c>
      <c r="S263" s="246">
        <v>96865</v>
      </c>
    </row>
    <row r="264" spans="1:19">
      <c r="A264" s="218">
        <v>683</v>
      </c>
      <c r="B264" s="217" t="s">
        <v>1874</v>
      </c>
      <c r="C264" s="224">
        <v>7177310.4399999985</v>
      </c>
      <c r="D264" s="226">
        <v>3251703.0000002114</v>
      </c>
      <c r="E264" s="228"/>
      <c r="F264" s="224">
        <v>7205321</v>
      </c>
      <c r="G264" s="226">
        <v>3374133.0000002114</v>
      </c>
      <c r="H264" s="228"/>
      <c r="I264" s="227">
        <v>7751121</v>
      </c>
      <c r="J264" s="243">
        <v>545800</v>
      </c>
      <c r="K264" s="226">
        <v>3373893.0000002114</v>
      </c>
      <c r="L264" s="243">
        <v>-240</v>
      </c>
      <c r="M264" s="228"/>
      <c r="N264" s="224">
        <v>8023190</v>
      </c>
      <c r="O264" s="243">
        <v>817869</v>
      </c>
      <c r="P264" s="248">
        <v>272069</v>
      </c>
      <c r="Q264" s="226">
        <v>3430490.0000002114</v>
      </c>
      <c r="R264" s="243">
        <v>56357</v>
      </c>
      <c r="S264" s="246">
        <v>56597</v>
      </c>
    </row>
    <row r="265" spans="1:19">
      <c r="A265" s="218">
        <v>685</v>
      </c>
      <c r="B265" s="217" t="s">
        <v>1875</v>
      </c>
      <c r="C265" s="224">
        <v>1319629.0000000005</v>
      </c>
      <c r="D265" s="226">
        <v>633556</v>
      </c>
      <c r="E265" s="228"/>
      <c r="F265" s="224">
        <v>1462428</v>
      </c>
      <c r="G265" s="226">
        <v>868018</v>
      </c>
      <c r="H265" s="228"/>
      <c r="I265" s="227">
        <v>1593056</v>
      </c>
      <c r="J265" s="243">
        <v>130628</v>
      </c>
      <c r="K265" s="226">
        <v>941198</v>
      </c>
      <c r="L265" s="243">
        <v>73180</v>
      </c>
      <c r="M265" s="228"/>
      <c r="N265" s="224">
        <v>1936713</v>
      </c>
      <c r="O265" s="243">
        <v>474285</v>
      </c>
      <c r="P265" s="248">
        <v>343657</v>
      </c>
      <c r="Q265" s="226">
        <v>1159764</v>
      </c>
      <c r="R265" s="243">
        <v>291746</v>
      </c>
      <c r="S265" s="246">
        <v>218566</v>
      </c>
    </row>
    <row r="266" spans="1:19">
      <c r="A266" s="218">
        <v>690</v>
      </c>
      <c r="B266" s="217" t="s">
        <v>1876</v>
      </c>
      <c r="C266" s="224">
        <v>22108494.793599997</v>
      </c>
      <c r="D266" s="226">
        <v>7529320</v>
      </c>
      <c r="E266" s="228"/>
      <c r="F266" s="224">
        <v>25184457</v>
      </c>
      <c r="G266" s="226">
        <v>7942049.9999995753</v>
      </c>
      <c r="H266" s="228"/>
      <c r="I266" s="227">
        <v>26948117</v>
      </c>
      <c r="J266" s="243">
        <v>1763660</v>
      </c>
      <c r="K266" s="226">
        <v>7941779.9999958761</v>
      </c>
      <c r="L266" s="243">
        <v>-270.00000369921327</v>
      </c>
      <c r="M266" s="228"/>
      <c r="N266" s="224">
        <v>27271912</v>
      </c>
      <c r="O266" s="243">
        <v>2087455</v>
      </c>
      <c r="P266" s="248">
        <v>323795</v>
      </c>
      <c r="Q266" s="226">
        <v>8133301.9999992996</v>
      </c>
      <c r="R266" s="243">
        <v>191251.99999972433</v>
      </c>
      <c r="S266" s="246">
        <v>191522.00000342354</v>
      </c>
    </row>
    <row r="267" spans="1:19">
      <c r="A267" s="218">
        <v>695</v>
      </c>
      <c r="B267" s="217" t="s">
        <v>1877</v>
      </c>
      <c r="C267" s="224">
        <v>17438816.760160003</v>
      </c>
      <c r="D267" s="226">
        <v>3051793</v>
      </c>
      <c r="E267" s="228"/>
      <c r="F267" s="224">
        <v>18986056</v>
      </c>
      <c r="G267" s="226">
        <v>3384305</v>
      </c>
      <c r="H267" s="228"/>
      <c r="I267" s="227">
        <v>20471279</v>
      </c>
      <c r="J267" s="243">
        <v>1485223</v>
      </c>
      <c r="K267" s="226">
        <v>3582474</v>
      </c>
      <c r="L267" s="243">
        <v>198169</v>
      </c>
      <c r="M267" s="228"/>
      <c r="N267" s="224">
        <v>20313568</v>
      </c>
      <c r="O267" s="243">
        <v>1327512</v>
      </c>
      <c r="P267" s="248">
        <v>-157711</v>
      </c>
      <c r="Q267" s="226">
        <v>3607342</v>
      </c>
      <c r="R267" s="243">
        <v>223037</v>
      </c>
      <c r="S267" s="246">
        <v>24868</v>
      </c>
    </row>
    <row r="268" spans="1:19">
      <c r="A268" s="218">
        <v>698</v>
      </c>
      <c r="B268" s="217" t="s">
        <v>1445</v>
      </c>
      <c r="C268" s="224">
        <v>13504654.921019997</v>
      </c>
      <c r="D268" s="226">
        <v>3007748</v>
      </c>
      <c r="E268" s="228"/>
      <c r="F268" s="224">
        <v>15641872</v>
      </c>
      <c r="G268" s="226">
        <v>3272358</v>
      </c>
      <c r="H268" s="228"/>
      <c r="I268" s="227">
        <v>16846825</v>
      </c>
      <c r="J268" s="243">
        <v>1204953</v>
      </c>
      <c r="K268" s="226">
        <v>3271728</v>
      </c>
      <c r="L268" s="243">
        <v>-630</v>
      </c>
      <c r="M268" s="228"/>
      <c r="N268" s="224">
        <v>16968936</v>
      </c>
      <c r="O268" s="243">
        <v>1327064</v>
      </c>
      <c r="P268" s="248">
        <v>122111</v>
      </c>
      <c r="Q268" s="226">
        <v>3394920</v>
      </c>
      <c r="R268" s="243">
        <v>122562</v>
      </c>
      <c r="S268" s="246">
        <v>123192</v>
      </c>
    </row>
    <row r="269" spans="1:19">
      <c r="A269" s="218">
        <v>700</v>
      </c>
      <c r="B269" s="217" t="s">
        <v>1878</v>
      </c>
      <c r="C269" s="224">
        <v>8807318.8500000015</v>
      </c>
      <c r="D269" s="226">
        <v>2855370</v>
      </c>
      <c r="E269" s="228"/>
      <c r="F269" s="224">
        <v>10025818</v>
      </c>
      <c r="G269" s="226">
        <v>2984589.9999998645</v>
      </c>
      <c r="H269" s="228"/>
      <c r="I269" s="227">
        <v>10579707</v>
      </c>
      <c r="J269" s="243">
        <v>553889</v>
      </c>
      <c r="K269" s="226">
        <v>2984499.9999987087</v>
      </c>
      <c r="L269" s="243">
        <v>-90.000001155771315</v>
      </c>
      <c r="M269" s="228"/>
      <c r="N269" s="224">
        <v>11241118</v>
      </c>
      <c r="O269" s="243">
        <v>1215300</v>
      </c>
      <c r="P269" s="248">
        <v>661411</v>
      </c>
      <c r="Q269" s="226">
        <v>3044328.9999997765</v>
      </c>
      <c r="R269" s="243">
        <v>59738.99999991199</v>
      </c>
      <c r="S269" s="246">
        <v>59829.000001067761</v>
      </c>
    </row>
    <row r="270" spans="1:19">
      <c r="A270" s="218">
        <v>705</v>
      </c>
      <c r="B270" s="217" t="s">
        <v>1879</v>
      </c>
      <c r="C270" s="224">
        <v>19183372.217599999</v>
      </c>
      <c r="D270" s="226">
        <v>5146299</v>
      </c>
      <c r="E270" s="228"/>
      <c r="F270" s="224">
        <v>20083566</v>
      </c>
      <c r="G270" s="226">
        <v>5488729</v>
      </c>
      <c r="H270" s="228"/>
      <c r="I270" s="227">
        <v>21606065</v>
      </c>
      <c r="J270" s="243">
        <v>1522499</v>
      </c>
      <c r="K270" s="226">
        <v>5488939</v>
      </c>
      <c r="L270" s="243">
        <v>210</v>
      </c>
      <c r="M270" s="228"/>
      <c r="N270" s="224">
        <v>21680644</v>
      </c>
      <c r="O270" s="243">
        <v>1597078</v>
      </c>
      <c r="P270" s="248">
        <v>74579</v>
      </c>
      <c r="Q270" s="226">
        <v>5646576</v>
      </c>
      <c r="R270" s="243">
        <v>157847</v>
      </c>
      <c r="S270" s="246">
        <v>157637</v>
      </c>
    </row>
    <row r="271" spans="1:19">
      <c r="A271" s="218">
        <v>710</v>
      </c>
      <c r="B271" s="217" t="s">
        <v>1880</v>
      </c>
      <c r="C271" s="224">
        <v>21244024.41</v>
      </c>
      <c r="D271" s="226">
        <v>12382726</v>
      </c>
      <c r="E271" s="228"/>
      <c r="F271" s="224">
        <v>25223373</v>
      </c>
      <c r="G271" s="226">
        <v>12815996</v>
      </c>
      <c r="H271" s="228"/>
      <c r="I271" s="227">
        <v>27199596</v>
      </c>
      <c r="J271" s="243">
        <v>1976223</v>
      </c>
      <c r="K271" s="226">
        <v>12815996</v>
      </c>
      <c r="L271" s="243">
        <v>0</v>
      </c>
      <c r="M271" s="228"/>
      <c r="N271" s="224">
        <v>27413005</v>
      </c>
      <c r="O271" s="243">
        <v>2189632</v>
      </c>
      <c r="P271" s="248">
        <v>213409</v>
      </c>
      <c r="Q271" s="226">
        <v>13017059</v>
      </c>
      <c r="R271" s="243">
        <v>201063</v>
      </c>
      <c r="S271" s="246">
        <v>201063</v>
      </c>
    </row>
    <row r="272" spans="1:19">
      <c r="A272" s="218">
        <v>712</v>
      </c>
      <c r="B272" s="217" t="s">
        <v>1449</v>
      </c>
      <c r="C272" s="224">
        <v>20057741.48</v>
      </c>
      <c r="D272" s="226">
        <v>3544840</v>
      </c>
      <c r="E272" s="228"/>
      <c r="F272" s="224">
        <v>23177708</v>
      </c>
      <c r="G272" s="226">
        <v>4056098</v>
      </c>
      <c r="H272" s="228"/>
      <c r="I272" s="227">
        <v>24952597</v>
      </c>
      <c r="J272" s="243">
        <v>1774889</v>
      </c>
      <c r="K272" s="226">
        <v>4366705</v>
      </c>
      <c r="L272" s="243">
        <v>310607</v>
      </c>
      <c r="M272" s="228"/>
      <c r="N272" s="224">
        <v>27003834</v>
      </c>
      <c r="O272" s="243">
        <v>3826126</v>
      </c>
      <c r="P272" s="248">
        <v>2051237</v>
      </c>
      <c r="Q272" s="226">
        <v>5280691</v>
      </c>
      <c r="R272" s="243">
        <v>1224593</v>
      </c>
      <c r="S272" s="246">
        <v>913986</v>
      </c>
    </row>
    <row r="273" spans="1:19">
      <c r="A273" s="218">
        <v>715</v>
      </c>
      <c r="B273" s="217" t="s">
        <v>1881</v>
      </c>
      <c r="C273" s="224">
        <v>10983817.570000002</v>
      </c>
      <c r="D273" s="226">
        <v>3521567</v>
      </c>
      <c r="E273" s="228"/>
      <c r="F273" s="224">
        <v>13367821</v>
      </c>
      <c r="G273" s="226">
        <v>3975445</v>
      </c>
      <c r="H273" s="228"/>
      <c r="I273" s="227">
        <v>14377995</v>
      </c>
      <c r="J273" s="243">
        <v>1010174</v>
      </c>
      <c r="K273" s="226">
        <v>4315889</v>
      </c>
      <c r="L273" s="243">
        <v>340444</v>
      </c>
      <c r="M273" s="228"/>
      <c r="N273" s="224">
        <v>15015126</v>
      </c>
      <c r="O273" s="243">
        <v>1647305</v>
      </c>
      <c r="P273" s="248">
        <v>637131</v>
      </c>
      <c r="Q273" s="226">
        <v>4326285</v>
      </c>
      <c r="R273" s="243">
        <v>350840</v>
      </c>
      <c r="S273" s="246">
        <v>10396</v>
      </c>
    </row>
    <row r="274" spans="1:19">
      <c r="A274" s="218">
        <v>717</v>
      </c>
      <c r="B274" s="217" t="s">
        <v>1882</v>
      </c>
      <c r="C274" s="224">
        <v>10008929.639999999</v>
      </c>
      <c r="D274" s="226">
        <v>6028994</v>
      </c>
      <c r="E274" s="228"/>
      <c r="F274" s="224">
        <v>12015388</v>
      </c>
      <c r="G274" s="226">
        <v>6214634</v>
      </c>
      <c r="H274" s="228"/>
      <c r="I274" s="227">
        <v>12938089</v>
      </c>
      <c r="J274" s="243">
        <v>922701</v>
      </c>
      <c r="K274" s="226">
        <v>6213734</v>
      </c>
      <c r="L274" s="243">
        <v>-900</v>
      </c>
      <c r="M274" s="228"/>
      <c r="N274" s="224">
        <v>14335364</v>
      </c>
      <c r="O274" s="243">
        <v>2319976</v>
      </c>
      <c r="P274" s="248">
        <v>1397275</v>
      </c>
      <c r="Q274" s="226">
        <v>6520636</v>
      </c>
      <c r="R274" s="243">
        <v>306002</v>
      </c>
      <c r="S274" s="246">
        <v>306902</v>
      </c>
    </row>
    <row r="275" spans="1:19">
      <c r="A275" s="218">
        <v>720</v>
      </c>
      <c r="B275" s="217" t="s">
        <v>1883</v>
      </c>
      <c r="C275" s="224">
        <v>13898169.749999998</v>
      </c>
      <c r="D275" s="226">
        <v>9912744</v>
      </c>
      <c r="E275" s="228"/>
      <c r="F275" s="224">
        <v>16476715</v>
      </c>
      <c r="G275" s="226">
        <v>10168224</v>
      </c>
      <c r="H275" s="228"/>
      <c r="I275" s="227">
        <v>17776872</v>
      </c>
      <c r="J275" s="243">
        <v>1300157</v>
      </c>
      <c r="K275" s="226">
        <v>10477099</v>
      </c>
      <c r="L275" s="243">
        <v>308875</v>
      </c>
      <c r="M275" s="228"/>
      <c r="N275" s="224">
        <v>19580397</v>
      </c>
      <c r="O275" s="243">
        <v>3103682</v>
      </c>
      <c r="P275" s="248">
        <v>1803525</v>
      </c>
      <c r="Q275" s="226">
        <v>11799627</v>
      </c>
      <c r="R275" s="243">
        <v>1631403</v>
      </c>
      <c r="S275" s="246">
        <v>1322528</v>
      </c>
    </row>
    <row r="276" spans="1:19">
      <c r="A276" s="218">
        <v>725</v>
      </c>
      <c r="B276" s="217" t="s">
        <v>1884</v>
      </c>
      <c r="C276" s="224">
        <v>31883434.353059992</v>
      </c>
      <c r="D276" s="226">
        <v>6991269</v>
      </c>
      <c r="E276" s="228"/>
      <c r="F276" s="224">
        <v>35427534</v>
      </c>
      <c r="G276" s="226">
        <v>7688714</v>
      </c>
      <c r="H276" s="228"/>
      <c r="I276" s="227">
        <v>38227070</v>
      </c>
      <c r="J276" s="243">
        <v>2799536</v>
      </c>
      <c r="K276" s="226">
        <v>7757961</v>
      </c>
      <c r="L276" s="243">
        <v>69247</v>
      </c>
      <c r="M276" s="228"/>
      <c r="N276" s="224">
        <v>38465346</v>
      </c>
      <c r="O276" s="243">
        <v>3037812</v>
      </c>
      <c r="P276" s="248">
        <v>238276</v>
      </c>
      <c r="Q276" s="226">
        <v>8156541</v>
      </c>
      <c r="R276" s="243">
        <v>467827</v>
      </c>
      <c r="S276" s="246">
        <v>398580</v>
      </c>
    </row>
    <row r="277" spans="1:19">
      <c r="A277" s="218">
        <v>728</v>
      </c>
      <c r="B277" s="217" t="s">
        <v>1885</v>
      </c>
      <c r="C277" s="224">
        <v>1262167.6700000002</v>
      </c>
      <c r="D277" s="226">
        <v>684861</v>
      </c>
      <c r="E277" s="228"/>
      <c r="F277" s="224">
        <v>1056857</v>
      </c>
      <c r="G277" s="226">
        <v>703611</v>
      </c>
      <c r="H277" s="228"/>
      <c r="I277" s="227">
        <v>1110293</v>
      </c>
      <c r="J277" s="243">
        <v>53436</v>
      </c>
      <c r="K277" s="226">
        <v>703041</v>
      </c>
      <c r="L277" s="243">
        <v>-570</v>
      </c>
      <c r="M277" s="228"/>
      <c r="N277" s="224">
        <v>1337739</v>
      </c>
      <c r="O277" s="243">
        <v>280882</v>
      </c>
      <c r="P277" s="248">
        <v>227446</v>
      </c>
      <c r="Q277" s="226">
        <v>712181</v>
      </c>
      <c r="R277" s="243">
        <v>8570</v>
      </c>
      <c r="S277" s="246">
        <v>9140</v>
      </c>
    </row>
    <row r="278" spans="1:19">
      <c r="A278" s="218">
        <v>730</v>
      </c>
      <c r="B278" s="217" t="s">
        <v>1886</v>
      </c>
      <c r="C278" s="224">
        <v>16210848.68</v>
      </c>
      <c r="D278" s="226">
        <v>3123514</v>
      </c>
      <c r="E278" s="228"/>
      <c r="F278" s="224">
        <v>19057311</v>
      </c>
      <c r="G278" s="226">
        <v>3418624</v>
      </c>
      <c r="H278" s="228"/>
      <c r="I278" s="227">
        <v>20284277</v>
      </c>
      <c r="J278" s="243">
        <v>1226966</v>
      </c>
      <c r="K278" s="226">
        <v>3549749</v>
      </c>
      <c r="L278" s="243">
        <v>131125</v>
      </c>
      <c r="M278" s="228"/>
      <c r="N278" s="224">
        <v>20343252</v>
      </c>
      <c r="O278" s="243">
        <v>1285941</v>
      </c>
      <c r="P278" s="248">
        <v>58975</v>
      </c>
      <c r="Q278" s="226">
        <v>3599718</v>
      </c>
      <c r="R278" s="243">
        <v>181094</v>
      </c>
      <c r="S278" s="246">
        <v>49969</v>
      </c>
    </row>
    <row r="279" spans="1:19">
      <c r="A279" s="218">
        <v>735</v>
      </c>
      <c r="B279" s="217" t="s">
        <v>1887</v>
      </c>
      <c r="C279" s="224">
        <v>32197040.990000002</v>
      </c>
      <c r="D279" s="226">
        <v>20298593.000000961</v>
      </c>
      <c r="E279" s="228"/>
      <c r="F279" s="224">
        <v>34720021</v>
      </c>
      <c r="G279" s="226">
        <v>20894603.000000961</v>
      </c>
      <c r="H279" s="228"/>
      <c r="I279" s="227">
        <v>37282535</v>
      </c>
      <c r="J279" s="243">
        <v>2562514</v>
      </c>
      <c r="K279" s="226">
        <v>20894423.000000961</v>
      </c>
      <c r="L279" s="243">
        <v>-180</v>
      </c>
      <c r="M279" s="228"/>
      <c r="N279" s="224">
        <v>38701873</v>
      </c>
      <c r="O279" s="243">
        <v>3981852</v>
      </c>
      <c r="P279" s="248">
        <v>1419338</v>
      </c>
      <c r="Q279" s="226">
        <v>21169776.000000961</v>
      </c>
      <c r="R279" s="243">
        <v>275173</v>
      </c>
      <c r="S279" s="246">
        <v>275353</v>
      </c>
    </row>
    <row r="280" spans="1:19">
      <c r="A280" s="218">
        <v>740</v>
      </c>
      <c r="B280" s="217" t="s">
        <v>1888</v>
      </c>
      <c r="C280" s="224">
        <v>11899255.350000001</v>
      </c>
      <c r="D280" s="226">
        <v>3010154</v>
      </c>
      <c r="E280" s="228"/>
      <c r="F280" s="224">
        <v>12601281</v>
      </c>
      <c r="G280" s="226">
        <v>3221044</v>
      </c>
      <c r="H280" s="228"/>
      <c r="I280" s="227">
        <v>13501785</v>
      </c>
      <c r="J280" s="243">
        <v>900504</v>
      </c>
      <c r="K280" s="226">
        <v>3382200</v>
      </c>
      <c r="L280" s="243">
        <v>161156</v>
      </c>
      <c r="M280" s="228"/>
      <c r="N280" s="224">
        <v>13804279</v>
      </c>
      <c r="O280" s="243">
        <v>1202998</v>
      </c>
      <c r="P280" s="248">
        <v>302494</v>
      </c>
      <c r="Q280" s="226">
        <v>3463177</v>
      </c>
      <c r="R280" s="243">
        <v>242133</v>
      </c>
      <c r="S280" s="246">
        <v>80977</v>
      </c>
    </row>
    <row r="281" spans="1:19">
      <c r="A281" s="218">
        <v>745</v>
      </c>
      <c r="B281" s="217" t="s">
        <v>1889</v>
      </c>
      <c r="C281" s="224">
        <v>23352744.289999999</v>
      </c>
      <c r="D281" s="226">
        <v>13111292.000000719</v>
      </c>
      <c r="E281" s="228"/>
      <c r="F281" s="224">
        <v>25390764</v>
      </c>
      <c r="G281" s="226">
        <v>13558752.000000248</v>
      </c>
      <c r="H281" s="228"/>
      <c r="I281" s="227">
        <v>27473784</v>
      </c>
      <c r="J281" s="243">
        <v>2083020</v>
      </c>
      <c r="K281" s="226">
        <v>13559111.999996243</v>
      </c>
      <c r="L281" s="243">
        <v>359.99999599531293</v>
      </c>
      <c r="M281" s="228"/>
      <c r="N281" s="224">
        <v>27891760</v>
      </c>
      <c r="O281" s="243">
        <v>2500996</v>
      </c>
      <c r="P281" s="248">
        <v>417976</v>
      </c>
      <c r="Q281" s="226">
        <v>13765429.99999994</v>
      </c>
      <c r="R281" s="243">
        <v>206677.99999969266</v>
      </c>
      <c r="S281" s="246">
        <v>206318.00000369735</v>
      </c>
    </row>
    <row r="282" spans="1:19">
      <c r="A282" s="218">
        <v>750</v>
      </c>
      <c r="B282" s="217" t="s">
        <v>1890</v>
      </c>
      <c r="C282" s="224">
        <v>7354252.5499999998</v>
      </c>
      <c r="D282" s="226">
        <v>4149941</v>
      </c>
      <c r="E282" s="228"/>
      <c r="F282" s="224">
        <v>7518693</v>
      </c>
      <c r="G282" s="226">
        <v>4278211</v>
      </c>
      <c r="H282" s="228"/>
      <c r="I282" s="227">
        <v>8157901</v>
      </c>
      <c r="J282" s="243">
        <v>639208</v>
      </c>
      <c r="K282" s="226">
        <v>4277971</v>
      </c>
      <c r="L282" s="243">
        <v>-240</v>
      </c>
      <c r="M282" s="228"/>
      <c r="N282" s="224">
        <v>8698008</v>
      </c>
      <c r="O282" s="243">
        <v>1179315</v>
      </c>
      <c r="P282" s="248">
        <v>540107</v>
      </c>
      <c r="Q282" s="226">
        <v>4337341</v>
      </c>
      <c r="R282" s="243">
        <v>59130</v>
      </c>
      <c r="S282" s="246">
        <v>59370</v>
      </c>
    </row>
    <row r="283" spans="1:19">
      <c r="A283" s="218">
        <v>753</v>
      </c>
      <c r="B283" s="217" t="s">
        <v>1891</v>
      </c>
      <c r="C283" s="224">
        <v>21914160.40978086</v>
      </c>
      <c r="D283" s="226">
        <v>16587418</v>
      </c>
      <c r="E283" s="228"/>
      <c r="F283" s="224">
        <v>20388520</v>
      </c>
      <c r="G283" s="226">
        <v>16940307.999999609</v>
      </c>
      <c r="H283" s="228"/>
      <c r="I283" s="227">
        <v>21805629</v>
      </c>
      <c r="J283" s="243">
        <v>1417109</v>
      </c>
      <c r="K283" s="226">
        <v>16939917.999996472</v>
      </c>
      <c r="L283" s="243">
        <v>-390.00000313669443</v>
      </c>
      <c r="M283" s="228"/>
      <c r="N283" s="224">
        <v>23662509</v>
      </c>
      <c r="O283" s="243">
        <v>3273989</v>
      </c>
      <c r="P283" s="248">
        <v>1856880</v>
      </c>
      <c r="Q283" s="226">
        <v>17102267.999999352</v>
      </c>
      <c r="R283" s="243">
        <v>161959.99999974295</v>
      </c>
      <c r="S283" s="246">
        <v>162350.00000287965</v>
      </c>
    </row>
    <row r="284" spans="1:19">
      <c r="A284" s="218">
        <v>755</v>
      </c>
      <c r="B284" s="217" t="s">
        <v>1892</v>
      </c>
      <c r="C284" s="224">
        <v>7595605.8999999985</v>
      </c>
      <c r="D284" s="226">
        <v>5413830</v>
      </c>
      <c r="E284" s="228"/>
      <c r="F284" s="224">
        <v>7260972</v>
      </c>
      <c r="G284" s="226">
        <v>5523420</v>
      </c>
      <c r="H284" s="228"/>
      <c r="I284" s="227">
        <v>7890545</v>
      </c>
      <c r="J284" s="243">
        <v>629573</v>
      </c>
      <c r="K284" s="226">
        <v>5523360</v>
      </c>
      <c r="L284" s="243">
        <v>-60</v>
      </c>
      <c r="M284" s="228"/>
      <c r="N284" s="224">
        <v>9340991</v>
      </c>
      <c r="O284" s="243">
        <v>2080019</v>
      </c>
      <c r="P284" s="248">
        <v>1450446</v>
      </c>
      <c r="Q284" s="226">
        <v>6324904</v>
      </c>
      <c r="R284" s="243">
        <v>801484</v>
      </c>
      <c r="S284" s="246">
        <v>801544</v>
      </c>
    </row>
    <row r="285" spans="1:19">
      <c r="A285" s="218">
        <v>760</v>
      </c>
      <c r="B285" s="217" t="s">
        <v>1893</v>
      </c>
      <c r="C285" s="224">
        <v>20786645.581067868</v>
      </c>
      <c r="D285" s="226">
        <v>8163253</v>
      </c>
      <c r="E285" s="228"/>
      <c r="F285" s="224">
        <v>21111828</v>
      </c>
      <c r="G285" s="226">
        <v>8486782.9999996535</v>
      </c>
      <c r="H285" s="228"/>
      <c r="I285" s="227">
        <v>22456405</v>
      </c>
      <c r="J285" s="243">
        <v>1344577</v>
      </c>
      <c r="K285" s="226">
        <v>8486722.9999967664</v>
      </c>
      <c r="L285" s="243">
        <v>-60.000002887099981</v>
      </c>
      <c r="M285" s="228"/>
      <c r="N285" s="224">
        <v>23259232</v>
      </c>
      <c r="O285" s="243">
        <v>2147404</v>
      </c>
      <c r="P285" s="248">
        <v>802827</v>
      </c>
      <c r="Q285" s="226">
        <v>8635985.99999943</v>
      </c>
      <c r="R285" s="243">
        <v>149202.99999977648</v>
      </c>
      <c r="S285" s="246">
        <v>149263.00000266358</v>
      </c>
    </row>
    <row r="286" spans="1:19">
      <c r="A286" s="218">
        <v>763</v>
      </c>
      <c r="B286" s="217" t="s">
        <v>1463</v>
      </c>
      <c r="C286" s="224">
        <v>11100397.199999999</v>
      </c>
      <c r="D286" s="226">
        <v>5210007</v>
      </c>
      <c r="E286" s="228"/>
      <c r="F286" s="224">
        <v>15211836</v>
      </c>
      <c r="G286" s="226">
        <v>8091449</v>
      </c>
      <c r="H286" s="228"/>
      <c r="I286" s="227">
        <v>16083285</v>
      </c>
      <c r="J286" s="243">
        <v>871449</v>
      </c>
      <c r="K286" s="226">
        <v>8750461</v>
      </c>
      <c r="L286" s="243">
        <v>659012</v>
      </c>
      <c r="M286" s="228"/>
      <c r="N286" s="224">
        <v>16377075</v>
      </c>
      <c r="O286" s="243">
        <v>1165239</v>
      </c>
      <c r="P286" s="248">
        <v>293790</v>
      </c>
      <c r="Q286" s="226">
        <v>8868741</v>
      </c>
      <c r="R286" s="243">
        <v>777292</v>
      </c>
      <c r="S286" s="246">
        <v>118280</v>
      </c>
    </row>
    <row r="287" spans="1:19">
      <c r="A287" s="218">
        <v>765</v>
      </c>
      <c r="B287" s="217" t="s">
        <v>1894</v>
      </c>
      <c r="C287" s="224">
        <v>7011413.5700000003</v>
      </c>
      <c r="D287" s="226">
        <v>1966751.0000001986</v>
      </c>
      <c r="E287" s="228"/>
      <c r="F287" s="224">
        <v>7991893</v>
      </c>
      <c r="G287" s="226">
        <v>2093691.000000065</v>
      </c>
      <c r="H287" s="228"/>
      <c r="I287" s="227">
        <v>8590518</v>
      </c>
      <c r="J287" s="243">
        <v>598625</v>
      </c>
      <c r="K287" s="226">
        <v>2092520.9999989406</v>
      </c>
      <c r="L287" s="243">
        <v>-1170.0000011243392</v>
      </c>
      <c r="M287" s="228"/>
      <c r="N287" s="224">
        <v>9686526</v>
      </c>
      <c r="O287" s="243">
        <v>1694633</v>
      </c>
      <c r="P287" s="248">
        <v>1096008</v>
      </c>
      <c r="Q287" s="226">
        <v>2399008</v>
      </c>
      <c r="R287" s="243">
        <v>305316.99999993504</v>
      </c>
      <c r="S287" s="246">
        <v>306487.00000105938</v>
      </c>
    </row>
    <row r="288" spans="1:19">
      <c r="A288" s="218">
        <v>766</v>
      </c>
      <c r="B288" s="217" t="s">
        <v>1465</v>
      </c>
      <c r="C288" s="224">
        <v>15797808.300000001</v>
      </c>
      <c r="D288" s="226">
        <v>9803658.0000004452</v>
      </c>
      <c r="E288" s="228"/>
      <c r="F288" s="224">
        <v>15885825</v>
      </c>
      <c r="G288" s="226">
        <v>10065658.000000158</v>
      </c>
      <c r="H288" s="228"/>
      <c r="I288" s="227">
        <v>17059001</v>
      </c>
      <c r="J288" s="243">
        <v>1173176</v>
      </c>
      <c r="K288" s="226">
        <v>10065477.999997826</v>
      </c>
      <c r="L288" s="243">
        <v>-180.00000233203173</v>
      </c>
      <c r="M288" s="228"/>
      <c r="N288" s="224">
        <v>18212456</v>
      </c>
      <c r="O288" s="243">
        <v>2326631</v>
      </c>
      <c r="P288" s="248">
        <v>1153455</v>
      </c>
      <c r="Q288" s="226">
        <v>10186153.999999974</v>
      </c>
      <c r="R288" s="243">
        <v>120495.9999998156</v>
      </c>
      <c r="S288" s="246">
        <v>120676.00000214763</v>
      </c>
    </row>
    <row r="289" spans="1:19">
      <c r="A289" s="218">
        <v>767</v>
      </c>
      <c r="B289" s="217" t="s">
        <v>1895</v>
      </c>
      <c r="C289" s="224">
        <v>17809206.539999999</v>
      </c>
      <c r="D289" s="226">
        <v>13648634</v>
      </c>
      <c r="E289" s="228"/>
      <c r="F289" s="224">
        <v>17161371</v>
      </c>
      <c r="G289" s="226">
        <v>13928084</v>
      </c>
      <c r="H289" s="228"/>
      <c r="I289" s="227">
        <v>18559616</v>
      </c>
      <c r="J289" s="243">
        <v>1398245</v>
      </c>
      <c r="K289" s="226">
        <v>13927874</v>
      </c>
      <c r="L289" s="243">
        <v>-210</v>
      </c>
      <c r="M289" s="228"/>
      <c r="N289" s="224">
        <v>20696381</v>
      </c>
      <c r="O289" s="243">
        <v>3535010</v>
      </c>
      <c r="P289" s="248">
        <v>2136765</v>
      </c>
      <c r="Q289" s="226">
        <v>14056283</v>
      </c>
      <c r="R289" s="243">
        <v>128199</v>
      </c>
      <c r="S289" s="246">
        <v>128409</v>
      </c>
    </row>
    <row r="290" spans="1:19">
      <c r="A290" s="218">
        <v>770</v>
      </c>
      <c r="B290" s="217" t="s">
        <v>1896</v>
      </c>
      <c r="C290" s="224">
        <v>18681754.369813181</v>
      </c>
      <c r="D290" s="226">
        <v>8727575</v>
      </c>
      <c r="E290" s="228"/>
      <c r="F290" s="224">
        <v>22343155</v>
      </c>
      <c r="G290" s="226">
        <v>10579965</v>
      </c>
      <c r="H290" s="228"/>
      <c r="I290" s="227">
        <v>23712373</v>
      </c>
      <c r="J290" s="243">
        <v>1369218</v>
      </c>
      <c r="K290" s="226">
        <v>11078787</v>
      </c>
      <c r="L290" s="243">
        <v>498822</v>
      </c>
      <c r="M290" s="228"/>
      <c r="N290" s="224">
        <v>25101814</v>
      </c>
      <c r="O290" s="243">
        <v>2758659</v>
      </c>
      <c r="P290" s="248">
        <v>1389441</v>
      </c>
      <c r="Q290" s="226">
        <v>11133606</v>
      </c>
      <c r="R290" s="243">
        <v>553641</v>
      </c>
      <c r="S290" s="246">
        <v>54819</v>
      </c>
    </row>
    <row r="291" spans="1:19">
      <c r="A291" s="218">
        <v>773</v>
      </c>
      <c r="B291" s="217" t="s">
        <v>1897</v>
      </c>
      <c r="C291" s="224">
        <v>25305209.704000004</v>
      </c>
      <c r="D291" s="226">
        <v>8708421</v>
      </c>
      <c r="E291" s="228"/>
      <c r="F291" s="224">
        <v>24910639</v>
      </c>
      <c r="G291" s="226">
        <v>9131091</v>
      </c>
      <c r="H291" s="228"/>
      <c r="I291" s="227">
        <v>26595059</v>
      </c>
      <c r="J291" s="243">
        <v>1684420</v>
      </c>
      <c r="K291" s="226">
        <v>9130971</v>
      </c>
      <c r="L291" s="243">
        <v>-120</v>
      </c>
      <c r="M291" s="228"/>
      <c r="N291" s="224">
        <v>28250303</v>
      </c>
      <c r="O291" s="243">
        <v>3339664</v>
      </c>
      <c r="P291" s="248">
        <v>1655244</v>
      </c>
      <c r="Q291" s="226">
        <v>9325453</v>
      </c>
      <c r="R291" s="243">
        <v>194362</v>
      </c>
      <c r="S291" s="246">
        <v>194482</v>
      </c>
    </row>
    <row r="292" spans="1:19">
      <c r="A292" s="218">
        <v>774</v>
      </c>
      <c r="B292" s="217" t="s">
        <v>1996</v>
      </c>
      <c r="C292" s="224">
        <v>4032194.76</v>
      </c>
      <c r="D292" s="226">
        <v>866452</v>
      </c>
      <c r="E292" s="228"/>
      <c r="F292" s="224">
        <v>6737423</v>
      </c>
      <c r="G292" s="226">
        <v>1666222</v>
      </c>
      <c r="H292" s="228"/>
      <c r="I292" s="227">
        <v>7221806</v>
      </c>
      <c r="J292" s="243">
        <v>484383</v>
      </c>
      <c r="K292" s="226">
        <v>1263816</v>
      </c>
      <c r="L292" s="243">
        <v>-402406</v>
      </c>
      <c r="M292" s="228"/>
      <c r="N292" s="224">
        <v>7625874</v>
      </c>
      <c r="O292" s="243">
        <v>888451</v>
      </c>
      <c r="P292" s="248">
        <v>404068</v>
      </c>
      <c r="Q292" s="226">
        <v>2310736</v>
      </c>
      <c r="R292" s="243">
        <v>644514</v>
      </c>
      <c r="S292" s="246">
        <v>1046920</v>
      </c>
    </row>
    <row r="293" spans="1:19">
      <c r="A293" s="218">
        <v>775</v>
      </c>
      <c r="B293" s="217" t="s">
        <v>1898</v>
      </c>
      <c r="C293" s="224">
        <v>68658655.170000017</v>
      </c>
      <c r="D293" s="226">
        <v>27699197</v>
      </c>
      <c r="E293" s="228"/>
      <c r="F293" s="224">
        <v>79467067</v>
      </c>
      <c r="G293" s="226">
        <v>29802300</v>
      </c>
      <c r="H293" s="228"/>
      <c r="I293" s="227">
        <v>85719836</v>
      </c>
      <c r="J293" s="243">
        <v>6252769</v>
      </c>
      <c r="K293" s="226">
        <v>31760651</v>
      </c>
      <c r="L293" s="243">
        <v>1958351</v>
      </c>
      <c r="M293" s="228"/>
      <c r="N293" s="224">
        <v>86877225</v>
      </c>
      <c r="O293" s="243">
        <v>7410158</v>
      </c>
      <c r="P293" s="248">
        <v>1157389</v>
      </c>
      <c r="Q293" s="226">
        <v>30988410</v>
      </c>
      <c r="R293" s="243">
        <v>1186110</v>
      </c>
      <c r="S293" s="246">
        <v>-772241</v>
      </c>
    </row>
    <row r="294" spans="1:19">
      <c r="A294" s="218">
        <v>778</v>
      </c>
      <c r="B294" s="217" t="s">
        <v>1471</v>
      </c>
      <c r="C294" s="224">
        <v>13641132.549999999</v>
      </c>
      <c r="D294" s="226">
        <v>9122230</v>
      </c>
      <c r="E294" s="228"/>
      <c r="F294" s="224">
        <v>14487259</v>
      </c>
      <c r="G294" s="226">
        <v>9351290</v>
      </c>
      <c r="H294" s="228"/>
      <c r="I294" s="227">
        <v>15726357</v>
      </c>
      <c r="J294" s="243">
        <v>1239098</v>
      </c>
      <c r="K294" s="226">
        <v>9362197</v>
      </c>
      <c r="L294" s="243">
        <v>10907</v>
      </c>
      <c r="M294" s="228"/>
      <c r="N294" s="224">
        <v>17877273</v>
      </c>
      <c r="O294" s="243">
        <v>3390014</v>
      </c>
      <c r="P294" s="248">
        <v>2150916</v>
      </c>
      <c r="Q294" s="226">
        <v>10811055</v>
      </c>
      <c r="R294" s="243">
        <v>1459765</v>
      </c>
      <c r="S294" s="246">
        <v>1448858</v>
      </c>
    </row>
    <row r="295" spans="1:19">
      <c r="A295" s="218">
        <v>780</v>
      </c>
      <c r="B295" s="217" t="s">
        <v>1899</v>
      </c>
      <c r="C295" s="224">
        <v>38780823.010000005</v>
      </c>
      <c r="D295" s="226">
        <v>24665460</v>
      </c>
      <c r="E295" s="228"/>
      <c r="F295" s="224">
        <v>41386734</v>
      </c>
      <c r="G295" s="226">
        <v>25366350</v>
      </c>
      <c r="H295" s="228"/>
      <c r="I295" s="227">
        <v>44391951</v>
      </c>
      <c r="J295" s="243">
        <v>3005217</v>
      </c>
      <c r="K295" s="226">
        <v>25366350</v>
      </c>
      <c r="L295" s="243">
        <v>0</v>
      </c>
      <c r="M295" s="228"/>
      <c r="N295" s="224">
        <v>46783584</v>
      </c>
      <c r="O295" s="243">
        <v>5396850</v>
      </c>
      <c r="P295" s="248">
        <v>2391633</v>
      </c>
      <c r="Q295" s="226">
        <v>25689949</v>
      </c>
      <c r="R295" s="243">
        <v>323599</v>
      </c>
      <c r="S295" s="246">
        <v>323599</v>
      </c>
    </row>
    <row r="296" spans="1:19">
      <c r="A296" s="218">
        <v>801</v>
      </c>
      <c r="B296" s="217" t="s">
        <v>1900</v>
      </c>
      <c r="C296" s="224">
        <v>14604237.100950003</v>
      </c>
      <c r="D296" s="226">
        <v>5712657</v>
      </c>
      <c r="E296" s="228"/>
      <c r="F296" s="224">
        <v>21085277</v>
      </c>
      <c r="G296" s="226">
        <v>8436858</v>
      </c>
      <c r="H296" s="228"/>
      <c r="I296" s="227">
        <v>22032679</v>
      </c>
      <c r="J296" s="243">
        <v>947402</v>
      </c>
      <c r="K296" s="226">
        <v>8980123</v>
      </c>
      <c r="L296" s="243">
        <v>543265</v>
      </c>
      <c r="M296" s="228"/>
      <c r="N296" s="224">
        <v>23564361</v>
      </c>
      <c r="O296" s="243">
        <v>2479084</v>
      </c>
      <c r="P296" s="248">
        <v>1531682</v>
      </c>
      <c r="Q296" s="226">
        <v>9617808</v>
      </c>
      <c r="R296" s="243">
        <v>1180950</v>
      </c>
      <c r="S296" s="246">
        <v>637685</v>
      </c>
    </row>
    <row r="297" spans="1:19">
      <c r="A297" s="218">
        <v>805</v>
      </c>
      <c r="B297" s="217" t="s">
        <v>1901</v>
      </c>
      <c r="C297" s="224">
        <v>19306561.990193069</v>
      </c>
      <c r="D297" s="226">
        <v>8227334.0000007395</v>
      </c>
      <c r="E297" s="228"/>
      <c r="F297" s="224">
        <v>24722140</v>
      </c>
      <c r="G297" s="226">
        <v>8484294.0000012387</v>
      </c>
      <c r="H297" s="228"/>
      <c r="I297" s="227">
        <v>25493418</v>
      </c>
      <c r="J297" s="243">
        <v>771278</v>
      </c>
      <c r="K297" s="226">
        <v>8829142.0000007898</v>
      </c>
      <c r="L297" s="243">
        <v>344847.9999995511</v>
      </c>
      <c r="M297" s="228"/>
      <c r="N297" s="224">
        <v>26003659</v>
      </c>
      <c r="O297" s="243">
        <v>1281519</v>
      </c>
      <c r="P297" s="248">
        <v>510241</v>
      </c>
      <c r="Q297" s="226">
        <v>8765618</v>
      </c>
      <c r="R297" s="243">
        <v>281323.99999876134</v>
      </c>
      <c r="S297" s="246">
        <v>-63524.000000789762</v>
      </c>
    </row>
    <row r="298" spans="1:19">
      <c r="A298" s="218">
        <v>806</v>
      </c>
      <c r="B298" s="217" t="s">
        <v>1902</v>
      </c>
      <c r="C298" s="224">
        <v>14654739.316559998</v>
      </c>
      <c r="D298" s="226">
        <v>4852408</v>
      </c>
      <c r="E298" s="228"/>
      <c r="F298" s="224">
        <v>17326456</v>
      </c>
      <c r="G298" s="226">
        <v>5697920</v>
      </c>
      <c r="H298" s="228"/>
      <c r="I298" s="227">
        <v>17867125</v>
      </c>
      <c r="J298" s="243">
        <v>540669</v>
      </c>
      <c r="K298" s="226">
        <v>6051584</v>
      </c>
      <c r="L298" s="243">
        <v>353664</v>
      </c>
      <c r="M298" s="228"/>
      <c r="N298" s="224">
        <v>18826988</v>
      </c>
      <c r="O298" s="243">
        <v>1500532</v>
      </c>
      <c r="P298" s="248">
        <v>959863</v>
      </c>
      <c r="Q298" s="226">
        <v>6601372</v>
      </c>
      <c r="R298" s="243">
        <v>903452</v>
      </c>
      <c r="S298" s="246">
        <v>549788</v>
      </c>
    </row>
    <row r="299" spans="1:19">
      <c r="A299" s="218">
        <v>810</v>
      </c>
      <c r="B299" s="217" t="s">
        <v>1903</v>
      </c>
      <c r="C299" s="224">
        <v>21504737.259999998</v>
      </c>
      <c r="D299" s="226">
        <v>11289055</v>
      </c>
      <c r="E299" s="228"/>
      <c r="F299" s="224">
        <v>26564023</v>
      </c>
      <c r="G299" s="226">
        <v>13940007</v>
      </c>
      <c r="H299" s="228"/>
      <c r="I299" s="227">
        <v>27419648</v>
      </c>
      <c r="J299" s="243">
        <v>855625</v>
      </c>
      <c r="K299" s="226">
        <v>14301220</v>
      </c>
      <c r="L299" s="243">
        <v>361213</v>
      </c>
      <c r="M299" s="228"/>
      <c r="N299" s="224">
        <v>28873399</v>
      </c>
      <c r="O299" s="243">
        <v>2309376</v>
      </c>
      <c r="P299" s="248">
        <v>1453751</v>
      </c>
      <c r="Q299" s="226">
        <v>15166527</v>
      </c>
      <c r="R299" s="243">
        <v>1226520</v>
      </c>
      <c r="S299" s="246">
        <v>865307</v>
      </c>
    </row>
    <row r="300" spans="1:19">
      <c r="A300" s="218">
        <v>815</v>
      </c>
      <c r="B300" s="217" t="s">
        <v>1904</v>
      </c>
      <c r="C300" s="224">
        <v>9979923.8499999996</v>
      </c>
      <c r="D300" s="226">
        <v>2166897</v>
      </c>
      <c r="E300" s="228"/>
      <c r="F300" s="224">
        <v>9981109</v>
      </c>
      <c r="G300" s="226">
        <v>2272567.000000115</v>
      </c>
      <c r="H300" s="228"/>
      <c r="I300" s="227">
        <v>10392538</v>
      </c>
      <c r="J300" s="243">
        <v>411429</v>
      </c>
      <c r="K300" s="226">
        <v>2272207.0000010529</v>
      </c>
      <c r="L300" s="243">
        <v>-359.99999906215817</v>
      </c>
      <c r="M300" s="228"/>
      <c r="N300" s="224">
        <v>11643247</v>
      </c>
      <c r="O300" s="243">
        <v>1662138</v>
      </c>
      <c r="P300" s="248">
        <v>1250709</v>
      </c>
      <c r="Q300" s="226">
        <v>2401095</v>
      </c>
      <c r="R300" s="243">
        <v>128527.99999988498</v>
      </c>
      <c r="S300" s="246">
        <v>128887.99999894714</v>
      </c>
    </row>
    <row r="301" spans="1:19">
      <c r="A301" s="218">
        <v>817</v>
      </c>
      <c r="B301" s="217" t="s">
        <v>1478</v>
      </c>
      <c r="C301" s="224">
        <v>17744843.639999997</v>
      </c>
      <c r="D301" s="226">
        <v>4256546</v>
      </c>
      <c r="E301" s="228"/>
      <c r="F301" s="224">
        <v>21622615</v>
      </c>
      <c r="G301" s="226">
        <v>5248175</v>
      </c>
      <c r="H301" s="228"/>
      <c r="I301" s="227">
        <v>22247971</v>
      </c>
      <c r="J301" s="243">
        <v>625356</v>
      </c>
      <c r="K301" s="226">
        <v>5569099</v>
      </c>
      <c r="L301" s="243">
        <v>320924</v>
      </c>
      <c r="M301" s="228"/>
      <c r="N301" s="224">
        <v>23292491</v>
      </c>
      <c r="O301" s="243">
        <v>1669876</v>
      </c>
      <c r="P301" s="248">
        <v>1044520</v>
      </c>
      <c r="Q301" s="226">
        <v>6290272</v>
      </c>
      <c r="R301" s="243">
        <v>1042097</v>
      </c>
      <c r="S301" s="246">
        <v>721173</v>
      </c>
    </row>
    <row r="302" spans="1:19">
      <c r="A302" s="218">
        <v>818</v>
      </c>
      <c r="B302" s="217" t="s">
        <v>1905</v>
      </c>
      <c r="C302" s="224">
        <v>7536848.149849263</v>
      </c>
      <c r="D302" s="226">
        <v>3501516</v>
      </c>
      <c r="E302" s="228"/>
      <c r="F302" s="224">
        <v>9599022</v>
      </c>
      <c r="G302" s="226">
        <v>4888667</v>
      </c>
      <c r="H302" s="228"/>
      <c r="I302" s="227">
        <v>9911219</v>
      </c>
      <c r="J302" s="243">
        <v>312197</v>
      </c>
      <c r="K302" s="226">
        <v>5007269</v>
      </c>
      <c r="L302" s="243">
        <v>118602</v>
      </c>
      <c r="M302" s="228"/>
      <c r="N302" s="224">
        <v>10946795</v>
      </c>
      <c r="O302" s="243">
        <v>1347773</v>
      </c>
      <c r="P302" s="248">
        <v>1035576</v>
      </c>
      <c r="Q302" s="226">
        <v>5530466</v>
      </c>
      <c r="R302" s="243">
        <v>641799</v>
      </c>
      <c r="S302" s="246">
        <v>523197</v>
      </c>
    </row>
    <row r="303" spans="1:19">
      <c r="A303" s="218">
        <v>821</v>
      </c>
      <c r="B303" s="217" t="s">
        <v>1906</v>
      </c>
      <c r="C303" s="224">
        <v>24261247.829999998</v>
      </c>
      <c r="D303" s="226">
        <v>16324308</v>
      </c>
      <c r="E303" s="228"/>
      <c r="F303" s="224">
        <v>29564711</v>
      </c>
      <c r="G303" s="226">
        <v>20387296</v>
      </c>
      <c r="H303" s="228"/>
      <c r="I303" s="227">
        <v>30609180</v>
      </c>
      <c r="J303" s="243">
        <v>1044469</v>
      </c>
      <c r="K303" s="226">
        <v>21304133</v>
      </c>
      <c r="L303" s="243">
        <v>916837</v>
      </c>
      <c r="M303" s="228"/>
      <c r="N303" s="224">
        <v>33241624</v>
      </c>
      <c r="O303" s="243">
        <v>3676913</v>
      </c>
      <c r="P303" s="248">
        <v>2632444</v>
      </c>
      <c r="Q303" s="226">
        <v>23591477</v>
      </c>
      <c r="R303" s="243">
        <v>3204181</v>
      </c>
      <c r="S303" s="246">
        <v>2287344</v>
      </c>
    </row>
    <row r="304" spans="1:19">
      <c r="A304" s="218">
        <v>823</v>
      </c>
      <c r="B304" s="217" t="s">
        <v>1907</v>
      </c>
      <c r="C304" s="224">
        <v>29226821.741229992</v>
      </c>
      <c r="D304" s="226">
        <v>24699393</v>
      </c>
      <c r="E304" s="228"/>
      <c r="F304" s="224">
        <v>39135434</v>
      </c>
      <c r="G304" s="226">
        <v>32850050</v>
      </c>
      <c r="H304" s="228"/>
      <c r="I304" s="227">
        <v>41040564</v>
      </c>
      <c r="J304" s="243">
        <v>1905130</v>
      </c>
      <c r="K304" s="226">
        <v>34756515</v>
      </c>
      <c r="L304" s="243">
        <v>1906465</v>
      </c>
      <c r="M304" s="228"/>
      <c r="N304" s="224">
        <v>46341762</v>
      </c>
      <c r="O304" s="243">
        <v>7206328</v>
      </c>
      <c r="P304" s="248">
        <v>5301198</v>
      </c>
      <c r="Q304" s="226">
        <v>39770999</v>
      </c>
      <c r="R304" s="243">
        <v>6920949</v>
      </c>
      <c r="S304" s="246">
        <v>5014484</v>
      </c>
    </row>
    <row r="305" spans="1:19">
      <c r="A305" s="218">
        <v>825</v>
      </c>
      <c r="B305" s="217" t="s">
        <v>1908</v>
      </c>
      <c r="C305" s="224">
        <v>36428065.790000007</v>
      </c>
      <c r="D305" s="226">
        <v>25513225</v>
      </c>
      <c r="E305" s="228"/>
      <c r="F305" s="224">
        <v>43358400</v>
      </c>
      <c r="G305" s="226">
        <v>30338795</v>
      </c>
      <c r="H305" s="228"/>
      <c r="I305" s="227">
        <v>45132223</v>
      </c>
      <c r="J305" s="243">
        <v>1773823</v>
      </c>
      <c r="K305" s="226">
        <v>31902620</v>
      </c>
      <c r="L305" s="243">
        <v>1563825</v>
      </c>
      <c r="M305" s="228"/>
      <c r="N305" s="224">
        <v>49752093</v>
      </c>
      <c r="O305" s="243">
        <v>6393693</v>
      </c>
      <c r="P305" s="248">
        <v>4619870</v>
      </c>
      <c r="Q305" s="226">
        <v>36063007</v>
      </c>
      <c r="R305" s="243">
        <v>5724212</v>
      </c>
      <c r="S305" s="246">
        <v>4160387</v>
      </c>
    </row>
    <row r="306" spans="1:19">
      <c r="A306" s="218">
        <v>828</v>
      </c>
      <c r="B306" s="217" t="s">
        <v>1909</v>
      </c>
      <c r="C306" s="224">
        <v>40339926.969999999</v>
      </c>
      <c r="D306" s="226">
        <v>27075900</v>
      </c>
      <c r="E306" s="228"/>
      <c r="F306" s="224">
        <v>53098480</v>
      </c>
      <c r="G306" s="226">
        <v>35722187</v>
      </c>
      <c r="H306" s="228"/>
      <c r="I306" s="227">
        <v>55625943</v>
      </c>
      <c r="J306" s="243">
        <v>2527463</v>
      </c>
      <c r="K306" s="226">
        <v>37782798</v>
      </c>
      <c r="L306" s="243">
        <v>2060611</v>
      </c>
      <c r="M306" s="228"/>
      <c r="N306" s="224">
        <v>61651130</v>
      </c>
      <c r="O306" s="243">
        <v>8552650</v>
      </c>
      <c r="P306" s="248">
        <v>6025187</v>
      </c>
      <c r="Q306" s="226">
        <v>43274822</v>
      </c>
      <c r="R306" s="243">
        <v>7552635</v>
      </c>
      <c r="S306" s="246">
        <v>5492024</v>
      </c>
    </row>
    <row r="307" spans="1:19">
      <c r="A307" s="218">
        <v>829</v>
      </c>
      <c r="B307" s="217" t="s">
        <v>1910</v>
      </c>
      <c r="C307" s="224">
        <v>12903118.393199999</v>
      </c>
      <c r="D307" s="226">
        <v>4810820</v>
      </c>
      <c r="E307" s="228"/>
      <c r="F307" s="224">
        <v>17555037</v>
      </c>
      <c r="G307" s="226">
        <v>7196750</v>
      </c>
      <c r="H307" s="228"/>
      <c r="I307" s="227">
        <v>18479326</v>
      </c>
      <c r="J307" s="243">
        <v>924289</v>
      </c>
      <c r="K307" s="226">
        <v>7833015</v>
      </c>
      <c r="L307" s="243">
        <v>636265</v>
      </c>
      <c r="M307" s="228"/>
      <c r="N307" s="224">
        <v>20192335</v>
      </c>
      <c r="O307" s="243">
        <v>2637298</v>
      </c>
      <c r="P307" s="248">
        <v>1713009</v>
      </c>
      <c r="Q307" s="226">
        <v>8592842</v>
      </c>
      <c r="R307" s="243">
        <v>1396092</v>
      </c>
      <c r="S307" s="246">
        <v>759827</v>
      </c>
    </row>
    <row r="308" spans="1:19">
      <c r="A308" s="218">
        <v>830</v>
      </c>
      <c r="B308" s="217" t="s">
        <v>1911</v>
      </c>
      <c r="C308" s="224">
        <v>6123549.9733787654</v>
      </c>
      <c r="D308" s="226">
        <v>2085122.9999998973</v>
      </c>
      <c r="E308" s="228"/>
      <c r="F308" s="224">
        <v>7740118</v>
      </c>
      <c r="G308" s="226">
        <v>2157922.9999998244</v>
      </c>
      <c r="H308" s="228"/>
      <c r="I308" s="227">
        <v>8017157</v>
      </c>
      <c r="J308" s="243">
        <v>277039</v>
      </c>
      <c r="K308" s="226">
        <v>2157922.9999991702</v>
      </c>
      <c r="L308" s="243">
        <v>-6.5425410866737366E-7</v>
      </c>
      <c r="M308" s="228"/>
      <c r="N308" s="224">
        <v>8524683</v>
      </c>
      <c r="O308" s="243">
        <v>784565</v>
      </c>
      <c r="P308" s="248">
        <v>507526</v>
      </c>
      <c r="Q308" s="226">
        <v>2191774.9999997774</v>
      </c>
      <c r="R308" s="243">
        <v>33851.999999952968</v>
      </c>
      <c r="S308" s="246">
        <v>33852.000000607222</v>
      </c>
    </row>
    <row r="309" spans="1:19">
      <c r="A309" s="218">
        <v>832</v>
      </c>
      <c r="B309" s="217" t="s">
        <v>1912</v>
      </c>
      <c r="C309" s="224">
        <v>24114937.890482295</v>
      </c>
      <c r="D309" s="226">
        <v>14733748</v>
      </c>
      <c r="E309" s="228"/>
      <c r="F309" s="224">
        <v>28436389</v>
      </c>
      <c r="G309" s="226">
        <v>17269279</v>
      </c>
      <c r="H309" s="228"/>
      <c r="I309" s="227">
        <v>29367757</v>
      </c>
      <c r="J309" s="243">
        <v>931368</v>
      </c>
      <c r="K309" s="226">
        <v>17813198</v>
      </c>
      <c r="L309" s="243">
        <v>543919</v>
      </c>
      <c r="M309" s="228"/>
      <c r="N309" s="224">
        <v>31025569</v>
      </c>
      <c r="O309" s="243">
        <v>2589180</v>
      </c>
      <c r="P309" s="248">
        <v>1657812</v>
      </c>
      <c r="Q309" s="226">
        <v>19048082</v>
      </c>
      <c r="R309" s="243">
        <v>1778803</v>
      </c>
      <c r="S309" s="246">
        <v>1234884</v>
      </c>
    </row>
    <row r="310" spans="1:19">
      <c r="A310" s="218">
        <v>851</v>
      </c>
      <c r="B310" s="217" t="s">
        <v>1913</v>
      </c>
      <c r="C310" s="224">
        <v>7476126.9300747626</v>
      </c>
      <c r="D310" s="226">
        <v>4693196.0000001332</v>
      </c>
      <c r="E310" s="228"/>
      <c r="F310" s="224">
        <v>8659007</v>
      </c>
      <c r="G310" s="226">
        <v>5236163</v>
      </c>
      <c r="H310" s="228"/>
      <c r="I310" s="227">
        <v>8946219</v>
      </c>
      <c r="J310" s="243">
        <v>287212</v>
      </c>
      <c r="K310" s="226">
        <v>5431283</v>
      </c>
      <c r="L310" s="243">
        <v>195120</v>
      </c>
      <c r="M310" s="228"/>
      <c r="N310" s="224">
        <v>9775834</v>
      </c>
      <c r="O310" s="243">
        <v>1116827</v>
      </c>
      <c r="P310" s="248">
        <v>829615</v>
      </c>
      <c r="Q310" s="226">
        <v>6026508</v>
      </c>
      <c r="R310" s="243">
        <v>790345</v>
      </c>
      <c r="S310" s="246">
        <v>595225</v>
      </c>
    </row>
    <row r="311" spans="1:19">
      <c r="A311" s="218">
        <v>852</v>
      </c>
      <c r="B311" s="217" t="s">
        <v>1914</v>
      </c>
      <c r="C311" s="224">
        <v>10686139.044199999</v>
      </c>
      <c r="D311" s="226">
        <v>3698114</v>
      </c>
      <c r="E311" s="228"/>
      <c r="F311" s="224">
        <v>11261310</v>
      </c>
      <c r="G311" s="226">
        <v>3818443.9999998724</v>
      </c>
      <c r="H311" s="228"/>
      <c r="I311" s="227">
        <v>11543801</v>
      </c>
      <c r="J311" s="243">
        <v>282491</v>
      </c>
      <c r="K311" s="226">
        <v>3818533.9999987967</v>
      </c>
      <c r="L311" s="243">
        <v>89.999998924322426</v>
      </c>
      <c r="M311" s="228"/>
      <c r="N311" s="224">
        <v>12157973</v>
      </c>
      <c r="O311" s="243">
        <v>896663</v>
      </c>
      <c r="P311" s="248">
        <v>614172</v>
      </c>
      <c r="Q311" s="226">
        <v>3873999.9999997891</v>
      </c>
      <c r="R311" s="243">
        <v>55555.999999916647</v>
      </c>
      <c r="S311" s="246">
        <v>55466.000000992324</v>
      </c>
    </row>
    <row r="312" spans="1:19">
      <c r="A312" s="218">
        <v>853</v>
      </c>
      <c r="B312" s="217" t="s">
        <v>1915</v>
      </c>
      <c r="C312" s="224">
        <v>21695597.037383042</v>
      </c>
      <c r="D312" s="226">
        <v>9712133</v>
      </c>
      <c r="E312" s="228"/>
      <c r="F312" s="224">
        <v>26462999</v>
      </c>
      <c r="G312" s="226">
        <v>11505702</v>
      </c>
      <c r="H312" s="228"/>
      <c r="I312" s="227">
        <v>27329002</v>
      </c>
      <c r="J312" s="243">
        <v>866003</v>
      </c>
      <c r="K312" s="226">
        <v>12303657</v>
      </c>
      <c r="L312" s="243">
        <v>797955</v>
      </c>
      <c r="M312" s="228"/>
      <c r="N312" s="224">
        <v>29773758</v>
      </c>
      <c r="O312" s="243">
        <v>3310759</v>
      </c>
      <c r="P312" s="248">
        <v>2444756</v>
      </c>
      <c r="Q312" s="226">
        <v>14091816</v>
      </c>
      <c r="R312" s="243">
        <v>2586114</v>
      </c>
      <c r="S312" s="246">
        <v>1788159</v>
      </c>
    </row>
    <row r="313" spans="1:19">
      <c r="A313" s="218">
        <v>855</v>
      </c>
      <c r="B313" s="217" t="s">
        <v>1916</v>
      </c>
      <c r="C313" s="224">
        <v>7339792.9800000004</v>
      </c>
      <c r="D313" s="226">
        <v>3268404</v>
      </c>
      <c r="E313" s="228"/>
      <c r="F313" s="224">
        <v>8907545</v>
      </c>
      <c r="G313" s="226">
        <v>3375770</v>
      </c>
      <c r="H313" s="228"/>
      <c r="I313" s="227">
        <v>9178661</v>
      </c>
      <c r="J313" s="243">
        <v>271116</v>
      </c>
      <c r="K313" s="226">
        <v>3472414</v>
      </c>
      <c r="L313" s="243">
        <v>96644</v>
      </c>
      <c r="M313" s="228"/>
      <c r="N313" s="224">
        <v>9583096</v>
      </c>
      <c r="O313" s="243">
        <v>675551</v>
      </c>
      <c r="P313" s="248">
        <v>404435</v>
      </c>
      <c r="Q313" s="226">
        <v>3502695</v>
      </c>
      <c r="R313" s="243">
        <v>126925</v>
      </c>
      <c r="S313" s="246">
        <v>30281</v>
      </c>
    </row>
    <row r="314" spans="1:19">
      <c r="A314" s="218">
        <v>860</v>
      </c>
      <c r="B314" s="217" t="s">
        <v>1917</v>
      </c>
      <c r="C314" s="224">
        <v>9675019.1999999993</v>
      </c>
      <c r="D314" s="226">
        <v>5459444</v>
      </c>
      <c r="E314" s="228"/>
      <c r="F314" s="224">
        <v>13224629</v>
      </c>
      <c r="G314" s="226">
        <v>7317639</v>
      </c>
      <c r="H314" s="228"/>
      <c r="I314" s="227">
        <v>13713013</v>
      </c>
      <c r="J314" s="243">
        <v>488384</v>
      </c>
      <c r="K314" s="226">
        <v>7536243</v>
      </c>
      <c r="L314" s="243">
        <v>218604</v>
      </c>
      <c r="M314" s="228"/>
      <c r="N314" s="224">
        <v>15129157</v>
      </c>
      <c r="O314" s="243">
        <v>1904528</v>
      </c>
      <c r="P314" s="248">
        <v>1416144</v>
      </c>
      <c r="Q314" s="226">
        <v>8279300</v>
      </c>
      <c r="R314" s="243">
        <v>961661</v>
      </c>
      <c r="S314" s="246">
        <v>743057</v>
      </c>
    </row>
    <row r="315" spans="1:19">
      <c r="A315" s="218">
        <v>871</v>
      </c>
      <c r="B315" s="217" t="s">
        <v>1918</v>
      </c>
      <c r="C315" s="224">
        <v>21319072.907946814</v>
      </c>
      <c r="D315" s="226">
        <v>6431361</v>
      </c>
      <c r="E315" s="228"/>
      <c r="F315" s="224">
        <v>23081928</v>
      </c>
      <c r="G315" s="226">
        <v>6680421.0000002608</v>
      </c>
      <c r="H315" s="228"/>
      <c r="I315" s="227">
        <v>23686250</v>
      </c>
      <c r="J315" s="243">
        <v>604322</v>
      </c>
      <c r="K315" s="226">
        <v>6680301.0000024904</v>
      </c>
      <c r="L315" s="243">
        <v>-119.99999777041376</v>
      </c>
      <c r="M315" s="228"/>
      <c r="N315" s="224">
        <v>24575575</v>
      </c>
      <c r="O315" s="243">
        <v>1493647</v>
      </c>
      <c r="P315" s="248">
        <v>889325</v>
      </c>
      <c r="Q315" s="226">
        <v>6795536.0000004303</v>
      </c>
      <c r="R315" s="243">
        <v>115115.0000001695</v>
      </c>
      <c r="S315" s="246">
        <v>115234.99999793991</v>
      </c>
    </row>
    <row r="316" spans="1:19">
      <c r="A316" s="218">
        <v>872</v>
      </c>
      <c r="B316" s="217" t="s">
        <v>1919</v>
      </c>
      <c r="C316" s="224">
        <v>25369687.710253701</v>
      </c>
      <c r="D316" s="226">
        <v>16104995</v>
      </c>
      <c r="E316" s="228"/>
      <c r="F316" s="224">
        <v>34325088</v>
      </c>
      <c r="G316" s="226">
        <v>20614418</v>
      </c>
      <c r="H316" s="228"/>
      <c r="I316" s="227">
        <v>35484440</v>
      </c>
      <c r="J316" s="243">
        <v>1159352</v>
      </c>
      <c r="K316" s="226">
        <v>21545608</v>
      </c>
      <c r="L316" s="243">
        <v>931190</v>
      </c>
      <c r="M316" s="228"/>
      <c r="N316" s="224">
        <v>38286504</v>
      </c>
      <c r="O316" s="243">
        <v>3961416</v>
      </c>
      <c r="P316" s="248">
        <v>2802064</v>
      </c>
      <c r="Q316" s="226">
        <v>23716781</v>
      </c>
      <c r="R316" s="243">
        <v>3102363</v>
      </c>
      <c r="S316" s="246">
        <v>2171173</v>
      </c>
    </row>
    <row r="317" spans="1:19">
      <c r="A317" s="218">
        <v>873</v>
      </c>
      <c r="B317" s="217" t="s">
        <v>1920</v>
      </c>
      <c r="C317" s="224">
        <v>10179751.535079999</v>
      </c>
      <c r="D317" s="226">
        <v>4342636</v>
      </c>
      <c r="E317" s="228"/>
      <c r="F317" s="224">
        <v>11122817</v>
      </c>
      <c r="G317" s="226">
        <v>4512752</v>
      </c>
      <c r="H317" s="228"/>
      <c r="I317" s="227">
        <v>11484047</v>
      </c>
      <c r="J317" s="243">
        <v>361230</v>
      </c>
      <c r="K317" s="226">
        <v>4628638</v>
      </c>
      <c r="L317" s="243">
        <v>115886</v>
      </c>
      <c r="M317" s="228"/>
      <c r="N317" s="224">
        <v>12272298</v>
      </c>
      <c r="O317" s="243">
        <v>1149481</v>
      </c>
      <c r="P317" s="248">
        <v>788251</v>
      </c>
      <c r="Q317" s="226">
        <v>4892431</v>
      </c>
      <c r="R317" s="243">
        <v>379679</v>
      </c>
      <c r="S317" s="246">
        <v>263793</v>
      </c>
    </row>
    <row r="318" spans="1:19">
      <c r="A318" s="218">
        <v>876</v>
      </c>
      <c r="B318" s="217" t="s">
        <v>1921</v>
      </c>
      <c r="C318" s="224">
        <v>18654311.879813455</v>
      </c>
      <c r="D318" s="226">
        <v>10527326</v>
      </c>
      <c r="E318" s="228"/>
      <c r="F318" s="224">
        <v>23488027</v>
      </c>
      <c r="G318" s="226">
        <v>12721765</v>
      </c>
      <c r="H318" s="228"/>
      <c r="I318" s="227">
        <v>24203620</v>
      </c>
      <c r="J318" s="243">
        <v>715593</v>
      </c>
      <c r="K318" s="226">
        <v>13066699</v>
      </c>
      <c r="L318" s="243">
        <v>344934</v>
      </c>
      <c r="M318" s="228"/>
      <c r="N318" s="224">
        <v>25476438</v>
      </c>
      <c r="O318" s="243">
        <v>1988411</v>
      </c>
      <c r="P318" s="248">
        <v>1272818</v>
      </c>
      <c r="Q318" s="226">
        <v>13892247</v>
      </c>
      <c r="R318" s="243">
        <v>1170482</v>
      </c>
      <c r="S318" s="246">
        <v>825548</v>
      </c>
    </row>
    <row r="319" spans="1:19">
      <c r="A319" s="218">
        <v>878</v>
      </c>
      <c r="B319" s="217" t="s">
        <v>1922</v>
      </c>
      <c r="C319" s="224">
        <v>15797799.39597</v>
      </c>
      <c r="D319" s="226">
        <v>5687408</v>
      </c>
      <c r="E319" s="228"/>
      <c r="F319" s="224">
        <v>21064426</v>
      </c>
      <c r="G319" s="226">
        <v>6230909</v>
      </c>
      <c r="H319" s="228"/>
      <c r="I319" s="227">
        <v>21545493</v>
      </c>
      <c r="J319" s="243">
        <v>481067</v>
      </c>
      <c r="K319" s="226">
        <v>6170517</v>
      </c>
      <c r="L319" s="243">
        <v>-60392</v>
      </c>
      <c r="M319" s="228"/>
      <c r="N319" s="224">
        <v>22580228</v>
      </c>
      <c r="O319" s="243">
        <v>1515802</v>
      </c>
      <c r="P319" s="248">
        <v>1034735</v>
      </c>
      <c r="Q319" s="226">
        <v>5983480.9999996759</v>
      </c>
      <c r="R319" s="243">
        <v>-247428.0000003241</v>
      </c>
      <c r="S319" s="246">
        <v>-187036.0000003241</v>
      </c>
    </row>
    <row r="320" spans="1:19">
      <c r="A320" s="218">
        <v>879</v>
      </c>
      <c r="B320" s="217" t="s">
        <v>1923</v>
      </c>
      <c r="C320" s="224">
        <v>12366494.259999998</v>
      </c>
      <c r="D320" s="226">
        <v>3240238</v>
      </c>
      <c r="E320" s="228"/>
      <c r="F320" s="224">
        <v>14424788</v>
      </c>
      <c r="G320" s="226">
        <v>3387038</v>
      </c>
      <c r="H320" s="228"/>
      <c r="I320" s="227">
        <v>14877412</v>
      </c>
      <c r="J320" s="243">
        <v>452624</v>
      </c>
      <c r="K320" s="226">
        <v>3387668</v>
      </c>
      <c r="L320" s="243">
        <v>630</v>
      </c>
      <c r="M320" s="228"/>
      <c r="N320" s="224">
        <v>15672107</v>
      </c>
      <c r="O320" s="243">
        <v>1247319</v>
      </c>
      <c r="P320" s="248">
        <v>794695</v>
      </c>
      <c r="Q320" s="226">
        <v>3734628</v>
      </c>
      <c r="R320" s="243">
        <v>347590</v>
      </c>
      <c r="S320" s="246">
        <v>346960</v>
      </c>
    </row>
    <row r="321" spans="1:19">
      <c r="A321" s="218">
        <v>885</v>
      </c>
      <c r="B321" s="217" t="s">
        <v>1924</v>
      </c>
      <c r="C321" s="224">
        <v>20237272.480202377</v>
      </c>
      <c r="D321" s="226">
        <v>9542746</v>
      </c>
      <c r="E321" s="228"/>
      <c r="F321" s="224">
        <v>26906466</v>
      </c>
      <c r="G321" s="226">
        <v>12606224</v>
      </c>
      <c r="H321" s="228"/>
      <c r="I321" s="227">
        <v>27744963</v>
      </c>
      <c r="J321" s="243">
        <v>838497</v>
      </c>
      <c r="K321" s="226">
        <v>13258184</v>
      </c>
      <c r="L321" s="243">
        <v>651960</v>
      </c>
      <c r="M321" s="228"/>
      <c r="N321" s="224">
        <v>29596720</v>
      </c>
      <c r="O321" s="243">
        <v>2690254</v>
      </c>
      <c r="P321" s="248">
        <v>1851757</v>
      </c>
      <c r="Q321" s="226">
        <v>14778006</v>
      </c>
      <c r="R321" s="243">
        <v>2171782</v>
      </c>
      <c r="S321" s="246">
        <v>1519822</v>
      </c>
    </row>
    <row r="322" spans="1:19">
      <c r="A322" s="218">
        <v>910</v>
      </c>
      <c r="B322" s="217" t="s">
        <v>1925</v>
      </c>
      <c r="C322" s="224">
        <v>6272468.1098745503</v>
      </c>
      <c r="D322" s="226">
        <v>3039532</v>
      </c>
      <c r="E322" s="228"/>
      <c r="F322" s="224">
        <v>6784984</v>
      </c>
      <c r="G322" s="226">
        <v>3405148</v>
      </c>
      <c r="H322" s="228"/>
      <c r="I322" s="227">
        <v>6973818</v>
      </c>
      <c r="J322" s="243">
        <v>188834</v>
      </c>
      <c r="K322" s="226">
        <v>3505802</v>
      </c>
      <c r="L322" s="243">
        <v>100654</v>
      </c>
      <c r="M322" s="228"/>
      <c r="N322" s="224">
        <v>7533200</v>
      </c>
      <c r="O322" s="243">
        <v>748216</v>
      </c>
      <c r="P322" s="248">
        <v>559382</v>
      </c>
      <c r="Q322" s="226">
        <v>3795935</v>
      </c>
      <c r="R322" s="243">
        <v>390787</v>
      </c>
      <c r="S322" s="246">
        <v>290133</v>
      </c>
    </row>
    <row r="323" spans="1:19">
      <c r="A323" s="218">
        <v>915</v>
      </c>
      <c r="B323" s="217" t="s">
        <v>1926</v>
      </c>
      <c r="C323" s="224">
        <v>4801803.415529999</v>
      </c>
      <c r="D323" s="226">
        <v>1251353</v>
      </c>
      <c r="E323" s="228"/>
      <c r="F323" s="224">
        <v>5879837</v>
      </c>
      <c r="G323" s="226">
        <v>1351741</v>
      </c>
      <c r="H323" s="228"/>
      <c r="I323" s="227">
        <v>6027480</v>
      </c>
      <c r="J323" s="243">
        <v>147643</v>
      </c>
      <c r="K323" s="226">
        <v>1402224</v>
      </c>
      <c r="L323" s="243">
        <v>50483</v>
      </c>
      <c r="M323" s="228"/>
      <c r="N323" s="224">
        <v>6560982</v>
      </c>
      <c r="O323" s="243">
        <v>681145</v>
      </c>
      <c r="P323" s="248">
        <v>533502</v>
      </c>
      <c r="Q323" s="226">
        <v>1515456</v>
      </c>
      <c r="R323" s="243">
        <v>163715</v>
      </c>
      <c r="S323" s="246">
        <v>113232</v>
      </c>
    </row>
    <row r="324" spans="1:19" s="219" customFormat="1" ht="15">
      <c r="A324" s="236">
        <v>999</v>
      </c>
      <c r="B324" s="237" t="s">
        <v>1927</v>
      </c>
      <c r="C324" s="238">
        <v>10777588551.40456</v>
      </c>
      <c r="D324" s="239">
        <v>4906614765.8021221</v>
      </c>
      <c r="E324" s="240"/>
      <c r="F324" s="238">
        <v>13039878909</v>
      </c>
      <c r="G324" s="239">
        <v>5894852761.6193953</v>
      </c>
      <c r="H324" s="240"/>
      <c r="I324" s="241">
        <v>14105893914</v>
      </c>
      <c r="J324" s="244">
        <v>1066015005</v>
      </c>
      <c r="K324" s="239">
        <v>6354784586.9659195</v>
      </c>
      <c r="L324" s="244">
        <v>459931825.34652424</v>
      </c>
      <c r="M324" s="240"/>
      <c r="N324" s="241">
        <v>15412120387</v>
      </c>
      <c r="O324" s="244">
        <v>2372241478</v>
      </c>
      <c r="P324" s="249">
        <v>1306226473</v>
      </c>
      <c r="Q324" s="239">
        <v>7301041493.7713604</v>
      </c>
      <c r="R324" s="244">
        <v>1406188732.1519651</v>
      </c>
      <c r="S324" s="247">
        <v>946256906.8054409</v>
      </c>
    </row>
    <row r="471" spans="7:7" ht="15.75">
      <c r="G471" s="250" t="s">
        <v>2006</v>
      </c>
    </row>
  </sheetData>
  <autoFilter ref="A5:S324"/>
  <sortState ref="A4:R321">
    <sortCondition ref="A4:A321"/>
  </sortState>
  <mergeCells count="4">
    <mergeCell ref="F4:G4"/>
    <mergeCell ref="I4:L4"/>
    <mergeCell ref="C4:D4"/>
    <mergeCell ref="N4:S4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9" tint="0.39997558519241921"/>
  </sheetPr>
  <dimension ref="A1:AN526"/>
  <sheetViews>
    <sheetView workbookViewId="0">
      <pane xSplit="2" ySplit="9" topLeftCell="AB10" activePane="bottomRight" state="frozen"/>
      <selection activeCell="K108" sqref="K108"/>
      <selection pane="topRight" activeCell="K108" sqref="K108"/>
      <selection pane="bottomLeft" activeCell="K108" sqref="K108"/>
      <selection pane="bottomRight" activeCell="AP1" sqref="AP1:AP1048576"/>
    </sheetView>
  </sheetViews>
  <sheetFormatPr defaultColWidth="9" defaultRowHeight="12.75"/>
  <cols>
    <col min="1" max="1" width="5.625" style="9" customWidth="1"/>
    <col min="2" max="3" width="15" style="9" customWidth="1"/>
    <col min="4" max="15" width="12.375" style="9" bestFit="1" customWidth="1"/>
    <col min="16" max="16" width="17.625" style="9" bestFit="1" customWidth="1"/>
    <col min="17" max="18" width="12.375" style="9" bestFit="1" customWidth="1"/>
    <col min="19" max="19" width="17.625" style="9" bestFit="1" customWidth="1"/>
    <col min="20" max="20" width="10.875" style="9" bestFit="1" customWidth="1"/>
    <col min="21" max="21" width="12.375" style="9" bestFit="1" customWidth="1"/>
    <col min="22" max="22" width="18.5" style="9" bestFit="1" customWidth="1"/>
    <col min="23" max="23" width="21.625" style="53" bestFit="1" customWidth="1"/>
    <col min="24" max="24" width="20" style="53" bestFit="1" customWidth="1"/>
    <col min="25" max="25" width="20" style="9" bestFit="1" customWidth="1"/>
    <col min="26" max="37" width="12.375" style="9" bestFit="1" customWidth="1"/>
    <col min="38" max="38" width="13.5" style="9" bestFit="1" customWidth="1"/>
    <col min="39" max="40" width="12.375" style="9" bestFit="1" customWidth="1"/>
    <col min="41" max="16384" width="9" style="9"/>
  </cols>
  <sheetData>
    <row r="1" spans="1:40" s="100" customFormat="1" ht="60.75" customHeight="1">
      <c r="C1" s="100" t="s">
        <v>732</v>
      </c>
      <c r="D1" s="100" t="s">
        <v>726</v>
      </c>
      <c r="E1" s="100" t="s">
        <v>727</v>
      </c>
      <c r="F1" s="100" t="s">
        <v>726</v>
      </c>
      <c r="G1" s="100" t="s">
        <v>726</v>
      </c>
      <c r="H1" s="100" t="s">
        <v>726</v>
      </c>
      <c r="I1" s="100" t="s">
        <v>726</v>
      </c>
      <c r="M1" s="100" t="s">
        <v>51</v>
      </c>
      <c r="N1" s="100" t="s">
        <v>51</v>
      </c>
      <c r="O1" s="100" t="s">
        <v>730</v>
      </c>
      <c r="Q1" s="100" t="s">
        <v>640</v>
      </c>
      <c r="S1" s="100" t="s">
        <v>816</v>
      </c>
      <c r="U1" s="100" t="s">
        <v>266</v>
      </c>
      <c r="V1" s="100" t="s">
        <v>613</v>
      </c>
      <c r="W1" s="101" t="s">
        <v>614</v>
      </c>
      <c r="X1" s="101" t="s">
        <v>615</v>
      </c>
      <c r="Y1" s="101" t="s">
        <v>616</v>
      </c>
      <c r="Z1" s="100" t="s">
        <v>88</v>
      </c>
      <c r="AA1" s="100" t="s">
        <v>88</v>
      </c>
      <c r="AB1" s="100" t="s">
        <v>88</v>
      </c>
      <c r="AC1" s="102" t="s">
        <v>991</v>
      </c>
      <c r="AD1" s="102" t="s">
        <v>991</v>
      </c>
      <c r="AE1" s="102" t="s">
        <v>993</v>
      </c>
      <c r="AF1" s="100" t="s">
        <v>1002</v>
      </c>
      <c r="AG1" s="100" t="s">
        <v>1002</v>
      </c>
      <c r="AH1" s="100" t="s">
        <v>1003</v>
      </c>
      <c r="AI1" s="100" t="s">
        <v>1000</v>
      </c>
      <c r="AJ1" s="100" t="s">
        <v>1000</v>
      </c>
      <c r="AK1" s="100" t="s">
        <v>1023</v>
      </c>
      <c r="AL1" s="100" t="s">
        <v>1016</v>
      </c>
      <c r="AM1" s="100" t="s">
        <v>1016</v>
      </c>
      <c r="AN1" s="100" t="s">
        <v>1016</v>
      </c>
    </row>
    <row r="2" spans="1:40" s="103" customFormat="1" ht="11.25">
      <c r="C2" s="103" t="s">
        <v>1016</v>
      </c>
      <c r="W2" s="104"/>
      <c r="X2" s="104"/>
    </row>
    <row r="3" spans="1:40">
      <c r="A3" s="9">
        <v>1</v>
      </c>
      <c r="B3" s="9">
        <v>2</v>
      </c>
      <c r="C3" s="9">
        <v>3</v>
      </c>
      <c r="D3" s="9">
        <v>4</v>
      </c>
      <c r="E3" s="9">
        <v>5</v>
      </c>
      <c r="F3" s="9">
        <v>6</v>
      </c>
      <c r="G3" s="9">
        <v>7</v>
      </c>
      <c r="H3" s="9">
        <v>8</v>
      </c>
      <c r="I3" s="9">
        <v>9</v>
      </c>
      <c r="J3" s="9">
        <v>10</v>
      </c>
      <c r="K3" s="9">
        <v>11</v>
      </c>
      <c r="L3" s="9">
        <v>12</v>
      </c>
      <c r="M3" s="9">
        <v>13</v>
      </c>
      <c r="N3" s="9">
        <v>14</v>
      </c>
      <c r="O3" s="9">
        <v>15</v>
      </c>
      <c r="P3" s="9">
        <v>16</v>
      </c>
      <c r="Q3" s="9">
        <v>17</v>
      </c>
      <c r="R3" s="9">
        <v>18</v>
      </c>
      <c r="S3" s="9">
        <v>19</v>
      </c>
      <c r="T3" s="9">
        <v>20</v>
      </c>
      <c r="U3" s="9">
        <v>21</v>
      </c>
      <c r="V3" s="9">
        <v>22</v>
      </c>
      <c r="W3" s="53">
        <v>23</v>
      </c>
      <c r="X3" s="9">
        <v>24</v>
      </c>
      <c r="Y3" s="9">
        <v>25</v>
      </c>
      <c r="Z3" s="9">
        <v>26</v>
      </c>
      <c r="AA3" s="9">
        <v>27</v>
      </c>
      <c r="AB3" s="9">
        <v>28</v>
      </c>
      <c r="AC3" s="9">
        <v>29</v>
      </c>
      <c r="AD3" s="9">
        <v>30</v>
      </c>
      <c r="AE3" s="9">
        <v>31</v>
      </c>
      <c r="AF3" s="9">
        <v>32</v>
      </c>
      <c r="AG3" s="9">
        <v>33</v>
      </c>
      <c r="AH3" s="9">
        <v>34</v>
      </c>
      <c r="AI3" s="9">
        <v>35</v>
      </c>
      <c r="AJ3" s="9">
        <v>36</v>
      </c>
      <c r="AK3" s="9">
        <v>37</v>
      </c>
      <c r="AL3" s="9">
        <v>38</v>
      </c>
      <c r="AM3" s="9">
        <v>39</v>
      </c>
      <c r="AN3" s="9">
        <v>40</v>
      </c>
    </row>
    <row r="4" spans="1:40" s="15" customFormat="1">
      <c r="W4" s="70"/>
      <c r="X4" s="70"/>
    </row>
    <row r="5" spans="1:40" s="15" customFormat="1">
      <c r="E5" s="105"/>
      <c r="W5" s="70"/>
      <c r="X5" s="70"/>
    </row>
    <row r="6" spans="1:40" s="15" customFormat="1">
      <c r="W6" s="70"/>
      <c r="X6" s="70"/>
    </row>
    <row r="7" spans="1:40" s="15" customFormat="1">
      <c r="A7" s="20"/>
      <c r="C7" s="15" t="s">
        <v>731</v>
      </c>
      <c r="E7" s="15" t="s">
        <v>430</v>
      </c>
      <c r="G7" s="15" t="s">
        <v>967</v>
      </c>
      <c r="H7" s="15" t="s">
        <v>429</v>
      </c>
      <c r="I7" s="15" t="s">
        <v>725</v>
      </c>
      <c r="J7" s="70" t="s">
        <v>967</v>
      </c>
      <c r="K7" s="15" t="s">
        <v>429</v>
      </c>
      <c r="L7" s="15" t="s">
        <v>144</v>
      </c>
      <c r="M7" s="70" t="s">
        <v>967</v>
      </c>
      <c r="N7" s="15" t="s">
        <v>429</v>
      </c>
      <c r="O7" s="15" t="s">
        <v>553</v>
      </c>
      <c r="Q7" s="70" t="s">
        <v>967</v>
      </c>
      <c r="R7" s="15" t="s">
        <v>429</v>
      </c>
      <c r="S7" s="15" t="s">
        <v>553</v>
      </c>
      <c r="U7" s="15" t="s">
        <v>967</v>
      </c>
      <c r="V7" s="15" t="s">
        <v>429</v>
      </c>
      <c r="W7" s="70"/>
      <c r="X7" s="70"/>
      <c r="Y7" s="70" t="s">
        <v>815</v>
      </c>
      <c r="Z7" s="15" t="s">
        <v>967</v>
      </c>
      <c r="AA7" s="15" t="s">
        <v>429</v>
      </c>
      <c r="AB7" s="70"/>
      <c r="AC7" s="15" t="s">
        <v>967</v>
      </c>
      <c r="AD7" s="15" t="s">
        <v>429</v>
      </c>
      <c r="AE7" s="70"/>
      <c r="AF7" s="15" t="s">
        <v>967</v>
      </c>
      <c r="AG7" s="15" t="s">
        <v>429</v>
      </c>
      <c r="AH7" s="70"/>
      <c r="AI7" s="15" t="s">
        <v>967</v>
      </c>
      <c r="AJ7" s="15" t="s">
        <v>429</v>
      </c>
      <c r="AK7" s="70"/>
      <c r="AL7" s="15" t="s">
        <v>967</v>
      </c>
      <c r="AM7" s="15" t="s">
        <v>429</v>
      </c>
      <c r="AN7" s="70"/>
    </row>
    <row r="8" spans="1:40" s="15" customFormat="1">
      <c r="A8" s="20"/>
      <c r="C8" s="15" t="s">
        <v>111</v>
      </c>
      <c r="D8" s="15" t="s">
        <v>426</v>
      </c>
      <c r="E8" s="15" t="s">
        <v>428</v>
      </c>
      <c r="F8" s="15" t="s">
        <v>951</v>
      </c>
      <c r="G8" s="15" t="s">
        <v>969</v>
      </c>
      <c r="H8" s="15" t="s">
        <v>970</v>
      </c>
      <c r="I8" s="15" t="s">
        <v>553</v>
      </c>
      <c r="J8" s="70" t="s">
        <v>969</v>
      </c>
      <c r="K8" s="15" t="s">
        <v>970</v>
      </c>
      <c r="L8" s="15" t="s">
        <v>553</v>
      </c>
      <c r="M8" s="70" t="s">
        <v>969</v>
      </c>
      <c r="N8" s="15" t="s">
        <v>970</v>
      </c>
      <c r="O8" s="15" t="s">
        <v>552</v>
      </c>
      <c r="P8" s="15" t="s">
        <v>469</v>
      </c>
      <c r="Q8" s="70" t="s">
        <v>969</v>
      </c>
      <c r="R8" s="15" t="s">
        <v>970</v>
      </c>
      <c r="S8" s="15" t="s">
        <v>552</v>
      </c>
      <c r="T8" s="15" t="s">
        <v>802</v>
      </c>
      <c r="U8" s="15" t="s">
        <v>969</v>
      </c>
      <c r="V8" s="15" t="s">
        <v>970</v>
      </c>
      <c r="W8" s="70" t="s">
        <v>733</v>
      </c>
      <c r="X8" s="70" t="s">
        <v>52</v>
      </c>
      <c r="Y8" s="70" t="s">
        <v>427</v>
      </c>
      <c r="Z8" s="15" t="s">
        <v>969</v>
      </c>
      <c r="AA8" s="15" t="s">
        <v>970</v>
      </c>
      <c r="AB8" s="70" t="s">
        <v>733</v>
      </c>
      <c r="AC8" s="15" t="s">
        <v>969</v>
      </c>
      <c r="AD8" s="15" t="s">
        <v>970</v>
      </c>
      <c r="AE8" s="70" t="s">
        <v>733</v>
      </c>
      <c r="AF8" s="15" t="s">
        <v>969</v>
      </c>
      <c r="AG8" s="15" t="s">
        <v>970</v>
      </c>
      <c r="AH8" s="70" t="s">
        <v>733</v>
      </c>
      <c r="AI8" s="15" t="s">
        <v>969</v>
      </c>
      <c r="AJ8" s="15" t="s">
        <v>970</v>
      </c>
      <c r="AK8" s="70" t="s">
        <v>733</v>
      </c>
      <c r="AL8" s="15" t="s">
        <v>969</v>
      </c>
      <c r="AM8" s="15" t="s">
        <v>970</v>
      </c>
      <c r="AN8" s="70" t="s">
        <v>733</v>
      </c>
    </row>
    <row r="9" spans="1:40">
      <c r="A9" s="105" t="s">
        <v>56</v>
      </c>
      <c r="B9" s="20" t="s">
        <v>947</v>
      </c>
      <c r="C9" s="106" t="s">
        <v>1017</v>
      </c>
      <c r="D9" s="15" t="s">
        <v>724</v>
      </c>
      <c r="E9" s="15" t="s">
        <v>724</v>
      </c>
      <c r="F9" s="15" t="s">
        <v>724</v>
      </c>
      <c r="G9" s="106" t="s">
        <v>725</v>
      </c>
      <c r="H9" s="106" t="s">
        <v>725</v>
      </c>
      <c r="I9" s="106" t="s">
        <v>552</v>
      </c>
      <c r="J9" s="70" t="s">
        <v>144</v>
      </c>
      <c r="K9" s="106" t="s">
        <v>144</v>
      </c>
      <c r="L9" s="106" t="s">
        <v>552</v>
      </c>
      <c r="M9" s="70" t="s">
        <v>806</v>
      </c>
      <c r="N9" s="106" t="s">
        <v>806</v>
      </c>
      <c r="O9" s="106" t="s">
        <v>806</v>
      </c>
      <c r="P9" s="106" t="s">
        <v>470</v>
      </c>
      <c r="Q9" s="70" t="s">
        <v>802</v>
      </c>
      <c r="R9" s="106" t="s">
        <v>802</v>
      </c>
      <c r="S9" s="106" t="s">
        <v>802</v>
      </c>
      <c r="T9" s="106" t="s">
        <v>52</v>
      </c>
      <c r="U9" s="106" t="s">
        <v>290</v>
      </c>
      <c r="V9" s="106" t="s">
        <v>290</v>
      </c>
      <c r="W9" s="107" t="s">
        <v>290</v>
      </c>
      <c r="X9" s="70" t="s">
        <v>290</v>
      </c>
      <c r="Y9" s="70" t="s">
        <v>290</v>
      </c>
      <c r="Z9" s="106" t="s">
        <v>728</v>
      </c>
      <c r="AA9" s="106" t="s">
        <v>728</v>
      </c>
      <c r="AB9" s="107" t="s">
        <v>728</v>
      </c>
      <c r="AC9" s="106" t="s">
        <v>86</v>
      </c>
      <c r="AD9" s="106" t="s">
        <v>86</v>
      </c>
      <c r="AE9" s="106" t="s">
        <v>86</v>
      </c>
      <c r="AF9" s="106" t="s">
        <v>988</v>
      </c>
      <c r="AG9" s="106" t="s">
        <v>988</v>
      </c>
      <c r="AH9" s="106" t="s">
        <v>988</v>
      </c>
      <c r="AI9" s="106" t="s">
        <v>1001</v>
      </c>
      <c r="AJ9" s="106" t="s">
        <v>1001</v>
      </c>
      <c r="AK9" s="106" t="s">
        <v>1001</v>
      </c>
      <c r="AL9" s="106" t="s">
        <v>1017</v>
      </c>
      <c r="AM9" s="106" t="s">
        <v>1017</v>
      </c>
      <c r="AN9" s="106" t="s">
        <v>1017</v>
      </c>
    </row>
    <row r="10" spans="1:40" ht="23.25" customHeight="1">
      <c r="A10" s="108">
        <v>1</v>
      </c>
      <c r="B10" s="9" t="s">
        <v>1501</v>
      </c>
      <c r="C10" s="109">
        <v>33.51</v>
      </c>
      <c r="D10" s="66">
        <v>16523760</v>
      </c>
      <c r="E10" s="39">
        <v>10191983</v>
      </c>
      <c r="F10" s="66">
        <v>6869653</v>
      </c>
      <c r="G10" s="66">
        <v>17243088.48</v>
      </c>
      <c r="H10" s="66">
        <v>10835090</v>
      </c>
      <c r="I10" s="66">
        <v>7152781</v>
      </c>
      <c r="J10" s="66">
        <v>18063555.577898104</v>
      </c>
      <c r="K10" s="66">
        <v>11492886</v>
      </c>
      <c r="L10" s="66">
        <v>7448806</v>
      </c>
      <c r="M10" s="66">
        <v>19020902.029999997</v>
      </c>
      <c r="N10" s="66">
        <v>11903143</v>
      </c>
      <c r="O10" s="66">
        <v>6987394</v>
      </c>
      <c r="P10" s="66">
        <v>821183</v>
      </c>
      <c r="Q10" s="66">
        <v>19474318.639892824</v>
      </c>
      <c r="R10" s="66">
        <v>12084604</v>
      </c>
      <c r="S10" s="66">
        <v>7652405</v>
      </c>
      <c r="T10" s="66">
        <v>0</v>
      </c>
      <c r="U10" s="66">
        <v>18226050.298500001</v>
      </c>
      <c r="V10" s="66">
        <v>11741657</v>
      </c>
      <c r="W10" s="66">
        <v>7205352</v>
      </c>
      <c r="X10" s="66">
        <v>38682</v>
      </c>
      <c r="Y10" s="66">
        <v>462271</v>
      </c>
      <c r="Z10" s="66">
        <v>17359608.879999999</v>
      </c>
      <c r="AA10" s="66">
        <v>12056554</v>
      </c>
      <c r="AB10" s="66">
        <v>7244034</v>
      </c>
      <c r="AC10" s="12">
        <v>18273059.900000002</v>
      </c>
      <c r="AD10" s="12">
        <v>12498017</v>
      </c>
      <c r="AE10" s="12">
        <v>7324394</v>
      </c>
      <c r="AF10" s="12">
        <v>18967492.810000002</v>
      </c>
      <c r="AG10" s="12">
        <v>13020494</v>
      </c>
      <c r="AH10" s="12">
        <v>7374594</v>
      </c>
      <c r="AI10" s="12">
        <v>18287521.510000002</v>
      </c>
      <c r="AJ10" s="12">
        <v>12943494</v>
      </c>
      <c r="AK10" s="33">
        <v>7423394</v>
      </c>
      <c r="AL10" s="12">
        <v>18870910.490000002</v>
      </c>
      <c r="AM10" s="12">
        <v>13029356</v>
      </c>
      <c r="AN10" s="33">
        <v>7472269</v>
      </c>
    </row>
    <row r="11" spans="1:40">
      <c r="A11" s="108">
        <v>2</v>
      </c>
      <c r="B11" s="9" t="s">
        <v>1502</v>
      </c>
      <c r="C11" s="109">
        <v>22.66</v>
      </c>
      <c r="D11" s="66">
        <v>16798342</v>
      </c>
      <c r="E11" s="39">
        <v>14323943</v>
      </c>
      <c r="F11" s="66">
        <v>2723714</v>
      </c>
      <c r="G11" s="66">
        <v>17472326.599199999</v>
      </c>
      <c r="H11" s="66">
        <v>14258025</v>
      </c>
      <c r="I11" s="66">
        <v>3214302</v>
      </c>
      <c r="J11" s="66">
        <v>18387597.604836155</v>
      </c>
      <c r="K11" s="66">
        <v>14103803</v>
      </c>
      <c r="L11" s="66">
        <v>4283795</v>
      </c>
      <c r="M11" s="66">
        <v>19355313.269600004</v>
      </c>
      <c r="N11" s="66">
        <v>14127172</v>
      </c>
      <c r="O11" s="66">
        <v>4678327</v>
      </c>
      <c r="P11" s="66">
        <v>549814</v>
      </c>
      <c r="Q11" s="66">
        <v>19717633.622768261</v>
      </c>
      <c r="R11" s="66">
        <v>14236925</v>
      </c>
      <c r="S11" s="66">
        <v>5123578</v>
      </c>
      <c r="T11" s="66">
        <v>357131</v>
      </c>
      <c r="U11" s="66">
        <v>19649104.540190399</v>
      </c>
      <c r="V11" s="66">
        <v>14516319</v>
      </c>
      <c r="W11" s="66">
        <v>5160527</v>
      </c>
      <c r="X11" s="66">
        <v>27704</v>
      </c>
      <c r="Y11" s="66">
        <v>353078</v>
      </c>
      <c r="Z11" s="66">
        <v>19614092.674799997</v>
      </c>
      <c r="AA11" s="66">
        <v>14543128</v>
      </c>
      <c r="AB11" s="66">
        <v>5188231</v>
      </c>
      <c r="AC11" s="12">
        <v>20151482.417030003</v>
      </c>
      <c r="AD11" s="12">
        <v>14761130</v>
      </c>
      <c r="AE11" s="12">
        <v>5537500.2082832009</v>
      </c>
      <c r="AF11" s="19">
        <v>13308</v>
      </c>
      <c r="AG11" s="19">
        <v>9807</v>
      </c>
      <c r="AH11" s="19">
        <v>1699</v>
      </c>
      <c r="AI11" s="12">
        <v>0</v>
      </c>
      <c r="AJ11" s="12">
        <v>0</v>
      </c>
      <c r="AK11" s="33">
        <v>0</v>
      </c>
      <c r="AL11" s="12">
        <v>0</v>
      </c>
      <c r="AM11" s="12">
        <v>0</v>
      </c>
      <c r="AN11" s="33">
        <v>0</v>
      </c>
    </row>
    <row r="12" spans="1:40">
      <c r="A12" s="108">
        <v>3</v>
      </c>
      <c r="B12" s="9" t="s">
        <v>1503</v>
      </c>
      <c r="C12" s="109">
        <v>42.66</v>
      </c>
      <c r="D12" s="66">
        <v>10752617</v>
      </c>
      <c r="E12" s="39">
        <v>4702995</v>
      </c>
      <c r="F12" s="66">
        <v>6049622</v>
      </c>
      <c r="G12" s="66">
        <v>10925643.810000001</v>
      </c>
      <c r="H12" s="66">
        <v>5021780</v>
      </c>
      <c r="I12" s="66">
        <v>6138021</v>
      </c>
      <c r="J12" s="66">
        <v>10761756.058842914</v>
      </c>
      <c r="K12" s="66">
        <v>5158813</v>
      </c>
      <c r="L12" s="66">
        <v>6206921</v>
      </c>
      <c r="M12" s="66">
        <v>11395406.830000002</v>
      </c>
      <c r="N12" s="66">
        <v>5414309</v>
      </c>
      <c r="O12" s="66">
        <v>5825831</v>
      </c>
      <c r="P12" s="66">
        <v>684672</v>
      </c>
      <c r="Q12" s="66">
        <v>11223341.565244021</v>
      </c>
      <c r="R12" s="66">
        <v>5326164</v>
      </c>
      <c r="S12" s="66">
        <v>6380293</v>
      </c>
      <c r="T12" s="66">
        <v>0</v>
      </c>
      <c r="U12" s="66">
        <v>10323398.130179999</v>
      </c>
      <c r="V12" s="66">
        <v>5401579</v>
      </c>
      <c r="W12" s="66">
        <v>6007556</v>
      </c>
      <c r="X12" s="66">
        <v>32251</v>
      </c>
      <c r="Y12" s="66">
        <v>371236</v>
      </c>
      <c r="Z12" s="66">
        <v>10560494.92</v>
      </c>
      <c r="AA12" s="66">
        <v>5591539</v>
      </c>
      <c r="AB12" s="66">
        <v>6039807</v>
      </c>
      <c r="AC12" s="12">
        <v>10945583.299999999</v>
      </c>
      <c r="AD12" s="12">
        <v>5840331</v>
      </c>
      <c r="AE12" s="12">
        <v>6088327</v>
      </c>
      <c r="AF12" s="12">
        <v>11227244.859999999</v>
      </c>
      <c r="AG12" s="12">
        <v>6098928</v>
      </c>
      <c r="AH12" s="12">
        <v>6118877</v>
      </c>
      <c r="AI12" s="12">
        <v>11538501.129999999</v>
      </c>
      <c r="AJ12" s="12">
        <v>6393318</v>
      </c>
      <c r="AK12" s="33">
        <v>6150152</v>
      </c>
      <c r="AL12" s="12">
        <v>11701370.220000003</v>
      </c>
      <c r="AM12" s="12">
        <v>6720092</v>
      </c>
      <c r="AN12" s="33">
        <v>6181252</v>
      </c>
    </row>
    <row r="13" spans="1:40">
      <c r="A13" s="108">
        <v>4</v>
      </c>
      <c r="B13" s="9" t="s">
        <v>1504</v>
      </c>
      <c r="C13" s="109">
        <v>66.37</v>
      </c>
      <c r="D13" s="66">
        <v>0</v>
      </c>
      <c r="E13" s="39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11943.49</v>
      </c>
      <c r="N13" s="66">
        <v>2802</v>
      </c>
      <c r="O13" s="66">
        <v>9141</v>
      </c>
      <c r="P13" s="66">
        <v>0</v>
      </c>
      <c r="Q13" s="66">
        <v>12306.57500478469</v>
      </c>
      <c r="R13" s="66">
        <v>3310</v>
      </c>
      <c r="S13" s="66">
        <v>8958</v>
      </c>
      <c r="T13" s="66">
        <v>39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0</v>
      </c>
      <c r="AB13" s="66">
        <v>0</v>
      </c>
      <c r="AC13" s="12">
        <v>12697.210000000001</v>
      </c>
      <c r="AD13" s="12">
        <v>3609</v>
      </c>
      <c r="AE13" s="12">
        <v>9088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33">
        <v>0</v>
      </c>
      <c r="AL13" s="12">
        <v>0</v>
      </c>
      <c r="AM13" s="12">
        <v>0</v>
      </c>
      <c r="AN13" s="33">
        <v>0</v>
      </c>
    </row>
    <row r="14" spans="1:40">
      <c r="A14" s="108">
        <v>5</v>
      </c>
      <c r="B14" s="9" t="s">
        <v>1505</v>
      </c>
      <c r="C14" s="109">
        <v>45.51</v>
      </c>
      <c r="D14" s="66">
        <v>32319935</v>
      </c>
      <c r="E14" s="39">
        <v>21493837</v>
      </c>
      <c r="F14" s="66">
        <v>10826098</v>
      </c>
      <c r="G14" s="66">
        <v>34566078.779999994</v>
      </c>
      <c r="H14" s="66">
        <v>22041666</v>
      </c>
      <c r="I14" s="66">
        <v>12524413</v>
      </c>
      <c r="J14" s="66">
        <v>35551345.780867614</v>
      </c>
      <c r="K14" s="66">
        <v>21602566</v>
      </c>
      <c r="L14" s="66">
        <v>14029399</v>
      </c>
      <c r="M14" s="66">
        <v>37698376.909999989</v>
      </c>
      <c r="N14" s="66">
        <v>21211830</v>
      </c>
      <c r="O14" s="66">
        <v>14752751</v>
      </c>
      <c r="P14" s="66">
        <v>1733796</v>
      </c>
      <c r="Q14" s="66">
        <v>38739894.035965554</v>
      </c>
      <c r="R14" s="66">
        <v>21200429</v>
      </c>
      <c r="S14" s="66">
        <v>16156816</v>
      </c>
      <c r="T14" s="66">
        <v>1382649</v>
      </c>
      <c r="U14" s="66">
        <v>37851740.416679993</v>
      </c>
      <c r="V14" s="66">
        <v>20906343</v>
      </c>
      <c r="W14" s="66">
        <v>16620258</v>
      </c>
      <c r="X14" s="66">
        <v>89225</v>
      </c>
      <c r="Y14" s="66">
        <v>936907</v>
      </c>
      <c r="Z14" s="66">
        <v>38691315.740000002</v>
      </c>
      <c r="AA14" s="66">
        <v>21196318</v>
      </c>
      <c r="AB14" s="66">
        <v>17494998</v>
      </c>
      <c r="AC14" s="12">
        <v>40065479.369999997</v>
      </c>
      <c r="AD14" s="12">
        <v>21799451</v>
      </c>
      <c r="AE14" s="12">
        <v>18531417.812022001</v>
      </c>
      <c r="AF14" s="12">
        <v>39705689.879999995</v>
      </c>
      <c r="AG14" s="12">
        <v>22317126</v>
      </c>
      <c r="AH14" s="12">
        <v>18633592.812022001</v>
      </c>
      <c r="AI14" s="12">
        <v>40513463.040000007</v>
      </c>
      <c r="AJ14" s="12">
        <v>22228633</v>
      </c>
      <c r="AK14" s="33">
        <v>18827346.812022001</v>
      </c>
      <c r="AL14" s="12">
        <v>40806967.850000001</v>
      </c>
      <c r="AM14" s="12">
        <v>22728531</v>
      </c>
      <c r="AN14" s="33">
        <v>18927671.812022001</v>
      </c>
    </row>
    <row r="15" spans="1:40">
      <c r="A15" s="108">
        <v>6</v>
      </c>
      <c r="B15" s="9" t="s">
        <v>1506</v>
      </c>
      <c r="C15" s="109">
        <v>17.5</v>
      </c>
      <c r="D15" s="66">
        <v>0</v>
      </c>
      <c r="E15" s="39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33">
        <v>0</v>
      </c>
      <c r="AL15" s="12">
        <v>0</v>
      </c>
      <c r="AM15" s="12">
        <v>0</v>
      </c>
      <c r="AN15" s="33">
        <v>0</v>
      </c>
    </row>
    <row r="16" spans="1:40">
      <c r="A16" s="108">
        <v>7</v>
      </c>
      <c r="B16" s="9" t="s">
        <v>1507</v>
      </c>
      <c r="C16" s="109">
        <v>39</v>
      </c>
      <c r="D16" s="66">
        <v>19460597</v>
      </c>
      <c r="E16" s="39">
        <v>12406221</v>
      </c>
      <c r="F16" s="66">
        <v>8455877</v>
      </c>
      <c r="G16" s="66">
        <v>19548536.809999999</v>
      </c>
      <c r="H16" s="66">
        <v>12809091</v>
      </c>
      <c r="I16" s="66">
        <v>8583727</v>
      </c>
      <c r="J16" s="66">
        <v>19781530.293151677</v>
      </c>
      <c r="K16" s="66">
        <v>13167547</v>
      </c>
      <c r="L16" s="66">
        <v>8706827</v>
      </c>
      <c r="M16" s="66">
        <v>20756560.399999999</v>
      </c>
      <c r="N16" s="66">
        <v>13536773</v>
      </c>
      <c r="O16" s="66">
        <v>8124385</v>
      </c>
      <c r="P16" s="66">
        <v>954806</v>
      </c>
      <c r="Q16" s="66">
        <v>21190912.030989472</v>
      </c>
      <c r="R16" s="66">
        <v>13555005</v>
      </c>
      <c r="S16" s="66">
        <v>8897607</v>
      </c>
      <c r="T16" s="66">
        <v>0</v>
      </c>
      <c r="U16" s="66">
        <v>21216914.582820002</v>
      </c>
      <c r="V16" s="66">
        <v>13646574</v>
      </c>
      <c r="W16" s="66">
        <v>8377810</v>
      </c>
      <c r="X16" s="66">
        <v>44976</v>
      </c>
      <c r="Y16" s="66">
        <v>535896</v>
      </c>
      <c r="Z16" s="66">
        <v>21437478.949999999</v>
      </c>
      <c r="AA16" s="66">
        <v>13871392</v>
      </c>
      <c r="AB16" s="66">
        <v>8422786</v>
      </c>
      <c r="AC16" s="12">
        <v>21788085.690000001</v>
      </c>
      <c r="AD16" s="12">
        <v>14228051</v>
      </c>
      <c r="AE16" s="12">
        <v>8517266</v>
      </c>
      <c r="AF16" s="12">
        <v>22520782.300000004</v>
      </c>
      <c r="AG16" s="12">
        <v>14645774</v>
      </c>
      <c r="AH16" s="19">
        <f>8577441+84220</f>
        <v>8661661</v>
      </c>
      <c r="AI16" s="12">
        <v>23277123.93</v>
      </c>
      <c r="AJ16" s="12">
        <v>14710835</v>
      </c>
      <c r="AK16" s="33">
        <v>8807407</v>
      </c>
      <c r="AL16" s="12">
        <v>23284050.52</v>
      </c>
      <c r="AM16" s="12">
        <v>14749359</v>
      </c>
      <c r="AN16" s="33">
        <v>8867257</v>
      </c>
    </row>
    <row r="17" spans="1:40">
      <c r="A17" s="108">
        <v>8</v>
      </c>
      <c r="B17" s="9" t="s">
        <v>1508</v>
      </c>
      <c r="C17" s="109">
        <v>26.53</v>
      </c>
      <c r="D17" s="66">
        <v>11114274</v>
      </c>
      <c r="E17" s="39">
        <v>5541487</v>
      </c>
      <c r="F17" s="66">
        <v>5572787</v>
      </c>
      <c r="G17" s="66">
        <v>11497553.710000001</v>
      </c>
      <c r="H17" s="66">
        <v>5563556</v>
      </c>
      <c r="I17" s="66">
        <v>5933998</v>
      </c>
      <c r="J17" s="66">
        <v>11950170.523914317</v>
      </c>
      <c r="K17" s="66">
        <v>5791375</v>
      </c>
      <c r="L17" s="66">
        <v>6158796</v>
      </c>
      <c r="M17" s="66">
        <v>12240957.26</v>
      </c>
      <c r="N17" s="66">
        <v>6176229</v>
      </c>
      <c r="O17" s="66">
        <v>5607673</v>
      </c>
      <c r="P17" s="66">
        <v>659034</v>
      </c>
      <c r="Q17" s="66">
        <v>12789869.018824883</v>
      </c>
      <c r="R17" s="66">
        <v>8287309</v>
      </c>
      <c r="S17" s="66">
        <v>6141373</v>
      </c>
      <c r="T17" s="66">
        <v>0</v>
      </c>
      <c r="U17" s="66">
        <v>12104976.778860003</v>
      </c>
      <c r="V17" s="66">
        <v>8244892</v>
      </c>
      <c r="W17" s="66">
        <v>5782594</v>
      </c>
      <c r="X17" s="66">
        <v>31044</v>
      </c>
      <c r="Y17" s="66">
        <v>361635</v>
      </c>
      <c r="Z17" s="66">
        <v>11778216.34</v>
      </c>
      <c r="AA17" s="66">
        <v>8330699</v>
      </c>
      <c r="AB17" s="66">
        <v>5813638</v>
      </c>
      <c r="AC17" s="12">
        <v>12123554.34</v>
      </c>
      <c r="AD17" s="12">
        <v>8560597</v>
      </c>
      <c r="AE17" s="12">
        <v>5864398</v>
      </c>
      <c r="AF17" s="12">
        <v>11999013.530000001</v>
      </c>
      <c r="AG17" s="12">
        <v>8782052</v>
      </c>
      <c r="AH17" s="12">
        <v>5895073</v>
      </c>
      <c r="AI17" s="12">
        <v>11927369.58</v>
      </c>
      <c r="AJ17" s="12">
        <v>8808278</v>
      </c>
      <c r="AK17" s="33">
        <v>5925198</v>
      </c>
      <c r="AL17" s="12">
        <v>12222179.260000002</v>
      </c>
      <c r="AM17" s="12">
        <v>9033626</v>
      </c>
      <c r="AN17" s="33">
        <v>5954998</v>
      </c>
    </row>
    <row r="18" spans="1:40">
      <c r="A18" s="108">
        <v>9</v>
      </c>
      <c r="B18" s="9" t="s">
        <v>1509</v>
      </c>
      <c r="C18" s="109">
        <v>17.5</v>
      </c>
      <c r="D18" s="66">
        <v>40445552</v>
      </c>
      <c r="E18" s="39">
        <v>43398252</v>
      </c>
      <c r="F18" s="66">
        <v>5235106</v>
      </c>
      <c r="G18" s="66">
        <v>45421092.757479988</v>
      </c>
      <c r="H18" s="66">
        <v>43984801</v>
      </c>
      <c r="I18" s="66">
        <v>6105826</v>
      </c>
      <c r="J18" s="66">
        <v>47430802.160358295</v>
      </c>
      <c r="K18" s="66">
        <v>44443293</v>
      </c>
      <c r="L18" s="66">
        <v>6764195</v>
      </c>
      <c r="M18" s="66">
        <v>50839207.830960013</v>
      </c>
      <c r="N18" s="66">
        <v>44963510</v>
      </c>
      <c r="O18" s="66">
        <v>6682611</v>
      </c>
      <c r="P18" s="66">
        <v>785364</v>
      </c>
      <c r="Q18" s="66">
        <v>52920927.943806164</v>
      </c>
      <c r="R18" s="66">
        <v>46055668</v>
      </c>
      <c r="S18" s="66">
        <v>7318616</v>
      </c>
      <c r="T18" s="66">
        <v>0</v>
      </c>
      <c r="U18" s="66">
        <v>52465302.435107633</v>
      </c>
      <c r="V18" s="66">
        <v>46239193</v>
      </c>
      <c r="W18" s="66">
        <v>6891063</v>
      </c>
      <c r="X18" s="66">
        <v>36994</v>
      </c>
      <c r="Y18" s="66">
        <v>541909</v>
      </c>
      <c r="Z18" s="66">
        <v>53641152.655579992</v>
      </c>
      <c r="AA18" s="66">
        <v>47162432</v>
      </c>
      <c r="AB18" s="66">
        <v>6928057</v>
      </c>
      <c r="AC18" s="12">
        <v>55867173.864680015</v>
      </c>
      <c r="AD18" s="12">
        <v>48525635</v>
      </c>
      <c r="AE18" s="12">
        <v>7950343.1065797508</v>
      </c>
      <c r="AF18" s="12">
        <v>57208567.533579998</v>
      </c>
      <c r="AG18" s="12">
        <v>49906105</v>
      </c>
      <c r="AH18" s="19">
        <f>8465632.15952894+84220</f>
        <v>8549852.1595289409</v>
      </c>
      <c r="AI18" s="12">
        <v>56905481.147259988</v>
      </c>
      <c r="AJ18" s="12">
        <v>49453903</v>
      </c>
      <c r="AK18" s="33">
        <v>9042864.1595289409</v>
      </c>
      <c r="AL18" s="12">
        <v>57593754.781260006</v>
      </c>
      <c r="AM18" s="12">
        <v>49454967</v>
      </c>
      <c r="AN18" s="33">
        <v>9191614.1595289409</v>
      </c>
    </row>
    <row r="19" spans="1:40">
      <c r="A19" s="108">
        <v>10</v>
      </c>
      <c r="B19" s="9" t="s">
        <v>1510</v>
      </c>
      <c r="C19" s="109">
        <v>17.5</v>
      </c>
      <c r="D19" s="66">
        <v>31514908</v>
      </c>
      <c r="E19" s="39">
        <v>29608395</v>
      </c>
      <c r="F19" s="66">
        <v>5019276.8</v>
      </c>
      <c r="G19" s="66">
        <v>34791436.82971999</v>
      </c>
      <c r="H19" s="66">
        <v>30151702</v>
      </c>
      <c r="I19" s="66">
        <v>5592669.7999999998</v>
      </c>
      <c r="J19" s="66">
        <v>35888202.793767765</v>
      </c>
      <c r="K19" s="66">
        <v>30613441</v>
      </c>
      <c r="L19" s="66">
        <v>5814119.7999999998</v>
      </c>
      <c r="M19" s="66">
        <v>38070505.063400008</v>
      </c>
      <c r="N19" s="66">
        <v>31841211</v>
      </c>
      <c r="O19" s="66">
        <v>5574195</v>
      </c>
      <c r="P19" s="66">
        <v>655099</v>
      </c>
      <c r="Q19" s="66">
        <v>40248798.10830944</v>
      </c>
      <c r="R19" s="66">
        <v>33205258</v>
      </c>
      <c r="S19" s="66">
        <v>6104708</v>
      </c>
      <c r="T19" s="66">
        <v>938832</v>
      </c>
      <c r="U19" s="66">
        <v>39642105.945616916</v>
      </c>
      <c r="V19" s="66">
        <v>33491571</v>
      </c>
      <c r="W19" s="66">
        <v>6632057</v>
      </c>
      <c r="X19" s="66">
        <v>35604</v>
      </c>
      <c r="Y19" s="66">
        <v>490929</v>
      </c>
      <c r="Z19" s="66">
        <v>41361535.892299995</v>
      </c>
      <c r="AA19" s="66">
        <v>34480956</v>
      </c>
      <c r="AB19" s="66">
        <v>6880580</v>
      </c>
      <c r="AC19" s="12">
        <v>43488849.24750001</v>
      </c>
      <c r="AD19" s="12">
        <v>35379353</v>
      </c>
      <c r="AE19" s="12">
        <v>8109496</v>
      </c>
      <c r="AF19" s="12">
        <v>46406615.112400003</v>
      </c>
      <c r="AG19" s="12">
        <v>36357635</v>
      </c>
      <c r="AH19" s="12">
        <v>10048980</v>
      </c>
      <c r="AI19" s="12">
        <v>47819420.315520003</v>
      </c>
      <c r="AJ19" s="12">
        <v>37584838</v>
      </c>
      <c r="AK19" s="33">
        <v>10234582</v>
      </c>
      <c r="AL19" s="12">
        <v>50290292.382299997</v>
      </c>
      <c r="AM19" s="12">
        <v>39574733</v>
      </c>
      <c r="AN19" s="33">
        <v>10715559</v>
      </c>
    </row>
    <row r="20" spans="1:40">
      <c r="A20" s="108">
        <v>11</v>
      </c>
      <c r="B20" s="9" t="s">
        <v>1511</v>
      </c>
      <c r="C20" s="109">
        <v>55.82</v>
      </c>
      <c r="D20" s="66">
        <v>0</v>
      </c>
      <c r="E20" s="3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66">
        <v>0</v>
      </c>
      <c r="S20" s="66">
        <v>0</v>
      </c>
      <c r="T20" s="66">
        <v>0</v>
      </c>
      <c r="U20" s="66">
        <v>12035.81568</v>
      </c>
      <c r="V20" s="66">
        <v>5767</v>
      </c>
      <c r="W20" s="66">
        <v>6269</v>
      </c>
      <c r="X20" s="66">
        <v>0</v>
      </c>
      <c r="Y20" s="66">
        <v>0</v>
      </c>
      <c r="Z20" s="66">
        <v>0</v>
      </c>
      <c r="AA20" s="66">
        <v>0</v>
      </c>
      <c r="AB20" s="66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33">
        <v>0</v>
      </c>
      <c r="AL20" s="12">
        <v>0</v>
      </c>
      <c r="AM20" s="12">
        <v>0</v>
      </c>
      <c r="AN20" s="33">
        <v>0</v>
      </c>
    </row>
    <row r="21" spans="1:40">
      <c r="A21" s="108">
        <v>12</v>
      </c>
      <c r="B21" s="9" t="s">
        <v>1512</v>
      </c>
      <c r="C21" s="109">
        <v>47.77</v>
      </c>
      <c r="D21" s="66">
        <v>0</v>
      </c>
      <c r="E21" s="39">
        <v>0</v>
      </c>
      <c r="F21" s="66">
        <v>0</v>
      </c>
      <c r="G21" s="66">
        <v>10849.66</v>
      </c>
      <c r="H21" s="66">
        <v>3784</v>
      </c>
      <c r="I21" s="66">
        <v>7066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36107.447039999999</v>
      </c>
      <c r="V21" s="66">
        <v>17602</v>
      </c>
      <c r="W21" s="66">
        <v>18505</v>
      </c>
      <c r="X21" s="66">
        <v>0</v>
      </c>
      <c r="Y21" s="66">
        <v>0</v>
      </c>
      <c r="Z21" s="66">
        <v>0</v>
      </c>
      <c r="AA21" s="66">
        <v>0</v>
      </c>
      <c r="AB21" s="66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33">
        <v>0</v>
      </c>
      <c r="AL21" s="12">
        <v>0</v>
      </c>
      <c r="AM21" s="12">
        <v>0</v>
      </c>
      <c r="AN21" s="33">
        <v>0</v>
      </c>
    </row>
    <row r="22" spans="1:40">
      <c r="A22" s="108">
        <v>13</v>
      </c>
      <c r="B22" s="9" t="s">
        <v>1513</v>
      </c>
      <c r="C22" s="109">
        <v>17.8</v>
      </c>
      <c r="D22" s="66">
        <v>88168</v>
      </c>
      <c r="E22" s="39">
        <v>48246</v>
      </c>
      <c r="F22" s="66">
        <v>66553</v>
      </c>
      <c r="G22" s="66">
        <v>97646.94</v>
      </c>
      <c r="H22" s="66">
        <v>58472</v>
      </c>
      <c r="I22" s="66">
        <v>71328</v>
      </c>
      <c r="J22" s="66">
        <v>158055.47</v>
      </c>
      <c r="K22" s="66">
        <v>93913</v>
      </c>
      <c r="L22" s="66">
        <v>98741</v>
      </c>
      <c r="M22" s="66">
        <v>154299.47</v>
      </c>
      <c r="N22" s="66">
        <v>98640</v>
      </c>
      <c r="O22" s="66">
        <v>99291</v>
      </c>
      <c r="P22" s="66">
        <v>0</v>
      </c>
      <c r="Q22" s="66">
        <v>171296.79213014356</v>
      </c>
      <c r="R22" s="66">
        <v>113319</v>
      </c>
      <c r="S22" s="66">
        <v>97305</v>
      </c>
      <c r="T22" s="66">
        <v>0</v>
      </c>
      <c r="U22" s="66">
        <v>227707.1532</v>
      </c>
      <c r="V22" s="66">
        <v>147698</v>
      </c>
      <c r="W22" s="66">
        <v>93413</v>
      </c>
      <c r="X22" s="66">
        <v>0</v>
      </c>
      <c r="Y22" s="66">
        <v>0</v>
      </c>
      <c r="Z22" s="66">
        <v>244010.68</v>
      </c>
      <c r="AA22" s="66">
        <v>163790</v>
      </c>
      <c r="AB22" s="66">
        <v>93413</v>
      </c>
      <c r="AC22" s="12">
        <v>265614.51000000007</v>
      </c>
      <c r="AD22" s="12">
        <v>185836</v>
      </c>
      <c r="AE22" s="12">
        <v>93413</v>
      </c>
      <c r="AF22" s="12">
        <v>205261.50999999998</v>
      </c>
      <c r="AG22" s="12">
        <v>160515</v>
      </c>
      <c r="AH22" s="12">
        <v>93413</v>
      </c>
      <c r="AI22" s="12">
        <v>207026.65000000002</v>
      </c>
      <c r="AJ22" s="12">
        <v>168768</v>
      </c>
      <c r="AK22" s="33">
        <v>93413</v>
      </c>
      <c r="AL22" s="12">
        <v>276131.65999999997</v>
      </c>
      <c r="AM22" s="12">
        <v>227950</v>
      </c>
      <c r="AN22" s="33">
        <v>93413</v>
      </c>
    </row>
    <row r="23" spans="1:40">
      <c r="A23" s="108">
        <v>14</v>
      </c>
      <c r="B23" s="9" t="s">
        <v>1514</v>
      </c>
      <c r="C23" s="109">
        <v>22.67</v>
      </c>
      <c r="D23" s="66">
        <v>17600708</v>
      </c>
      <c r="E23" s="39">
        <v>15268810</v>
      </c>
      <c r="F23" s="66">
        <v>2710446</v>
      </c>
      <c r="G23" s="66">
        <v>19209670.376520004</v>
      </c>
      <c r="H23" s="66">
        <v>15739323</v>
      </c>
      <c r="I23" s="66">
        <v>3470347</v>
      </c>
      <c r="J23" s="66">
        <v>20160314.837740563</v>
      </c>
      <c r="K23" s="66">
        <v>16316673</v>
      </c>
      <c r="L23" s="66">
        <v>3843642</v>
      </c>
      <c r="M23" s="66">
        <v>21548050.5513</v>
      </c>
      <c r="N23" s="66">
        <v>16954069</v>
      </c>
      <c r="O23" s="66">
        <v>4110859</v>
      </c>
      <c r="P23" s="66">
        <v>483123</v>
      </c>
      <c r="Q23" s="66">
        <v>21943205.255612019</v>
      </c>
      <c r="R23" s="66">
        <v>17161770</v>
      </c>
      <c r="S23" s="66">
        <v>4502102</v>
      </c>
      <c r="T23" s="66">
        <v>279333</v>
      </c>
      <c r="U23" s="66">
        <v>21499028.046113763</v>
      </c>
      <c r="V23" s="66">
        <v>17147082</v>
      </c>
      <c r="W23" s="66">
        <v>4502104</v>
      </c>
      <c r="X23" s="66">
        <v>24169</v>
      </c>
      <c r="Y23" s="66">
        <v>317887</v>
      </c>
      <c r="Z23" s="66">
        <v>22018866.611560002</v>
      </c>
      <c r="AA23" s="66">
        <v>17141832</v>
      </c>
      <c r="AB23" s="66">
        <v>4877035</v>
      </c>
      <c r="AC23" s="12">
        <v>22827562.789220002</v>
      </c>
      <c r="AD23" s="12">
        <v>17549961</v>
      </c>
      <c r="AE23" s="12">
        <v>5393484.5103722075</v>
      </c>
      <c r="AF23" s="12">
        <v>23024892.666360006</v>
      </c>
      <c r="AG23" s="12">
        <v>17849470</v>
      </c>
      <c r="AH23" s="12">
        <v>5455184.5103722075</v>
      </c>
      <c r="AI23" s="12">
        <v>23394153.285179999</v>
      </c>
      <c r="AJ23" s="12">
        <v>18210677</v>
      </c>
      <c r="AK23" s="33">
        <v>5517159.5103722075</v>
      </c>
      <c r="AL23" s="12">
        <v>23999962.492609996</v>
      </c>
      <c r="AM23" s="12">
        <v>18808879</v>
      </c>
      <c r="AN23" s="33">
        <v>5579509.5103722075</v>
      </c>
    </row>
    <row r="24" spans="1:40">
      <c r="A24" s="108">
        <v>15</v>
      </c>
      <c r="B24" s="9" t="s">
        <v>1515</v>
      </c>
      <c r="C24" s="109">
        <v>70.02</v>
      </c>
      <c r="D24" s="66">
        <v>0</v>
      </c>
      <c r="E24" s="39">
        <v>0</v>
      </c>
      <c r="F24" s="66">
        <v>0</v>
      </c>
      <c r="G24" s="66">
        <v>0</v>
      </c>
      <c r="H24" s="66">
        <v>0</v>
      </c>
      <c r="I24" s="66">
        <v>0</v>
      </c>
      <c r="J24" s="66">
        <v>0</v>
      </c>
      <c r="K24" s="66">
        <v>0</v>
      </c>
      <c r="L24" s="66">
        <v>0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0</v>
      </c>
      <c r="T24" s="66">
        <v>0</v>
      </c>
      <c r="U24" s="66">
        <v>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B24" s="66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33">
        <v>0</v>
      </c>
      <c r="AL24" s="12">
        <v>0</v>
      </c>
      <c r="AM24" s="12">
        <v>0</v>
      </c>
      <c r="AN24" s="33">
        <v>0</v>
      </c>
    </row>
    <row r="25" spans="1:40">
      <c r="A25" s="108">
        <v>16</v>
      </c>
      <c r="B25" s="9" t="s">
        <v>1516</v>
      </c>
      <c r="C25" s="109">
        <v>52.72</v>
      </c>
      <c r="D25" s="66">
        <v>49581258</v>
      </c>
      <c r="E25" s="39">
        <v>24133853</v>
      </c>
      <c r="F25" s="66">
        <v>26883243.999999996</v>
      </c>
      <c r="G25" s="66">
        <v>51622674.860000007</v>
      </c>
      <c r="H25" s="66">
        <v>26137000</v>
      </c>
      <c r="I25" s="66">
        <v>27866185.999999996</v>
      </c>
      <c r="J25" s="66">
        <v>53454656.395922035</v>
      </c>
      <c r="K25" s="66">
        <v>27572010</v>
      </c>
      <c r="L25" s="66">
        <v>28728682.999999996</v>
      </c>
      <c r="M25" s="66">
        <v>56616897.470000006</v>
      </c>
      <c r="N25" s="66">
        <v>28727620</v>
      </c>
      <c r="O25" s="66">
        <v>27069945.999999996</v>
      </c>
      <c r="P25" s="66">
        <v>3181356</v>
      </c>
      <c r="Q25" s="66">
        <v>58918761.277305275</v>
      </c>
      <c r="R25" s="66">
        <v>28533080</v>
      </c>
      <c r="S25" s="66">
        <v>29646276</v>
      </c>
      <c r="T25" s="66">
        <v>739405</v>
      </c>
      <c r="U25" s="66">
        <v>57958272.469619997</v>
      </c>
      <c r="V25" s="66">
        <v>29329457</v>
      </c>
      <c r="W25" s="66">
        <v>28610552</v>
      </c>
      <c r="X25" s="66">
        <v>153594</v>
      </c>
      <c r="Y25" s="66">
        <v>1774285</v>
      </c>
      <c r="Z25" s="66">
        <v>59072872.719999991</v>
      </c>
      <c r="AA25" s="66">
        <v>30079922</v>
      </c>
      <c r="AB25" s="66">
        <v>28992951</v>
      </c>
      <c r="AC25" s="12">
        <v>63511315.789999999</v>
      </c>
      <c r="AD25" s="12">
        <v>31014381</v>
      </c>
      <c r="AE25" s="12">
        <v>32496935</v>
      </c>
      <c r="AF25" s="12">
        <v>65997192.829999998</v>
      </c>
      <c r="AG25" s="12">
        <v>31917394</v>
      </c>
      <c r="AH25" s="12">
        <v>34079799</v>
      </c>
      <c r="AI25" s="12">
        <v>66876305.419999994</v>
      </c>
      <c r="AJ25" s="12">
        <v>32678917</v>
      </c>
      <c r="AK25" s="33">
        <v>34235474</v>
      </c>
      <c r="AL25" s="12">
        <v>68325590.250000015</v>
      </c>
      <c r="AM25" s="12">
        <v>33083184</v>
      </c>
      <c r="AN25" s="33">
        <v>35242406</v>
      </c>
    </row>
    <row r="26" spans="1:40">
      <c r="A26" s="108">
        <v>17</v>
      </c>
      <c r="B26" s="9" t="s">
        <v>1517</v>
      </c>
      <c r="C26" s="109">
        <v>39.17</v>
      </c>
      <c r="D26" s="66">
        <v>16499311</v>
      </c>
      <c r="E26" s="39">
        <v>14372371</v>
      </c>
      <c r="F26" s="66">
        <v>3851160.4</v>
      </c>
      <c r="G26" s="66">
        <v>17023458.98</v>
      </c>
      <c r="H26" s="66">
        <v>14092633</v>
      </c>
      <c r="I26" s="66">
        <v>4305255.4000000004</v>
      </c>
      <c r="J26" s="66">
        <v>18480214.973095328</v>
      </c>
      <c r="K26" s="66">
        <v>14055240</v>
      </c>
      <c r="L26" s="66">
        <v>5071081.4000000004</v>
      </c>
      <c r="M26" s="66">
        <v>19659678.48</v>
      </c>
      <c r="N26" s="66">
        <v>13968259</v>
      </c>
      <c r="O26" s="66">
        <v>5197030.4000000004</v>
      </c>
      <c r="P26" s="66">
        <v>610773</v>
      </c>
      <c r="Q26" s="66">
        <v>20439500.344528228</v>
      </c>
      <c r="R26" s="66">
        <v>14187753</v>
      </c>
      <c r="S26" s="66">
        <v>5691647</v>
      </c>
      <c r="T26" s="66">
        <v>560100</v>
      </c>
      <c r="U26" s="66">
        <v>20652528.680219997</v>
      </c>
      <c r="V26" s="66">
        <v>14065172</v>
      </c>
      <c r="W26" s="66">
        <v>6460963</v>
      </c>
      <c r="X26" s="66">
        <v>34685</v>
      </c>
      <c r="Y26" s="66">
        <v>91709</v>
      </c>
      <c r="Z26" s="66">
        <v>20662647.859999999</v>
      </c>
      <c r="AA26" s="66">
        <v>14287674</v>
      </c>
      <c r="AB26" s="66">
        <v>6495648</v>
      </c>
      <c r="AC26" s="12">
        <v>22131023.739999998</v>
      </c>
      <c r="AD26" s="12">
        <v>14570334</v>
      </c>
      <c r="AE26" s="12">
        <v>7942820.3625045</v>
      </c>
      <c r="AF26" s="12">
        <v>22143759.650000002</v>
      </c>
      <c r="AG26" s="12">
        <v>14877912</v>
      </c>
      <c r="AH26" s="12">
        <v>8141597.1613508752</v>
      </c>
      <c r="AI26" s="12">
        <v>22469656.549999997</v>
      </c>
      <c r="AJ26" s="12">
        <v>14563293</v>
      </c>
      <c r="AK26" s="33">
        <v>8389817.1613508761</v>
      </c>
      <c r="AL26" s="12">
        <v>22643826.370000001</v>
      </c>
      <c r="AM26" s="12">
        <v>14394734</v>
      </c>
      <c r="AN26" s="33">
        <v>8448392.1613508761</v>
      </c>
    </row>
    <row r="27" spans="1:40">
      <c r="A27" s="108">
        <v>18</v>
      </c>
      <c r="B27" s="9" t="s">
        <v>1518</v>
      </c>
      <c r="C27" s="109">
        <v>25.11</v>
      </c>
      <c r="D27" s="66">
        <v>4314744</v>
      </c>
      <c r="E27" s="39">
        <v>5219399</v>
      </c>
      <c r="F27" s="66">
        <v>598615.19999999995</v>
      </c>
      <c r="G27" s="66">
        <v>4744879.2</v>
      </c>
      <c r="H27" s="66">
        <v>5087039</v>
      </c>
      <c r="I27" s="66">
        <v>689890.2</v>
      </c>
      <c r="J27" s="66">
        <v>4908325.580745657</v>
      </c>
      <c r="K27" s="66">
        <v>4879669</v>
      </c>
      <c r="L27" s="66">
        <v>821450.2</v>
      </c>
      <c r="M27" s="66">
        <v>4880185.91</v>
      </c>
      <c r="N27" s="66">
        <v>4634153</v>
      </c>
      <c r="O27" s="66">
        <v>787773.2</v>
      </c>
      <c r="P27" s="66">
        <v>92582</v>
      </c>
      <c r="Q27" s="66">
        <v>5079184.7577110045</v>
      </c>
      <c r="R27" s="66">
        <v>4655392</v>
      </c>
      <c r="S27" s="66">
        <v>862748</v>
      </c>
      <c r="T27" s="66">
        <v>0</v>
      </c>
      <c r="U27" s="66">
        <v>5003299.8623400005</v>
      </c>
      <c r="V27" s="66">
        <v>4683156</v>
      </c>
      <c r="W27" s="66">
        <v>812346</v>
      </c>
      <c r="X27" s="66">
        <v>4361</v>
      </c>
      <c r="Y27" s="66">
        <v>59766</v>
      </c>
      <c r="Z27" s="66">
        <v>5311469.62</v>
      </c>
      <c r="AA27" s="66">
        <v>4662241</v>
      </c>
      <c r="AB27" s="66">
        <v>816707</v>
      </c>
      <c r="AC27" s="12">
        <v>5330691.71</v>
      </c>
      <c r="AD27" s="12">
        <v>4889789</v>
      </c>
      <c r="AE27" s="12">
        <v>874133.94566824997</v>
      </c>
      <c r="AF27" s="12">
        <v>5277960.9499999993</v>
      </c>
      <c r="AG27" s="12">
        <v>4882181</v>
      </c>
      <c r="AH27" s="12">
        <v>902872.92975868739</v>
      </c>
      <c r="AI27" s="12">
        <v>5301350.57</v>
      </c>
      <c r="AJ27" s="12">
        <v>4680844</v>
      </c>
      <c r="AK27" s="33">
        <v>946828.92975868739</v>
      </c>
      <c r="AL27" s="12">
        <v>5497208.8500000006</v>
      </c>
      <c r="AM27" s="12">
        <v>4485828</v>
      </c>
      <c r="AN27" s="33">
        <v>1011381</v>
      </c>
    </row>
    <row r="28" spans="1:40">
      <c r="A28" s="108">
        <v>19</v>
      </c>
      <c r="B28" s="9" t="s">
        <v>1519</v>
      </c>
      <c r="C28" s="109">
        <v>36.729999999999997</v>
      </c>
      <c r="D28" s="66">
        <v>8246427</v>
      </c>
      <c r="E28" s="39">
        <v>6215760</v>
      </c>
      <c r="F28" s="66">
        <v>3640814</v>
      </c>
      <c r="G28" s="66">
        <v>8871545.0322399996</v>
      </c>
      <c r="H28" s="66">
        <v>6363490</v>
      </c>
      <c r="I28" s="66">
        <v>3883672</v>
      </c>
      <c r="J28" s="66">
        <v>9386273.5519316979</v>
      </c>
      <c r="K28" s="66">
        <v>6352709</v>
      </c>
      <c r="L28" s="66">
        <v>4095225</v>
      </c>
      <c r="M28" s="66">
        <v>9764441.5805200022</v>
      </c>
      <c r="N28" s="66">
        <v>6347229</v>
      </c>
      <c r="O28" s="66">
        <v>3805903</v>
      </c>
      <c r="P28" s="66">
        <v>447283</v>
      </c>
      <c r="Q28" s="66">
        <v>10086779.713210486</v>
      </c>
      <c r="R28" s="66">
        <v>6445455</v>
      </c>
      <c r="S28" s="66">
        <v>4168122</v>
      </c>
      <c r="T28" s="66">
        <v>0</v>
      </c>
      <c r="U28" s="66">
        <v>643993</v>
      </c>
      <c r="V28" s="66">
        <v>415421.3758135406</v>
      </c>
      <c r="W28" s="66">
        <v>253793</v>
      </c>
      <c r="X28" s="66">
        <v>1362</v>
      </c>
      <c r="Y28" s="66">
        <v>16107</v>
      </c>
      <c r="Z28" s="66">
        <v>769483.96129999985</v>
      </c>
      <c r="AA28" s="66">
        <v>504740</v>
      </c>
      <c r="AB28" s="66">
        <v>264744</v>
      </c>
      <c r="AC28" s="19">
        <v>104146</v>
      </c>
      <c r="AD28" s="12">
        <v>557301</v>
      </c>
      <c r="AE28" s="19">
        <v>38995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33">
        <v>0</v>
      </c>
      <c r="AL28" s="12">
        <v>0</v>
      </c>
      <c r="AM28" s="12">
        <v>0</v>
      </c>
      <c r="AN28" s="33">
        <v>0</v>
      </c>
    </row>
    <row r="29" spans="1:40">
      <c r="A29" s="108">
        <v>20</v>
      </c>
      <c r="B29" s="9" t="s">
        <v>1520</v>
      </c>
      <c r="C29" s="109">
        <v>17.5</v>
      </c>
      <c r="D29" s="66">
        <v>47026157</v>
      </c>
      <c r="E29" s="39">
        <v>46712289</v>
      </c>
      <c r="F29" s="66">
        <v>6420888</v>
      </c>
      <c r="G29" s="66">
        <v>47204345.670000002</v>
      </c>
      <c r="H29" s="66">
        <v>46877880</v>
      </c>
      <c r="I29" s="66">
        <v>6788862</v>
      </c>
      <c r="J29" s="66">
        <v>48539833.542866066</v>
      </c>
      <c r="K29" s="66">
        <v>45893085</v>
      </c>
      <c r="L29" s="66">
        <v>7300545</v>
      </c>
      <c r="M29" s="66">
        <v>49407513.479999997</v>
      </c>
      <c r="N29" s="66">
        <v>45447325</v>
      </c>
      <c r="O29" s="66">
        <v>6930189</v>
      </c>
      <c r="P29" s="66">
        <v>814460</v>
      </c>
      <c r="Q29" s="66">
        <v>50897964.509274639</v>
      </c>
      <c r="R29" s="66">
        <v>45599938</v>
      </c>
      <c r="S29" s="66">
        <v>7589756</v>
      </c>
      <c r="T29" s="66">
        <v>0</v>
      </c>
      <c r="U29" s="66">
        <v>49664767.726020001</v>
      </c>
      <c r="V29" s="66">
        <v>44936193</v>
      </c>
      <c r="W29" s="66">
        <v>7146363</v>
      </c>
      <c r="X29" s="66">
        <v>38365</v>
      </c>
      <c r="Y29" s="66">
        <v>542328</v>
      </c>
      <c r="Z29" s="66">
        <v>49571418</v>
      </c>
      <c r="AA29" s="66">
        <v>44732590</v>
      </c>
      <c r="AB29" s="66">
        <v>7184728</v>
      </c>
      <c r="AC29" s="12">
        <v>52647431.899999999</v>
      </c>
      <c r="AD29" s="12">
        <v>46300239</v>
      </c>
      <c r="AE29" s="12">
        <v>7401888</v>
      </c>
      <c r="AF29" s="12">
        <v>53905631.089999996</v>
      </c>
      <c r="AG29" s="12">
        <v>47284048</v>
      </c>
      <c r="AH29" s="12">
        <v>7909787.3601874998</v>
      </c>
      <c r="AI29" s="12">
        <v>53870372.68999999</v>
      </c>
      <c r="AJ29" s="12">
        <v>46207751</v>
      </c>
      <c r="AK29" s="33">
        <v>8440922.3601875007</v>
      </c>
      <c r="AL29" s="12">
        <v>55521659.879999995</v>
      </c>
      <c r="AM29" s="12">
        <v>46784953</v>
      </c>
      <c r="AN29" s="33">
        <v>8736707</v>
      </c>
    </row>
    <row r="30" spans="1:40">
      <c r="A30" s="108">
        <v>21</v>
      </c>
      <c r="B30" s="9" t="s">
        <v>1521</v>
      </c>
      <c r="C30" s="109">
        <v>60.87</v>
      </c>
      <c r="D30" s="66">
        <v>19593</v>
      </c>
      <c r="E30" s="39">
        <v>9834</v>
      </c>
      <c r="F30" s="66">
        <v>15043</v>
      </c>
      <c r="G30" s="66">
        <v>21699.32</v>
      </c>
      <c r="H30" s="66">
        <v>7253</v>
      </c>
      <c r="I30" s="66">
        <v>16444</v>
      </c>
      <c r="J30" s="66">
        <v>22710.54</v>
      </c>
      <c r="K30" s="66">
        <v>6521</v>
      </c>
      <c r="L30" s="66">
        <v>17100</v>
      </c>
      <c r="M30" s="66">
        <v>23886.98</v>
      </c>
      <c r="N30" s="66">
        <v>7013</v>
      </c>
      <c r="O30" s="66">
        <v>17858</v>
      </c>
      <c r="P30" s="66">
        <v>0</v>
      </c>
      <c r="Q30" s="66">
        <v>61532.87502392345</v>
      </c>
      <c r="R30" s="66">
        <v>22041</v>
      </c>
      <c r="S30" s="66">
        <v>17501</v>
      </c>
      <c r="T30" s="66">
        <v>21991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12250.07</v>
      </c>
      <c r="AA30" s="66">
        <v>4767</v>
      </c>
      <c r="AB30" s="66">
        <v>7483</v>
      </c>
      <c r="AC30" s="12">
        <v>25394.420000000002</v>
      </c>
      <c r="AD30" s="12">
        <v>10406</v>
      </c>
      <c r="AE30" s="12">
        <v>14988</v>
      </c>
      <c r="AF30" s="12">
        <v>12894.02</v>
      </c>
      <c r="AG30" s="12">
        <v>5544</v>
      </c>
      <c r="AH30" s="12">
        <v>12894.02</v>
      </c>
      <c r="AI30" s="12">
        <v>0</v>
      </c>
      <c r="AJ30" s="12">
        <v>0</v>
      </c>
      <c r="AK30" s="33">
        <v>0</v>
      </c>
      <c r="AL30" s="12">
        <v>0</v>
      </c>
      <c r="AM30" s="12">
        <v>0</v>
      </c>
      <c r="AN30" s="33">
        <v>0</v>
      </c>
    </row>
    <row r="31" spans="1:40">
      <c r="A31" s="108">
        <v>22</v>
      </c>
      <c r="B31" s="9" t="s">
        <v>1522</v>
      </c>
      <c r="C31" s="109">
        <v>17.5</v>
      </c>
      <c r="D31" s="66">
        <v>48982</v>
      </c>
      <c r="E31" s="39">
        <v>54219</v>
      </c>
      <c r="F31" s="66">
        <v>48982</v>
      </c>
      <c r="G31" s="66">
        <v>140168.19</v>
      </c>
      <c r="H31" s="66">
        <v>87604</v>
      </c>
      <c r="I31" s="66">
        <v>79274</v>
      </c>
      <c r="J31" s="66">
        <v>146700.20000000001</v>
      </c>
      <c r="K31" s="66">
        <v>105888</v>
      </c>
      <c r="L31" s="66">
        <v>80981</v>
      </c>
      <c r="M31" s="66">
        <v>95547.92</v>
      </c>
      <c r="N31" s="66">
        <v>70485</v>
      </c>
      <c r="O31" s="66">
        <v>81381</v>
      </c>
      <c r="P31" s="66">
        <v>0</v>
      </c>
      <c r="Q31" s="66">
        <v>86146.025033492828</v>
      </c>
      <c r="R31" s="66">
        <v>68508</v>
      </c>
      <c r="S31" s="66">
        <v>79753</v>
      </c>
      <c r="T31" s="66">
        <v>0</v>
      </c>
      <c r="U31" s="66">
        <v>155492.25912</v>
      </c>
      <c r="V31" s="66">
        <v>142385</v>
      </c>
      <c r="W31" s="66">
        <v>76563</v>
      </c>
      <c r="X31" s="66">
        <v>0</v>
      </c>
      <c r="Y31" s="66">
        <v>0</v>
      </c>
      <c r="Z31" s="66">
        <v>170510.26</v>
      </c>
      <c r="AA31" s="66">
        <v>161768</v>
      </c>
      <c r="AB31" s="66">
        <v>76563</v>
      </c>
      <c r="AC31" s="12">
        <v>227522.88</v>
      </c>
      <c r="AD31" s="12">
        <v>221631</v>
      </c>
      <c r="AE31" s="12">
        <v>76563</v>
      </c>
      <c r="AF31" s="12">
        <v>218155.53</v>
      </c>
      <c r="AG31" s="12">
        <v>210026</v>
      </c>
      <c r="AH31" s="12">
        <v>76563</v>
      </c>
      <c r="AI31" s="12">
        <v>246041.35</v>
      </c>
      <c r="AJ31" s="12">
        <v>221437</v>
      </c>
      <c r="AK31" s="33">
        <v>76563</v>
      </c>
      <c r="AL31" s="12">
        <v>118799.64000000001</v>
      </c>
      <c r="AM31" s="12">
        <v>103997</v>
      </c>
      <c r="AN31" s="33">
        <v>76563</v>
      </c>
    </row>
    <row r="32" spans="1:40">
      <c r="A32" s="108">
        <v>23</v>
      </c>
      <c r="B32" s="9" t="s">
        <v>1523</v>
      </c>
      <c r="C32" s="109">
        <v>17.5</v>
      </c>
      <c r="D32" s="66">
        <v>17469341</v>
      </c>
      <c r="E32" s="39">
        <v>19992834</v>
      </c>
      <c r="F32" s="66">
        <v>2053688</v>
      </c>
      <c r="G32" s="66">
        <v>18847501.762400001</v>
      </c>
      <c r="H32" s="66">
        <v>20198035</v>
      </c>
      <c r="I32" s="66">
        <v>2302613</v>
      </c>
      <c r="J32" s="66">
        <v>19936512.315641664</v>
      </c>
      <c r="K32" s="66">
        <v>20143875</v>
      </c>
      <c r="L32" s="66">
        <v>2658496</v>
      </c>
      <c r="M32" s="66">
        <v>21540315.715160001</v>
      </c>
      <c r="N32" s="66">
        <v>20229106</v>
      </c>
      <c r="O32" s="66">
        <v>2707008</v>
      </c>
      <c r="P32" s="66">
        <v>318137</v>
      </c>
      <c r="Q32" s="66">
        <v>22837847.15390702</v>
      </c>
      <c r="R32" s="66">
        <v>20263035</v>
      </c>
      <c r="S32" s="66">
        <v>2964642</v>
      </c>
      <c r="T32" s="66">
        <v>0</v>
      </c>
      <c r="U32" s="66">
        <v>22281982.144923359</v>
      </c>
      <c r="V32" s="66">
        <v>20213672</v>
      </c>
      <c r="W32" s="66">
        <v>2791448</v>
      </c>
      <c r="X32" s="66">
        <v>14986</v>
      </c>
      <c r="Y32" s="66">
        <v>220883</v>
      </c>
      <c r="Z32" s="66">
        <v>22574959.842000004</v>
      </c>
      <c r="AA32" s="66">
        <v>20395123</v>
      </c>
      <c r="AB32" s="66">
        <v>2806434</v>
      </c>
      <c r="AC32" s="12">
        <v>24305160.20324</v>
      </c>
      <c r="AD32" s="12">
        <v>20957504</v>
      </c>
      <c r="AE32" s="12">
        <v>3729645.7841924857</v>
      </c>
      <c r="AF32" s="12">
        <v>25381920.618640006</v>
      </c>
      <c r="AG32" s="12">
        <v>21670472</v>
      </c>
      <c r="AH32" s="19">
        <f>3907693.36520986+16844</f>
        <v>3924537.3652098598</v>
      </c>
      <c r="AI32" s="12">
        <v>25862895.333689999</v>
      </c>
      <c r="AJ32" s="12">
        <v>21890571</v>
      </c>
      <c r="AK32" s="33">
        <v>4145009.3652098598</v>
      </c>
      <c r="AL32" s="12">
        <v>26053076.229189999</v>
      </c>
      <c r="AM32" s="12">
        <v>22187734</v>
      </c>
      <c r="AN32" s="33">
        <v>4209634.3652098598</v>
      </c>
    </row>
    <row r="33" spans="1:40">
      <c r="A33" s="108">
        <v>24</v>
      </c>
      <c r="B33" s="9" t="s">
        <v>1524</v>
      </c>
      <c r="C33" s="109">
        <v>51.25</v>
      </c>
      <c r="D33" s="66">
        <v>18090392</v>
      </c>
      <c r="E33" s="39">
        <v>8585608</v>
      </c>
      <c r="F33" s="66">
        <v>9504784</v>
      </c>
      <c r="G33" s="66">
        <v>19713838.600000001</v>
      </c>
      <c r="H33" s="66">
        <v>9148930</v>
      </c>
      <c r="I33" s="66">
        <v>10564909</v>
      </c>
      <c r="J33" s="66">
        <v>20636641.406207636</v>
      </c>
      <c r="K33" s="66">
        <v>9371626</v>
      </c>
      <c r="L33" s="66">
        <v>11265015</v>
      </c>
      <c r="M33" s="66">
        <v>22678130.579999998</v>
      </c>
      <c r="N33" s="66">
        <v>9514031</v>
      </c>
      <c r="O33" s="66">
        <v>11779707</v>
      </c>
      <c r="P33" s="66">
        <v>1384393</v>
      </c>
      <c r="Q33" s="66">
        <v>23575322.127127279</v>
      </c>
      <c r="R33" s="66">
        <v>9788345</v>
      </c>
      <c r="S33" s="66">
        <v>12900818</v>
      </c>
      <c r="T33" s="66">
        <v>886159</v>
      </c>
      <c r="U33" s="66">
        <v>22816367.782979999</v>
      </c>
      <c r="V33" s="66">
        <v>9964385</v>
      </c>
      <c r="W33" s="66">
        <v>12981543</v>
      </c>
      <c r="X33" s="66">
        <v>69691</v>
      </c>
      <c r="Y33" s="66">
        <v>802818</v>
      </c>
      <c r="Z33" s="66">
        <v>23483392.580000002</v>
      </c>
      <c r="AA33" s="66">
        <v>10232132</v>
      </c>
      <c r="AB33" s="66">
        <v>13251261</v>
      </c>
      <c r="AC33" s="12">
        <v>23567308.230000004</v>
      </c>
      <c r="AD33" s="12">
        <v>10469424</v>
      </c>
      <c r="AE33" s="12">
        <v>13355141</v>
      </c>
      <c r="AF33" s="12">
        <v>23833924.679999996</v>
      </c>
      <c r="AG33" s="12">
        <v>10829462</v>
      </c>
      <c r="AH33" s="12">
        <v>13419341</v>
      </c>
      <c r="AI33" s="12">
        <v>23327151.939999998</v>
      </c>
      <c r="AJ33" s="12">
        <v>11128856</v>
      </c>
      <c r="AK33" s="33">
        <v>13481666</v>
      </c>
      <c r="AL33" s="12">
        <v>22973661.619999997</v>
      </c>
      <c r="AM33" s="12">
        <v>11383708</v>
      </c>
      <c r="AN33" s="33">
        <v>13541691</v>
      </c>
    </row>
    <row r="34" spans="1:40">
      <c r="A34" s="108">
        <v>25</v>
      </c>
      <c r="B34" s="9" t="s">
        <v>1525</v>
      </c>
      <c r="C34" s="109">
        <v>36.36</v>
      </c>
      <c r="D34" s="66">
        <v>19213556</v>
      </c>
      <c r="E34" s="39">
        <v>11849997</v>
      </c>
      <c r="F34" s="66">
        <v>7674956.0000000019</v>
      </c>
      <c r="G34" s="66">
        <v>19765781.870000005</v>
      </c>
      <c r="H34" s="66">
        <v>12301746</v>
      </c>
      <c r="I34" s="66">
        <v>7877733.0000000019</v>
      </c>
      <c r="J34" s="66">
        <v>20737641.341686606</v>
      </c>
      <c r="K34" s="66">
        <v>12839032</v>
      </c>
      <c r="L34" s="66">
        <v>8236349</v>
      </c>
      <c r="M34" s="66">
        <v>21635191.629999999</v>
      </c>
      <c r="N34" s="66">
        <v>13286678</v>
      </c>
      <c r="O34" s="66">
        <v>7660683</v>
      </c>
      <c r="P34" s="66">
        <v>900310</v>
      </c>
      <c r="Q34" s="66">
        <v>22336539.266939711</v>
      </c>
      <c r="R34" s="66">
        <v>13855656</v>
      </c>
      <c r="S34" s="66">
        <v>8389773</v>
      </c>
      <c r="T34" s="66">
        <v>91110</v>
      </c>
      <c r="U34" s="66">
        <v>21918230.382779997</v>
      </c>
      <c r="V34" s="66">
        <v>14070986</v>
      </c>
      <c r="W34" s="66">
        <v>7985431</v>
      </c>
      <c r="X34" s="66">
        <v>42869</v>
      </c>
      <c r="Y34" s="66">
        <v>516233</v>
      </c>
      <c r="Z34" s="66">
        <v>22005905.830000002</v>
      </c>
      <c r="AA34" s="66">
        <v>14331642</v>
      </c>
      <c r="AB34" s="66">
        <v>8028300</v>
      </c>
      <c r="AC34" s="12">
        <v>21897110.52</v>
      </c>
      <c r="AD34" s="12">
        <v>14719762</v>
      </c>
      <c r="AE34" s="12">
        <v>8123660</v>
      </c>
      <c r="AF34" s="12">
        <v>22859867.109999999</v>
      </c>
      <c r="AG34" s="12">
        <v>15024829</v>
      </c>
      <c r="AH34" s="12">
        <v>8184635</v>
      </c>
      <c r="AI34" s="12">
        <v>22925709.119999997</v>
      </c>
      <c r="AJ34" s="12">
        <v>15265577</v>
      </c>
      <c r="AK34" s="33">
        <v>8245235</v>
      </c>
      <c r="AL34" s="12">
        <v>23462633.450000003</v>
      </c>
      <c r="AM34" s="12">
        <v>15314220</v>
      </c>
      <c r="AN34" s="33">
        <v>8305835</v>
      </c>
    </row>
    <row r="35" spans="1:40">
      <c r="A35" s="108">
        <v>26</v>
      </c>
      <c r="B35" s="9" t="s">
        <v>1526</v>
      </c>
      <c r="C35" s="109">
        <v>17.5</v>
      </c>
      <c r="D35" s="66">
        <v>25508704</v>
      </c>
      <c r="E35" s="39">
        <v>25370522</v>
      </c>
      <c r="F35" s="66">
        <v>3002919.2</v>
      </c>
      <c r="G35" s="66">
        <v>26906930.229400001</v>
      </c>
      <c r="H35" s="66">
        <v>25515369</v>
      </c>
      <c r="I35" s="66">
        <v>3344078.2</v>
      </c>
      <c r="J35" s="66">
        <v>28888243.350710981</v>
      </c>
      <c r="K35" s="66">
        <v>25916568</v>
      </c>
      <c r="L35" s="66">
        <v>3857487.2</v>
      </c>
      <c r="M35" s="66">
        <v>31086767.443360008</v>
      </c>
      <c r="N35" s="66">
        <v>26482952</v>
      </c>
      <c r="O35" s="66">
        <v>4119658</v>
      </c>
      <c r="P35" s="66">
        <v>484157</v>
      </c>
      <c r="Q35" s="66">
        <v>33630843.731472418</v>
      </c>
      <c r="R35" s="66">
        <v>27745446</v>
      </c>
      <c r="S35" s="66">
        <v>4511739</v>
      </c>
      <c r="T35" s="66">
        <v>1373659</v>
      </c>
      <c r="U35" s="66">
        <v>32919934.323621243</v>
      </c>
      <c r="V35" s="66">
        <v>28127012</v>
      </c>
      <c r="W35" s="66">
        <v>5541573</v>
      </c>
      <c r="X35" s="66">
        <v>29750</v>
      </c>
      <c r="Y35" s="66">
        <v>410300</v>
      </c>
      <c r="Z35" s="66">
        <v>33178102.924880005</v>
      </c>
      <c r="AA35" s="66">
        <v>28699894</v>
      </c>
      <c r="AB35" s="66">
        <v>5571323</v>
      </c>
      <c r="AC35" s="12">
        <v>34247348.968879998</v>
      </c>
      <c r="AD35" s="12">
        <v>29351497</v>
      </c>
      <c r="AE35" s="12">
        <v>5724243</v>
      </c>
      <c r="AF35" s="12">
        <v>35925169.712800004</v>
      </c>
      <c r="AG35" s="12">
        <v>30375090</v>
      </c>
      <c r="AH35" s="12">
        <v>5864908.424935</v>
      </c>
      <c r="AI35" s="12">
        <v>37689370.076880001</v>
      </c>
      <c r="AJ35" s="12">
        <v>31269266</v>
      </c>
      <c r="AK35" s="33">
        <v>6420104</v>
      </c>
      <c r="AL35" s="12">
        <v>39180121.943280004</v>
      </c>
      <c r="AM35" s="12">
        <v>32414023</v>
      </c>
      <c r="AN35" s="33">
        <v>6766099</v>
      </c>
    </row>
    <row r="36" spans="1:40">
      <c r="A36" s="108">
        <v>27</v>
      </c>
      <c r="B36" s="9" t="s">
        <v>1527</v>
      </c>
      <c r="C36" s="109">
        <v>45.69</v>
      </c>
      <c r="D36" s="66">
        <v>7643922</v>
      </c>
      <c r="E36" s="39">
        <v>2828497</v>
      </c>
      <c r="F36" s="66">
        <v>4920431</v>
      </c>
      <c r="G36" s="66">
        <v>8272940.120000001</v>
      </c>
      <c r="H36" s="66">
        <v>3113070</v>
      </c>
      <c r="I36" s="66">
        <v>5258969</v>
      </c>
      <c r="J36" s="66">
        <v>8560781.2362940945</v>
      </c>
      <c r="K36" s="66">
        <v>3328896</v>
      </c>
      <c r="L36" s="66">
        <v>5405595</v>
      </c>
      <c r="M36" s="66">
        <v>8827170.8099999987</v>
      </c>
      <c r="N36" s="66">
        <v>3585871</v>
      </c>
      <c r="O36" s="66">
        <v>4954853</v>
      </c>
      <c r="P36" s="66">
        <v>582312</v>
      </c>
      <c r="Q36" s="66">
        <v>9064946.7510200962</v>
      </c>
      <c r="R36" s="66">
        <v>3849845</v>
      </c>
      <c r="S36" s="66">
        <v>5426422</v>
      </c>
      <c r="T36" s="66">
        <v>0</v>
      </c>
      <c r="U36" s="66">
        <v>6358267</v>
      </c>
      <c r="V36" s="66">
        <v>2943167.6275719707</v>
      </c>
      <c r="W36" s="66">
        <v>3785929</v>
      </c>
      <c r="X36" s="66">
        <v>19984</v>
      </c>
      <c r="Y36" s="66">
        <v>230000</v>
      </c>
      <c r="Z36" s="66">
        <v>6692981.5599999996</v>
      </c>
      <c r="AA36" s="66">
        <v>3181543</v>
      </c>
      <c r="AB36" s="66">
        <v>3805913</v>
      </c>
      <c r="AC36" s="12">
        <v>6718784.6800000006</v>
      </c>
      <c r="AD36" s="12">
        <v>3109727</v>
      </c>
      <c r="AE36" s="12">
        <v>3837513</v>
      </c>
      <c r="AF36" s="12">
        <v>6637699.4999999991</v>
      </c>
      <c r="AG36" s="12">
        <v>3087420</v>
      </c>
      <c r="AH36" s="12">
        <v>3856463</v>
      </c>
      <c r="AI36" s="12">
        <v>6578224.6799999988</v>
      </c>
      <c r="AJ36" s="12">
        <v>3202757</v>
      </c>
      <c r="AK36" s="33">
        <v>3875013</v>
      </c>
      <c r="AL36" s="12">
        <v>6569709.3200000003</v>
      </c>
      <c r="AM36" s="12">
        <v>3390355</v>
      </c>
      <c r="AN36" s="33">
        <v>3893088</v>
      </c>
    </row>
    <row r="37" spans="1:40">
      <c r="A37" s="108">
        <v>28</v>
      </c>
      <c r="B37" s="9" t="s">
        <v>1528</v>
      </c>
      <c r="C37" s="109">
        <v>17.5</v>
      </c>
      <c r="D37" s="66">
        <v>1495721</v>
      </c>
      <c r="E37" s="39">
        <v>1260426</v>
      </c>
      <c r="F37" s="66">
        <v>505156.8</v>
      </c>
      <c r="G37" s="66">
        <v>1574409.8655099997</v>
      </c>
      <c r="H37" s="66">
        <v>1380034</v>
      </c>
      <c r="I37" s="66">
        <v>518927.8</v>
      </c>
      <c r="J37" s="66">
        <v>1531631.5569803971</v>
      </c>
      <c r="K37" s="66">
        <v>1426621</v>
      </c>
      <c r="L37" s="66">
        <v>529127.80000000005</v>
      </c>
      <c r="M37" s="66">
        <v>1559344.8398399998</v>
      </c>
      <c r="N37" s="66">
        <v>1379744</v>
      </c>
      <c r="O37" s="66">
        <v>482385.8</v>
      </c>
      <c r="P37" s="66">
        <v>56692</v>
      </c>
      <c r="Q37" s="66">
        <v>1739191.978516578</v>
      </c>
      <c r="R37" s="66">
        <v>1464517</v>
      </c>
      <c r="S37" s="66">
        <v>528296</v>
      </c>
      <c r="T37" s="66">
        <v>0</v>
      </c>
      <c r="U37" s="66">
        <v>1521295.9949798398</v>
      </c>
      <c r="V37" s="66">
        <v>1367714</v>
      </c>
      <c r="W37" s="66">
        <v>497433</v>
      </c>
      <c r="X37" s="66">
        <v>2670</v>
      </c>
      <c r="Y37" s="66">
        <v>32943</v>
      </c>
      <c r="Z37" s="66">
        <v>1493144.841</v>
      </c>
      <c r="AA37" s="66">
        <v>1321677</v>
      </c>
      <c r="AB37" s="66">
        <v>500103</v>
      </c>
      <c r="AC37" s="19">
        <v>1366340</v>
      </c>
      <c r="AD37" s="12">
        <v>1379734</v>
      </c>
      <c r="AE37" s="19">
        <v>428980</v>
      </c>
      <c r="AF37" s="12">
        <v>1449658.5541600001</v>
      </c>
      <c r="AG37" s="12">
        <v>1228268</v>
      </c>
      <c r="AH37" s="12">
        <v>433030</v>
      </c>
      <c r="AI37" s="12">
        <v>1474055.7653800002</v>
      </c>
      <c r="AJ37" s="12">
        <v>1240618</v>
      </c>
      <c r="AK37" s="33">
        <v>437180</v>
      </c>
      <c r="AL37" s="12">
        <v>1394075.23704</v>
      </c>
      <c r="AM37" s="12">
        <v>1182830</v>
      </c>
      <c r="AN37" s="33">
        <v>440980</v>
      </c>
    </row>
    <row r="38" spans="1:40">
      <c r="A38" s="108">
        <v>29</v>
      </c>
      <c r="B38" s="9" t="s">
        <v>1529</v>
      </c>
      <c r="C38" s="109">
        <v>44.03</v>
      </c>
      <c r="D38" s="66">
        <v>0</v>
      </c>
      <c r="E38" s="39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66">
        <v>24613.150009569381</v>
      </c>
      <c r="R38" s="66">
        <v>12834</v>
      </c>
      <c r="S38" s="66">
        <v>0</v>
      </c>
      <c r="T38" s="66">
        <v>11779</v>
      </c>
      <c r="U38" s="66">
        <v>24071.631359999999</v>
      </c>
      <c r="V38" s="66">
        <v>12891</v>
      </c>
      <c r="W38" s="66">
        <v>11308</v>
      </c>
      <c r="X38" s="66">
        <v>0</v>
      </c>
      <c r="Y38" s="66">
        <v>0</v>
      </c>
      <c r="Z38" s="66">
        <v>12250.07</v>
      </c>
      <c r="AA38" s="66">
        <v>6787</v>
      </c>
      <c r="AB38" s="66">
        <v>11308</v>
      </c>
      <c r="AC38" s="12">
        <v>12697.210000000001</v>
      </c>
      <c r="AD38" s="12">
        <v>6666</v>
      </c>
      <c r="AE38" s="12">
        <v>11308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33">
        <v>0</v>
      </c>
      <c r="AL38" s="12">
        <v>0</v>
      </c>
      <c r="AM38" s="12">
        <v>0</v>
      </c>
      <c r="AN38" s="33">
        <v>0</v>
      </c>
    </row>
    <row r="39" spans="1:40">
      <c r="A39" s="108">
        <v>30</v>
      </c>
      <c r="B39" s="9" t="s">
        <v>1530</v>
      </c>
      <c r="C39" s="109">
        <v>17.5</v>
      </c>
      <c r="D39" s="66">
        <v>34118143</v>
      </c>
      <c r="E39" s="39">
        <v>32135174</v>
      </c>
      <c r="F39" s="66">
        <v>6332869.2000000002</v>
      </c>
      <c r="G39" s="66">
        <v>35715876.831259988</v>
      </c>
      <c r="H39" s="66">
        <v>32889802</v>
      </c>
      <c r="I39" s="66">
        <v>6612472.2000000002</v>
      </c>
      <c r="J39" s="66">
        <v>37367798.212748706</v>
      </c>
      <c r="K39" s="66">
        <v>33478649</v>
      </c>
      <c r="L39" s="66">
        <v>6901558.2000000002</v>
      </c>
      <c r="M39" s="66">
        <v>39386154.621250004</v>
      </c>
      <c r="N39" s="66">
        <v>34043028</v>
      </c>
      <c r="O39" s="66">
        <v>6491827.2000000002</v>
      </c>
      <c r="P39" s="66">
        <v>762943</v>
      </c>
      <c r="Q39" s="66">
        <v>39194005.831609689</v>
      </c>
      <c r="R39" s="66">
        <v>34064888</v>
      </c>
      <c r="S39" s="66">
        <v>7109675</v>
      </c>
      <c r="T39" s="66">
        <v>0</v>
      </c>
      <c r="U39" s="66">
        <v>38562013.260270961</v>
      </c>
      <c r="V39" s="66">
        <v>34027524</v>
      </c>
      <c r="W39" s="66">
        <v>6694328</v>
      </c>
      <c r="X39" s="66">
        <v>35938</v>
      </c>
      <c r="Y39" s="66">
        <v>485209</v>
      </c>
      <c r="Z39" s="66">
        <v>39163824.46955999</v>
      </c>
      <c r="AA39" s="66">
        <v>34390816</v>
      </c>
      <c r="AB39" s="66">
        <v>6730266</v>
      </c>
      <c r="AC39" s="12">
        <v>41449624.288350001</v>
      </c>
      <c r="AD39" s="12">
        <v>35366026</v>
      </c>
      <c r="AE39" s="12">
        <v>6901866</v>
      </c>
      <c r="AF39" s="12">
        <v>42458330.514560007</v>
      </c>
      <c r="AG39" s="12">
        <v>36512325</v>
      </c>
      <c r="AH39" s="19">
        <f>7033951.460012+193707</f>
        <v>7227658.4600120001</v>
      </c>
      <c r="AI39" s="12">
        <v>43026226.781149998</v>
      </c>
      <c r="AJ39" s="12">
        <v>36875947</v>
      </c>
      <c r="AK39" s="33">
        <v>7336283.4600120001</v>
      </c>
      <c r="AL39" s="12">
        <v>44949344.692879997</v>
      </c>
      <c r="AM39" s="12">
        <v>37443198</v>
      </c>
      <c r="AN39" s="33">
        <v>7506147</v>
      </c>
    </row>
    <row r="40" spans="1:40">
      <c r="A40" s="108">
        <v>31</v>
      </c>
      <c r="B40" s="9" t="s">
        <v>1531</v>
      </c>
      <c r="C40" s="109">
        <v>33.130000000000003</v>
      </c>
      <c r="D40" s="66">
        <v>44723745</v>
      </c>
      <c r="E40" s="39">
        <v>33169789</v>
      </c>
      <c r="F40" s="66">
        <v>13000488.000000002</v>
      </c>
      <c r="G40" s="66">
        <v>47634963.546500005</v>
      </c>
      <c r="H40" s="66">
        <v>33645086</v>
      </c>
      <c r="I40" s="66">
        <v>14140521.000000002</v>
      </c>
      <c r="J40" s="66">
        <v>48947057.0166407</v>
      </c>
      <c r="K40" s="66">
        <v>33836479</v>
      </c>
      <c r="L40" s="66">
        <v>15747049.000000002</v>
      </c>
      <c r="M40" s="66">
        <v>51035401.591280006</v>
      </c>
      <c r="N40" s="66">
        <v>33569444</v>
      </c>
      <c r="O40" s="66">
        <v>15629163</v>
      </c>
      <c r="P40" s="66">
        <v>1836795</v>
      </c>
      <c r="Q40" s="66">
        <v>52105541.174899884</v>
      </c>
      <c r="R40" s="66">
        <v>33750443</v>
      </c>
      <c r="S40" s="66">
        <v>17116639</v>
      </c>
      <c r="T40" s="66">
        <v>1238459</v>
      </c>
      <c r="U40" s="66">
        <v>48993356.292637311</v>
      </c>
      <c r="V40" s="66">
        <v>33261644</v>
      </c>
      <c r="W40" s="66">
        <v>17282794</v>
      </c>
      <c r="X40" s="66">
        <v>92782</v>
      </c>
      <c r="Y40" s="66">
        <v>1127922</v>
      </c>
      <c r="Z40" s="66">
        <v>50875415.991750009</v>
      </c>
      <c r="AA40" s="66">
        <v>33909226</v>
      </c>
      <c r="AB40" s="66">
        <v>17375576</v>
      </c>
      <c r="AC40" s="12">
        <v>52527991.367600001</v>
      </c>
      <c r="AD40" s="12">
        <v>34773532</v>
      </c>
      <c r="AE40" s="12">
        <v>18204887.04653937</v>
      </c>
      <c r="AF40" s="12">
        <v>51957284.506579995</v>
      </c>
      <c r="AG40" s="12">
        <v>35443588</v>
      </c>
      <c r="AH40" s="19">
        <f>18343562.0465394+8422</f>
        <v>18351984.0465394</v>
      </c>
      <c r="AI40" s="12">
        <v>50581059.937599994</v>
      </c>
      <c r="AJ40" s="12">
        <v>35165450</v>
      </c>
      <c r="AK40" s="33">
        <v>18486609.0465394</v>
      </c>
      <c r="AL40" s="12">
        <v>51437518.584149994</v>
      </c>
      <c r="AM40" s="12">
        <v>35483899</v>
      </c>
      <c r="AN40" s="33">
        <v>18620584.0465394</v>
      </c>
    </row>
    <row r="41" spans="1:40">
      <c r="A41" s="108">
        <v>32</v>
      </c>
      <c r="B41" s="9" t="s">
        <v>1532</v>
      </c>
      <c r="C41" s="109">
        <v>51.61</v>
      </c>
      <c r="D41" s="66">
        <v>78960</v>
      </c>
      <c r="E41" s="39">
        <v>54427</v>
      </c>
      <c r="F41" s="66">
        <v>38854</v>
      </c>
      <c r="G41" s="66">
        <v>194416.49</v>
      </c>
      <c r="H41" s="66">
        <v>79381</v>
      </c>
      <c r="I41" s="66">
        <v>115035</v>
      </c>
      <c r="J41" s="66">
        <v>192121.28</v>
      </c>
      <c r="K41" s="66">
        <v>87676</v>
      </c>
      <c r="L41" s="66">
        <v>115785</v>
      </c>
      <c r="M41" s="66">
        <v>214016.92</v>
      </c>
      <c r="N41" s="66">
        <v>93849</v>
      </c>
      <c r="O41" s="66">
        <v>127344</v>
      </c>
      <c r="P41" s="66">
        <v>0</v>
      </c>
      <c r="Q41" s="66">
        <v>208216.51714449763</v>
      </c>
      <c r="R41" s="66">
        <v>92534</v>
      </c>
      <c r="S41" s="66">
        <v>124797</v>
      </c>
      <c r="T41" s="66">
        <v>0</v>
      </c>
      <c r="U41" s="66">
        <v>84250.709759999998</v>
      </c>
      <c r="V41" s="66">
        <v>38469</v>
      </c>
      <c r="W41" s="66">
        <v>84250.709759999998</v>
      </c>
      <c r="X41" s="66">
        <v>0</v>
      </c>
      <c r="Y41" s="66">
        <v>0</v>
      </c>
      <c r="Z41" s="66">
        <v>85750.49</v>
      </c>
      <c r="AA41" s="66">
        <v>40589</v>
      </c>
      <c r="AB41" s="66">
        <v>84251</v>
      </c>
      <c r="AC41" s="12">
        <v>88880.470000000016</v>
      </c>
      <c r="AD41" s="12">
        <v>43338</v>
      </c>
      <c r="AE41" s="12">
        <v>84251</v>
      </c>
      <c r="AF41" s="12">
        <v>116046.18</v>
      </c>
      <c r="AG41" s="12">
        <v>57626</v>
      </c>
      <c r="AH41" s="12">
        <v>84251</v>
      </c>
      <c r="AI41" s="12">
        <v>181016.85000000003</v>
      </c>
      <c r="AJ41" s="12">
        <v>89793</v>
      </c>
      <c r="AK41" s="33">
        <v>91224</v>
      </c>
      <c r="AL41" s="12">
        <v>223331.82000000004</v>
      </c>
      <c r="AM41" s="12">
        <v>112108</v>
      </c>
      <c r="AN41" s="33">
        <v>111224</v>
      </c>
    </row>
    <row r="42" spans="1:40">
      <c r="A42" s="108">
        <v>33</v>
      </c>
      <c r="B42" s="9" t="s">
        <v>1533</v>
      </c>
      <c r="C42" s="109">
        <v>17.5</v>
      </c>
      <c r="D42" s="66">
        <v>48982</v>
      </c>
      <c r="E42" s="39">
        <v>35517</v>
      </c>
      <c r="F42" s="66">
        <v>34879</v>
      </c>
      <c r="G42" s="66">
        <v>65097.96</v>
      </c>
      <c r="H42" s="66">
        <v>37532</v>
      </c>
      <c r="I42" s="66">
        <v>43027</v>
      </c>
      <c r="J42" s="66">
        <v>34065.81</v>
      </c>
      <c r="K42" s="66">
        <v>19175</v>
      </c>
      <c r="L42" s="66">
        <v>34065.81</v>
      </c>
      <c r="M42" s="66">
        <v>59717.45</v>
      </c>
      <c r="N42" s="66">
        <v>34567</v>
      </c>
      <c r="O42" s="66">
        <v>45413.81</v>
      </c>
      <c r="P42" s="66">
        <v>0</v>
      </c>
      <c r="Q42" s="66">
        <v>73839.450028708146</v>
      </c>
      <c r="R42" s="66">
        <v>45404</v>
      </c>
      <c r="S42" s="66">
        <v>44506</v>
      </c>
      <c r="T42" s="66">
        <v>0</v>
      </c>
      <c r="U42" s="66">
        <v>84250.709759999998</v>
      </c>
      <c r="V42" s="66">
        <v>55481</v>
      </c>
      <c r="W42" s="66">
        <v>42726</v>
      </c>
      <c r="X42" s="66">
        <v>0</v>
      </c>
      <c r="Y42" s="66">
        <v>0</v>
      </c>
      <c r="Z42" s="66">
        <v>122500.7</v>
      </c>
      <c r="AA42" s="66">
        <v>81440</v>
      </c>
      <c r="AB42" s="66">
        <v>42726</v>
      </c>
      <c r="AC42" s="12">
        <v>88880.470000000016</v>
      </c>
      <c r="AD42" s="12">
        <v>61527</v>
      </c>
      <c r="AE42" s="12">
        <v>42726</v>
      </c>
      <c r="AF42" s="12">
        <v>128940.2</v>
      </c>
      <c r="AG42" s="12">
        <v>98474</v>
      </c>
      <c r="AH42" s="12">
        <v>42726</v>
      </c>
      <c r="AI42" s="12">
        <v>181016.85000000003</v>
      </c>
      <c r="AJ42" s="12">
        <v>141333</v>
      </c>
      <c r="AK42" s="33">
        <v>43655</v>
      </c>
      <c r="AL42" s="12">
        <v>92399.719999999987</v>
      </c>
      <c r="AM42" s="12">
        <v>77583</v>
      </c>
      <c r="AN42" s="33">
        <v>43655</v>
      </c>
    </row>
    <row r="43" spans="1:40">
      <c r="A43" s="108">
        <v>34</v>
      </c>
      <c r="B43" s="9" t="s">
        <v>1534</v>
      </c>
      <c r="C43" s="109">
        <v>17.5</v>
      </c>
      <c r="D43" s="66">
        <v>9973</v>
      </c>
      <c r="E43" s="39">
        <v>4632</v>
      </c>
      <c r="F43" s="66">
        <v>5341</v>
      </c>
      <c r="G43" s="66">
        <v>11170.821760000001</v>
      </c>
      <c r="H43" s="66">
        <v>8623</v>
      </c>
      <c r="I43" s="66">
        <v>5551</v>
      </c>
      <c r="J43" s="66">
        <v>11756.7567</v>
      </c>
      <c r="K43" s="66">
        <v>9885</v>
      </c>
      <c r="L43" s="66">
        <v>5654</v>
      </c>
      <c r="M43" s="66">
        <v>12414.87736</v>
      </c>
      <c r="N43" s="66">
        <v>10106</v>
      </c>
      <c r="O43" s="66">
        <v>5769</v>
      </c>
      <c r="P43" s="66">
        <v>0</v>
      </c>
      <c r="Q43" s="66">
        <v>0</v>
      </c>
      <c r="R43" s="66">
        <v>0</v>
      </c>
      <c r="S43" s="66">
        <v>5654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33">
        <v>0</v>
      </c>
      <c r="AL43" s="12">
        <v>13623.25469</v>
      </c>
      <c r="AM43" s="12">
        <v>11667</v>
      </c>
      <c r="AN43" s="33">
        <v>1956</v>
      </c>
    </row>
    <row r="44" spans="1:40">
      <c r="A44" s="108">
        <v>35</v>
      </c>
      <c r="B44" s="9" t="s">
        <v>1535</v>
      </c>
      <c r="C44" s="109">
        <v>17.5</v>
      </c>
      <c r="D44" s="66">
        <v>586105185</v>
      </c>
      <c r="E44" s="39">
        <v>399376878</v>
      </c>
      <c r="F44" s="66">
        <v>203634716.00000003</v>
      </c>
      <c r="G44" s="66">
        <v>619256557.27349997</v>
      </c>
      <c r="H44" s="66">
        <v>422061485</v>
      </c>
      <c r="I44" s="66">
        <v>210540147.00000003</v>
      </c>
      <c r="J44" s="66">
        <v>645423775.69285941</v>
      </c>
      <c r="K44" s="66">
        <v>450972697</v>
      </c>
      <c r="L44" s="66">
        <v>215807608.00000003</v>
      </c>
      <c r="M44" s="66">
        <v>674654547.49265981</v>
      </c>
      <c r="N44" s="66">
        <v>485336817</v>
      </c>
      <c r="O44" s="66">
        <v>198137070.00000003</v>
      </c>
      <c r="P44" s="66">
        <v>23285769</v>
      </c>
      <c r="Q44" s="66">
        <v>698913738.66387761</v>
      </c>
      <c r="R44" s="66">
        <v>510847386</v>
      </c>
      <c r="S44" s="66">
        <v>216994382</v>
      </c>
      <c r="T44" s="66">
        <v>0</v>
      </c>
      <c r="U44" s="66">
        <v>680748415.44375777</v>
      </c>
      <c r="V44" s="66">
        <v>527398841</v>
      </c>
      <c r="W44" s="66">
        <v>204317586</v>
      </c>
      <c r="X44" s="66">
        <v>1096867</v>
      </c>
      <c r="Y44" s="66">
        <v>13086129</v>
      </c>
      <c r="Z44" s="66">
        <v>706116381.62752008</v>
      </c>
      <c r="AA44" s="66">
        <v>551817407</v>
      </c>
      <c r="AB44" s="66">
        <v>205414453</v>
      </c>
      <c r="AC44" s="12">
        <v>724294011.71002996</v>
      </c>
      <c r="AD44" s="12">
        <v>579960095</v>
      </c>
      <c r="AE44" s="12">
        <v>207858813</v>
      </c>
      <c r="AF44" s="12">
        <v>750290537.27947998</v>
      </c>
      <c r="AG44" s="12">
        <v>604305866</v>
      </c>
      <c r="AH44" s="19">
        <f>209406563+8422</f>
        <v>209414985</v>
      </c>
      <c r="AI44" s="12">
        <v>780383012.88296986</v>
      </c>
      <c r="AJ44" s="12">
        <v>627463814</v>
      </c>
      <c r="AK44" s="33">
        <v>210991435</v>
      </c>
      <c r="AL44" s="12">
        <v>805600562.75407994</v>
      </c>
      <c r="AM44" s="12">
        <v>657393838</v>
      </c>
      <c r="AN44" s="33">
        <v>212596335</v>
      </c>
    </row>
    <row r="45" spans="1:40">
      <c r="A45" s="108">
        <v>36</v>
      </c>
      <c r="B45" s="9" t="s">
        <v>1536</v>
      </c>
      <c r="C45" s="109">
        <v>17.5</v>
      </c>
      <c r="D45" s="66">
        <v>17925620</v>
      </c>
      <c r="E45" s="39">
        <v>14175597</v>
      </c>
      <c r="F45" s="66">
        <v>4520605</v>
      </c>
      <c r="G45" s="66">
        <v>19096415.879999999</v>
      </c>
      <c r="H45" s="66">
        <v>14957841</v>
      </c>
      <c r="I45" s="66">
        <v>4725494</v>
      </c>
      <c r="J45" s="66">
        <v>19833297.543827865</v>
      </c>
      <c r="K45" s="66">
        <v>15646627</v>
      </c>
      <c r="L45" s="66">
        <v>4854448</v>
      </c>
      <c r="M45" s="66">
        <v>20945577.219999999</v>
      </c>
      <c r="N45" s="66">
        <v>16223237</v>
      </c>
      <c r="O45" s="66">
        <v>4518112</v>
      </c>
      <c r="P45" s="66">
        <v>530985</v>
      </c>
      <c r="Q45" s="66">
        <v>20772043.229703348</v>
      </c>
      <c r="R45" s="66">
        <v>16779418</v>
      </c>
      <c r="S45" s="66">
        <v>4948115</v>
      </c>
      <c r="T45" s="66">
        <v>0</v>
      </c>
      <c r="U45" s="66">
        <v>19969976.504640002</v>
      </c>
      <c r="V45" s="66">
        <v>16817476</v>
      </c>
      <c r="W45" s="66">
        <v>4659046</v>
      </c>
      <c r="X45" s="66">
        <v>25012</v>
      </c>
      <c r="Y45" s="66">
        <v>321732</v>
      </c>
      <c r="Z45" s="66">
        <v>19955194.440000001</v>
      </c>
      <c r="AA45" s="66">
        <v>17178276</v>
      </c>
      <c r="AB45" s="66">
        <v>4684058</v>
      </c>
      <c r="AC45" s="12">
        <v>20413172.529999997</v>
      </c>
      <c r="AD45" s="12">
        <v>17508247</v>
      </c>
      <c r="AE45" s="12">
        <v>4771738</v>
      </c>
      <c r="AF45" s="12">
        <v>20231816.77</v>
      </c>
      <c r="AG45" s="12">
        <v>17624172</v>
      </c>
      <c r="AH45" s="12">
        <v>4825238</v>
      </c>
      <c r="AI45" s="12">
        <v>19753593.370000005</v>
      </c>
      <c r="AJ45" s="12">
        <v>16968423</v>
      </c>
      <c r="AK45" s="33">
        <v>4877338</v>
      </c>
      <c r="AL45" s="12">
        <v>19473369.859999999</v>
      </c>
      <c r="AM45" s="12">
        <v>16682400</v>
      </c>
      <c r="AN45" s="33">
        <v>4927363</v>
      </c>
    </row>
    <row r="46" spans="1:40">
      <c r="A46" s="108">
        <v>37</v>
      </c>
      <c r="B46" s="9" t="s">
        <v>1537</v>
      </c>
      <c r="C46" s="109">
        <v>17.5</v>
      </c>
      <c r="D46" s="66">
        <v>4097907</v>
      </c>
      <c r="E46" s="39">
        <v>3155257</v>
      </c>
      <c r="F46" s="66">
        <v>1318163</v>
      </c>
      <c r="G46" s="66">
        <v>4120404.6616799999</v>
      </c>
      <c r="H46" s="66">
        <v>3160718</v>
      </c>
      <c r="I46" s="66">
        <v>1344663</v>
      </c>
      <c r="J46" s="66">
        <v>4148265.2990540327</v>
      </c>
      <c r="K46" s="66">
        <v>3153303</v>
      </c>
      <c r="L46" s="66">
        <v>1370363</v>
      </c>
      <c r="M46" s="66">
        <v>4158143.8214699994</v>
      </c>
      <c r="N46" s="66">
        <v>3122645</v>
      </c>
      <c r="O46" s="66">
        <v>1248173</v>
      </c>
      <c r="P46" s="66">
        <v>146690</v>
      </c>
      <c r="Q46" s="66">
        <v>4221713.9749441538</v>
      </c>
      <c r="R46" s="66">
        <v>3141987</v>
      </c>
      <c r="S46" s="66">
        <v>1366966</v>
      </c>
      <c r="T46" s="66">
        <v>0</v>
      </c>
      <c r="U46" s="66">
        <v>3719555.6312304004</v>
      </c>
      <c r="V46" s="66">
        <v>3019563</v>
      </c>
      <c r="W46" s="66">
        <v>1287108</v>
      </c>
      <c r="X46" s="66">
        <v>6910</v>
      </c>
      <c r="Y46" s="66">
        <v>83923</v>
      </c>
      <c r="Z46" s="66">
        <v>3688231.1508000009</v>
      </c>
      <c r="AA46" s="66">
        <v>3037911</v>
      </c>
      <c r="AB46" s="66">
        <v>1294018</v>
      </c>
      <c r="AC46" s="12">
        <v>3802586.1715900004</v>
      </c>
      <c r="AD46" s="12">
        <v>3281068</v>
      </c>
      <c r="AE46" s="12">
        <v>1310578</v>
      </c>
      <c r="AF46" s="19">
        <v>0</v>
      </c>
      <c r="AG46" s="19">
        <v>0</v>
      </c>
      <c r="AH46" s="19">
        <v>0</v>
      </c>
      <c r="AI46" s="12">
        <v>0</v>
      </c>
      <c r="AJ46" s="12">
        <v>0</v>
      </c>
      <c r="AK46" s="33">
        <v>0</v>
      </c>
      <c r="AL46" s="12">
        <v>0</v>
      </c>
      <c r="AM46" s="12">
        <v>0</v>
      </c>
      <c r="AN46" s="33">
        <v>0</v>
      </c>
    </row>
    <row r="47" spans="1:40">
      <c r="A47" s="108">
        <v>38</v>
      </c>
      <c r="B47" s="9" t="s">
        <v>1538</v>
      </c>
      <c r="C47" s="109">
        <v>17.5</v>
      </c>
      <c r="D47" s="66">
        <v>6071885</v>
      </c>
      <c r="E47" s="39">
        <v>5163711</v>
      </c>
      <c r="F47" s="66">
        <v>1491956.8</v>
      </c>
      <c r="G47" s="66">
        <v>6289686.6546200002</v>
      </c>
      <c r="H47" s="66">
        <v>5060226</v>
      </c>
      <c r="I47" s="66">
        <v>1536106.8</v>
      </c>
      <c r="J47" s="66">
        <v>6441226.7548756497</v>
      </c>
      <c r="K47" s="66">
        <v>5155389</v>
      </c>
      <c r="L47" s="66">
        <v>1579156.8</v>
      </c>
      <c r="M47" s="66">
        <v>6868240.9885999989</v>
      </c>
      <c r="N47" s="66">
        <v>5466446</v>
      </c>
      <c r="O47" s="66">
        <v>1479954.8</v>
      </c>
      <c r="P47" s="66">
        <v>173929</v>
      </c>
      <c r="Q47" s="66">
        <v>6715149.8644612292</v>
      </c>
      <c r="R47" s="66">
        <v>5538616</v>
      </c>
      <c r="S47" s="66">
        <v>1620806</v>
      </c>
      <c r="T47" s="66">
        <v>0</v>
      </c>
      <c r="U47" s="66">
        <v>6426161.3153402992</v>
      </c>
      <c r="V47" s="66">
        <v>5556487</v>
      </c>
      <c r="W47" s="66">
        <v>1526119</v>
      </c>
      <c r="X47" s="66">
        <v>8193</v>
      </c>
      <c r="Y47" s="66">
        <v>106694</v>
      </c>
      <c r="Z47" s="66">
        <v>6278578.7740599988</v>
      </c>
      <c r="AA47" s="66">
        <v>5546995</v>
      </c>
      <c r="AB47" s="66">
        <v>1534312</v>
      </c>
      <c r="AC47" s="12">
        <v>6142159.6714999992</v>
      </c>
      <c r="AD47" s="12">
        <v>5438279</v>
      </c>
      <c r="AE47" s="12">
        <v>1563632</v>
      </c>
      <c r="AF47" s="12">
        <v>6321744.6236000005</v>
      </c>
      <c r="AG47" s="12">
        <v>5657134</v>
      </c>
      <c r="AH47" s="19">
        <f>1582232+25266</f>
        <v>1607498</v>
      </c>
      <c r="AI47" s="12">
        <v>6315613.1311499998</v>
      </c>
      <c r="AJ47" s="12">
        <v>5486948</v>
      </c>
      <c r="AK47" s="33">
        <v>1625748</v>
      </c>
      <c r="AL47" s="12">
        <v>6380974.8437599996</v>
      </c>
      <c r="AM47" s="12">
        <v>5508993</v>
      </c>
      <c r="AN47" s="33">
        <v>1643973</v>
      </c>
    </row>
    <row r="48" spans="1:40">
      <c r="A48" s="108">
        <v>39</v>
      </c>
      <c r="B48" s="9" t="s">
        <v>1539</v>
      </c>
      <c r="C48" s="109">
        <v>17.5</v>
      </c>
      <c r="D48" s="66">
        <v>2456202</v>
      </c>
      <c r="E48" s="39">
        <v>2401450</v>
      </c>
      <c r="F48" s="66">
        <v>399441.2</v>
      </c>
      <c r="G48" s="66">
        <v>2596679.29</v>
      </c>
      <c r="H48" s="66">
        <v>2468253</v>
      </c>
      <c r="I48" s="66">
        <v>424025.2</v>
      </c>
      <c r="J48" s="66">
        <v>2637266.6833377071</v>
      </c>
      <c r="K48" s="66">
        <v>2412440</v>
      </c>
      <c r="L48" s="66">
        <v>441425.2</v>
      </c>
      <c r="M48" s="66">
        <v>2748598.3</v>
      </c>
      <c r="N48" s="66">
        <v>2379694</v>
      </c>
      <c r="O48" s="66">
        <v>412437.2</v>
      </c>
      <c r="P48" s="66">
        <v>48471</v>
      </c>
      <c r="Q48" s="66">
        <v>2995460.8425033498</v>
      </c>
      <c r="R48" s="66">
        <v>2540646</v>
      </c>
      <c r="S48" s="66">
        <v>451690</v>
      </c>
      <c r="T48" s="66">
        <v>3125</v>
      </c>
      <c r="U48" s="66">
        <v>2900472.82014</v>
      </c>
      <c r="V48" s="66">
        <v>2577094</v>
      </c>
      <c r="W48" s="66">
        <v>428244</v>
      </c>
      <c r="X48" s="66">
        <v>2299</v>
      </c>
      <c r="Y48" s="66">
        <v>33097</v>
      </c>
      <c r="Z48" s="66">
        <v>2809495.56</v>
      </c>
      <c r="AA48" s="66">
        <v>2592747</v>
      </c>
      <c r="AB48" s="66">
        <v>430543</v>
      </c>
      <c r="AC48" s="19">
        <v>2762062</v>
      </c>
      <c r="AD48" s="12">
        <v>2804850</v>
      </c>
      <c r="AE48" s="19">
        <v>404281</v>
      </c>
      <c r="AF48" s="12">
        <v>2837168.6900000004</v>
      </c>
      <c r="AG48" s="12">
        <v>2524555</v>
      </c>
      <c r="AH48" s="12">
        <v>427336.88018750004</v>
      </c>
      <c r="AI48" s="12">
        <v>2701535.6</v>
      </c>
      <c r="AJ48" s="12">
        <v>2336823</v>
      </c>
      <c r="AK48" s="33">
        <v>443237.88018750004</v>
      </c>
      <c r="AL48" s="12">
        <v>2619960.2999999998</v>
      </c>
      <c r="AM48" s="12">
        <v>2263384</v>
      </c>
      <c r="AN48" s="33">
        <v>450312.88018750004</v>
      </c>
    </row>
    <row r="49" spans="1:40">
      <c r="A49" s="108">
        <v>40</v>
      </c>
      <c r="B49" s="9" t="s">
        <v>1540</v>
      </c>
      <c r="C49" s="109">
        <v>28.62</v>
      </c>
      <c r="D49" s="66">
        <v>36257909</v>
      </c>
      <c r="E49" s="39">
        <v>32433077</v>
      </c>
      <c r="F49" s="66">
        <v>4903921.2</v>
      </c>
      <c r="G49" s="66">
        <v>39382974.82124</v>
      </c>
      <c r="H49" s="66">
        <v>33034864</v>
      </c>
      <c r="I49" s="66">
        <v>6348111</v>
      </c>
      <c r="J49" s="66">
        <v>41131026.449868038</v>
      </c>
      <c r="K49" s="66">
        <v>33655897</v>
      </c>
      <c r="L49" s="66">
        <v>7475129</v>
      </c>
      <c r="M49" s="66">
        <v>44050195.07244999</v>
      </c>
      <c r="N49" s="66">
        <v>34532907</v>
      </c>
      <c r="O49" s="66">
        <v>8516409</v>
      </c>
      <c r="P49" s="66">
        <v>1000879</v>
      </c>
      <c r="Q49" s="66">
        <v>46447721.11701142</v>
      </c>
      <c r="R49" s="66">
        <v>34269687</v>
      </c>
      <c r="S49" s="66">
        <v>9326942</v>
      </c>
      <c r="T49" s="66">
        <v>2851092</v>
      </c>
      <c r="U49" s="66">
        <v>45861987.164652348</v>
      </c>
      <c r="V49" s="66">
        <v>35115999</v>
      </c>
      <c r="W49" s="66">
        <v>11466594</v>
      </c>
      <c r="X49" s="66">
        <v>61558</v>
      </c>
      <c r="Y49" s="66">
        <v>781482</v>
      </c>
      <c r="Z49" s="66">
        <v>47773435.682659999</v>
      </c>
      <c r="AA49" s="66">
        <v>35619436</v>
      </c>
      <c r="AB49" s="66">
        <v>12154000</v>
      </c>
      <c r="AC49" s="12">
        <v>49979205.223809995</v>
      </c>
      <c r="AD49" s="12">
        <v>36669696</v>
      </c>
      <c r="AE49" s="12">
        <v>13546898.562588248</v>
      </c>
      <c r="AF49" s="12">
        <v>51154368.228680007</v>
      </c>
      <c r="AG49" s="12">
        <v>37491319</v>
      </c>
      <c r="AH49" s="12">
        <v>13863900.583767677</v>
      </c>
      <c r="AI49" s="12">
        <v>53388255.002250001</v>
      </c>
      <c r="AJ49" s="12">
        <v>38760993</v>
      </c>
      <c r="AK49" s="33">
        <v>14627262</v>
      </c>
      <c r="AL49" s="12">
        <v>55247735.783950001</v>
      </c>
      <c r="AM49" s="12">
        <v>39956696</v>
      </c>
      <c r="AN49" s="33">
        <v>15291040</v>
      </c>
    </row>
    <row r="50" spans="1:40">
      <c r="A50" s="108">
        <v>41</v>
      </c>
      <c r="B50" s="9" t="s">
        <v>1541</v>
      </c>
      <c r="C50" s="109">
        <v>17.5</v>
      </c>
      <c r="D50" s="66">
        <v>3745908</v>
      </c>
      <c r="E50" s="39">
        <v>3609192</v>
      </c>
      <c r="F50" s="66">
        <v>847877.2</v>
      </c>
      <c r="G50" s="66">
        <v>3716661.11</v>
      </c>
      <c r="H50" s="66">
        <v>3503455</v>
      </c>
      <c r="I50" s="66">
        <v>872877.2</v>
      </c>
      <c r="J50" s="66">
        <v>3870065.49</v>
      </c>
      <c r="K50" s="66">
        <v>3592082</v>
      </c>
      <c r="L50" s="66">
        <v>899723.2</v>
      </c>
      <c r="M50" s="66">
        <v>4197809.6900000004</v>
      </c>
      <c r="N50" s="66">
        <v>3789305</v>
      </c>
      <c r="O50" s="66">
        <v>856428.2</v>
      </c>
      <c r="P50" s="66">
        <v>100650</v>
      </c>
      <c r="Q50" s="66">
        <v>4216302.6441186611</v>
      </c>
      <c r="R50" s="66">
        <v>3870397</v>
      </c>
      <c r="S50" s="66">
        <v>937937</v>
      </c>
      <c r="T50" s="66">
        <v>0</v>
      </c>
      <c r="U50" s="66">
        <v>4075130.8498800001</v>
      </c>
      <c r="V50" s="66">
        <v>3786992</v>
      </c>
      <c r="W50" s="66">
        <v>883143</v>
      </c>
      <c r="X50" s="66">
        <v>4741</v>
      </c>
      <c r="Y50" s="66">
        <v>62353</v>
      </c>
      <c r="Z50" s="66">
        <v>4135853.54</v>
      </c>
      <c r="AA50" s="66">
        <v>3959695</v>
      </c>
      <c r="AB50" s="66">
        <v>887884</v>
      </c>
      <c r="AC50" s="12">
        <v>4270180.41</v>
      </c>
      <c r="AD50" s="12">
        <v>4095847</v>
      </c>
      <c r="AE50" s="12">
        <v>906844</v>
      </c>
      <c r="AF50" s="12">
        <v>4270777.8100000005</v>
      </c>
      <c r="AG50" s="12">
        <v>4059699</v>
      </c>
      <c r="AH50" s="12">
        <v>918344</v>
      </c>
      <c r="AI50" s="12">
        <v>4371530.74</v>
      </c>
      <c r="AJ50" s="12">
        <v>3934378</v>
      </c>
      <c r="AK50" s="33">
        <v>930169</v>
      </c>
      <c r="AL50" s="12">
        <v>4481450.93</v>
      </c>
      <c r="AM50" s="12">
        <v>3903212</v>
      </c>
      <c r="AN50" s="33">
        <v>942019</v>
      </c>
    </row>
    <row r="51" spans="1:40">
      <c r="A51" s="108">
        <v>42</v>
      </c>
      <c r="B51" s="9" t="s">
        <v>1542</v>
      </c>
      <c r="C51" s="109">
        <v>39.86</v>
      </c>
      <c r="D51" s="66">
        <v>88168</v>
      </c>
      <c r="E51" s="39">
        <v>50372</v>
      </c>
      <c r="F51" s="66">
        <v>88168</v>
      </c>
      <c r="G51" s="66">
        <v>97646.94</v>
      </c>
      <c r="H51" s="66">
        <v>52590</v>
      </c>
      <c r="I51" s="66">
        <v>91714</v>
      </c>
      <c r="J51" s="66">
        <v>79486.89</v>
      </c>
      <c r="K51" s="66">
        <v>42308</v>
      </c>
      <c r="L51" s="66">
        <v>79486.89</v>
      </c>
      <c r="M51" s="66">
        <v>95547.92</v>
      </c>
      <c r="N51" s="66">
        <v>49903</v>
      </c>
      <c r="O51" s="66">
        <v>85767.89</v>
      </c>
      <c r="P51" s="66">
        <v>0</v>
      </c>
      <c r="Q51" s="66">
        <v>110759.17504306222</v>
      </c>
      <c r="R51" s="66">
        <v>61737</v>
      </c>
      <c r="S51" s="66">
        <v>84053</v>
      </c>
      <c r="T51" s="66">
        <v>0</v>
      </c>
      <c r="U51" s="66">
        <v>36107.447039999999</v>
      </c>
      <c r="V51" s="66">
        <v>20964</v>
      </c>
      <c r="W51" s="66">
        <v>36107.447039999999</v>
      </c>
      <c r="X51" s="66">
        <v>0</v>
      </c>
      <c r="Y51" s="66">
        <v>0</v>
      </c>
      <c r="Z51" s="66">
        <v>49000.28</v>
      </c>
      <c r="AA51" s="66">
        <v>28706</v>
      </c>
      <c r="AB51" s="66">
        <v>36107</v>
      </c>
      <c r="AC51" s="12">
        <v>38091.630000000005</v>
      </c>
      <c r="AD51" s="12">
        <v>22925</v>
      </c>
      <c r="AE51" s="12">
        <v>36107</v>
      </c>
      <c r="AF51" s="12">
        <v>51576.08</v>
      </c>
      <c r="AG51" s="12">
        <v>31717</v>
      </c>
      <c r="AH51" s="12">
        <v>36107</v>
      </c>
      <c r="AI51" s="12">
        <v>78029.39999999998</v>
      </c>
      <c r="AJ51" s="12">
        <v>48603</v>
      </c>
      <c r="AK51" s="33">
        <v>36107</v>
      </c>
      <c r="AL51" s="12">
        <v>131999.6</v>
      </c>
      <c r="AM51" s="12">
        <v>81574</v>
      </c>
      <c r="AN51" s="33">
        <v>50426</v>
      </c>
    </row>
    <row r="52" spans="1:40">
      <c r="A52" s="108">
        <v>43</v>
      </c>
      <c r="B52" s="9" t="s">
        <v>1543</v>
      </c>
      <c r="C52" s="109">
        <v>43.9</v>
      </c>
      <c r="D52" s="66">
        <v>2082262</v>
      </c>
      <c r="E52" s="39">
        <v>1222310</v>
      </c>
      <c r="F52" s="66">
        <v>892997.6</v>
      </c>
      <c r="G52" s="66">
        <v>2227974.4500000002</v>
      </c>
      <c r="H52" s="66">
        <v>1181088</v>
      </c>
      <c r="I52" s="66">
        <v>1046886</v>
      </c>
      <c r="J52" s="66">
        <v>2430566.1536758002</v>
      </c>
      <c r="K52" s="66">
        <v>1254545</v>
      </c>
      <c r="L52" s="66">
        <v>1176021</v>
      </c>
      <c r="M52" s="66">
        <v>2380996.33</v>
      </c>
      <c r="N52" s="66">
        <v>1252428</v>
      </c>
      <c r="O52" s="66">
        <v>1065723</v>
      </c>
      <c r="P52" s="66">
        <v>125248</v>
      </c>
      <c r="Q52" s="66">
        <v>2416094.560888038</v>
      </c>
      <c r="R52" s="66">
        <v>1320275</v>
      </c>
      <c r="S52" s="66">
        <v>1167152</v>
      </c>
      <c r="T52" s="66">
        <v>0</v>
      </c>
      <c r="U52" s="66">
        <v>2491980.6652200003</v>
      </c>
      <c r="V52" s="66">
        <v>1418885</v>
      </c>
      <c r="W52" s="66">
        <v>1098967</v>
      </c>
      <c r="X52" s="66">
        <v>5900</v>
      </c>
      <c r="Y52" s="66">
        <v>69910</v>
      </c>
      <c r="Z52" s="66">
        <v>2587336.7200000002</v>
      </c>
      <c r="AA52" s="66">
        <v>1412114</v>
      </c>
      <c r="AB52" s="66">
        <v>1175223</v>
      </c>
      <c r="AC52" s="12">
        <v>2627653.7399999998</v>
      </c>
      <c r="AD52" s="12">
        <v>1439707</v>
      </c>
      <c r="AE52" s="12">
        <v>1187947</v>
      </c>
      <c r="AF52" s="12">
        <v>2589280.4</v>
      </c>
      <c r="AG52" s="12">
        <v>1451989</v>
      </c>
      <c r="AH52" s="12">
        <v>1195297</v>
      </c>
      <c r="AI52" s="12">
        <v>2557047.06</v>
      </c>
      <c r="AJ52" s="12">
        <v>1495359</v>
      </c>
      <c r="AK52" s="33">
        <v>1202422</v>
      </c>
      <c r="AL52" s="12">
        <v>2535170.4500000002</v>
      </c>
      <c r="AM52" s="12">
        <v>1464818</v>
      </c>
      <c r="AN52" s="33">
        <v>1209272</v>
      </c>
    </row>
    <row r="53" spans="1:40">
      <c r="A53" s="108">
        <v>44</v>
      </c>
      <c r="B53" s="9" t="s">
        <v>1544</v>
      </c>
      <c r="C53" s="109">
        <v>78.81</v>
      </c>
      <c r="D53" s="66">
        <v>138977359</v>
      </c>
      <c r="E53" s="39">
        <v>28667300</v>
      </c>
      <c r="F53" s="66">
        <v>110310059</v>
      </c>
      <c r="G53" s="66">
        <v>148050710.59000003</v>
      </c>
      <c r="H53" s="66">
        <v>30752545</v>
      </c>
      <c r="I53" s="66">
        <v>117298166</v>
      </c>
      <c r="J53" s="66">
        <v>154658101.48941717</v>
      </c>
      <c r="K53" s="66">
        <v>32078890</v>
      </c>
      <c r="L53" s="66">
        <v>122579211</v>
      </c>
      <c r="M53" s="66">
        <v>162730674.18000001</v>
      </c>
      <c r="N53" s="66">
        <v>33821654</v>
      </c>
      <c r="O53" s="66">
        <v>115352398</v>
      </c>
      <c r="P53" s="66">
        <v>13556622</v>
      </c>
      <c r="Q53" s="66">
        <v>165249140.34832537</v>
      </c>
      <c r="R53" s="66">
        <v>32323782</v>
      </c>
      <c r="S53" s="66">
        <v>126330840</v>
      </c>
      <c r="T53" s="66">
        <v>6594518</v>
      </c>
      <c r="U53" s="66">
        <v>165226027.56366</v>
      </c>
      <c r="V53" s="66">
        <v>32681998</v>
      </c>
      <c r="W53" s="66">
        <v>130000851</v>
      </c>
      <c r="X53" s="66">
        <v>697902</v>
      </c>
      <c r="Y53" s="66">
        <v>2623405</v>
      </c>
      <c r="Z53" s="66">
        <v>173663222.44</v>
      </c>
      <c r="AA53" s="66">
        <v>34080582</v>
      </c>
      <c r="AB53" s="66">
        <v>139582640</v>
      </c>
      <c r="AC53" s="12">
        <v>183049366.26000002</v>
      </c>
      <c r="AD53" s="12">
        <v>34969008</v>
      </c>
      <c r="AE53" s="12">
        <v>148088586</v>
      </c>
      <c r="AF53" s="12">
        <v>194125642.31999999</v>
      </c>
      <c r="AG53" s="12">
        <v>36202770</v>
      </c>
      <c r="AH53" s="12">
        <v>157922872</v>
      </c>
      <c r="AI53" s="12">
        <v>202656340.72</v>
      </c>
      <c r="AJ53" s="12">
        <v>37791281</v>
      </c>
      <c r="AK53" s="33">
        <v>164865060</v>
      </c>
      <c r="AL53" s="12">
        <v>209479318.44</v>
      </c>
      <c r="AM53" s="12">
        <v>39438390</v>
      </c>
      <c r="AN53" s="33">
        <v>170040928</v>
      </c>
    </row>
    <row r="54" spans="1:40">
      <c r="A54" s="108">
        <v>45</v>
      </c>
      <c r="B54" s="9" t="s">
        <v>1545</v>
      </c>
      <c r="C54" s="109">
        <v>58.45</v>
      </c>
      <c r="D54" s="66">
        <v>2025359</v>
      </c>
      <c r="E54" s="39">
        <v>709065</v>
      </c>
      <c r="F54" s="66">
        <v>1322058.3999999999</v>
      </c>
      <c r="G54" s="66">
        <v>2063441.72</v>
      </c>
      <c r="H54" s="66">
        <v>801638</v>
      </c>
      <c r="I54" s="66">
        <v>1345037.4</v>
      </c>
      <c r="J54" s="66">
        <v>2050160.4735631028</v>
      </c>
      <c r="K54" s="66">
        <v>812205</v>
      </c>
      <c r="L54" s="66">
        <v>1357887.4</v>
      </c>
      <c r="M54" s="66">
        <v>2003095.25</v>
      </c>
      <c r="N54" s="66">
        <v>823505</v>
      </c>
      <c r="O54" s="66">
        <v>1225913.3999999999</v>
      </c>
      <c r="P54" s="66">
        <v>144074</v>
      </c>
      <c r="Q54" s="66">
        <v>2262218.9634143542</v>
      </c>
      <c r="R54" s="66">
        <v>963341</v>
      </c>
      <c r="S54" s="66">
        <v>1342588</v>
      </c>
      <c r="T54" s="66">
        <v>0</v>
      </c>
      <c r="U54" s="66">
        <v>2318727.5348999999</v>
      </c>
      <c r="V54" s="66">
        <v>997242</v>
      </c>
      <c r="W54" s="66">
        <v>1296130</v>
      </c>
      <c r="X54" s="66">
        <v>6958</v>
      </c>
      <c r="Y54" s="66">
        <v>46050</v>
      </c>
      <c r="Z54" s="66">
        <v>2344861.94</v>
      </c>
      <c r="AA54" s="66">
        <v>1042415</v>
      </c>
      <c r="AB54" s="66">
        <v>1303088</v>
      </c>
      <c r="AC54" s="12">
        <v>2462784.7700000005</v>
      </c>
      <c r="AD54" s="12">
        <v>1111388</v>
      </c>
      <c r="AE54" s="12">
        <v>1354889.719122</v>
      </c>
      <c r="AF54" s="12">
        <v>2368076.6400000006</v>
      </c>
      <c r="AG54" s="12">
        <v>1081418</v>
      </c>
      <c r="AH54" s="12">
        <v>1361089.719122</v>
      </c>
      <c r="AI54" s="12">
        <v>2293424.8199999998</v>
      </c>
      <c r="AJ54" s="12">
        <v>1033581</v>
      </c>
      <c r="AK54" s="33">
        <v>1366889.719122</v>
      </c>
      <c r="AL54" s="12">
        <v>2475237.4299999997</v>
      </c>
      <c r="AM54" s="12">
        <v>1069272</v>
      </c>
      <c r="AN54" s="33">
        <v>1405965</v>
      </c>
    </row>
    <row r="55" spans="1:40">
      <c r="A55" s="108">
        <v>46</v>
      </c>
      <c r="B55" s="9" t="s">
        <v>1546</v>
      </c>
      <c r="C55" s="109">
        <v>17.5</v>
      </c>
      <c r="D55" s="66">
        <v>43182454</v>
      </c>
      <c r="E55" s="39">
        <v>61282406</v>
      </c>
      <c r="F55" s="66">
        <v>5214247.2</v>
      </c>
      <c r="G55" s="66">
        <v>46243374.585639991</v>
      </c>
      <c r="H55" s="66">
        <v>59029263</v>
      </c>
      <c r="I55" s="66">
        <v>5789916.2000000002</v>
      </c>
      <c r="J55" s="66">
        <v>49807109.097208999</v>
      </c>
      <c r="K55" s="66">
        <v>56651328</v>
      </c>
      <c r="L55" s="66">
        <v>6667814.2000000002</v>
      </c>
      <c r="M55" s="66">
        <v>52046875.491919994</v>
      </c>
      <c r="N55" s="66">
        <v>53580843</v>
      </c>
      <c r="O55" s="66">
        <v>6687235.2000000002</v>
      </c>
      <c r="P55" s="66">
        <v>785907</v>
      </c>
      <c r="Q55" s="66">
        <v>55448797.678294986</v>
      </c>
      <c r="R55" s="66">
        <v>53202974</v>
      </c>
      <c r="S55" s="66">
        <v>7323679</v>
      </c>
      <c r="T55" s="66">
        <v>0</v>
      </c>
      <c r="U55" s="66">
        <v>55383764.102746435</v>
      </c>
      <c r="V55" s="66">
        <v>52241986</v>
      </c>
      <c r="W55" s="66">
        <v>6895830</v>
      </c>
      <c r="X55" s="66">
        <v>37020</v>
      </c>
      <c r="Y55" s="66">
        <v>549129</v>
      </c>
      <c r="Z55" s="66">
        <v>57861961.59826</v>
      </c>
      <c r="AA55" s="66">
        <v>52548862</v>
      </c>
      <c r="AB55" s="66">
        <v>6932850</v>
      </c>
      <c r="AC55" s="12">
        <v>63110212.205569983</v>
      </c>
      <c r="AD55" s="12">
        <v>54160831</v>
      </c>
      <c r="AE55" s="12">
        <v>8949381</v>
      </c>
      <c r="AF55" s="12">
        <v>66334276.020650007</v>
      </c>
      <c r="AG55" s="12">
        <v>55964810</v>
      </c>
      <c r="AH55" s="12">
        <v>10369466</v>
      </c>
      <c r="AI55" s="12">
        <v>68558216.958700001</v>
      </c>
      <c r="AJ55" s="12">
        <v>57398755</v>
      </c>
      <c r="AK55" s="33">
        <v>11159462</v>
      </c>
      <c r="AL55" s="12">
        <v>71400245.83788</v>
      </c>
      <c r="AM55" s="12">
        <v>59216726</v>
      </c>
      <c r="AN55" s="33">
        <v>12183520</v>
      </c>
    </row>
    <row r="56" spans="1:40">
      <c r="A56" s="108">
        <v>47</v>
      </c>
      <c r="B56" s="9" t="s">
        <v>1547</v>
      </c>
      <c r="C56" s="109">
        <v>26.77</v>
      </c>
      <c r="D56" s="66">
        <v>0</v>
      </c>
      <c r="E56" s="39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12306.57500478469</v>
      </c>
      <c r="R56" s="66">
        <v>6213</v>
      </c>
      <c r="S56" s="66">
        <v>0</v>
      </c>
      <c r="T56" s="66">
        <v>6094</v>
      </c>
      <c r="U56" s="66">
        <v>12035.81568</v>
      </c>
      <c r="V56" s="66">
        <v>5834</v>
      </c>
      <c r="W56" s="66">
        <v>6202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33">
        <v>0</v>
      </c>
      <c r="AL56" s="12">
        <v>0</v>
      </c>
      <c r="AM56" s="12">
        <v>0</v>
      </c>
      <c r="AN56" s="33">
        <v>0</v>
      </c>
    </row>
    <row r="57" spans="1:40">
      <c r="A57" s="108">
        <v>48</v>
      </c>
      <c r="B57" s="9" t="s">
        <v>1548</v>
      </c>
      <c r="C57" s="109">
        <v>17.5</v>
      </c>
      <c r="D57" s="66">
        <v>26346430</v>
      </c>
      <c r="E57" s="39">
        <v>31715482</v>
      </c>
      <c r="F57" s="66">
        <v>3726893.6</v>
      </c>
      <c r="G57" s="66">
        <v>28476092.515739989</v>
      </c>
      <c r="H57" s="66">
        <v>31274657</v>
      </c>
      <c r="I57" s="66">
        <v>4099584.6</v>
      </c>
      <c r="J57" s="66">
        <v>29703889.542099517</v>
      </c>
      <c r="K57" s="66">
        <v>30286140</v>
      </c>
      <c r="L57" s="66">
        <v>4663527.5999999996</v>
      </c>
      <c r="M57" s="66">
        <v>32206347.779779997</v>
      </c>
      <c r="N57" s="66">
        <v>29440791</v>
      </c>
      <c r="O57" s="66">
        <v>4943419.5999999996</v>
      </c>
      <c r="P57" s="66">
        <v>580968</v>
      </c>
      <c r="Q57" s="66">
        <v>33076725.604208447</v>
      </c>
      <c r="R57" s="66">
        <v>30090020</v>
      </c>
      <c r="S57" s="66">
        <v>5413900</v>
      </c>
      <c r="T57" s="66">
        <v>0</v>
      </c>
      <c r="U57" s="66">
        <v>32935307.252465941</v>
      </c>
      <c r="V57" s="66">
        <v>30061628</v>
      </c>
      <c r="W57" s="66">
        <v>5097620</v>
      </c>
      <c r="X57" s="66">
        <v>27366</v>
      </c>
      <c r="Y57" s="66">
        <v>382764</v>
      </c>
      <c r="Z57" s="66">
        <v>33128199.854009997</v>
      </c>
      <c r="AA57" s="66">
        <v>30481205</v>
      </c>
      <c r="AB57" s="66">
        <v>5124986</v>
      </c>
      <c r="AC57" s="12">
        <v>33884514.180340007</v>
      </c>
      <c r="AD57" s="12">
        <v>31423998</v>
      </c>
      <c r="AE57" s="12">
        <v>5326186.995389875</v>
      </c>
      <c r="AF57" s="12">
        <v>34352845.412480004</v>
      </c>
      <c r="AG57" s="12">
        <v>32068110</v>
      </c>
      <c r="AH57" s="12">
        <v>5497577.2333384063</v>
      </c>
      <c r="AI57" s="12">
        <v>34467698.66996</v>
      </c>
      <c r="AJ57" s="12">
        <v>30725441</v>
      </c>
      <c r="AK57" s="33">
        <v>5684571.2333384063</v>
      </c>
      <c r="AL57" s="12">
        <v>34239007.273680001</v>
      </c>
      <c r="AM57" s="12">
        <v>30149693</v>
      </c>
      <c r="AN57" s="33">
        <v>5771296.2333384063</v>
      </c>
    </row>
    <row r="58" spans="1:40">
      <c r="A58" s="108">
        <v>49</v>
      </c>
      <c r="B58" s="9" t="s">
        <v>1549</v>
      </c>
      <c r="C58" s="109">
        <v>17.5</v>
      </c>
      <c r="D58" s="66">
        <v>58192422</v>
      </c>
      <c r="E58" s="39">
        <v>121371348</v>
      </c>
      <c r="F58" s="66">
        <v>7122204.7999999998</v>
      </c>
      <c r="G58" s="66">
        <v>59270960.026400015</v>
      </c>
      <c r="H58" s="66">
        <v>88906440</v>
      </c>
      <c r="I58" s="66">
        <v>7772247.7999999998</v>
      </c>
      <c r="J58" s="66">
        <v>58586280.466038458</v>
      </c>
      <c r="K58" s="66">
        <v>83184123</v>
      </c>
      <c r="L58" s="66">
        <v>8516352.8000000007</v>
      </c>
      <c r="M58" s="66">
        <v>62523713.757140018</v>
      </c>
      <c r="N58" s="66">
        <v>76283365</v>
      </c>
      <c r="O58" s="66">
        <v>8336916.8000000007</v>
      </c>
      <c r="P58" s="66">
        <v>979784</v>
      </c>
      <c r="Q58" s="66">
        <v>65306358.733187631</v>
      </c>
      <c r="R58" s="66">
        <v>75386475</v>
      </c>
      <c r="S58" s="66">
        <v>9130367</v>
      </c>
      <c r="T58" s="66">
        <v>0</v>
      </c>
      <c r="U58" s="66">
        <v>63289437.868766032</v>
      </c>
      <c r="V58" s="66">
        <v>70899052</v>
      </c>
      <c r="W58" s="66">
        <v>8596971</v>
      </c>
      <c r="X58" s="66">
        <v>46152</v>
      </c>
      <c r="Y58" s="66">
        <v>639119</v>
      </c>
      <c r="Z58" s="66">
        <v>65583156.403349996</v>
      </c>
      <c r="AA58" s="66">
        <v>70070141</v>
      </c>
      <c r="AB58" s="66">
        <v>8643123</v>
      </c>
      <c r="AC58" s="12">
        <v>68855555.119200006</v>
      </c>
      <c r="AD58" s="12">
        <v>68855555</v>
      </c>
      <c r="AE58" s="12">
        <v>8892163</v>
      </c>
      <c r="AF58" s="12">
        <v>72833197.092889979</v>
      </c>
      <c r="AG58" s="12">
        <v>69898977</v>
      </c>
      <c r="AH58" s="12">
        <v>9053613</v>
      </c>
      <c r="AI58" s="12">
        <v>75565946.828440011</v>
      </c>
      <c r="AJ58" s="12">
        <v>67728118</v>
      </c>
      <c r="AK58" s="33">
        <v>10513263</v>
      </c>
      <c r="AL58" s="12">
        <v>79533780.825280011</v>
      </c>
      <c r="AM58" s="12">
        <v>68456380</v>
      </c>
      <c r="AN58" s="33">
        <v>11077401</v>
      </c>
    </row>
    <row r="59" spans="1:40">
      <c r="A59" s="108">
        <v>50</v>
      </c>
      <c r="B59" s="9" t="s">
        <v>1550</v>
      </c>
      <c r="C59" s="109">
        <v>17.5</v>
      </c>
      <c r="D59" s="66">
        <v>21297642</v>
      </c>
      <c r="E59" s="39">
        <v>22689136</v>
      </c>
      <c r="F59" s="66">
        <v>2658679.6</v>
      </c>
      <c r="G59" s="66">
        <v>23120445.500109997</v>
      </c>
      <c r="H59" s="66">
        <v>22714049</v>
      </c>
      <c r="I59" s="66">
        <v>2977670.6</v>
      </c>
      <c r="J59" s="66">
        <v>24474543.710445229</v>
      </c>
      <c r="K59" s="66">
        <v>22506106</v>
      </c>
      <c r="L59" s="66">
        <v>3369282.6</v>
      </c>
      <c r="M59" s="66">
        <v>26022801.77039</v>
      </c>
      <c r="N59" s="66">
        <v>22769714</v>
      </c>
      <c r="O59" s="66">
        <v>3364793.6</v>
      </c>
      <c r="P59" s="66">
        <v>395442</v>
      </c>
      <c r="Q59" s="66">
        <v>26782117.437980484</v>
      </c>
      <c r="R59" s="66">
        <v>23032985</v>
      </c>
      <c r="S59" s="66">
        <v>3685031</v>
      </c>
      <c r="T59" s="66">
        <v>64101</v>
      </c>
      <c r="U59" s="66">
        <v>26442324.635255523</v>
      </c>
      <c r="V59" s="66">
        <v>23230516</v>
      </c>
      <c r="W59" s="66">
        <v>3530108</v>
      </c>
      <c r="X59" s="66">
        <v>18951</v>
      </c>
      <c r="Y59" s="66">
        <v>275998</v>
      </c>
      <c r="Z59" s="66">
        <v>27781523.257420003</v>
      </c>
      <c r="AA59" s="66">
        <v>23943285</v>
      </c>
      <c r="AB59" s="66">
        <v>3838238</v>
      </c>
      <c r="AC59" s="12">
        <v>29173938.351570003</v>
      </c>
      <c r="AD59" s="12">
        <v>24768223</v>
      </c>
      <c r="AE59" s="12">
        <v>4580646.0528811878</v>
      </c>
      <c r="AF59" s="12">
        <v>30084633.497920007</v>
      </c>
      <c r="AG59" s="12">
        <v>25615490</v>
      </c>
      <c r="AH59" s="12">
        <v>4751687.2551948912</v>
      </c>
      <c r="AI59" s="12">
        <v>30171279.553439993</v>
      </c>
      <c r="AJ59" s="12">
        <v>25776936</v>
      </c>
      <c r="AK59" s="33">
        <v>4936587.2551948912</v>
      </c>
      <c r="AL59" s="12">
        <v>31710377.389359999</v>
      </c>
      <c r="AM59" s="12">
        <v>26583708</v>
      </c>
      <c r="AN59" s="33">
        <v>5126669</v>
      </c>
    </row>
    <row r="60" spans="1:40">
      <c r="A60" s="108">
        <v>51</v>
      </c>
      <c r="B60" s="9" t="s">
        <v>1551</v>
      </c>
      <c r="C60" s="109">
        <v>17.5</v>
      </c>
      <c r="D60" s="66">
        <v>5380976</v>
      </c>
      <c r="E60" s="39">
        <v>5527723</v>
      </c>
      <c r="F60" s="66">
        <v>625736.4</v>
      </c>
      <c r="G60" s="66">
        <v>5564262.385809999</v>
      </c>
      <c r="H60" s="66">
        <v>5588855</v>
      </c>
      <c r="I60" s="66">
        <v>695338.4</v>
      </c>
      <c r="J60" s="66">
        <v>5581542.8067216659</v>
      </c>
      <c r="K60" s="66">
        <v>5455408</v>
      </c>
      <c r="L60" s="66">
        <v>779767.4</v>
      </c>
      <c r="M60" s="66">
        <v>5703345.7581000021</v>
      </c>
      <c r="N60" s="66">
        <v>5287388</v>
      </c>
      <c r="O60" s="66">
        <v>762232.4</v>
      </c>
      <c r="P60" s="66">
        <v>89580</v>
      </c>
      <c r="Q60" s="66">
        <v>5621329.9800242223</v>
      </c>
      <c r="R60" s="66">
        <v>5264374</v>
      </c>
      <c r="S60" s="66">
        <v>834776</v>
      </c>
      <c r="T60" s="66">
        <v>0</v>
      </c>
      <c r="U60" s="66">
        <v>5332769.3760069599</v>
      </c>
      <c r="V60" s="66">
        <v>4994997</v>
      </c>
      <c r="W60" s="66">
        <v>786008</v>
      </c>
      <c r="X60" s="66">
        <v>4220</v>
      </c>
      <c r="Y60" s="66">
        <v>61148</v>
      </c>
      <c r="Z60" s="66">
        <v>5279778.722959999</v>
      </c>
      <c r="AA60" s="66">
        <v>5047262</v>
      </c>
      <c r="AB60" s="66">
        <v>790228</v>
      </c>
      <c r="AC60" s="12">
        <v>5237293.4315999998</v>
      </c>
      <c r="AD60" s="12">
        <v>5073775</v>
      </c>
      <c r="AE60" s="12">
        <v>815308</v>
      </c>
      <c r="AF60" s="12">
        <v>5211682.2159700003</v>
      </c>
      <c r="AG60" s="12">
        <v>5137653</v>
      </c>
      <c r="AH60" s="12">
        <v>839492.09694868745</v>
      </c>
      <c r="AI60" s="12">
        <v>5130124.3316099988</v>
      </c>
      <c r="AJ60" s="12">
        <v>4617112</v>
      </c>
      <c r="AK60" s="33">
        <v>859890.09694868745</v>
      </c>
      <c r="AL60" s="12">
        <v>5330419.6237000003</v>
      </c>
      <c r="AM60" s="12">
        <v>4642180</v>
      </c>
      <c r="AN60" s="33">
        <v>875115.09694868745</v>
      </c>
    </row>
    <row r="61" spans="1:40">
      <c r="A61" s="108">
        <v>52</v>
      </c>
      <c r="B61" s="9" t="s">
        <v>1552</v>
      </c>
      <c r="C61" s="109">
        <v>48.98</v>
      </c>
      <c r="D61" s="66">
        <v>14692519</v>
      </c>
      <c r="E61" s="39">
        <v>5600310</v>
      </c>
      <c r="F61" s="66">
        <v>9266231</v>
      </c>
      <c r="G61" s="66">
        <v>15522693.041550003</v>
      </c>
      <c r="H61" s="66">
        <v>5937552</v>
      </c>
      <c r="I61" s="66">
        <v>9740177</v>
      </c>
      <c r="J61" s="66">
        <v>16020593.808795983</v>
      </c>
      <c r="K61" s="66">
        <v>6229859</v>
      </c>
      <c r="L61" s="66">
        <v>10016064</v>
      </c>
      <c r="M61" s="66">
        <v>16571482.380320001</v>
      </c>
      <c r="N61" s="66">
        <v>6622023</v>
      </c>
      <c r="O61" s="66">
        <v>9233907</v>
      </c>
      <c r="P61" s="66">
        <v>1085201</v>
      </c>
      <c r="Q61" s="66">
        <v>17214969.206102479</v>
      </c>
      <c r="R61" s="66">
        <v>7603064</v>
      </c>
      <c r="S61" s="66">
        <v>10112726</v>
      </c>
      <c r="T61" s="66">
        <v>0</v>
      </c>
      <c r="U61" s="66">
        <v>16524123.59413152</v>
      </c>
      <c r="V61" s="66">
        <v>7761924</v>
      </c>
      <c r="W61" s="66">
        <v>9521941</v>
      </c>
      <c r="X61" s="66">
        <v>51118</v>
      </c>
      <c r="Y61" s="66">
        <v>586792</v>
      </c>
      <c r="Z61" s="66">
        <v>16233062.765200002</v>
      </c>
      <c r="AA61" s="66">
        <v>8021055</v>
      </c>
      <c r="AB61" s="66">
        <v>9573059</v>
      </c>
      <c r="AC61" s="12">
        <v>16560679.89696</v>
      </c>
      <c r="AD61" s="12">
        <v>8171863</v>
      </c>
      <c r="AE61" s="12">
        <v>9644539</v>
      </c>
      <c r="AF61" s="12">
        <v>16614966.67595</v>
      </c>
      <c r="AG61" s="12">
        <v>8403720</v>
      </c>
      <c r="AH61" s="12">
        <v>9688439</v>
      </c>
      <c r="AI61" s="12">
        <v>16482096.760799997</v>
      </c>
      <c r="AJ61" s="12">
        <v>8461514</v>
      </c>
      <c r="AK61" s="33">
        <v>9731289</v>
      </c>
      <c r="AL61" s="12">
        <v>16197468.462199999</v>
      </c>
      <c r="AM61" s="12">
        <v>8567837</v>
      </c>
      <c r="AN61" s="33">
        <v>9772714</v>
      </c>
    </row>
    <row r="62" spans="1:40">
      <c r="A62" s="108">
        <v>53</v>
      </c>
      <c r="B62" s="9" t="s">
        <v>1553</v>
      </c>
      <c r="C62" s="109">
        <v>44.47</v>
      </c>
      <c r="D62" s="66">
        <v>78372</v>
      </c>
      <c r="E62" s="39">
        <v>24481</v>
      </c>
      <c r="F62" s="66">
        <v>66503</v>
      </c>
      <c r="G62" s="66">
        <v>140168.19</v>
      </c>
      <c r="H62" s="66">
        <v>52863</v>
      </c>
      <c r="I62" s="66">
        <v>104458</v>
      </c>
      <c r="J62" s="66">
        <v>180766.01</v>
      </c>
      <c r="K62" s="66">
        <v>75004</v>
      </c>
      <c r="L62" s="66">
        <v>130303</v>
      </c>
      <c r="M62" s="66">
        <v>202073.43</v>
      </c>
      <c r="N62" s="66">
        <v>86198</v>
      </c>
      <c r="O62" s="66">
        <v>143418</v>
      </c>
      <c r="P62" s="66">
        <v>0</v>
      </c>
      <c r="Q62" s="66">
        <v>183603.36713492827</v>
      </c>
      <c r="R62" s="66">
        <v>78176</v>
      </c>
      <c r="S62" s="66">
        <v>140550</v>
      </c>
      <c r="T62" s="66">
        <v>0</v>
      </c>
      <c r="U62" s="66">
        <v>96286.525439999998</v>
      </c>
      <c r="V62" s="66">
        <v>48181</v>
      </c>
      <c r="W62" s="66">
        <v>96286.525439999998</v>
      </c>
      <c r="X62" s="66">
        <v>0</v>
      </c>
      <c r="Y62" s="66">
        <v>0</v>
      </c>
      <c r="Z62" s="66">
        <v>61250.35</v>
      </c>
      <c r="AA62" s="66">
        <v>31272</v>
      </c>
      <c r="AB62" s="66">
        <v>61250.35</v>
      </c>
      <c r="AC62" s="12">
        <v>63486.049999999996</v>
      </c>
      <c r="AD62" s="12">
        <v>33682</v>
      </c>
      <c r="AE62" s="12">
        <v>61250.35</v>
      </c>
      <c r="AF62" s="12">
        <v>77364.119999999981</v>
      </c>
      <c r="AG62" s="12">
        <v>42623</v>
      </c>
      <c r="AH62" s="12">
        <v>61250.35</v>
      </c>
      <c r="AI62" s="12">
        <v>65024.500000000007</v>
      </c>
      <c r="AJ62" s="12">
        <v>36024</v>
      </c>
      <c r="AK62" s="33">
        <v>61250.35</v>
      </c>
      <c r="AL62" s="12">
        <v>65999.8</v>
      </c>
      <c r="AM62" s="12">
        <v>37958</v>
      </c>
      <c r="AN62" s="33">
        <v>61250.35</v>
      </c>
    </row>
    <row r="63" spans="1:40">
      <c r="A63" s="108">
        <v>54</v>
      </c>
      <c r="B63" s="9" t="s">
        <v>1554</v>
      </c>
      <c r="C63" s="109">
        <v>48.68</v>
      </c>
      <c r="D63" s="66">
        <v>9796</v>
      </c>
      <c r="E63" s="39">
        <v>3731</v>
      </c>
      <c r="F63" s="66">
        <v>6065</v>
      </c>
      <c r="G63" s="66">
        <v>0</v>
      </c>
      <c r="H63" s="66">
        <v>1019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  <c r="O63" s="66">
        <v>0</v>
      </c>
      <c r="P63" s="66">
        <v>0</v>
      </c>
      <c r="Q63" s="66">
        <v>12306.57500478469</v>
      </c>
      <c r="R63" s="66">
        <v>4735</v>
      </c>
      <c r="S63" s="66">
        <v>0</v>
      </c>
      <c r="T63" s="66">
        <v>7572</v>
      </c>
      <c r="U63" s="66">
        <v>12035.81568</v>
      </c>
      <c r="V63" s="66">
        <v>4895</v>
      </c>
      <c r="W63" s="66">
        <v>7269</v>
      </c>
      <c r="X63" s="66">
        <v>0</v>
      </c>
      <c r="Y63" s="66">
        <v>0</v>
      </c>
      <c r="Z63" s="66">
        <v>36750.21</v>
      </c>
      <c r="AA63" s="66">
        <v>15574</v>
      </c>
      <c r="AB63" s="66">
        <v>21176</v>
      </c>
      <c r="AC63" s="12">
        <v>38091.630000000005</v>
      </c>
      <c r="AD63" s="12">
        <v>16459</v>
      </c>
      <c r="AE63" s="12">
        <v>21633</v>
      </c>
      <c r="AF63" s="12">
        <v>25788.04</v>
      </c>
      <c r="AG63" s="12">
        <v>11686</v>
      </c>
      <c r="AH63" s="12">
        <v>21633</v>
      </c>
      <c r="AI63" s="12">
        <v>26009.8</v>
      </c>
      <c r="AJ63" s="12">
        <v>11935</v>
      </c>
      <c r="AK63" s="33">
        <v>21633</v>
      </c>
      <c r="AL63" s="12">
        <v>26399.920000000002</v>
      </c>
      <c r="AM63" s="12">
        <v>12481</v>
      </c>
      <c r="AN63" s="33">
        <v>21633</v>
      </c>
    </row>
    <row r="64" spans="1:40">
      <c r="A64" s="108">
        <v>55</v>
      </c>
      <c r="B64" s="9" t="s">
        <v>1555</v>
      </c>
      <c r="C64" s="109">
        <v>17.5</v>
      </c>
      <c r="D64" s="66">
        <v>4193476</v>
      </c>
      <c r="E64" s="39">
        <v>7336875</v>
      </c>
      <c r="F64" s="66">
        <v>477224.8</v>
      </c>
      <c r="G64" s="66">
        <v>4300106.45</v>
      </c>
      <c r="H64" s="66">
        <v>6443767</v>
      </c>
      <c r="I64" s="66">
        <v>532283.80000000005</v>
      </c>
      <c r="J64" s="66">
        <v>4585029.6806893088</v>
      </c>
      <c r="K64" s="66">
        <v>6009057</v>
      </c>
      <c r="L64" s="66">
        <v>613312.80000000005</v>
      </c>
      <c r="M64" s="66">
        <v>4990261.8899999997</v>
      </c>
      <c r="N64" s="66">
        <v>5494357</v>
      </c>
      <c r="O64" s="66">
        <v>625585.80000000005</v>
      </c>
      <c r="P64" s="66">
        <v>73521</v>
      </c>
      <c r="Q64" s="66">
        <v>4899882.2308746418</v>
      </c>
      <c r="R64" s="66">
        <v>5453455</v>
      </c>
      <c r="S64" s="66">
        <v>685125</v>
      </c>
      <c r="T64" s="66">
        <v>0</v>
      </c>
      <c r="U64" s="66">
        <v>4739534.5728599997</v>
      </c>
      <c r="V64" s="66">
        <v>5103025</v>
      </c>
      <c r="W64" s="66">
        <v>645100</v>
      </c>
      <c r="X64" s="66">
        <v>3463</v>
      </c>
      <c r="Y64" s="66">
        <v>50262</v>
      </c>
      <c r="Z64" s="66">
        <v>0</v>
      </c>
      <c r="AA64" s="66">
        <v>0</v>
      </c>
      <c r="AB64" s="66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33">
        <v>0</v>
      </c>
      <c r="AL64" s="12">
        <v>0</v>
      </c>
      <c r="AM64" s="12">
        <v>0</v>
      </c>
      <c r="AN64" s="33">
        <v>0</v>
      </c>
    </row>
    <row r="65" spans="1:40">
      <c r="A65" s="108">
        <v>56</v>
      </c>
      <c r="B65" s="9" t="s">
        <v>1556</v>
      </c>
      <c r="C65" s="109">
        <v>19.5</v>
      </c>
      <c r="D65" s="66">
        <v>40243143</v>
      </c>
      <c r="E65" s="39">
        <v>36260612</v>
      </c>
      <c r="F65" s="66">
        <v>6876856</v>
      </c>
      <c r="G65" s="66">
        <v>42592748.364599995</v>
      </c>
      <c r="H65" s="66">
        <v>37179861</v>
      </c>
      <c r="I65" s="66">
        <v>7440307</v>
      </c>
      <c r="J65" s="66">
        <v>44064611.171122938</v>
      </c>
      <c r="K65" s="66">
        <v>37500357</v>
      </c>
      <c r="L65" s="66">
        <v>8365004</v>
      </c>
      <c r="M65" s="66">
        <v>46153358.467759997</v>
      </c>
      <c r="N65" s="66">
        <v>37130897</v>
      </c>
      <c r="O65" s="66">
        <v>8440095</v>
      </c>
      <c r="P65" s="66">
        <v>991910</v>
      </c>
      <c r="Q65" s="66">
        <v>47744450.184116684</v>
      </c>
      <c r="R65" s="66">
        <v>37306579</v>
      </c>
      <c r="S65" s="66">
        <v>9243365</v>
      </c>
      <c r="T65" s="66">
        <v>1194506</v>
      </c>
      <c r="U65" s="66">
        <v>45545882.214795649</v>
      </c>
      <c r="V65" s="66">
        <v>37406417</v>
      </c>
      <c r="W65" s="66">
        <v>9828091</v>
      </c>
      <c r="X65" s="66">
        <v>52762</v>
      </c>
      <c r="Y65" s="66">
        <v>692768</v>
      </c>
      <c r="Z65" s="66">
        <v>45821656.65101999</v>
      </c>
      <c r="AA65" s="66">
        <v>38188765</v>
      </c>
      <c r="AB65" s="66">
        <v>9880853</v>
      </c>
      <c r="AC65" s="12">
        <v>47211208.199219994</v>
      </c>
      <c r="AD65" s="12">
        <v>38901400</v>
      </c>
      <c r="AE65" s="12">
        <v>10089893</v>
      </c>
      <c r="AF65" s="12">
        <v>46881673.41488</v>
      </c>
      <c r="AG65" s="12">
        <v>39656173</v>
      </c>
      <c r="AH65" s="12">
        <v>10218568</v>
      </c>
      <c r="AI65" s="12">
        <v>47335965.470179997</v>
      </c>
      <c r="AJ65" s="12">
        <v>39489751</v>
      </c>
      <c r="AK65" s="33">
        <v>10346618</v>
      </c>
      <c r="AL65" s="12">
        <v>47241970.625249989</v>
      </c>
      <c r="AM65" s="12">
        <v>39434421</v>
      </c>
      <c r="AN65" s="33">
        <v>10473018</v>
      </c>
    </row>
    <row r="66" spans="1:40">
      <c r="A66" s="108">
        <v>57</v>
      </c>
      <c r="B66" s="9" t="s">
        <v>1557</v>
      </c>
      <c r="C66" s="109">
        <v>80.86</v>
      </c>
      <c r="D66" s="66">
        <v>50386551</v>
      </c>
      <c r="E66" s="39">
        <v>8453650</v>
      </c>
      <c r="F66" s="66">
        <v>42000702</v>
      </c>
      <c r="G66" s="66">
        <v>53256173.620359994</v>
      </c>
      <c r="H66" s="66">
        <v>9142672</v>
      </c>
      <c r="I66" s="66">
        <v>44127092</v>
      </c>
      <c r="J66" s="66">
        <v>58311558.942627169</v>
      </c>
      <c r="K66" s="66">
        <v>9794441</v>
      </c>
      <c r="L66" s="66">
        <v>48517118</v>
      </c>
      <c r="M66" s="66">
        <v>61064521.992660001</v>
      </c>
      <c r="N66" s="66">
        <v>10267187</v>
      </c>
      <c r="O66" s="66">
        <v>45455271</v>
      </c>
      <c r="P66" s="66">
        <v>5342064</v>
      </c>
      <c r="Q66" s="66">
        <v>62117725.984426871</v>
      </c>
      <c r="R66" s="66">
        <v>10206209</v>
      </c>
      <c r="S66" s="66">
        <v>49781388</v>
      </c>
      <c r="T66" s="66">
        <v>2130129</v>
      </c>
      <c r="U66" s="66">
        <v>63694269.530000001</v>
      </c>
      <c r="V66" s="66">
        <v>10946147</v>
      </c>
      <c r="W66" s="66">
        <v>51355990</v>
      </c>
      <c r="X66" s="66">
        <v>277725</v>
      </c>
      <c r="Y66" s="66">
        <v>1118615</v>
      </c>
      <c r="Z66" s="66">
        <v>64097834.562419996</v>
      </c>
      <c r="AA66" s="66">
        <v>11332640</v>
      </c>
      <c r="AB66" s="66">
        <v>52765195</v>
      </c>
      <c r="AC66" s="12">
        <v>67545521.032000005</v>
      </c>
      <c r="AD66" s="12">
        <v>11524290</v>
      </c>
      <c r="AE66" s="12">
        <v>56040644</v>
      </c>
      <c r="AF66" s="12">
        <v>73447858.946570009</v>
      </c>
      <c r="AG66" s="12">
        <v>11993753</v>
      </c>
      <c r="AH66" s="12">
        <v>61454106</v>
      </c>
      <c r="AI66" s="12">
        <v>77392158.150499985</v>
      </c>
      <c r="AJ66" s="12">
        <v>12901270</v>
      </c>
      <c r="AK66" s="33">
        <v>64490888</v>
      </c>
      <c r="AL66" s="12">
        <v>84321341.850099981</v>
      </c>
      <c r="AM66" s="12">
        <v>13967161</v>
      </c>
      <c r="AN66" s="33">
        <v>70354181</v>
      </c>
    </row>
    <row r="67" spans="1:40">
      <c r="A67" s="108">
        <v>58</v>
      </c>
      <c r="B67" s="9" t="s">
        <v>1558</v>
      </c>
      <c r="C67" s="109">
        <v>49.64</v>
      </c>
      <c r="D67" s="66">
        <v>411606</v>
      </c>
      <c r="E67" s="39">
        <v>147670</v>
      </c>
      <c r="F67" s="66">
        <v>263936</v>
      </c>
      <c r="G67" s="66">
        <v>421381.96</v>
      </c>
      <c r="H67" s="66">
        <v>162084</v>
      </c>
      <c r="I67" s="66">
        <v>269956</v>
      </c>
      <c r="J67" s="66">
        <v>475084.72</v>
      </c>
      <c r="K67" s="66">
        <v>183097</v>
      </c>
      <c r="L67" s="66">
        <v>302591</v>
      </c>
      <c r="M67" s="66">
        <v>499694.78</v>
      </c>
      <c r="N67" s="66">
        <v>201075</v>
      </c>
      <c r="O67" s="66">
        <v>316850</v>
      </c>
      <c r="P67" s="66">
        <v>0</v>
      </c>
      <c r="Q67" s="66">
        <v>453352.7593033493</v>
      </c>
      <c r="R67" s="66">
        <v>179424</v>
      </c>
      <c r="S67" s="66">
        <v>310513</v>
      </c>
      <c r="T67" s="66">
        <v>0</v>
      </c>
      <c r="U67" s="66">
        <v>479485.93776</v>
      </c>
      <c r="V67" s="66">
        <v>198341</v>
      </c>
      <c r="W67" s="66">
        <v>298092</v>
      </c>
      <c r="X67" s="66">
        <v>0</v>
      </c>
      <c r="Y67" s="66">
        <v>0</v>
      </c>
      <c r="Z67" s="66">
        <v>488021.36</v>
      </c>
      <c r="AA67" s="66">
        <v>199213</v>
      </c>
      <c r="AB67" s="66">
        <v>298092</v>
      </c>
      <c r="AC67" s="19">
        <v>38092</v>
      </c>
      <c r="AD67" s="12">
        <v>238032</v>
      </c>
      <c r="AE67" s="19">
        <v>21802</v>
      </c>
      <c r="AF67" s="12">
        <v>38682.05999999999</v>
      </c>
      <c r="AG67" s="12">
        <v>17166</v>
      </c>
      <c r="AH67" s="12">
        <v>21802</v>
      </c>
      <c r="AI67" s="12">
        <v>13004.9</v>
      </c>
      <c r="AJ67" s="12">
        <v>5919</v>
      </c>
      <c r="AK67" s="33">
        <v>13004.9</v>
      </c>
      <c r="AL67" s="12">
        <v>13199.960000000001</v>
      </c>
      <c r="AM67" s="12">
        <v>6175</v>
      </c>
      <c r="AN67" s="33">
        <v>13004.9</v>
      </c>
    </row>
    <row r="68" spans="1:40">
      <c r="A68" s="108">
        <v>59</v>
      </c>
      <c r="B68" s="9" t="s">
        <v>1559</v>
      </c>
      <c r="C68" s="109">
        <v>54.43</v>
      </c>
      <c r="D68" s="66">
        <v>147024</v>
      </c>
      <c r="E68" s="39">
        <v>57724</v>
      </c>
      <c r="F68" s="66">
        <v>89300</v>
      </c>
      <c r="G68" s="66">
        <v>108496.6</v>
      </c>
      <c r="H68" s="66">
        <v>52566</v>
      </c>
      <c r="I68" s="66">
        <v>89800</v>
      </c>
      <c r="J68" s="66">
        <v>158055.47</v>
      </c>
      <c r="K68" s="66">
        <v>67713</v>
      </c>
      <c r="L68" s="66">
        <v>121002</v>
      </c>
      <c r="M68" s="66">
        <v>178186.45</v>
      </c>
      <c r="N68" s="66">
        <v>77758</v>
      </c>
      <c r="O68" s="66">
        <v>133451</v>
      </c>
      <c r="P68" s="66">
        <v>0</v>
      </c>
      <c r="Q68" s="66">
        <v>183603.36713492827</v>
      </c>
      <c r="R68" s="66">
        <v>77294</v>
      </c>
      <c r="S68" s="66">
        <v>130782</v>
      </c>
      <c r="T68" s="66">
        <v>0</v>
      </c>
      <c r="U68" s="66">
        <v>167528.0748</v>
      </c>
      <c r="V68" s="66">
        <v>73335</v>
      </c>
      <c r="W68" s="66">
        <v>125551</v>
      </c>
      <c r="X68" s="66">
        <v>0</v>
      </c>
      <c r="Y68" s="66">
        <v>0</v>
      </c>
      <c r="Z68" s="66">
        <v>170510.26</v>
      </c>
      <c r="AA68" s="66">
        <v>80804</v>
      </c>
      <c r="AB68" s="66">
        <v>125551</v>
      </c>
      <c r="AC68" s="12">
        <v>214825.67</v>
      </c>
      <c r="AD68" s="12">
        <v>97804</v>
      </c>
      <c r="AE68" s="12">
        <v>125551</v>
      </c>
      <c r="AF68" s="12">
        <v>243943.57</v>
      </c>
      <c r="AG68" s="12">
        <v>117682</v>
      </c>
      <c r="AH68" s="12">
        <v>126262</v>
      </c>
      <c r="AI68" s="12">
        <v>220031.55</v>
      </c>
      <c r="AJ68" s="12">
        <v>109806</v>
      </c>
      <c r="AK68" s="33">
        <v>126262</v>
      </c>
      <c r="AL68" s="12">
        <v>210131.86</v>
      </c>
      <c r="AM68" s="12">
        <v>99091</v>
      </c>
      <c r="AN68" s="33">
        <v>126262</v>
      </c>
    </row>
    <row r="69" spans="1:40">
      <c r="A69" s="108">
        <v>60</v>
      </c>
      <c r="B69" s="9" t="s">
        <v>1560</v>
      </c>
      <c r="C69" s="109">
        <v>45.42</v>
      </c>
      <c r="D69" s="66">
        <v>147024</v>
      </c>
      <c r="E69" s="39">
        <v>74106</v>
      </c>
      <c r="F69" s="66">
        <v>85640</v>
      </c>
      <c r="G69" s="66">
        <v>151017.85</v>
      </c>
      <c r="H69" s="66">
        <v>79291</v>
      </c>
      <c r="I69" s="66">
        <v>87945</v>
      </c>
      <c r="J69" s="66">
        <v>226187.09</v>
      </c>
      <c r="K69" s="66">
        <v>122154</v>
      </c>
      <c r="L69" s="66">
        <v>128461</v>
      </c>
      <c r="M69" s="66">
        <v>202073.43</v>
      </c>
      <c r="N69" s="66">
        <v>103249</v>
      </c>
      <c r="O69" s="66">
        <v>129211</v>
      </c>
      <c r="P69" s="66">
        <v>0</v>
      </c>
      <c r="Q69" s="66">
        <v>183603.36713492827</v>
      </c>
      <c r="R69" s="66">
        <v>91172</v>
      </c>
      <c r="S69" s="66">
        <v>126627</v>
      </c>
      <c r="T69" s="66">
        <v>0</v>
      </c>
      <c r="U69" s="66">
        <v>179563.89048</v>
      </c>
      <c r="V69" s="66">
        <v>95302</v>
      </c>
      <c r="W69" s="66">
        <v>121562</v>
      </c>
      <c r="X69" s="66">
        <v>0</v>
      </c>
      <c r="Y69" s="66">
        <v>0</v>
      </c>
      <c r="Z69" s="66">
        <v>170510.26</v>
      </c>
      <c r="AA69" s="66">
        <v>94294</v>
      </c>
      <c r="AB69" s="66">
        <v>121562</v>
      </c>
      <c r="AC69" s="12">
        <v>303706.14</v>
      </c>
      <c r="AD69" s="12">
        <v>170592</v>
      </c>
      <c r="AE69" s="12">
        <v>133114</v>
      </c>
      <c r="AF69" s="12">
        <v>256837.59</v>
      </c>
      <c r="AG69" s="12">
        <v>151126</v>
      </c>
      <c r="AH69" s="12">
        <v>133114</v>
      </c>
      <c r="AI69" s="12">
        <v>259046.25</v>
      </c>
      <c r="AJ69" s="12">
        <v>153673</v>
      </c>
      <c r="AK69" s="33">
        <v>133114</v>
      </c>
      <c r="AL69" s="12">
        <v>289331.62</v>
      </c>
      <c r="AM69" s="12">
        <v>163969</v>
      </c>
      <c r="AN69" s="33">
        <v>133114</v>
      </c>
    </row>
    <row r="70" spans="1:40">
      <c r="A70" s="108">
        <v>61</v>
      </c>
      <c r="B70" s="9" t="s">
        <v>1561</v>
      </c>
      <c r="C70" s="109">
        <v>66.77</v>
      </c>
      <c r="D70" s="66">
        <v>63096901</v>
      </c>
      <c r="E70" s="39">
        <v>25483093</v>
      </c>
      <c r="F70" s="66">
        <v>37613808</v>
      </c>
      <c r="G70" s="66">
        <v>66358804.090000004</v>
      </c>
      <c r="H70" s="66">
        <v>26441283</v>
      </c>
      <c r="I70" s="66">
        <v>39917521</v>
      </c>
      <c r="J70" s="66">
        <v>70099506.047638729</v>
      </c>
      <c r="K70" s="66">
        <v>26325951</v>
      </c>
      <c r="L70" s="66">
        <v>43773555</v>
      </c>
      <c r="M70" s="66">
        <v>74549552.000000015</v>
      </c>
      <c r="N70" s="66">
        <v>26468494</v>
      </c>
      <c r="O70" s="66">
        <v>43024649</v>
      </c>
      <c r="P70" s="66">
        <v>5056409</v>
      </c>
      <c r="Q70" s="66">
        <v>76114569.038086131</v>
      </c>
      <c r="R70" s="66">
        <v>26127050</v>
      </c>
      <c r="S70" s="66">
        <v>47119437</v>
      </c>
      <c r="T70" s="66">
        <v>2868082</v>
      </c>
      <c r="U70" s="66">
        <v>78296359.978620008</v>
      </c>
      <c r="V70" s="66">
        <v>26109119</v>
      </c>
      <c r="W70" s="66">
        <v>51185902</v>
      </c>
      <c r="X70" s="66">
        <v>274789</v>
      </c>
      <c r="Y70" s="66">
        <v>726550</v>
      </c>
      <c r="Z70" s="66">
        <v>80257160.099999994</v>
      </c>
      <c r="AA70" s="66">
        <v>26628690</v>
      </c>
      <c r="AB70" s="66">
        <v>53628470</v>
      </c>
      <c r="AC70" s="12">
        <v>83403437.559999987</v>
      </c>
      <c r="AD70" s="12">
        <v>27382282</v>
      </c>
      <c r="AE70" s="12">
        <v>56021156</v>
      </c>
      <c r="AF70" s="12">
        <v>85269685.210000008</v>
      </c>
      <c r="AG70" s="12">
        <v>28420070</v>
      </c>
      <c r="AH70" s="12">
        <v>56849615</v>
      </c>
      <c r="AI70" s="12">
        <v>86339875.140000001</v>
      </c>
      <c r="AJ70" s="12">
        <v>29088958</v>
      </c>
      <c r="AK70" s="33">
        <v>57250917</v>
      </c>
      <c r="AL70" s="12">
        <v>89726607.379999995</v>
      </c>
      <c r="AM70" s="12">
        <v>30214682</v>
      </c>
      <c r="AN70" s="33">
        <v>59511925</v>
      </c>
    </row>
    <row r="71" spans="1:40">
      <c r="A71" s="108">
        <v>62</v>
      </c>
      <c r="B71" s="9" t="s">
        <v>1562</v>
      </c>
      <c r="C71" s="109">
        <v>17.5</v>
      </c>
      <c r="D71" s="66">
        <v>0</v>
      </c>
      <c r="E71" s="39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66">
        <v>0</v>
      </c>
      <c r="AB71" s="66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33">
        <v>0</v>
      </c>
      <c r="AL71" s="12">
        <v>0</v>
      </c>
      <c r="AM71" s="12">
        <v>0</v>
      </c>
      <c r="AN71" s="33">
        <v>0</v>
      </c>
    </row>
    <row r="72" spans="1:40">
      <c r="A72" s="108">
        <v>63</v>
      </c>
      <c r="B72" s="9" t="s">
        <v>1563</v>
      </c>
      <c r="C72" s="109">
        <v>62.46</v>
      </c>
      <c r="D72" s="66">
        <v>1993186</v>
      </c>
      <c r="E72" s="39">
        <v>524551</v>
      </c>
      <c r="F72" s="66">
        <v>1478268</v>
      </c>
      <c r="G72" s="66">
        <v>1972655.02</v>
      </c>
      <c r="H72" s="66">
        <v>539994</v>
      </c>
      <c r="I72" s="66">
        <v>1491068</v>
      </c>
      <c r="J72" s="66">
        <v>2196793.9275769964</v>
      </c>
      <c r="K72" s="66">
        <v>547599</v>
      </c>
      <c r="L72" s="66">
        <v>1656057</v>
      </c>
      <c r="M72" s="66">
        <v>2288928.2000000002</v>
      </c>
      <c r="N72" s="66">
        <v>572047</v>
      </c>
      <c r="O72" s="66">
        <v>1542133</v>
      </c>
      <c r="P72" s="66">
        <v>181237</v>
      </c>
      <c r="Q72" s="66">
        <v>2376571.2172095692</v>
      </c>
      <c r="R72" s="66">
        <v>528092</v>
      </c>
      <c r="S72" s="66">
        <v>1688903</v>
      </c>
      <c r="T72" s="66">
        <v>159576</v>
      </c>
      <c r="U72" s="66">
        <v>2231781.7016399996</v>
      </c>
      <c r="V72" s="66">
        <v>543566</v>
      </c>
      <c r="W72" s="66">
        <v>1740491</v>
      </c>
      <c r="X72" s="66">
        <v>9344</v>
      </c>
      <c r="Y72" s="66">
        <v>104994</v>
      </c>
      <c r="Z72" s="66">
        <v>2136484.0499999998</v>
      </c>
      <c r="AA72" s="66">
        <v>549697</v>
      </c>
      <c r="AB72" s="66">
        <v>1749835</v>
      </c>
      <c r="AC72" s="12">
        <v>2103294.87</v>
      </c>
      <c r="AD72" s="12">
        <v>569562</v>
      </c>
      <c r="AE72" s="12">
        <v>1758875</v>
      </c>
      <c r="AF72" s="12">
        <v>1986375.6900000002</v>
      </c>
      <c r="AG72" s="12">
        <v>576786</v>
      </c>
      <c r="AH72" s="12">
        <v>1764100</v>
      </c>
      <c r="AI72" s="12">
        <v>1905986.03</v>
      </c>
      <c r="AJ72" s="12">
        <v>594708</v>
      </c>
      <c r="AK72" s="33">
        <v>1769100</v>
      </c>
      <c r="AL72" s="12">
        <v>1772262.85</v>
      </c>
      <c r="AM72" s="12">
        <v>585884</v>
      </c>
      <c r="AN72" s="33">
        <v>1773600</v>
      </c>
    </row>
    <row r="73" spans="1:40">
      <c r="A73" s="108">
        <v>64</v>
      </c>
      <c r="B73" s="9" t="s">
        <v>1564</v>
      </c>
      <c r="C73" s="109">
        <v>55.29</v>
      </c>
      <c r="D73" s="66">
        <v>15756067</v>
      </c>
      <c r="E73" s="39">
        <v>6894665</v>
      </c>
      <c r="F73" s="66">
        <v>8894104</v>
      </c>
      <c r="G73" s="66">
        <v>17332015.639999997</v>
      </c>
      <c r="H73" s="66">
        <v>7423486</v>
      </c>
      <c r="I73" s="66">
        <v>9908530</v>
      </c>
      <c r="J73" s="66">
        <v>18272407.502293319</v>
      </c>
      <c r="K73" s="66">
        <v>7817673</v>
      </c>
      <c r="L73" s="66">
        <v>10454735</v>
      </c>
      <c r="M73" s="66">
        <v>19345443.02</v>
      </c>
      <c r="N73" s="66">
        <v>8132725</v>
      </c>
      <c r="O73" s="66">
        <v>10033541</v>
      </c>
      <c r="P73" s="66">
        <v>1179177</v>
      </c>
      <c r="Q73" s="66">
        <v>19828374.571238272</v>
      </c>
      <c r="R73" s="66">
        <v>8774199</v>
      </c>
      <c r="S73" s="66">
        <v>10988464</v>
      </c>
      <c r="T73" s="66">
        <v>65712</v>
      </c>
      <c r="U73" s="66">
        <v>19382689.431299996</v>
      </c>
      <c r="V73" s="66">
        <v>8846816</v>
      </c>
      <c r="W73" s="66">
        <v>10408392</v>
      </c>
      <c r="X73" s="66">
        <v>55877</v>
      </c>
      <c r="Y73" s="66">
        <v>640182</v>
      </c>
      <c r="Z73" s="66">
        <v>19545739.000000004</v>
      </c>
      <c r="AA73" s="66">
        <v>9048453</v>
      </c>
      <c r="AB73" s="66">
        <v>10497286</v>
      </c>
      <c r="AC73" s="12">
        <v>20163527.150000002</v>
      </c>
      <c r="AD73" s="12">
        <v>9343931</v>
      </c>
      <c r="AE73" s="12">
        <v>10857440.780578749</v>
      </c>
      <c r="AF73" s="12">
        <v>20693064.010000002</v>
      </c>
      <c r="AG73" s="12">
        <v>9644943</v>
      </c>
      <c r="AH73" s="12">
        <v>11124661.80557175</v>
      </c>
      <c r="AI73" s="12">
        <v>20886485.84</v>
      </c>
      <c r="AJ73" s="12">
        <v>9674943</v>
      </c>
      <c r="AK73" s="33">
        <v>11251678.80557175</v>
      </c>
      <c r="AL73" s="12">
        <v>21129205.020000003</v>
      </c>
      <c r="AM73" s="12">
        <v>9800189</v>
      </c>
      <c r="AN73" s="33">
        <v>11329016</v>
      </c>
    </row>
    <row r="74" spans="1:40">
      <c r="A74" s="108">
        <v>65</v>
      </c>
      <c r="B74" s="9" t="s">
        <v>1565</v>
      </c>
      <c r="C74" s="109">
        <v>17.5</v>
      </c>
      <c r="D74" s="66">
        <v>10255772</v>
      </c>
      <c r="E74" s="39">
        <v>9352895</v>
      </c>
      <c r="F74" s="66">
        <v>1220622.8</v>
      </c>
      <c r="G74" s="66">
        <v>11254255.086480001</v>
      </c>
      <c r="H74" s="66">
        <v>9701624</v>
      </c>
      <c r="I74" s="66">
        <v>1552631</v>
      </c>
      <c r="J74" s="66">
        <v>11621501.817125602</v>
      </c>
      <c r="K74" s="66">
        <v>10016645</v>
      </c>
      <c r="L74" s="66">
        <v>1696971</v>
      </c>
      <c r="M74" s="66">
        <v>11287341.726259999</v>
      </c>
      <c r="N74" s="66">
        <v>10125783</v>
      </c>
      <c r="O74" s="66">
        <v>1600696</v>
      </c>
      <c r="P74" s="66">
        <v>188119</v>
      </c>
      <c r="Q74" s="66">
        <v>11947087.452460095</v>
      </c>
      <c r="R74" s="66">
        <v>10452621</v>
      </c>
      <c r="S74" s="66">
        <v>1753039</v>
      </c>
      <c r="T74" s="66">
        <v>0</v>
      </c>
      <c r="U74" s="66">
        <v>11786894.642872915</v>
      </c>
      <c r="V74" s="66">
        <v>10479155</v>
      </c>
      <c r="W74" s="66">
        <v>1650626</v>
      </c>
      <c r="X74" s="66">
        <v>8861</v>
      </c>
      <c r="Y74" s="66">
        <v>129327</v>
      </c>
      <c r="Z74" s="66">
        <v>12238484.622929998</v>
      </c>
      <c r="AA74" s="66">
        <v>10714412</v>
      </c>
      <c r="AB74" s="66">
        <v>1659487</v>
      </c>
      <c r="AC74" s="12">
        <v>12695055.016299998</v>
      </c>
      <c r="AD74" s="12">
        <v>10974758</v>
      </c>
      <c r="AE74" s="12">
        <v>1720297</v>
      </c>
      <c r="AF74" s="12">
        <v>13558190.14047</v>
      </c>
      <c r="AG74" s="12">
        <v>11461151</v>
      </c>
      <c r="AH74" s="12">
        <v>2165950.0686455625</v>
      </c>
      <c r="AI74" s="12">
        <v>14009300.662070001</v>
      </c>
      <c r="AJ74" s="12">
        <v>11815460</v>
      </c>
      <c r="AK74" s="33">
        <v>2265937.0686455625</v>
      </c>
      <c r="AL74" s="12">
        <v>14047813.289400002</v>
      </c>
      <c r="AM74" s="12">
        <v>11968705</v>
      </c>
      <c r="AN74" s="33">
        <v>2304762.0686455625</v>
      </c>
    </row>
    <row r="75" spans="1:40">
      <c r="A75" s="108">
        <v>66</v>
      </c>
      <c r="B75" s="9" t="s">
        <v>1566</v>
      </c>
      <c r="C75" s="109">
        <v>39.380000000000003</v>
      </c>
      <c r="D75" s="66">
        <v>0</v>
      </c>
      <c r="E75" s="39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13004.9</v>
      </c>
      <c r="AJ75" s="12">
        <v>7860</v>
      </c>
      <c r="AK75" s="33">
        <v>5145</v>
      </c>
      <c r="AL75" s="12">
        <v>13199.960000000001</v>
      </c>
      <c r="AM75" s="12">
        <v>8241</v>
      </c>
      <c r="AN75" s="33">
        <v>5145</v>
      </c>
    </row>
    <row r="76" spans="1:40">
      <c r="A76" s="108">
        <v>67</v>
      </c>
      <c r="B76" s="9" t="s">
        <v>1567</v>
      </c>
      <c r="C76" s="109">
        <v>17.5</v>
      </c>
      <c r="D76" s="66">
        <v>13711708</v>
      </c>
      <c r="E76" s="39">
        <v>16586109</v>
      </c>
      <c r="F76" s="66">
        <v>1639229.6</v>
      </c>
      <c r="G76" s="66">
        <v>13626561.195820002</v>
      </c>
      <c r="H76" s="66">
        <v>15556720</v>
      </c>
      <c r="I76" s="66">
        <v>1788313.6000000001</v>
      </c>
      <c r="J76" s="66">
        <v>13775795.201134795</v>
      </c>
      <c r="K76" s="66">
        <v>14723944</v>
      </c>
      <c r="L76" s="66">
        <v>1975048.6</v>
      </c>
      <c r="M76" s="66">
        <v>14398286.772480002</v>
      </c>
      <c r="N76" s="66">
        <v>14186610</v>
      </c>
      <c r="O76" s="66">
        <v>1928177.6</v>
      </c>
      <c r="P76" s="66">
        <v>226606</v>
      </c>
      <c r="Q76" s="66">
        <v>15022515.681104843</v>
      </c>
      <c r="R76" s="66">
        <v>14230911</v>
      </c>
      <c r="S76" s="66">
        <v>2111688</v>
      </c>
      <c r="T76" s="66">
        <v>0</v>
      </c>
      <c r="U76" s="66">
        <v>14880065.931155697</v>
      </c>
      <c r="V76" s="66">
        <v>14212716</v>
      </c>
      <c r="W76" s="66">
        <v>1988323</v>
      </c>
      <c r="X76" s="66">
        <v>10674</v>
      </c>
      <c r="Y76" s="66">
        <v>157941</v>
      </c>
      <c r="Z76" s="66">
        <v>15431249.350580001</v>
      </c>
      <c r="AA76" s="66">
        <v>14620020</v>
      </c>
      <c r="AB76" s="66">
        <v>1998997</v>
      </c>
      <c r="AC76" s="12">
        <v>16485820.2147</v>
      </c>
      <c r="AD76" s="12">
        <v>15013137</v>
      </c>
      <c r="AE76" s="12">
        <v>2075197</v>
      </c>
      <c r="AF76" s="12">
        <v>17831572.198360004</v>
      </c>
      <c r="AG76" s="12">
        <v>15783717</v>
      </c>
      <c r="AH76" s="12">
        <v>2125997</v>
      </c>
      <c r="AI76" s="12">
        <v>18417417.455640003</v>
      </c>
      <c r="AJ76" s="12">
        <v>15844185</v>
      </c>
      <c r="AK76" s="33">
        <v>2573232</v>
      </c>
      <c r="AL76" s="12">
        <v>18462886.786499996</v>
      </c>
      <c r="AM76" s="12">
        <v>15757030</v>
      </c>
      <c r="AN76" s="33">
        <v>2705857</v>
      </c>
    </row>
    <row r="77" spans="1:40">
      <c r="A77" s="108">
        <v>68</v>
      </c>
      <c r="B77" s="9" t="s">
        <v>1568</v>
      </c>
      <c r="C77" s="109">
        <v>17.5</v>
      </c>
      <c r="D77" s="66">
        <v>900481</v>
      </c>
      <c r="E77" s="39">
        <v>519131</v>
      </c>
      <c r="F77" s="66">
        <v>563283.19999999995</v>
      </c>
      <c r="G77" s="66">
        <v>887748.23</v>
      </c>
      <c r="H77" s="66">
        <v>570221</v>
      </c>
      <c r="I77" s="66">
        <v>569433.19999999995</v>
      </c>
      <c r="J77" s="66">
        <v>1081794.7444083365</v>
      </c>
      <c r="K77" s="66">
        <v>683924</v>
      </c>
      <c r="L77" s="66">
        <v>619012.19999999995</v>
      </c>
      <c r="M77" s="66">
        <v>1153948.4099999999</v>
      </c>
      <c r="N77" s="66">
        <v>705236</v>
      </c>
      <c r="O77" s="66">
        <v>571560.19999999995</v>
      </c>
      <c r="P77" s="66">
        <v>67172</v>
      </c>
      <c r="Q77" s="66">
        <v>1145043.3689110049</v>
      </c>
      <c r="R77" s="66">
        <v>908027</v>
      </c>
      <c r="S77" s="66">
        <v>625958</v>
      </c>
      <c r="T77" s="66">
        <v>0</v>
      </c>
      <c r="U77" s="66">
        <v>1249385.60142</v>
      </c>
      <c r="V77" s="66">
        <v>1005920</v>
      </c>
      <c r="W77" s="66">
        <v>589390</v>
      </c>
      <c r="X77" s="66">
        <v>3164</v>
      </c>
      <c r="Y77" s="66">
        <v>37129</v>
      </c>
      <c r="Z77" s="66">
        <v>1252208.6499999999</v>
      </c>
      <c r="AA77" s="66">
        <v>987728</v>
      </c>
      <c r="AB77" s="66">
        <v>592554</v>
      </c>
      <c r="AC77" s="12">
        <v>1423805.89</v>
      </c>
      <c r="AD77" s="12">
        <v>1108375</v>
      </c>
      <c r="AE77" s="12">
        <v>598954</v>
      </c>
      <c r="AF77" s="12">
        <v>1317133.4800000004</v>
      </c>
      <c r="AG77" s="12">
        <v>1067389</v>
      </c>
      <c r="AH77" s="12">
        <v>602704</v>
      </c>
      <c r="AI77" s="12">
        <v>1306815.92</v>
      </c>
      <c r="AJ77" s="12">
        <v>1065116</v>
      </c>
      <c r="AK77" s="33">
        <v>606379</v>
      </c>
      <c r="AL77" s="12">
        <v>1311758.95</v>
      </c>
      <c r="AM77" s="12">
        <v>1106711</v>
      </c>
      <c r="AN77" s="33">
        <v>610004</v>
      </c>
    </row>
    <row r="78" spans="1:40">
      <c r="A78" s="108">
        <v>69</v>
      </c>
      <c r="B78" s="9" t="s">
        <v>1569</v>
      </c>
      <c r="C78" s="109">
        <v>17.5</v>
      </c>
      <c r="D78" s="66">
        <v>48982</v>
      </c>
      <c r="E78" s="39">
        <v>82658</v>
      </c>
      <c r="F78" s="66">
        <v>32727.599999999999</v>
      </c>
      <c r="G78" s="66">
        <v>75947.62</v>
      </c>
      <c r="H78" s="66">
        <v>69777</v>
      </c>
      <c r="I78" s="66">
        <v>41165.599999999999</v>
      </c>
      <c r="J78" s="66">
        <v>90842.16</v>
      </c>
      <c r="K78" s="66">
        <v>76148</v>
      </c>
      <c r="L78" s="66">
        <v>45639.6</v>
      </c>
      <c r="M78" s="66">
        <v>166242.96</v>
      </c>
      <c r="N78" s="66">
        <v>127944</v>
      </c>
      <c r="O78" s="66">
        <v>70567.600000000006</v>
      </c>
      <c r="P78" s="66">
        <v>0</v>
      </c>
      <c r="Q78" s="66">
        <v>208216.51714449763</v>
      </c>
      <c r="R78" s="66">
        <v>147140</v>
      </c>
      <c r="S78" s="66">
        <v>69156</v>
      </c>
      <c r="T78" s="66">
        <v>0</v>
      </c>
      <c r="U78" s="66">
        <v>203635.52184</v>
      </c>
      <c r="V78" s="66">
        <v>157619</v>
      </c>
      <c r="W78" s="66">
        <v>66390</v>
      </c>
      <c r="X78" s="66">
        <v>0</v>
      </c>
      <c r="Y78" s="66">
        <v>0</v>
      </c>
      <c r="Z78" s="66">
        <v>268510.82</v>
      </c>
      <c r="AA78" s="66">
        <v>194827</v>
      </c>
      <c r="AB78" s="66">
        <v>73684</v>
      </c>
      <c r="AC78" s="12">
        <v>164036.83000000002</v>
      </c>
      <c r="AD78" s="12">
        <v>133703</v>
      </c>
      <c r="AE78" s="12">
        <v>73684</v>
      </c>
      <c r="AF78" s="12">
        <v>166579.44999999998</v>
      </c>
      <c r="AG78" s="12">
        <v>138227</v>
      </c>
      <c r="AH78" s="12">
        <v>73684</v>
      </c>
      <c r="AI78" s="12">
        <v>168011.94999999998</v>
      </c>
      <c r="AJ78" s="12">
        <v>147058</v>
      </c>
      <c r="AK78" s="33">
        <v>73684</v>
      </c>
      <c r="AL78" s="12">
        <v>118799.64000000001</v>
      </c>
      <c r="AM78" s="12">
        <v>105143</v>
      </c>
      <c r="AN78" s="33">
        <v>73684</v>
      </c>
    </row>
    <row r="79" spans="1:40">
      <c r="A79" s="108">
        <v>70</v>
      </c>
      <c r="B79" s="9" t="s">
        <v>1570</v>
      </c>
      <c r="C79" s="109">
        <v>48.77</v>
      </c>
      <c r="D79" s="66">
        <v>166617</v>
      </c>
      <c r="E79" s="39">
        <v>55122</v>
      </c>
      <c r="F79" s="66">
        <v>142474</v>
      </c>
      <c r="G79" s="66">
        <v>226965.47</v>
      </c>
      <c r="H79" s="66">
        <v>100136</v>
      </c>
      <c r="I79" s="66">
        <v>177549</v>
      </c>
      <c r="J79" s="66">
        <v>271608.17</v>
      </c>
      <c r="K79" s="66">
        <v>128312</v>
      </c>
      <c r="L79" s="66">
        <v>203607</v>
      </c>
      <c r="M79" s="66">
        <v>297621.34999999998</v>
      </c>
      <c r="N79" s="66">
        <v>135954</v>
      </c>
      <c r="O79" s="66">
        <v>218598</v>
      </c>
      <c r="P79" s="66">
        <v>0</v>
      </c>
      <c r="Q79" s="66">
        <v>294362.54217799043</v>
      </c>
      <c r="R79" s="66">
        <v>133527</v>
      </c>
      <c r="S79" s="66">
        <v>214226</v>
      </c>
      <c r="T79" s="66">
        <v>0</v>
      </c>
      <c r="U79" s="66">
        <v>275850.41592</v>
      </c>
      <c r="V79" s="66">
        <v>131098</v>
      </c>
      <c r="W79" s="66">
        <v>205657</v>
      </c>
      <c r="X79" s="66">
        <v>0</v>
      </c>
      <c r="Y79" s="66">
        <v>0</v>
      </c>
      <c r="Z79" s="66">
        <v>403261.59</v>
      </c>
      <c r="AA79" s="66">
        <v>190360</v>
      </c>
      <c r="AB79" s="66">
        <v>212902</v>
      </c>
      <c r="AC79" s="12">
        <v>531229.02000000014</v>
      </c>
      <c r="AD79" s="12">
        <v>258303</v>
      </c>
      <c r="AE79" s="12">
        <v>272926</v>
      </c>
      <c r="AF79" s="12">
        <v>513675.18</v>
      </c>
      <c r="AG79" s="12">
        <v>262243</v>
      </c>
      <c r="AH79" s="12">
        <v>272926</v>
      </c>
      <c r="AI79" s="12">
        <v>350080.55</v>
      </c>
      <c r="AJ79" s="12">
        <v>180975</v>
      </c>
      <c r="AK79" s="33">
        <v>272926</v>
      </c>
      <c r="AL79" s="12">
        <v>289331.62</v>
      </c>
      <c r="AM79" s="12">
        <v>153272</v>
      </c>
      <c r="AN79" s="33">
        <v>272926</v>
      </c>
    </row>
    <row r="80" spans="1:40">
      <c r="A80" s="108">
        <v>71</v>
      </c>
      <c r="B80" s="9" t="s">
        <v>1571</v>
      </c>
      <c r="C80" s="109">
        <v>17.5</v>
      </c>
      <c r="D80" s="66">
        <v>26325457</v>
      </c>
      <c r="E80" s="39">
        <v>27029911</v>
      </c>
      <c r="F80" s="66">
        <v>3753262</v>
      </c>
      <c r="G80" s="66">
        <v>27291804.810000006</v>
      </c>
      <c r="H80" s="66">
        <v>27200094</v>
      </c>
      <c r="I80" s="66">
        <v>3957823</v>
      </c>
      <c r="J80" s="66">
        <v>28772437.490009252</v>
      </c>
      <c r="K80" s="66">
        <v>27211346</v>
      </c>
      <c r="L80" s="66">
        <v>4306061</v>
      </c>
      <c r="M80" s="66">
        <v>29725451.43</v>
      </c>
      <c r="N80" s="66">
        <v>27058817</v>
      </c>
      <c r="O80" s="66">
        <v>4117771</v>
      </c>
      <c r="P80" s="66">
        <v>483935</v>
      </c>
      <c r="Q80" s="66">
        <v>31202047.404463161</v>
      </c>
      <c r="R80" s="66">
        <v>27175421</v>
      </c>
      <c r="S80" s="66">
        <v>4509672</v>
      </c>
      <c r="T80" s="66">
        <v>0</v>
      </c>
      <c r="U80" s="66">
        <v>31223555.451959997</v>
      </c>
      <c r="V80" s="66">
        <v>27353004</v>
      </c>
      <c r="W80" s="66">
        <v>4246217</v>
      </c>
      <c r="X80" s="66">
        <v>22796</v>
      </c>
      <c r="Y80" s="66">
        <v>332859</v>
      </c>
      <c r="Z80" s="66">
        <v>31951682.219999999</v>
      </c>
      <c r="AA80" s="66">
        <v>27692459</v>
      </c>
      <c r="AB80" s="66">
        <v>4269013</v>
      </c>
      <c r="AC80" s="12">
        <v>33482299.539999999</v>
      </c>
      <c r="AD80" s="12">
        <v>28151599</v>
      </c>
      <c r="AE80" s="12">
        <v>5786817.6029244997</v>
      </c>
      <c r="AF80" s="12">
        <v>34213600.439999998</v>
      </c>
      <c r="AG80" s="12">
        <v>29050571</v>
      </c>
      <c r="AH80" s="19">
        <f>6079019.44455637+101064</f>
        <v>6180083.4445563704</v>
      </c>
      <c r="AI80" s="12">
        <v>34741461.949999996</v>
      </c>
      <c r="AJ80" s="12">
        <v>29063843</v>
      </c>
      <c r="AK80" s="33">
        <v>6334657.4445563704</v>
      </c>
      <c r="AL80" s="12">
        <v>34881940.840000004</v>
      </c>
      <c r="AM80" s="12">
        <v>29397926</v>
      </c>
      <c r="AN80" s="33">
        <v>6426157.4445563704</v>
      </c>
    </row>
    <row r="81" spans="1:40">
      <c r="A81" s="108">
        <v>72</v>
      </c>
      <c r="B81" s="9" t="s">
        <v>1572</v>
      </c>
      <c r="C81" s="109">
        <v>17.5</v>
      </c>
      <c r="D81" s="66">
        <v>30013625</v>
      </c>
      <c r="E81" s="39">
        <v>21693435</v>
      </c>
      <c r="F81" s="66">
        <v>8320190</v>
      </c>
      <c r="G81" s="66">
        <v>31787364.080000002</v>
      </c>
      <c r="H81" s="66">
        <v>22637645</v>
      </c>
      <c r="I81" s="66">
        <v>9149719</v>
      </c>
      <c r="J81" s="66">
        <v>33384729.905952133</v>
      </c>
      <c r="K81" s="66">
        <v>24241171</v>
      </c>
      <c r="L81" s="66">
        <v>9429258</v>
      </c>
      <c r="M81" s="66">
        <v>34838597.450000003</v>
      </c>
      <c r="N81" s="66">
        <v>25612050</v>
      </c>
      <c r="O81" s="66">
        <v>8665307</v>
      </c>
      <c r="P81" s="66">
        <v>1018378</v>
      </c>
      <c r="Q81" s="66">
        <v>34865610.348156936</v>
      </c>
      <c r="R81" s="66">
        <v>25982767</v>
      </c>
      <c r="S81" s="66">
        <v>9490011</v>
      </c>
      <c r="T81" s="66">
        <v>0</v>
      </c>
      <c r="U81" s="66">
        <v>33815804.735880002</v>
      </c>
      <c r="V81" s="66">
        <v>26783708</v>
      </c>
      <c r="W81" s="66">
        <v>8935606</v>
      </c>
      <c r="X81" s="66">
        <v>47970</v>
      </c>
      <c r="Y81" s="66">
        <v>604210</v>
      </c>
      <c r="Z81" s="66">
        <v>34643308.829999998</v>
      </c>
      <c r="AA81" s="66">
        <v>27284947</v>
      </c>
      <c r="AB81" s="66">
        <v>8983576</v>
      </c>
      <c r="AC81" s="12">
        <v>35441243.159999996</v>
      </c>
      <c r="AD81" s="12">
        <v>28041617</v>
      </c>
      <c r="AE81" s="12">
        <v>9138016</v>
      </c>
      <c r="AF81" s="12">
        <v>35496365.130000003</v>
      </c>
      <c r="AG81" s="12">
        <v>28917668</v>
      </c>
      <c r="AH81" s="12">
        <v>9233066</v>
      </c>
      <c r="AI81" s="12">
        <v>35239525.229999997</v>
      </c>
      <c r="AJ81" s="12">
        <v>29520834</v>
      </c>
      <c r="AK81" s="33">
        <v>9326041</v>
      </c>
      <c r="AL81" s="12">
        <v>36075718.260000005</v>
      </c>
      <c r="AM81" s="12">
        <v>30256260</v>
      </c>
      <c r="AN81" s="33">
        <v>9419066</v>
      </c>
    </row>
    <row r="82" spans="1:40">
      <c r="A82" s="108">
        <v>73</v>
      </c>
      <c r="B82" s="9" t="s">
        <v>1573</v>
      </c>
      <c r="C82" s="109">
        <v>17.5</v>
      </c>
      <c r="D82" s="66">
        <v>20084837</v>
      </c>
      <c r="E82" s="39">
        <v>24834561</v>
      </c>
      <c r="F82" s="66">
        <v>3188973.6</v>
      </c>
      <c r="G82" s="66">
        <v>21999587.074999996</v>
      </c>
      <c r="H82" s="66">
        <v>24648038</v>
      </c>
      <c r="I82" s="66">
        <v>3524054.6</v>
      </c>
      <c r="J82" s="66">
        <v>22956468.83366517</v>
      </c>
      <c r="K82" s="66">
        <v>24204569</v>
      </c>
      <c r="L82" s="66">
        <v>3691508.6</v>
      </c>
      <c r="M82" s="66">
        <v>24352509.547620002</v>
      </c>
      <c r="N82" s="66">
        <v>23678833</v>
      </c>
      <c r="O82" s="66">
        <v>3521908.6</v>
      </c>
      <c r="P82" s="66">
        <v>413907</v>
      </c>
      <c r="Q82" s="66">
        <v>25074340.33835483</v>
      </c>
      <c r="R82" s="66">
        <v>23853832</v>
      </c>
      <c r="S82" s="66">
        <v>3857099</v>
      </c>
      <c r="T82" s="66">
        <v>0</v>
      </c>
      <c r="U82" s="66">
        <v>25207774.047433194</v>
      </c>
      <c r="V82" s="66">
        <v>23636066</v>
      </c>
      <c r="W82" s="66">
        <v>3631768</v>
      </c>
      <c r="X82" s="66">
        <v>19497</v>
      </c>
      <c r="Y82" s="66">
        <v>275484</v>
      </c>
      <c r="Z82" s="66">
        <v>25446765.917099997</v>
      </c>
      <c r="AA82" s="66">
        <v>23938734</v>
      </c>
      <c r="AB82" s="66">
        <v>3651265</v>
      </c>
      <c r="AC82" s="12">
        <v>26335982.540799998</v>
      </c>
      <c r="AD82" s="12">
        <v>24613424</v>
      </c>
      <c r="AE82" s="12">
        <v>3890647.9861599999</v>
      </c>
      <c r="AF82" s="12">
        <v>26535745.209500007</v>
      </c>
      <c r="AG82" s="12">
        <v>25162541</v>
      </c>
      <c r="AH82" s="12">
        <v>4078924.8425356252</v>
      </c>
      <c r="AI82" s="12">
        <v>27117828.372749999</v>
      </c>
      <c r="AJ82" s="12">
        <v>24153827</v>
      </c>
      <c r="AK82" s="33">
        <v>4312267.8425356252</v>
      </c>
      <c r="AL82" s="12">
        <v>26929202.733199999</v>
      </c>
      <c r="AM82" s="12">
        <v>23751768</v>
      </c>
      <c r="AN82" s="33">
        <v>4379292.8425356252</v>
      </c>
    </row>
    <row r="83" spans="1:40">
      <c r="A83" s="108">
        <v>74</v>
      </c>
      <c r="B83" s="9" t="s">
        <v>1574</v>
      </c>
      <c r="C83" s="109">
        <v>17.5</v>
      </c>
      <c r="D83" s="66">
        <v>2642380</v>
      </c>
      <c r="E83" s="39">
        <v>1930020</v>
      </c>
      <c r="F83" s="66">
        <v>712360</v>
      </c>
      <c r="G83" s="66">
        <v>2837157.02</v>
      </c>
      <c r="H83" s="66">
        <v>1916205</v>
      </c>
      <c r="I83" s="66">
        <v>920952</v>
      </c>
      <c r="J83" s="66">
        <v>2894786.9036194519</v>
      </c>
      <c r="K83" s="66">
        <v>1943673</v>
      </c>
      <c r="L83" s="66">
        <v>951114</v>
      </c>
      <c r="M83" s="66">
        <v>3308363.25</v>
      </c>
      <c r="N83" s="66">
        <v>2201765</v>
      </c>
      <c r="O83" s="66">
        <v>990223</v>
      </c>
      <c r="P83" s="66">
        <v>116375</v>
      </c>
      <c r="Q83" s="66">
        <v>3364244.2070966512</v>
      </c>
      <c r="R83" s="66">
        <v>2590037</v>
      </c>
      <c r="S83" s="66">
        <v>1084466</v>
      </c>
      <c r="T83" s="66">
        <v>0</v>
      </c>
      <c r="U83" s="66">
        <v>3310478.6745599997</v>
      </c>
      <c r="V83" s="66">
        <v>2602950</v>
      </c>
      <c r="W83" s="66">
        <v>1021111</v>
      </c>
      <c r="X83" s="66">
        <v>5482</v>
      </c>
      <c r="Y83" s="66">
        <v>67823</v>
      </c>
      <c r="Z83" s="66">
        <v>3402540.04</v>
      </c>
      <c r="AA83" s="66">
        <v>2702788</v>
      </c>
      <c r="AB83" s="66">
        <v>1026593</v>
      </c>
      <c r="AC83" s="12">
        <v>3431229.1799999997</v>
      </c>
      <c r="AD83" s="12">
        <v>2733958</v>
      </c>
      <c r="AE83" s="12">
        <v>1041993</v>
      </c>
      <c r="AF83" s="12">
        <v>3138146.3000000003</v>
      </c>
      <c r="AG83" s="12">
        <v>2712329</v>
      </c>
      <c r="AH83" s="12">
        <v>1050593</v>
      </c>
      <c r="AI83" s="12">
        <v>3182088.0800000005</v>
      </c>
      <c r="AJ83" s="12">
        <v>2730251</v>
      </c>
      <c r="AK83" s="33">
        <v>1059343</v>
      </c>
      <c r="AL83" s="12">
        <v>3228031.8499999992</v>
      </c>
      <c r="AM83" s="12">
        <v>2757185</v>
      </c>
      <c r="AN83" s="33">
        <v>1067968</v>
      </c>
    </row>
    <row r="84" spans="1:40">
      <c r="A84" s="108">
        <v>75</v>
      </c>
      <c r="B84" s="9" t="s">
        <v>1575</v>
      </c>
      <c r="C84" s="109">
        <v>17.5</v>
      </c>
      <c r="D84" s="66">
        <v>0</v>
      </c>
      <c r="E84" s="39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0</v>
      </c>
      <c r="AB84" s="66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33">
        <v>0</v>
      </c>
      <c r="AL84" s="12">
        <v>0</v>
      </c>
      <c r="AM84" s="12">
        <v>0</v>
      </c>
      <c r="AN84" s="33">
        <v>0</v>
      </c>
    </row>
    <row r="85" spans="1:40">
      <c r="A85" s="108">
        <v>76</v>
      </c>
      <c r="B85" s="9" t="s">
        <v>1576</v>
      </c>
      <c r="C85" s="109">
        <v>49.96</v>
      </c>
      <c r="D85" s="66">
        <v>0</v>
      </c>
      <c r="E85" s="39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33">
        <v>0</v>
      </c>
      <c r="AL85" s="12">
        <v>0</v>
      </c>
      <c r="AM85" s="12">
        <v>0</v>
      </c>
      <c r="AN85" s="33">
        <v>0</v>
      </c>
    </row>
    <row r="86" spans="1:40">
      <c r="A86" s="108">
        <v>77</v>
      </c>
      <c r="B86" s="9" t="s">
        <v>1577</v>
      </c>
      <c r="C86" s="109">
        <v>49.68</v>
      </c>
      <c r="D86" s="66">
        <v>10549229</v>
      </c>
      <c r="E86" s="39">
        <v>3948825</v>
      </c>
      <c r="F86" s="66">
        <v>6600404</v>
      </c>
      <c r="G86" s="66">
        <v>11244182.879999999</v>
      </c>
      <c r="H86" s="66">
        <v>4402719</v>
      </c>
      <c r="I86" s="66">
        <v>6966367</v>
      </c>
      <c r="J86" s="66">
        <v>11934136.084547279</v>
      </c>
      <c r="K86" s="66">
        <v>4703853</v>
      </c>
      <c r="L86" s="66">
        <v>7317967</v>
      </c>
      <c r="M86" s="66">
        <v>13091381.120000001</v>
      </c>
      <c r="N86" s="66">
        <v>5025155</v>
      </c>
      <c r="O86" s="66">
        <v>7217947</v>
      </c>
      <c r="P86" s="66">
        <v>848279</v>
      </c>
      <c r="Q86" s="66">
        <v>13862037.638614353</v>
      </c>
      <c r="R86" s="66">
        <v>5156920</v>
      </c>
      <c r="S86" s="66">
        <v>7904901</v>
      </c>
      <c r="T86" s="66">
        <v>800217</v>
      </c>
      <c r="U86" s="66">
        <v>13727725.332659999</v>
      </c>
      <c r="V86" s="66">
        <v>5395470</v>
      </c>
      <c r="W86" s="66">
        <v>8196565</v>
      </c>
      <c r="X86" s="66">
        <v>44003</v>
      </c>
      <c r="Y86" s="66">
        <v>505400</v>
      </c>
      <c r="Z86" s="66">
        <v>13936065.529999997</v>
      </c>
      <c r="AA86" s="66">
        <v>5567549</v>
      </c>
      <c r="AB86" s="66">
        <v>8368517</v>
      </c>
      <c r="AC86" s="12">
        <v>14220617.059999999</v>
      </c>
      <c r="AD86" s="12">
        <v>5766202</v>
      </c>
      <c r="AE86" s="12">
        <v>8454415</v>
      </c>
      <c r="AF86" s="12">
        <v>14221466.569999998</v>
      </c>
      <c r="AG86" s="12">
        <v>5973388</v>
      </c>
      <c r="AH86" s="12">
        <v>8493140</v>
      </c>
      <c r="AI86" s="12">
        <v>13898746.319999997</v>
      </c>
      <c r="AJ86" s="12">
        <v>6212332</v>
      </c>
      <c r="AK86" s="33">
        <v>8530840</v>
      </c>
      <c r="AL86" s="12">
        <v>13645814.699999997</v>
      </c>
      <c r="AM86" s="12">
        <v>6463272</v>
      </c>
      <c r="AN86" s="33">
        <v>8567140</v>
      </c>
    </row>
    <row r="87" spans="1:40">
      <c r="A87" s="108">
        <v>78</v>
      </c>
      <c r="B87" s="9" t="s">
        <v>1578</v>
      </c>
      <c r="C87" s="109">
        <v>17.5</v>
      </c>
      <c r="D87" s="66">
        <v>4317253</v>
      </c>
      <c r="E87" s="39">
        <v>5147915</v>
      </c>
      <c r="F87" s="66">
        <v>363450</v>
      </c>
      <c r="G87" s="66">
        <v>4498246.3891599998</v>
      </c>
      <c r="H87" s="66">
        <v>4992151</v>
      </c>
      <c r="I87" s="66">
        <v>448199</v>
      </c>
      <c r="J87" s="66">
        <v>4612399.3686480699</v>
      </c>
      <c r="K87" s="66">
        <v>4726827</v>
      </c>
      <c r="L87" s="66">
        <v>555890</v>
      </c>
      <c r="M87" s="66">
        <v>4778687.8410799997</v>
      </c>
      <c r="N87" s="66">
        <v>4574431</v>
      </c>
      <c r="O87" s="66">
        <v>580225</v>
      </c>
      <c r="P87" s="66">
        <v>68190</v>
      </c>
      <c r="Q87" s="66">
        <v>4840708.6085977424</v>
      </c>
      <c r="R87" s="66">
        <v>4416450</v>
      </c>
      <c r="S87" s="66">
        <v>635447</v>
      </c>
      <c r="T87" s="66">
        <v>0</v>
      </c>
      <c r="U87" s="66">
        <v>4717531.5725570414</v>
      </c>
      <c r="V87" s="66">
        <v>4342062</v>
      </c>
      <c r="W87" s="66">
        <v>598324</v>
      </c>
      <c r="X87" s="66">
        <v>3212</v>
      </c>
      <c r="Y87" s="66">
        <v>48386</v>
      </c>
      <c r="Z87" s="66">
        <v>4590181.74</v>
      </c>
      <c r="AA87" s="66">
        <v>4311579</v>
      </c>
      <c r="AB87" s="66">
        <v>601536</v>
      </c>
      <c r="AC87" s="12">
        <v>4512264.4704399994</v>
      </c>
      <c r="AD87" s="12">
        <v>4166423</v>
      </c>
      <c r="AE87" s="12">
        <v>622456</v>
      </c>
      <c r="AF87" s="12">
        <v>4653466.1436000001</v>
      </c>
      <c r="AG87" s="12">
        <v>4299403</v>
      </c>
      <c r="AH87" s="12">
        <v>635731</v>
      </c>
      <c r="AI87" s="12">
        <v>4528034.3919200003</v>
      </c>
      <c r="AJ87" s="12">
        <v>4059051</v>
      </c>
      <c r="AK87" s="33">
        <v>690567</v>
      </c>
      <c r="AL87" s="12">
        <v>4322776.7936200006</v>
      </c>
      <c r="AM87" s="12">
        <v>3814498</v>
      </c>
      <c r="AN87" s="33">
        <v>702567</v>
      </c>
    </row>
    <row r="88" spans="1:40">
      <c r="A88" s="108">
        <v>79</v>
      </c>
      <c r="B88" s="9" t="s">
        <v>1579</v>
      </c>
      <c r="C88" s="109">
        <v>45.38</v>
      </c>
      <c r="D88" s="66">
        <v>29756497</v>
      </c>
      <c r="E88" s="39">
        <v>15882927</v>
      </c>
      <c r="F88" s="66">
        <v>14241936.999999998</v>
      </c>
      <c r="G88" s="66">
        <v>31544589.330080003</v>
      </c>
      <c r="H88" s="66">
        <v>16574636</v>
      </c>
      <c r="I88" s="66">
        <v>15009207</v>
      </c>
      <c r="J88" s="66">
        <v>33257290.873810038</v>
      </c>
      <c r="K88" s="66">
        <v>17250683</v>
      </c>
      <c r="L88" s="66">
        <v>16006608</v>
      </c>
      <c r="M88" s="66">
        <v>35284541.199999996</v>
      </c>
      <c r="N88" s="66">
        <v>17874077</v>
      </c>
      <c r="O88" s="66">
        <v>15579505</v>
      </c>
      <c r="P88" s="66">
        <v>1830959</v>
      </c>
      <c r="Q88" s="66">
        <v>36242185.987368427</v>
      </c>
      <c r="R88" s="66">
        <v>17529513</v>
      </c>
      <c r="S88" s="66">
        <v>17062255</v>
      </c>
      <c r="T88" s="66">
        <v>1650418</v>
      </c>
      <c r="U88" s="66">
        <v>34827941.444459997</v>
      </c>
      <c r="V88" s="66">
        <v>17559786</v>
      </c>
      <c r="W88" s="66">
        <v>17619480</v>
      </c>
      <c r="X88" s="66">
        <v>94589</v>
      </c>
      <c r="Y88" s="66">
        <v>1101079</v>
      </c>
      <c r="Z88" s="66">
        <v>35260306.700000003</v>
      </c>
      <c r="AA88" s="66">
        <v>17528088</v>
      </c>
      <c r="AB88" s="66">
        <v>17732219</v>
      </c>
      <c r="AC88" s="12">
        <v>36135215.210000008</v>
      </c>
      <c r="AD88" s="12">
        <v>18026125</v>
      </c>
      <c r="AE88" s="12">
        <v>18109090</v>
      </c>
      <c r="AF88" s="12">
        <v>37152939.319999993</v>
      </c>
      <c r="AG88" s="12">
        <v>18540729</v>
      </c>
      <c r="AH88" s="19">
        <f>18612210+50532</f>
        <v>18662742</v>
      </c>
      <c r="AI88" s="12">
        <v>37334953.579999998</v>
      </c>
      <c r="AJ88" s="12">
        <v>19220889</v>
      </c>
      <c r="AK88" s="33">
        <v>18761667</v>
      </c>
      <c r="AL88" s="12">
        <v>37644250.119999997</v>
      </c>
      <c r="AM88" s="12">
        <v>20168359</v>
      </c>
      <c r="AN88" s="33">
        <v>18858492</v>
      </c>
    </row>
    <row r="89" spans="1:40">
      <c r="A89" s="108">
        <v>80</v>
      </c>
      <c r="B89" s="9" t="s">
        <v>1580</v>
      </c>
      <c r="C89" s="109">
        <v>60.35</v>
      </c>
      <c r="D89" s="66">
        <v>0</v>
      </c>
      <c r="E89" s="39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12">
        <v>0</v>
      </c>
      <c r="AD89" s="12">
        <v>0</v>
      </c>
      <c r="AE89" s="12">
        <v>0</v>
      </c>
      <c r="AF89" s="12">
        <v>12894.02</v>
      </c>
      <c r="AG89" s="12">
        <v>3632</v>
      </c>
      <c r="AH89" s="12">
        <v>9262</v>
      </c>
      <c r="AI89" s="12">
        <v>13004.9</v>
      </c>
      <c r="AJ89" s="12">
        <v>3770</v>
      </c>
      <c r="AK89" s="33">
        <v>9262</v>
      </c>
      <c r="AL89" s="12">
        <v>13199.960000000001</v>
      </c>
      <c r="AM89" s="12">
        <v>3905</v>
      </c>
      <c r="AN89" s="33">
        <v>9295</v>
      </c>
    </row>
    <row r="90" spans="1:40">
      <c r="A90" s="108">
        <v>81</v>
      </c>
      <c r="B90" s="9" t="s">
        <v>1581</v>
      </c>
      <c r="C90" s="109">
        <v>24.07</v>
      </c>
      <c r="D90" s="66">
        <v>0</v>
      </c>
      <c r="E90" s="39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12306.57500478469</v>
      </c>
      <c r="R90" s="66">
        <v>8124</v>
      </c>
      <c r="S90" s="66">
        <v>0</v>
      </c>
      <c r="T90" s="66">
        <v>4183</v>
      </c>
      <c r="U90" s="66">
        <v>12035.81568</v>
      </c>
      <c r="V90" s="66">
        <v>7678</v>
      </c>
      <c r="W90" s="66">
        <v>4358</v>
      </c>
      <c r="X90" s="66">
        <v>0</v>
      </c>
      <c r="Y90" s="66">
        <v>0</v>
      </c>
      <c r="Z90" s="66">
        <v>12250.07</v>
      </c>
      <c r="AA90" s="66">
        <v>7858</v>
      </c>
      <c r="AB90" s="66">
        <v>4392</v>
      </c>
      <c r="AC90" s="12">
        <v>12697.210000000001</v>
      </c>
      <c r="AD90" s="12">
        <v>8271</v>
      </c>
      <c r="AE90" s="12">
        <v>4426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33">
        <v>0</v>
      </c>
      <c r="AL90" s="12">
        <v>13199.960000000001</v>
      </c>
      <c r="AM90" s="12">
        <v>10239</v>
      </c>
      <c r="AN90" s="33">
        <v>2961</v>
      </c>
    </row>
    <row r="91" spans="1:40">
      <c r="A91" s="108">
        <v>82</v>
      </c>
      <c r="B91" s="9" t="s">
        <v>1582</v>
      </c>
      <c r="C91" s="109">
        <v>17.5</v>
      </c>
      <c r="D91" s="66">
        <v>22544989</v>
      </c>
      <c r="E91" s="39">
        <v>21198757</v>
      </c>
      <c r="F91" s="66">
        <v>2814514.4</v>
      </c>
      <c r="G91" s="66">
        <v>24332599.68414</v>
      </c>
      <c r="H91" s="66">
        <v>21799788</v>
      </c>
      <c r="I91" s="66">
        <v>3127346.4</v>
      </c>
      <c r="J91" s="66">
        <v>25877873.382828854</v>
      </c>
      <c r="K91" s="66">
        <v>22471945</v>
      </c>
      <c r="L91" s="66">
        <v>3547730.4</v>
      </c>
      <c r="M91" s="66">
        <v>27351540.51557</v>
      </c>
      <c r="N91" s="66">
        <v>23010054</v>
      </c>
      <c r="O91" s="66">
        <v>3884918</v>
      </c>
      <c r="P91" s="66">
        <v>456569</v>
      </c>
      <c r="Q91" s="66">
        <v>28050327.867297076</v>
      </c>
      <c r="R91" s="66">
        <v>23415077</v>
      </c>
      <c r="S91" s="66">
        <v>4254657</v>
      </c>
      <c r="T91" s="66">
        <v>380594</v>
      </c>
      <c r="U91" s="66">
        <v>26964189.833086807</v>
      </c>
      <c r="V91" s="66">
        <v>23687032</v>
      </c>
      <c r="W91" s="66">
        <v>4364460</v>
      </c>
      <c r="X91" s="66">
        <v>23430</v>
      </c>
      <c r="Y91" s="66">
        <v>327711</v>
      </c>
      <c r="Z91" s="66">
        <v>26802911.094560001</v>
      </c>
      <c r="AA91" s="66">
        <v>23914065</v>
      </c>
      <c r="AB91" s="66">
        <v>4387890</v>
      </c>
      <c r="AC91" s="12">
        <v>27796890.404080003</v>
      </c>
      <c r="AD91" s="12">
        <v>24315649</v>
      </c>
      <c r="AE91" s="12">
        <v>4513610</v>
      </c>
      <c r="AF91" s="12">
        <v>28443468.301800001</v>
      </c>
      <c r="AG91" s="12">
        <v>24930173</v>
      </c>
      <c r="AH91" s="12">
        <v>4629609.23820375</v>
      </c>
      <c r="AI91" s="12">
        <v>28945039.577839997</v>
      </c>
      <c r="AJ91" s="12">
        <v>24862384</v>
      </c>
      <c r="AK91" s="33">
        <v>4782129.23820375</v>
      </c>
      <c r="AL91" s="12">
        <v>29322453.03464001</v>
      </c>
      <c r="AM91" s="12">
        <v>24866076</v>
      </c>
      <c r="AN91" s="33">
        <v>4860479.23820375</v>
      </c>
    </row>
    <row r="92" spans="1:40">
      <c r="A92" s="108">
        <v>83</v>
      </c>
      <c r="B92" s="9" t="s">
        <v>1583</v>
      </c>
      <c r="C92" s="109">
        <v>47.2</v>
      </c>
      <c r="D92" s="66">
        <v>17015111</v>
      </c>
      <c r="E92" s="39">
        <v>7598854</v>
      </c>
      <c r="F92" s="66">
        <v>9416257</v>
      </c>
      <c r="G92" s="66">
        <v>18126132.039999999</v>
      </c>
      <c r="H92" s="66">
        <v>8088898</v>
      </c>
      <c r="I92" s="66">
        <v>10037234</v>
      </c>
      <c r="J92" s="66">
        <v>18786648.513602465</v>
      </c>
      <c r="K92" s="66">
        <v>8685044</v>
      </c>
      <c r="L92" s="66">
        <v>10382618</v>
      </c>
      <c r="M92" s="66">
        <v>19759944.039999999</v>
      </c>
      <c r="N92" s="66">
        <v>9220450</v>
      </c>
      <c r="O92" s="66">
        <v>9750332</v>
      </c>
      <c r="P92" s="66">
        <v>1145894</v>
      </c>
      <c r="Q92" s="66">
        <v>19857784.98755981</v>
      </c>
      <c r="R92" s="66">
        <v>9205039</v>
      </c>
      <c r="S92" s="66">
        <v>10678301</v>
      </c>
      <c r="T92" s="66">
        <v>0</v>
      </c>
      <c r="U92" s="66">
        <v>19438423.617059994</v>
      </c>
      <c r="V92" s="66">
        <v>9401494</v>
      </c>
      <c r="W92" s="66">
        <v>10054475</v>
      </c>
      <c r="X92" s="66">
        <v>53977</v>
      </c>
      <c r="Y92" s="66">
        <v>626999</v>
      </c>
      <c r="Z92" s="66">
        <v>19386079.859999999</v>
      </c>
      <c r="AA92" s="66">
        <v>9557760</v>
      </c>
      <c r="AB92" s="66">
        <v>10108452</v>
      </c>
      <c r="AC92" s="12">
        <v>19766953.350000001</v>
      </c>
      <c r="AD92" s="12">
        <v>9774113</v>
      </c>
      <c r="AE92" s="12">
        <v>10196332</v>
      </c>
      <c r="AF92" s="12">
        <v>20120825.100000001</v>
      </c>
      <c r="AG92" s="12">
        <v>10170405</v>
      </c>
      <c r="AH92" s="12">
        <v>10251257</v>
      </c>
      <c r="AI92" s="12">
        <v>20492729.260000002</v>
      </c>
      <c r="AJ92" s="12">
        <v>10728557</v>
      </c>
      <c r="AK92" s="33">
        <v>10306507</v>
      </c>
      <c r="AL92" s="12">
        <v>20764631.130000003</v>
      </c>
      <c r="AM92" s="12">
        <v>11106385</v>
      </c>
      <c r="AN92" s="33">
        <v>10361132</v>
      </c>
    </row>
    <row r="93" spans="1:40">
      <c r="A93" s="108">
        <v>84</v>
      </c>
      <c r="B93" s="9" t="s">
        <v>1584</v>
      </c>
      <c r="C93" s="109">
        <v>53.69</v>
      </c>
      <c r="D93" s="66">
        <v>176413</v>
      </c>
      <c r="E93" s="39">
        <v>103434</v>
      </c>
      <c r="F93" s="66">
        <v>72979</v>
      </c>
      <c r="G93" s="66">
        <v>172717.17</v>
      </c>
      <c r="H93" s="66">
        <v>67453</v>
      </c>
      <c r="I93" s="66">
        <v>105264</v>
      </c>
      <c r="J93" s="66">
        <v>102197.43</v>
      </c>
      <c r="K93" s="66">
        <v>29983</v>
      </c>
      <c r="L93" s="66">
        <v>102197.43</v>
      </c>
      <c r="M93" s="66">
        <v>95547.92</v>
      </c>
      <c r="N93" s="66">
        <v>28245</v>
      </c>
      <c r="O93" s="66">
        <v>95547.92</v>
      </c>
      <c r="P93" s="66">
        <v>0</v>
      </c>
      <c r="Q93" s="66">
        <v>86146.025033492828</v>
      </c>
      <c r="R93" s="66">
        <v>25739</v>
      </c>
      <c r="S93" s="66">
        <v>93637</v>
      </c>
      <c r="T93" s="66">
        <v>0</v>
      </c>
      <c r="U93" s="66">
        <v>60179.078399999999</v>
      </c>
      <c r="V93" s="66">
        <v>19896</v>
      </c>
      <c r="W93" s="66">
        <v>60179.078399999999</v>
      </c>
      <c r="X93" s="66">
        <v>0</v>
      </c>
      <c r="Y93" s="66">
        <v>0</v>
      </c>
      <c r="Z93" s="66">
        <v>110250.63</v>
      </c>
      <c r="AA93" s="66">
        <v>34586</v>
      </c>
      <c r="AB93" s="66">
        <v>75665</v>
      </c>
      <c r="AC93" s="12">
        <v>202128.46000000002</v>
      </c>
      <c r="AD93" s="12">
        <v>61700</v>
      </c>
      <c r="AE93" s="12">
        <v>140428</v>
      </c>
      <c r="AF93" s="12">
        <v>218155.53</v>
      </c>
      <c r="AG93" s="12">
        <v>71512</v>
      </c>
      <c r="AH93" s="12">
        <v>146644</v>
      </c>
      <c r="AI93" s="12">
        <v>285056.05</v>
      </c>
      <c r="AJ93" s="12">
        <v>99040</v>
      </c>
      <c r="AK93" s="33">
        <v>186016</v>
      </c>
      <c r="AL93" s="12">
        <v>276131.65999999997</v>
      </c>
      <c r="AM93" s="12">
        <v>108182</v>
      </c>
      <c r="AN93" s="33">
        <v>186016</v>
      </c>
    </row>
    <row r="94" spans="1:40">
      <c r="A94" s="108">
        <v>85</v>
      </c>
      <c r="B94" s="9" t="s">
        <v>1585</v>
      </c>
      <c r="C94" s="109">
        <v>17.5</v>
      </c>
      <c r="D94" s="66">
        <v>1507950</v>
      </c>
      <c r="E94" s="39">
        <v>2243267</v>
      </c>
      <c r="F94" s="66">
        <v>252703.6</v>
      </c>
      <c r="G94" s="66">
        <v>1616181.59</v>
      </c>
      <c r="H94" s="66">
        <v>1929935</v>
      </c>
      <c r="I94" s="66">
        <v>271644.59999999998</v>
      </c>
      <c r="J94" s="66">
        <v>1859265.36</v>
      </c>
      <c r="K94" s="66">
        <v>2013378</v>
      </c>
      <c r="L94" s="66">
        <v>314184.59999999998</v>
      </c>
      <c r="M94" s="66">
        <v>2009843.22</v>
      </c>
      <c r="N94" s="66">
        <v>2095073</v>
      </c>
      <c r="O94" s="66">
        <v>304723.59999999998</v>
      </c>
      <c r="P94" s="66">
        <v>35812</v>
      </c>
      <c r="Q94" s="66">
        <v>2013733.9113952154</v>
      </c>
      <c r="R94" s="66">
        <v>2116114</v>
      </c>
      <c r="S94" s="66">
        <v>333725</v>
      </c>
      <c r="T94" s="66">
        <v>0</v>
      </c>
      <c r="U94" s="66">
        <v>2017979.0678399999</v>
      </c>
      <c r="V94" s="66">
        <v>2078576</v>
      </c>
      <c r="W94" s="66">
        <v>314229</v>
      </c>
      <c r="X94" s="66">
        <v>1687</v>
      </c>
      <c r="Y94" s="66">
        <v>23709</v>
      </c>
      <c r="Z94" s="66">
        <v>1921167.55</v>
      </c>
      <c r="AA94" s="66">
        <v>1979180</v>
      </c>
      <c r="AB94" s="66">
        <v>315916</v>
      </c>
      <c r="AC94" s="12">
        <v>1990036.0999999999</v>
      </c>
      <c r="AD94" s="12">
        <v>1895355</v>
      </c>
      <c r="AE94" s="12">
        <v>324556</v>
      </c>
      <c r="AF94" s="12">
        <v>1954308.02</v>
      </c>
      <c r="AG94" s="12">
        <v>1817599</v>
      </c>
      <c r="AH94" s="12">
        <v>329806</v>
      </c>
      <c r="AI94" s="12">
        <v>1871143.94</v>
      </c>
      <c r="AJ94" s="12">
        <v>1673613</v>
      </c>
      <c r="AK94" s="33">
        <v>334856</v>
      </c>
      <c r="AL94" s="12">
        <v>1830657.57</v>
      </c>
      <c r="AM94" s="12">
        <v>1584800</v>
      </c>
      <c r="AN94" s="33">
        <v>339456</v>
      </c>
    </row>
    <row r="95" spans="1:40">
      <c r="A95" s="108">
        <v>86</v>
      </c>
      <c r="B95" s="9" t="s">
        <v>1586</v>
      </c>
      <c r="C95" s="109">
        <v>35.119999999999997</v>
      </c>
      <c r="D95" s="66">
        <v>14379873</v>
      </c>
      <c r="E95" s="39">
        <v>7394800</v>
      </c>
      <c r="F95" s="66">
        <v>7061164</v>
      </c>
      <c r="G95" s="66">
        <v>14811911.220000003</v>
      </c>
      <c r="H95" s="66">
        <v>7910957</v>
      </c>
      <c r="I95" s="66">
        <v>7246465</v>
      </c>
      <c r="J95" s="66">
        <v>16177354.557884984</v>
      </c>
      <c r="K95" s="66">
        <v>8342895</v>
      </c>
      <c r="L95" s="66">
        <v>7856409</v>
      </c>
      <c r="M95" s="66">
        <v>16862713.349999998</v>
      </c>
      <c r="N95" s="66">
        <v>8754200</v>
      </c>
      <c r="O95" s="66">
        <v>7300531</v>
      </c>
      <c r="P95" s="66">
        <v>857984</v>
      </c>
      <c r="Q95" s="66">
        <v>17116009.975915793</v>
      </c>
      <c r="R95" s="66">
        <v>9909425</v>
      </c>
      <c r="S95" s="66">
        <v>7995345</v>
      </c>
      <c r="T95" s="66">
        <v>0</v>
      </c>
      <c r="U95" s="66">
        <v>16500250.305240002</v>
      </c>
      <c r="V95" s="66">
        <v>9949274</v>
      </c>
      <c r="W95" s="66">
        <v>7528257</v>
      </c>
      <c r="X95" s="66">
        <v>40415</v>
      </c>
      <c r="Y95" s="66">
        <v>471948</v>
      </c>
      <c r="Z95" s="66">
        <v>16577826.099999998</v>
      </c>
      <c r="AA95" s="66">
        <v>10194026</v>
      </c>
      <c r="AB95" s="66">
        <v>7568672</v>
      </c>
      <c r="AC95" s="12">
        <v>17510302.93</v>
      </c>
      <c r="AD95" s="12">
        <v>10521254</v>
      </c>
      <c r="AE95" s="12">
        <v>7641192</v>
      </c>
      <c r="AF95" s="12">
        <v>17991276.290000003</v>
      </c>
      <c r="AG95" s="12">
        <v>10956834</v>
      </c>
      <c r="AH95" s="12">
        <v>7687117</v>
      </c>
      <c r="AI95" s="12">
        <v>17813516.280000001</v>
      </c>
      <c r="AJ95" s="12">
        <v>11344349</v>
      </c>
      <c r="AK95" s="33">
        <v>7731667</v>
      </c>
      <c r="AL95" s="12">
        <v>18095294</v>
      </c>
      <c r="AM95" s="12">
        <v>11793004</v>
      </c>
      <c r="AN95" s="33">
        <v>7776017</v>
      </c>
    </row>
    <row r="96" spans="1:40">
      <c r="A96" s="108">
        <v>87</v>
      </c>
      <c r="B96" s="9" t="s">
        <v>1587</v>
      </c>
      <c r="C96" s="109">
        <v>37.26</v>
      </c>
      <c r="D96" s="66">
        <v>19356365</v>
      </c>
      <c r="E96" s="39">
        <v>16081730</v>
      </c>
      <c r="F96" s="66">
        <v>3415856.4</v>
      </c>
      <c r="G96" s="66">
        <v>20729712.940000001</v>
      </c>
      <c r="H96" s="66">
        <v>16113527</v>
      </c>
      <c r="I96" s="66">
        <v>4616186</v>
      </c>
      <c r="J96" s="66">
        <v>22100300.970615972</v>
      </c>
      <c r="K96" s="66">
        <v>15537297</v>
      </c>
      <c r="L96" s="66">
        <v>6563004</v>
      </c>
      <c r="M96" s="66">
        <v>23422159.73</v>
      </c>
      <c r="N96" s="66">
        <v>15098039</v>
      </c>
      <c r="O96" s="66">
        <v>7448721</v>
      </c>
      <c r="P96" s="66">
        <v>875400</v>
      </c>
      <c r="Q96" s="66">
        <v>24224414.35406699</v>
      </c>
      <c r="R96" s="66">
        <v>15193256</v>
      </c>
      <c r="S96" s="66">
        <v>8157639</v>
      </c>
      <c r="T96" s="66">
        <v>873519</v>
      </c>
      <c r="U96" s="66">
        <v>23669359.72518</v>
      </c>
      <c r="V96" s="66">
        <v>14824125</v>
      </c>
      <c r="W96" s="66">
        <v>8675518</v>
      </c>
      <c r="X96" s="66">
        <v>46574</v>
      </c>
      <c r="Y96" s="66">
        <v>379066</v>
      </c>
      <c r="Z96" s="66">
        <v>24105912.68</v>
      </c>
      <c r="AA96" s="66">
        <v>14975127</v>
      </c>
      <c r="AB96" s="66">
        <v>9130786</v>
      </c>
      <c r="AC96" s="12">
        <v>24771812.159999996</v>
      </c>
      <c r="AD96" s="12">
        <v>15279722</v>
      </c>
      <c r="AE96" s="12">
        <v>9767174.2199039999</v>
      </c>
      <c r="AF96" s="12">
        <v>24746375.960000001</v>
      </c>
      <c r="AG96" s="12">
        <v>15736133</v>
      </c>
      <c r="AH96" s="12">
        <v>9834624.2199039999</v>
      </c>
      <c r="AI96" s="12">
        <v>25028520.540000003</v>
      </c>
      <c r="AJ96" s="12">
        <v>15784772</v>
      </c>
      <c r="AK96" s="33">
        <v>9901624.2199039999</v>
      </c>
      <c r="AL96" s="12">
        <v>25486357.480000004</v>
      </c>
      <c r="AM96" s="12">
        <v>16206963</v>
      </c>
      <c r="AN96" s="33">
        <v>9967774.2199039999</v>
      </c>
    </row>
    <row r="97" spans="1:40">
      <c r="A97" s="108">
        <v>88</v>
      </c>
      <c r="B97" s="9" t="s">
        <v>1588</v>
      </c>
      <c r="C97" s="109">
        <v>24.05</v>
      </c>
      <c r="D97" s="66">
        <v>25936350</v>
      </c>
      <c r="E97" s="39">
        <v>18495624</v>
      </c>
      <c r="F97" s="66">
        <v>7668206.9999999991</v>
      </c>
      <c r="G97" s="66">
        <v>27484649.059999999</v>
      </c>
      <c r="H97" s="66">
        <v>19567354</v>
      </c>
      <c r="I97" s="66">
        <v>8115511</v>
      </c>
      <c r="J97" s="66">
        <v>29177633.708206084</v>
      </c>
      <c r="K97" s="66">
        <v>20413260</v>
      </c>
      <c r="L97" s="66">
        <v>8764374</v>
      </c>
      <c r="M97" s="66">
        <v>30904576.539999995</v>
      </c>
      <c r="N97" s="66">
        <v>21110331</v>
      </c>
      <c r="O97" s="66">
        <v>8764241</v>
      </c>
      <c r="P97" s="66">
        <v>1030005</v>
      </c>
      <c r="Q97" s="66">
        <v>32240256.071471777</v>
      </c>
      <c r="R97" s="66">
        <v>22529505</v>
      </c>
      <c r="S97" s="66">
        <v>9598361</v>
      </c>
      <c r="T97" s="66">
        <v>112390</v>
      </c>
      <c r="U97" s="66">
        <v>31588230.077280004</v>
      </c>
      <c r="V97" s="66">
        <v>22880367</v>
      </c>
      <c r="W97" s="66">
        <v>9143450</v>
      </c>
      <c r="X97" s="66">
        <v>49086</v>
      </c>
      <c r="Y97" s="66">
        <v>613290</v>
      </c>
      <c r="Z97" s="66">
        <v>32076583.279999997</v>
      </c>
      <c r="AA97" s="66">
        <v>23438516</v>
      </c>
      <c r="AB97" s="66">
        <v>9192536</v>
      </c>
      <c r="AC97" s="12">
        <v>33281209.900000002</v>
      </c>
      <c r="AD97" s="12">
        <v>24208253</v>
      </c>
      <c r="AE97" s="12">
        <v>9343416</v>
      </c>
      <c r="AF97" s="12">
        <v>33673060.710000001</v>
      </c>
      <c r="AG97" s="12">
        <v>25085982</v>
      </c>
      <c r="AH97" s="12">
        <v>9437566</v>
      </c>
      <c r="AI97" s="12">
        <v>34368780.379999988</v>
      </c>
      <c r="AJ97" s="12">
        <v>25617334</v>
      </c>
      <c r="AK97" s="33">
        <v>9531741</v>
      </c>
      <c r="AL97" s="12">
        <v>34281775.100000001</v>
      </c>
      <c r="AM97" s="12">
        <v>26279966</v>
      </c>
      <c r="AN97" s="33">
        <v>9624016</v>
      </c>
    </row>
    <row r="98" spans="1:40">
      <c r="A98" s="108">
        <v>89</v>
      </c>
      <c r="B98" s="9" t="s">
        <v>1589</v>
      </c>
      <c r="C98" s="109">
        <v>17.5</v>
      </c>
      <c r="D98" s="66">
        <v>2906462</v>
      </c>
      <c r="E98" s="39">
        <v>3581665</v>
      </c>
      <c r="F98" s="66">
        <v>343128.4</v>
      </c>
      <c r="G98" s="66">
        <v>3005078.93</v>
      </c>
      <c r="H98" s="66">
        <v>3288955</v>
      </c>
      <c r="I98" s="66">
        <v>379680.4</v>
      </c>
      <c r="J98" s="66">
        <v>2849766.471590891</v>
      </c>
      <c r="K98" s="66">
        <v>3031703</v>
      </c>
      <c r="L98" s="66">
        <v>415389.4</v>
      </c>
      <c r="M98" s="66">
        <v>3070457.61</v>
      </c>
      <c r="N98" s="66">
        <v>3082373</v>
      </c>
      <c r="O98" s="66">
        <v>407713.4</v>
      </c>
      <c r="P98" s="66">
        <v>47916</v>
      </c>
      <c r="Q98" s="66">
        <v>3245618.0710277515</v>
      </c>
      <c r="R98" s="66">
        <v>3016515</v>
      </c>
      <c r="S98" s="66">
        <v>446517</v>
      </c>
      <c r="T98" s="66">
        <v>0</v>
      </c>
      <c r="U98" s="66">
        <v>3164477.4653399996</v>
      </c>
      <c r="V98" s="66">
        <v>3012929</v>
      </c>
      <c r="W98" s="66">
        <v>420431</v>
      </c>
      <c r="X98" s="66">
        <v>2257</v>
      </c>
      <c r="Y98" s="66">
        <v>33529</v>
      </c>
      <c r="Z98" s="66">
        <v>3286331.37</v>
      </c>
      <c r="AA98" s="66">
        <v>3029696</v>
      </c>
      <c r="AB98" s="66">
        <v>422688</v>
      </c>
      <c r="AC98" s="12">
        <v>3631686.44</v>
      </c>
      <c r="AD98" s="12">
        <v>3207706</v>
      </c>
      <c r="AE98" s="12">
        <v>438768</v>
      </c>
      <c r="AF98" s="12">
        <v>3600508.11</v>
      </c>
      <c r="AG98" s="12">
        <v>3160574</v>
      </c>
      <c r="AH98" s="12">
        <v>448818</v>
      </c>
      <c r="AI98" s="12">
        <v>3756339.3899999997</v>
      </c>
      <c r="AJ98" s="12">
        <v>3220458</v>
      </c>
      <c r="AK98" s="33">
        <v>535881</v>
      </c>
      <c r="AL98" s="12">
        <v>3949969.68</v>
      </c>
      <c r="AM98" s="12">
        <v>3348602</v>
      </c>
      <c r="AN98" s="33">
        <v>601368</v>
      </c>
    </row>
    <row r="99" spans="1:40">
      <c r="A99" s="108">
        <v>90</v>
      </c>
      <c r="B99" s="9" t="s">
        <v>1590</v>
      </c>
      <c r="C99" s="109">
        <v>17.5</v>
      </c>
      <c r="D99" s="66">
        <v>0</v>
      </c>
      <c r="E99" s="3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33">
        <v>0</v>
      </c>
      <c r="AL99" s="12">
        <v>0</v>
      </c>
      <c r="AM99" s="12">
        <v>0</v>
      </c>
      <c r="AN99" s="33">
        <v>0</v>
      </c>
    </row>
    <row r="100" spans="1:40">
      <c r="A100" s="108">
        <v>91</v>
      </c>
      <c r="B100" s="9" t="s">
        <v>1591</v>
      </c>
      <c r="C100" s="109">
        <v>17.5</v>
      </c>
      <c r="D100" s="66">
        <v>1736037</v>
      </c>
      <c r="E100" s="39">
        <v>1696174</v>
      </c>
      <c r="F100" s="66">
        <v>257383.6</v>
      </c>
      <c r="G100" s="66">
        <v>1886102.04</v>
      </c>
      <c r="H100" s="66">
        <v>1693156</v>
      </c>
      <c r="I100" s="66">
        <v>283644.59999999998</v>
      </c>
      <c r="J100" s="66">
        <v>2063705.1585349285</v>
      </c>
      <c r="K100" s="66">
        <v>1733353</v>
      </c>
      <c r="L100" s="66">
        <v>330352</v>
      </c>
      <c r="M100" s="66">
        <v>2321411.09</v>
      </c>
      <c r="N100" s="66">
        <v>1908319</v>
      </c>
      <c r="O100" s="66">
        <v>369649</v>
      </c>
      <c r="P100" s="66">
        <v>43443</v>
      </c>
      <c r="Q100" s="66">
        <v>2466755.7200229666</v>
      </c>
      <c r="R100" s="66">
        <v>2035074</v>
      </c>
      <c r="S100" s="66">
        <v>404830</v>
      </c>
      <c r="T100" s="66">
        <v>26852</v>
      </c>
      <c r="U100" s="66">
        <v>2428316.4251399999</v>
      </c>
      <c r="V100" s="66">
        <v>2032401</v>
      </c>
      <c r="W100" s="66">
        <v>406463</v>
      </c>
      <c r="X100" s="66">
        <v>2182</v>
      </c>
      <c r="Y100" s="66">
        <v>30012</v>
      </c>
      <c r="Z100" s="66">
        <v>2407929.63</v>
      </c>
      <c r="AA100" s="66">
        <v>2045398</v>
      </c>
      <c r="AB100" s="66">
        <v>408645</v>
      </c>
      <c r="AC100" s="12">
        <v>2354101.85</v>
      </c>
      <c r="AD100" s="12">
        <v>2051456</v>
      </c>
      <c r="AE100" s="12">
        <v>418845</v>
      </c>
      <c r="AF100" s="12">
        <v>2478101.1</v>
      </c>
      <c r="AG100" s="12">
        <v>2103316</v>
      </c>
      <c r="AH100" s="12">
        <v>425470</v>
      </c>
      <c r="AI100" s="12">
        <v>2387006.7599999998</v>
      </c>
      <c r="AJ100" s="12">
        <v>2050836</v>
      </c>
      <c r="AK100" s="33">
        <v>431895</v>
      </c>
      <c r="AL100" s="12">
        <v>2412269.36</v>
      </c>
      <c r="AM100" s="12">
        <v>2019029</v>
      </c>
      <c r="AN100" s="33">
        <v>438270</v>
      </c>
    </row>
    <row r="101" spans="1:40">
      <c r="A101" s="108">
        <v>92</v>
      </c>
      <c r="B101" s="9" t="s">
        <v>1592</v>
      </c>
      <c r="C101" s="109">
        <v>17.5</v>
      </c>
      <c r="D101" s="66">
        <v>0</v>
      </c>
      <c r="E101" s="39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33">
        <v>0</v>
      </c>
      <c r="AL101" s="12">
        <v>0</v>
      </c>
      <c r="AM101" s="12">
        <v>0</v>
      </c>
      <c r="AN101" s="33">
        <v>0</v>
      </c>
    </row>
    <row r="102" spans="1:40">
      <c r="A102" s="108">
        <v>93</v>
      </c>
      <c r="B102" s="9" t="s">
        <v>1593</v>
      </c>
      <c r="C102" s="109">
        <v>71.05</v>
      </c>
      <c r="D102" s="66">
        <v>45371743</v>
      </c>
      <c r="E102" s="39">
        <v>24514676</v>
      </c>
      <c r="F102" s="66">
        <v>20857067</v>
      </c>
      <c r="G102" s="66">
        <v>48207134.680500001</v>
      </c>
      <c r="H102" s="66">
        <v>25038448</v>
      </c>
      <c r="I102" s="66">
        <v>23168687</v>
      </c>
      <c r="J102" s="66">
        <v>53450079.377155341</v>
      </c>
      <c r="K102" s="66">
        <v>25416336</v>
      </c>
      <c r="L102" s="66">
        <v>28033743</v>
      </c>
      <c r="M102" s="66">
        <v>59682692.571389988</v>
      </c>
      <c r="N102" s="66">
        <v>25762913</v>
      </c>
      <c r="O102" s="66">
        <v>30352631</v>
      </c>
      <c r="P102" s="66">
        <v>3567149</v>
      </c>
      <c r="Q102" s="66">
        <v>62892763.612918936</v>
      </c>
      <c r="R102" s="66">
        <v>25931368</v>
      </c>
      <c r="S102" s="66">
        <v>33241384</v>
      </c>
      <c r="T102" s="66">
        <v>3720012</v>
      </c>
      <c r="U102" s="66">
        <v>64793932.005067073</v>
      </c>
      <c r="V102" s="66">
        <v>25957484</v>
      </c>
      <c r="W102" s="66">
        <v>38091277</v>
      </c>
      <c r="X102" s="66">
        <v>204491</v>
      </c>
      <c r="Y102" s="66">
        <v>540680</v>
      </c>
      <c r="Z102" s="66">
        <v>68020957.110019997</v>
      </c>
      <c r="AA102" s="66">
        <v>25027814</v>
      </c>
      <c r="AB102" s="66">
        <v>42993143</v>
      </c>
      <c r="AC102" s="12">
        <v>74288708.336989999</v>
      </c>
      <c r="AD102" s="12">
        <v>25279517</v>
      </c>
      <c r="AE102" s="12">
        <v>49378544.796454601</v>
      </c>
      <c r="AF102" s="12">
        <v>79707323.959860012</v>
      </c>
      <c r="AG102" s="12">
        <v>25001383</v>
      </c>
      <c r="AH102" s="12">
        <v>55042003.302143387</v>
      </c>
      <c r="AI102" s="12">
        <v>85328324.66643998</v>
      </c>
      <c r="AJ102" s="12">
        <v>24693137</v>
      </c>
      <c r="AK102" s="33">
        <v>60635188</v>
      </c>
      <c r="AL102" s="12">
        <v>89667949.965919986</v>
      </c>
      <c r="AM102" s="12">
        <v>25666047</v>
      </c>
      <c r="AN102" s="33">
        <v>64001903</v>
      </c>
    </row>
    <row r="103" spans="1:40">
      <c r="A103" s="108">
        <v>94</v>
      </c>
      <c r="B103" s="9" t="s">
        <v>1594</v>
      </c>
      <c r="C103" s="109">
        <v>35.83</v>
      </c>
      <c r="D103" s="66">
        <v>15772369</v>
      </c>
      <c r="E103" s="39">
        <v>8958998</v>
      </c>
      <c r="F103" s="66">
        <v>6900863.9999999991</v>
      </c>
      <c r="G103" s="66">
        <v>16146316.320000002</v>
      </c>
      <c r="H103" s="66">
        <v>8999243</v>
      </c>
      <c r="I103" s="66">
        <v>7147073</v>
      </c>
      <c r="J103" s="66">
        <v>16755601.389419528</v>
      </c>
      <c r="K103" s="66">
        <v>9196548</v>
      </c>
      <c r="L103" s="66">
        <v>7559053</v>
      </c>
      <c r="M103" s="66">
        <v>16953034.73</v>
      </c>
      <c r="N103" s="66">
        <v>9303393</v>
      </c>
      <c r="O103" s="66">
        <v>6852118</v>
      </c>
      <c r="P103" s="66">
        <v>805285</v>
      </c>
      <c r="Q103" s="66">
        <v>17423766.603881337</v>
      </c>
      <c r="R103" s="66">
        <v>9798899</v>
      </c>
      <c r="S103" s="66">
        <v>7504255</v>
      </c>
      <c r="T103" s="66">
        <v>120613</v>
      </c>
      <c r="U103" s="66">
        <v>16843034.112059999</v>
      </c>
      <c r="V103" s="66">
        <v>10187330</v>
      </c>
      <c r="W103" s="66">
        <v>7179423</v>
      </c>
      <c r="X103" s="66">
        <v>38542</v>
      </c>
      <c r="Y103" s="66">
        <v>454353</v>
      </c>
      <c r="Z103" s="66">
        <v>17104751.050000001</v>
      </c>
      <c r="AA103" s="66">
        <v>10317258</v>
      </c>
      <c r="AB103" s="66">
        <v>7217965</v>
      </c>
      <c r="AC103" s="12">
        <v>17453568.07</v>
      </c>
      <c r="AD103" s="12">
        <v>10832169</v>
      </c>
      <c r="AE103" s="12">
        <v>7292285</v>
      </c>
      <c r="AF103" s="12">
        <v>17879851.399999999</v>
      </c>
      <c r="AG103" s="12">
        <v>11242923</v>
      </c>
      <c r="AH103" s="12">
        <v>7338560</v>
      </c>
      <c r="AI103" s="12">
        <v>17736701.940000001</v>
      </c>
      <c r="AJ103" s="12">
        <v>11371020</v>
      </c>
      <c r="AK103" s="33">
        <v>7383635</v>
      </c>
      <c r="AL103" s="12">
        <v>17707799.16</v>
      </c>
      <c r="AM103" s="12">
        <v>11597160</v>
      </c>
      <c r="AN103" s="33">
        <v>7428260</v>
      </c>
    </row>
    <row r="104" spans="1:40">
      <c r="A104" s="108">
        <v>95</v>
      </c>
      <c r="B104" s="9" t="s">
        <v>1595</v>
      </c>
      <c r="C104" s="109">
        <v>73</v>
      </c>
      <c r="D104" s="66">
        <v>102479194</v>
      </c>
      <c r="E104" s="39">
        <v>13825097</v>
      </c>
      <c r="F104" s="66">
        <v>88654097</v>
      </c>
      <c r="G104" s="66">
        <v>104481870.5</v>
      </c>
      <c r="H104" s="66">
        <v>14847016</v>
      </c>
      <c r="I104" s="66">
        <v>90065583</v>
      </c>
      <c r="J104" s="66">
        <v>106032214.10539405</v>
      </c>
      <c r="K104" s="66">
        <v>15513206</v>
      </c>
      <c r="L104" s="66">
        <v>91119662</v>
      </c>
      <c r="M104" s="66">
        <v>109717451.8</v>
      </c>
      <c r="N104" s="66">
        <v>16580407</v>
      </c>
      <c r="O104" s="66">
        <v>83793405</v>
      </c>
      <c r="P104" s="66">
        <v>9847697</v>
      </c>
      <c r="Q104" s="66">
        <v>113237307.34539331</v>
      </c>
      <c r="R104" s="66">
        <v>19000896</v>
      </c>
      <c r="S104" s="66">
        <v>91768280</v>
      </c>
      <c r="T104" s="66">
        <v>2468131</v>
      </c>
      <c r="U104" s="66">
        <v>110588545.43874</v>
      </c>
      <c r="V104" s="66">
        <v>19582705</v>
      </c>
      <c r="W104" s="66">
        <v>89259672</v>
      </c>
      <c r="X104" s="66">
        <v>479186</v>
      </c>
      <c r="Y104" s="66">
        <v>4762753</v>
      </c>
      <c r="Z104" s="66">
        <v>113992339.77</v>
      </c>
      <c r="AA104" s="66">
        <v>20197065</v>
      </c>
      <c r="AB104" s="66">
        <v>93795275</v>
      </c>
      <c r="AC104" s="12">
        <v>117801266.98000002</v>
      </c>
      <c r="AD104" s="12">
        <v>21470723</v>
      </c>
      <c r="AE104" s="12">
        <v>96330544</v>
      </c>
      <c r="AF104" s="12">
        <v>122984522.46999998</v>
      </c>
      <c r="AG104" s="12">
        <v>22747952</v>
      </c>
      <c r="AH104" s="12">
        <v>100236570</v>
      </c>
      <c r="AI104" s="12">
        <v>126851512.44000001</v>
      </c>
      <c r="AJ104" s="12">
        <v>23922480</v>
      </c>
      <c r="AK104" s="33">
        <v>102929032</v>
      </c>
      <c r="AL104" s="12">
        <v>130963260.19999999</v>
      </c>
      <c r="AM104" s="12">
        <v>25218449</v>
      </c>
      <c r="AN104" s="33">
        <v>105744811</v>
      </c>
    </row>
    <row r="105" spans="1:40">
      <c r="A105" s="108">
        <v>96</v>
      </c>
      <c r="B105" s="9" t="s">
        <v>1596</v>
      </c>
      <c r="C105" s="109">
        <v>17.5</v>
      </c>
      <c r="D105" s="66">
        <v>30137881</v>
      </c>
      <c r="E105" s="39">
        <v>32265939</v>
      </c>
      <c r="F105" s="66">
        <v>4439705.5999999996</v>
      </c>
      <c r="G105" s="66">
        <v>31282681.59</v>
      </c>
      <c r="H105" s="66">
        <v>32702864</v>
      </c>
      <c r="I105" s="66">
        <v>4646658.5999999996</v>
      </c>
      <c r="J105" s="66">
        <v>32408337.333121564</v>
      </c>
      <c r="K105" s="66">
        <v>31997640</v>
      </c>
      <c r="L105" s="66">
        <v>4954098.5999999996</v>
      </c>
      <c r="M105" s="66">
        <v>32989864.899999995</v>
      </c>
      <c r="N105" s="66">
        <v>31420687</v>
      </c>
      <c r="O105" s="66">
        <v>4674989.5999999996</v>
      </c>
      <c r="P105" s="66">
        <v>549421</v>
      </c>
      <c r="Q105" s="66">
        <v>32976356.55624881</v>
      </c>
      <c r="R105" s="66">
        <v>31044599</v>
      </c>
      <c r="S105" s="66">
        <v>5119922</v>
      </c>
      <c r="T105" s="66">
        <v>0</v>
      </c>
      <c r="U105" s="66">
        <v>32249708.827199996</v>
      </c>
      <c r="V105" s="66">
        <v>30294456</v>
      </c>
      <c r="W105" s="66">
        <v>4820816</v>
      </c>
      <c r="X105" s="66">
        <v>25880</v>
      </c>
      <c r="Y105" s="66">
        <v>366051</v>
      </c>
      <c r="Z105" s="66">
        <v>32627799.279999997</v>
      </c>
      <c r="AA105" s="66">
        <v>30223796</v>
      </c>
      <c r="AB105" s="66">
        <v>4846696</v>
      </c>
      <c r="AC105" s="12">
        <v>32919523.759999994</v>
      </c>
      <c r="AD105" s="12">
        <v>30639342</v>
      </c>
      <c r="AE105" s="12">
        <v>4988896</v>
      </c>
      <c r="AF105" s="12">
        <v>33718540.630000003</v>
      </c>
      <c r="AG105" s="12">
        <v>31562698</v>
      </c>
      <c r="AH105" s="12">
        <v>5077571</v>
      </c>
      <c r="AI105" s="12">
        <v>34334682.75</v>
      </c>
      <c r="AJ105" s="12">
        <v>30535810</v>
      </c>
      <c r="AK105" s="33">
        <v>5403420</v>
      </c>
      <c r="AL105" s="12">
        <v>35910247.149999999</v>
      </c>
      <c r="AM105" s="12">
        <v>30727509</v>
      </c>
      <c r="AN105" s="33">
        <v>5492795</v>
      </c>
    </row>
    <row r="106" spans="1:40">
      <c r="A106" s="108">
        <v>97</v>
      </c>
      <c r="B106" s="9" t="s">
        <v>1597</v>
      </c>
      <c r="C106" s="109">
        <v>73.02</v>
      </c>
      <c r="D106" s="66">
        <v>48848791</v>
      </c>
      <c r="E106" s="39">
        <v>12405593</v>
      </c>
      <c r="F106" s="66">
        <v>36443198</v>
      </c>
      <c r="G106" s="66">
        <v>52232259.629999988</v>
      </c>
      <c r="H106" s="66">
        <v>13502431</v>
      </c>
      <c r="I106" s="66">
        <v>38857303</v>
      </c>
      <c r="J106" s="66">
        <v>53959279.694781937</v>
      </c>
      <c r="K106" s="66">
        <v>14179903</v>
      </c>
      <c r="L106" s="66">
        <v>40080379</v>
      </c>
      <c r="M106" s="66">
        <v>55478399.75</v>
      </c>
      <c r="N106" s="66">
        <v>14473238</v>
      </c>
      <c r="O106" s="66">
        <v>36822755</v>
      </c>
      <c r="P106" s="66">
        <v>4327540</v>
      </c>
      <c r="Q106" s="66">
        <v>55319139.938725367</v>
      </c>
      <c r="R106" s="66">
        <v>14039877</v>
      </c>
      <c r="S106" s="66">
        <v>40327289</v>
      </c>
      <c r="T106" s="66">
        <v>951974</v>
      </c>
      <c r="U106" s="66">
        <v>54357220.723620005</v>
      </c>
      <c r="V106" s="66">
        <v>14307424</v>
      </c>
      <c r="W106" s="66">
        <v>39281344</v>
      </c>
      <c r="X106" s="66">
        <v>210880</v>
      </c>
      <c r="Y106" s="66">
        <v>1921789</v>
      </c>
      <c r="Z106" s="66">
        <v>55048365.490000002</v>
      </c>
      <c r="AA106" s="66">
        <v>14570762</v>
      </c>
      <c r="AB106" s="66">
        <v>40477603</v>
      </c>
      <c r="AC106" s="12">
        <v>58628763.059999995</v>
      </c>
      <c r="AD106" s="12">
        <v>14936099</v>
      </c>
      <c r="AE106" s="12">
        <v>43692664</v>
      </c>
      <c r="AF106" s="12">
        <v>59765864.699999996</v>
      </c>
      <c r="AG106" s="12">
        <v>15456359</v>
      </c>
      <c r="AH106" s="12">
        <v>44309506</v>
      </c>
      <c r="AI106" s="12">
        <v>61364752.100000001</v>
      </c>
      <c r="AJ106" s="12">
        <v>15954871</v>
      </c>
      <c r="AK106" s="33">
        <v>45409881</v>
      </c>
      <c r="AL106" s="12">
        <v>62363310.040000007</v>
      </c>
      <c r="AM106" s="12">
        <v>16662973</v>
      </c>
      <c r="AN106" s="33">
        <v>45700337</v>
      </c>
    </row>
    <row r="107" spans="1:40">
      <c r="A107" s="108">
        <v>98</v>
      </c>
      <c r="B107" s="9" t="s">
        <v>1598</v>
      </c>
      <c r="C107" s="109">
        <v>46.32</v>
      </c>
      <c r="D107" s="66">
        <v>741408</v>
      </c>
      <c r="E107" s="39">
        <v>396558</v>
      </c>
      <c r="F107" s="66">
        <v>420539.6</v>
      </c>
      <c r="G107" s="66">
        <v>831136.1</v>
      </c>
      <c r="H107" s="66">
        <v>382280</v>
      </c>
      <c r="I107" s="66">
        <v>473569</v>
      </c>
      <c r="J107" s="66">
        <v>875058.42915476626</v>
      </c>
      <c r="K107" s="66">
        <v>374728</v>
      </c>
      <c r="L107" s="66">
        <v>500454</v>
      </c>
      <c r="M107" s="66">
        <v>898069.22</v>
      </c>
      <c r="N107" s="66">
        <v>381234</v>
      </c>
      <c r="O107" s="66">
        <v>462482</v>
      </c>
      <c r="P107" s="66">
        <v>54353</v>
      </c>
      <c r="Q107" s="66">
        <v>938109.73427751218</v>
      </c>
      <c r="R107" s="66">
        <v>382731</v>
      </c>
      <c r="S107" s="66">
        <v>506498</v>
      </c>
      <c r="T107" s="66">
        <v>48881</v>
      </c>
      <c r="U107" s="66">
        <v>920526.84221999999</v>
      </c>
      <c r="V107" s="66">
        <v>383625</v>
      </c>
      <c r="W107" s="66">
        <v>526600</v>
      </c>
      <c r="X107" s="66">
        <v>2827</v>
      </c>
      <c r="Y107" s="66">
        <v>28377</v>
      </c>
      <c r="Z107" s="66">
        <v>784588.89</v>
      </c>
      <c r="AA107" s="66">
        <v>384062</v>
      </c>
      <c r="AB107" s="66">
        <v>529427</v>
      </c>
      <c r="AC107" s="12">
        <v>794115.07999999984</v>
      </c>
      <c r="AD107" s="12">
        <v>388914</v>
      </c>
      <c r="AE107" s="12">
        <v>532667</v>
      </c>
      <c r="AF107" s="12">
        <v>872998.09999999986</v>
      </c>
      <c r="AG107" s="12">
        <v>415121</v>
      </c>
      <c r="AH107" s="12">
        <v>534842</v>
      </c>
      <c r="AI107" s="12">
        <v>924504.84</v>
      </c>
      <c r="AJ107" s="12">
        <v>460528</v>
      </c>
      <c r="AK107" s="33">
        <v>537067</v>
      </c>
      <c r="AL107" s="12">
        <v>872994.29</v>
      </c>
      <c r="AM107" s="12">
        <v>469626</v>
      </c>
      <c r="AN107" s="33">
        <v>539192</v>
      </c>
    </row>
    <row r="108" spans="1:40">
      <c r="A108" s="108">
        <v>99</v>
      </c>
      <c r="B108" s="9" t="s">
        <v>1599</v>
      </c>
      <c r="C108" s="109">
        <v>20.66</v>
      </c>
      <c r="D108" s="66">
        <v>21688050</v>
      </c>
      <c r="E108" s="39">
        <v>15487944</v>
      </c>
      <c r="F108" s="66">
        <v>6200106</v>
      </c>
      <c r="G108" s="66">
        <v>23679618.058180004</v>
      </c>
      <c r="H108" s="66">
        <v>16211628</v>
      </c>
      <c r="I108" s="66">
        <v>7467990</v>
      </c>
      <c r="J108" s="66">
        <v>24391941.818536025</v>
      </c>
      <c r="K108" s="66">
        <v>16728189</v>
      </c>
      <c r="L108" s="66">
        <v>7700920</v>
      </c>
      <c r="M108" s="66">
        <v>25837985.804400004</v>
      </c>
      <c r="N108" s="66">
        <v>17375190</v>
      </c>
      <c r="O108" s="66">
        <v>7572812</v>
      </c>
      <c r="P108" s="66">
        <v>889984</v>
      </c>
      <c r="Q108" s="66">
        <v>26373440.684976753</v>
      </c>
      <c r="R108" s="66">
        <v>17554085</v>
      </c>
      <c r="S108" s="66">
        <v>8293540</v>
      </c>
      <c r="T108" s="66">
        <v>525816</v>
      </c>
      <c r="U108" s="66">
        <v>25261529.643114474</v>
      </c>
      <c r="V108" s="66">
        <v>17725290</v>
      </c>
      <c r="W108" s="66">
        <v>8304130</v>
      </c>
      <c r="X108" s="66">
        <v>44580</v>
      </c>
      <c r="Y108" s="66">
        <v>543071</v>
      </c>
      <c r="Z108" s="66">
        <v>25263537.016260002</v>
      </c>
      <c r="AA108" s="66">
        <v>18503444</v>
      </c>
      <c r="AB108" s="66">
        <v>8348710</v>
      </c>
      <c r="AC108" s="12">
        <v>25735907.438639998</v>
      </c>
      <c r="AD108" s="12">
        <v>19355356</v>
      </c>
      <c r="AE108" s="12">
        <v>8460190</v>
      </c>
      <c r="AF108" s="12">
        <v>26223593.931839999</v>
      </c>
      <c r="AG108" s="12">
        <v>20174842</v>
      </c>
      <c r="AH108" s="12">
        <v>8529165</v>
      </c>
      <c r="AI108" s="12">
        <v>26242664.986009996</v>
      </c>
      <c r="AJ108" s="12">
        <v>20657534</v>
      </c>
      <c r="AK108" s="33">
        <v>8597390</v>
      </c>
      <c r="AL108" s="12">
        <v>26484573.869379997</v>
      </c>
      <c r="AM108" s="12">
        <v>21281099</v>
      </c>
      <c r="AN108" s="33">
        <v>8664640</v>
      </c>
    </row>
    <row r="109" spans="1:40">
      <c r="A109" s="108">
        <v>100</v>
      </c>
      <c r="B109" s="9" t="s">
        <v>1600</v>
      </c>
      <c r="C109" s="109">
        <v>41.51</v>
      </c>
      <c r="D109" s="66">
        <v>63860283</v>
      </c>
      <c r="E109" s="39">
        <v>61259855</v>
      </c>
      <c r="F109" s="66">
        <v>8530320.4000000004</v>
      </c>
      <c r="G109" s="66">
        <v>69363562.731240004</v>
      </c>
      <c r="H109" s="66">
        <v>61627654</v>
      </c>
      <c r="I109" s="66">
        <v>10628154.4</v>
      </c>
      <c r="J109" s="66">
        <v>71074303.101445913</v>
      </c>
      <c r="K109" s="66">
        <v>60232844</v>
      </c>
      <c r="L109" s="66">
        <v>13996312.4</v>
      </c>
      <c r="M109" s="66">
        <v>75064337.095980003</v>
      </c>
      <c r="N109" s="66">
        <v>59230314</v>
      </c>
      <c r="O109" s="66">
        <v>15333796.399999999</v>
      </c>
      <c r="P109" s="66">
        <v>1802082</v>
      </c>
      <c r="Q109" s="66">
        <v>78471847.638417289</v>
      </c>
      <c r="R109" s="66">
        <v>59169653</v>
      </c>
      <c r="S109" s="66">
        <v>16793161</v>
      </c>
      <c r="T109" s="66">
        <v>2509034</v>
      </c>
      <c r="U109" s="66">
        <v>77781484.489536598</v>
      </c>
      <c r="V109" s="66">
        <v>57763279</v>
      </c>
      <c r="W109" s="66">
        <v>19634107</v>
      </c>
      <c r="X109" s="66">
        <v>105405</v>
      </c>
      <c r="Y109" s="66">
        <v>278693</v>
      </c>
      <c r="Z109" s="66">
        <v>79535372.041889995</v>
      </c>
      <c r="AA109" s="66">
        <v>57510511</v>
      </c>
      <c r="AB109" s="66">
        <v>22024861</v>
      </c>
      <c r="AC109" s="12">
        <v>84912568.179920003</v>
      </c>
      <c r="AD109" s="12">
        <v>58401638</v>
      </c>
      <c r="AE109" s="12">
        <v>28083628.771975774</v>
      </c>
      <c r="AF109" s="12">
        <v>89880263.175519973</v>
      </c>
      <c r="AG109" s="12">
        <v>59388693</v>
      </c>
      <c r="AH109" s="12">
        <v>31805022.666226074</v>
      </c>
      <c r="AI109" s="12">
        <v>91598610.68881999</v>
      </c>
      <c r="AJ109" s="12">
        <v>58137448</v>
      </c>
      <c r="AK109" s="33">
        <v>33596454.666226074</v>
      </c>
      <c r="AL109" s="12">
        <v>95619668.628199995</v>
      </c>
      <c r="AM109" s="12">
        <v>57889811</v>
      </c>
      <c r="AN109" s="33">
        <v>37729858</v>
      </c>
    </row>
    <row r="110" spans="1:40">
      <c r="A110" s="108">
        <v>101</v>
      </c>
      <c r="B110" s="9" t="s">
        <v>1601</v>
      </c>
      <c r="C110" s="109">
        <v>38.770000000000003</v>
      </c>
      <c r="D110" s="66">
        <v>44517161</v>
      </c>
      <c r="E110" s="39">
        <v>21157822</v>
      </c>
      <c r="F110" s="66">
        <v>23359339</v>
      </c>
      <c r="G110" s="66">
        <v>48378503.32774999</v>
      </c>
      <c r="H110" s="66">
        <v>22883906</v>
      </c>
      <c r="I110" s="66">
        <v>25494597</v>
      </c>
      <c r="J110" s="66">
        <v>50651137.614666902</v>
      </c>
      <c r="K110" s="66">
        <v>24244322</v>
      </c>
      <c r="L110" s="66">
        <v>26478420</v>
      </c>
      <c r="M110" s="66">
        <v>54191343.764519997</v>
      </c>
      <c r="N110" s="66">
        <v>25464638</v>
      </c>
      <c r="O110" s="66">
        <v>25705683</v>
      </c>
      <c r="P110" s="66">
        <v>3021023</v>
      </c>
      <c r="Q110" s="66">
        <v>56699650.475846313</v>
      </c>
      <c r="R110" s="66">
        <v>28327955</v>
      </c>
      <c r="S110" s="66">
        <v>28152172</v>
      </c>
      <c r="T110" s="66">
        <v>219523</v>
      </c>
      <c r="U110" s="66">
        <v>54564219.318353519</v>
      </c>
      <c r="V110" s="66">
        <v>28507883</v>
      </c>
      <c r="W110" s="66">
        <v>26714222</v>
      </c>
      <c r="X110" s="66">
        <v>143414</v>
      </c>
      <c r="Y110" s="66">
        <v>1674609</v>
      </c>
      <c r="Z110" s="66">
        <v>55195445.872189999</v>
      </c>
      <c r="AA110" s="66">
        <v>29273443</v>
      </c>
      <c r="AB110" s="66">
        <v>26857636</v>
      </c>
      <c r="AC110" s="12">
        <v>57091389.563199997</v>
      </c>
      <c r="AD110" s="12">
        <v>30265045</v>
      </c>
      <c r="AE110" s="12">
        <v>27111396</v>
      </c>
      <c r="AF110" s="12">
        <v>57706781.893489994</v>
      </c>
      <c r="AG110" s="12">
        <v>31221709</v>
      </c>
      <c r="AH110" s="12">
        <v>27268946</v>
      </c>
      <c r="AI110" s="12">
        <v>57559562.145959996</v>
      </c>
      <c r="AJ110" s="12">
        <v>32626068</v>
      </c>
      <c r="AK110" s="33">
        <v>27423796</v>
      </c>
      <c r="AL110" s="12">
        <v>57388919.031509995</v>
      </c>
      <c r="AM110" s="12">
        <v>34322367</v>
      </c>
      <c r="AN110" s="33">
        <v>27575946</v>
      </c>
    </row>
    <row r="111" spans="1:40">
      <c r="A111" s="108">
        <v>102</v>
      </c>
      <c r="B111" s="9" t="s">
        <v>1602</v>
      </c>
      <c r="C111" s="109">
        <v>31.49</v>
      </c>
      <c r="D111" s="66">
        <v>4190819</v>
      </c>
      <c r="E111" s="39">
        <v>3370570</v>
      </c>
      <c r="F111" s="66">
        <v>920190</v>
      </c>
      <c r="G111" s="66">
        <v>4507080.37</v>
      </c>
      <c r="H111" s="66">
        <v>3270816</v>
      </c>
      <c r="I111" s="66">
        <v>1236264</v>
      </c>
      <c r="J111" s="66">
        <v>4667891.46</v>
      </c>
      <c r="K111" s="66">
        <v>3208836</v>
      </c>
      <c r="L111" s="66">
        <v>1459055</v>
      </c>
      <c r="M111" s="66">
        <v>4729864.9000000004</v>
      </c>
      <c r="N111" s="66">
        <v>3182970</v>
      </c>
      <c r="O111" s="66">
        <v>1384217</v>
      </c>
      <c r="P111" s="66">
        <v>162678</v>
      </c>
      <c r="Q111" s="66">
        <v>4714528.3669741629</v>
      </c>
      <c r="R111" s="66">
        <v>3198884</v>
      </c>
      <c r="S111" s="66">
        <v>1515957</v>
      </c>
      <c r="T111" s="66">
        <v>0</v>
      </c>
      <c r="U111" s="66">
        <v>1175619</v>
      </c>
      <c r="V111" s="66">
        <v>817563.31469409086</v>
      </c>
      <c r="W111" s="66">
        <v>351185</v>
      </c>
      <c r="X111" s="66">
        <v>1885</v>
      </c>
      <c r="Y111" s="66">
        <v>11299</v>
      </c>
      <c r="Z111" s="66">
        <v>1172043.8400000001</v>
      </c>
      <c r="AA111" s="66">
        <v>834757</v>
      </c>
      <c r="AB111" s="66">
        <v>353070</v>
      </c>
      <c r="AC111" s="12">
        <v>1240218.98</v>
      </c>
      <c r="AD111" s="12">
        <v>861891</v>
      </c>
      <c r="AE111" s="12">
        <v>378328</v>
      </c>
      <c r="AF111" s="12">
        <v>1272336.7400000002</v>
      </c>
      <c r="AG111" s="12">
        <v>903996</v>
      </c>
      <c r="AH111" s="12">
        <v>378328</v>
      </c>
      <c r="AI111" s="12">
        <v>1283278.0999999999</v>
      </c>
      <c r="AJ111" s="12">
        <v>908860</v>
      </c>
      <c r="AK111" s="33">
        <v>388787</v>
      </c>
      <c r="AL111" s="12">
        <v>1342125.9200000004</v>
      </c>
      <c r="AM111" s="12">
        <v>945781</v>
      </c>
      <c r="AN111" s="33">
        <v>396345</v>
      </c>
    </row>
    <row r="112" spans="1:40">
      <c r="A112" s="108">
        <v>103</v>
      </c>
      <c r="B112" s="9" t="s">
        <v>1603</v>
      </c>
      <c r="C112" s="109">
        <v>65.7</v>
      </c>
      <c r="D112" s="66">
        <v>23488604</v>
      </c>
      <c r="E112" s="39">
        <v>5365218</v>
      </c>
      <c r="F112" s="66">
        <v>18123386</v>
      </c>
      <c r="G112" s="66">
        <v>24280379.689999998</v>
      </c>
      <c r="H112" s="66">
        <v>5820028</v>
      </c>
      <c r="I112" s="66">
        <v>18638594</v>
      </c>
      <c r="J112" s="66">
        <v>24266064.215644144</v>
      </c>
      <c r="K112" s="66">
        <v>6154419</v>
      </c>
      <c r="L112" s="66">
        <v>18778744</v>
      </c>
      <c r="M112" s="66">
        <v>24824626.379999999</v>
      </c>
      <c r="N112" s="66">
        <v>6443188</v>
      </c>
      <c r="O112" s="66">
        <v>17123527</v>
      </c>
      <c r="P112" s="66">
        <v>2012418</v>
      </c>
      <c r="Q112" s="66">
        <v>25171808.228991386</v>
      </c>
      <c r="R112" s="66">
        <v>6290979</v>
      </c>
      <c r="S112" s="66">
        <v>18753226</v>
      </c>
      <c r="T112" s="66">
        <v>127603</v>
      </c>
      <c r="U112" s="66">
        <v>24334327.323839996</v>
      </c>
      <c r="V112" s="66">
        <v>6408008</v>
      </c>
      <c r="W112" s="66">
        <v>17777812</v>
      </c>
      <c r="X112" s="66">
        <v>95439</v>
      </c>
      <c r="Y112" s="66">
        <v>1071628</v>
      </c>
      <c r="Z112" s="66">
        <v>24492666.370000005</v>
      </c>
      <c r="AA112" s="66">
        <v>6454822</v>
      </c>
      <c r="AB112" s="66">
        <v>18037844</v>
      </c>
      <c r="AC112" s="12">
        <v>25131322.549999997</v>
      </c>
      <c r="AD112" s="12">
        <v>6708647</v>
      </c>
      <c r="AE112" s="12">
        <v>18422676</v>
      </c>
      <c r="AF112" s="12">
        <v>26124799.240000002</v>
      </c>
      <c r="AG112" s="12">
        <v>7163394</v>
      </c>
      <c r="AH112" s="12">
        <v>18961405</v>
      </c>
      <c r="AI112" s="12">
        <v>26236297.479999997</v>
      </c>
      <c r="AJ112" s="12">
        <v>7521101</v>
      </c>
      <c r="AK112" s="33">
        <v>19023155</v>
      </c>
      <c r="AL112" s="12">
        <v>27133681.380000003</v>
      </c>
      <c r="AM112" s="12">
        <v>8111579</v>
      </c>
      <c r="AN112" s="33">
        <v>19085780</v>
      </c>
    </row>
    <row r="113" spans="1:40">
      <c r="A113" s="108">
        <v>104</v>
      </c>
      <c r="B113" s="9" t="s">
        <v>1164</v>
      </c>
      <c r="C113" s="109">
        <v>17.5</v>
      </c>
      <c r="D113" s="66">
        <v>0</v>
      </c>
      <c r="E113" s="39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6">
        <v>0</v>
      </c>
      <c r="T113" s="66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0</v>
      </c>
      <c r="AB113" s="66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33">
        <v>0</v>
      </c>
      <c r="AL113" s="12">
        <v>0</v>
      </c>
      <c r="AM113" s="12">
        <v>0</v>
      </c>
      <c r="AN113" s="33">
        <v>0</v>
      </c>
    </row>
    <row r="114" spans="1:40">
      <c r="A114" s="108">
        <v>105</v>
      </c>
      <c r="B114" s="9" t="s">
        <v>1604</v>
      </c>
      <c r="C114" s="109">
        <v>28.2</v>
      </c>
      <c r="D114" s="66">
        <v>9890177</v>
      </c>
      <c r="E114" s="39">
        <v>6461877</v>
      </c>
      <c r="F114" s="66">
        <v>3428300</v>
      </c>
      <c r="G114" s="66">
        <v>11110810.230000002</v>
      </c>
      <c r="H114" s="66">
        <v>7042873</v>
      </c>
      <c r="I114" s="66">
        <v>4067937</v>
      </c>
      <c r="J114" s="66">
        <v>11765704.999744495</v>
      </c>
      <c r="K114" s="66">
        <v>7509511</v>
      </c>
      <c r="L114" s="66">
        <v>4294072</v>
      </c>
      <c r="M114" s="66">
        <v>12224355.249999996</v>
      </c>
      <c r="N114" s="66">
        <v>7808142</v>
      </c>
      <c r="O114" s="66">
        <v>3977475</v>
      </c>
      <c r="P114" s="66">
        <v>467447</v>
      </c>
      <c r="Q114" s="66">
        <v>13336299.693443066</v>
      </c>
      <c r="R114" s="66">
        <v>7954056</v>
      </c>
      <c r="S114" s="66">
        <v>4356024</v>
      </c>
      <c r="T114" s="66">
        <v>1026220</v>
      </c>
      <c r="U114" s="66">
        <v>12957759.106319999</v>
      </c>
      <c r="V114" s="66">
        <v>8151601</v>
      </c>
      <c r="W114" s="66">
        <v>5067813</v>
      </c>
      <c r="X114" s="66">
        <v>27206</v>
      </c>
      <c r="Y114" s="66">
        <v>326500</v>
      </c>
      <c r="Z114" s="66">
        <v>13112600.769999998</v>
      </c>
      <c r="AA114" s="66">
        <v>8111641</v>
      </c>
      <c r="AB114" s="66">
        <v>5095019</v>
      </c>
      <c r="AC114" s="12">
        <v>13510524.82</v>
      </c>
      <c r="AD114" s="12">
        <v>8329567</v>
      </c>
      <c r="AE114" s="12">
        <v>5180958</v>
      </c>
      <c r="AF114" s="12">
        <v>13168838.209999999</v>
      </c>
      <c r="AG114" s="12">
        <v>8562303</v>
      </c>
      <c r="AH114" s="19">
        <f>5218183+42110</f>
        <v>5260293</v>
      </c>
      <c r="AI114" s="12">
        <v>13311710.359999999</v>
      </c>
      <c r="AJ114" s="12">
        <v>8894215</v>
      </c>
      <c r="AK114" s="33">
        <v>5297543</v>
      </c>
      <c r="AL114" s="12">
        <v>12726852.809999999</v>
      </c>
      <c r="AM114" s="12">
        <v>9153957</v>
      </c>
      <c r="AN114" s="33">
        <v>5332268</v>
      </c>
    </row>
    <row r="115" spans="1:40">
      <c r="A115" s="108">
        <v>106</v>
      </c>
      <c r="B115" s="9" t="s">
        <v>1605</v>
      </c>
      <c r="C115" s="109">
        <v>38.99</v>
      </c>
      <c r="D115" s="66">
        <v>0</v>
      </c>
      <c r="E115" s="39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33">
        <v>0</v>
      </c>
      <c r="AL115" s="12">
        <v>0</v>
      </c>
      <c r="AM115" s="12">
        <v>0</v>
      </c>
      <c r="AN115" s="33">
        <v>0</v>
      </c>
    </row>
    <row r="116" spans="1:40">
      <c r="A116" s="108">
        <v>107</v>
      </c>
      <c r="B116" s="9" t="s">
        <v>1606</v>
      </c>
      <c r="C116" s="109">
        <v>17.5</v>
      </c>
      <c r="D116" s="66">
        <v>31232007</v>
      </c>
      <c r="E116" s="39">
        <v>26625347</v>
      </c>
      <c r="F116" s="66">
        <v>5446301.5999999996</v>
      </c>
      <c r="G116" s="66">
        <v>32559971.797839999</v>
      </c>
      <c r="H116" s="66">
        <v>27559732</v>
      </c>
      <c r="I116" s="66">
        <v>5678695.5999999996</v>
      </c>
      <c r="J116" s="66">
        <v>34505025.028608091</v>
      </c>
      <c r="K116" s="66">
        <v>28613858</v>
      </c>
      <c r="L116" s="66">
        <v>6019080</v>
      </c>
      <c r="M116" s="66">
        <v>34138942.174929991</v>
      </c>
      <c r="N116" s="66">
        <v>29038790</v>
      </c>
      <c r="O116" s="66">
        <v>5551677</v>
      </c>
      <c r="P116" s="66">
        <v>652453</v>
      </c>
      <c r="Q116" s="66">
        <v>34553577.53120216</v>
      </c>
      <c r="R116" s="66">
        <v>28958748</v>
      </c>
      <c r="S116" s="66">
        <v>6080047</v>
      </c>
      <c r="T116" s="66">
        <v>0</v>
      </c>
      <c r="U116" s="66">
        <v>33723505.701047271</v>
      </c>
      <c r="V116" s="66">
        <v>29373670</v>
      </c>
      <c r="W116" s="66">
        <v>5724851</v>
      </c>
      <c r="X116" s="66">
        <v>30734</v>
      </c>
      <c r="Y116" s="66">
        <v>413662</v>
      </c>
      <c r="Z116" s="66">
        <v>33676197.520679988</v>
      </c>
      <c r="AA116" s="66">
        <v>29773120</v>
      </c>
      <c r="AB116" s="66">
        <v>5755585</v>
      </c>
      <c r="AC116" s="12">
        <v>35226845.308150001</v>
      </c>
      <c r="AD116" s="12">
        <v>30509144</v>
      </c>
      <c r="AE116" s="12">
        <v>5893705</v>
      </c>
      <c r="AF116" s="12">
        <v>35681068.365740001</v>
      </c>
      <c r="AG116" s="12">
        <v>31184657</v>
      </c>
      <c r="AH116" s="19">
        <f>5981325.49100113+92942</f>
        <v>6074267.4910011301</v>
      </c>
      <c r="AI116" s="12">
        <v>35333205.213599995</v>
      </c>
      <c r="AJ116" s="12">
        <v>30916076</v>
      </c>
      <c r="AK116" s="33">
        <v>6157967.4910011301</v>
      </c>
      <c r="AL116" s="12">
        <v>34881817.403679989</v>
      </c>
      <c r="AM116" s="12">
        <v>30325627</v>
      </c>
      <c r="AN116" s="33">
        <v>6238892.4910011301</v>
      </c>
    </row>
    <row r="117" spans="1:40">
      <c r="A117" s="108">
        <v>108</v>
      </c>
      <c r="B117" s="9" t="s">
        <v>1607</v>
      </c>
      <c r="C117" s="109">
        <v>32.619999999999997</v>
      </c>
      <c r="D117" s="66">
        <v>127431</v>
      </c>
      <c r="E117" s="39">
        <v>75115</v>
      </c>
      <c r="F117" s="66">
        <v>71846.8</v>
      </c>
      <c r="G117" s="66">
        <v>97646.94</v>
      </c>
      <c r="H117" s="66">
        <v>63992</v>
      </c>
      <c r="I117" s="66">
        <v>72296.800000000003</v>
      </c>
      <c r="J117" s="66">
        <v>113552.7</v>
      </c>
      <c r="K117" s="66">
        <v>67109</v>
      </c>
      <c r="L117" s="66">
        <v>80208.800000000003</v>
      </c>
      <c r="M117" s="66">
        <v>154299.47</v>
      </c>
      <c r="N117" s="66">
        <v>77762</v>
      </c>
      <c r="O117" s="66">
        <v>102158.8</v>
      </c>
      <c r="P117" s="66">
        <v>0</v>
      </c>
      <c r="Q117" s="66">
        <v>158990.21712535885</v>
      </c>
      <c r="R117" s="66">
        <v>82506</v>
      </c>
      <c r="S117" s="66">
        <v>100116</v>
      </c>
      <c r="T117" s="66">
        <v>0</v>
      </c>
      <c r="U117" s="66">
        <v>167528.0748</v>
      </c>
      <c r="V117" s="66">
        <v>89091</v>
      </c>
      <c r="W117" s="66">
        <v>96111</v>
      </c>
      <c r="X117" s="66">
        <v>0</v>
      </c>
      <c r="Y117" s="66">
        <v>0</v>
      </c>
      <c r="Z117" s="66">
        <v>110250.63</v>
      </c>
      <c r="AA117" s="66">
        <v>62127</v>
      </c>
      <c r="AB117" s="66">
        <v>96111</v>
      </c>
      <c r="AC117" s="12">
        <v>189431.25</v>
      </c>
      <c r="AD117" s="12">
        <v>104098</v>
      </c>
      <c r="AE117" s="12">
        <v>96111</v>
      </c>
      <c r="AF117" s="12">
        <v>192367.49000000002</v>
      </c>
      <c r="AG117" s="12">
        <v>104174</v>
      </c>
      <c r="AH117" s="12">
        <v>96111</v>
      </c>
      <c r="AI117" s="12">
        <v>168011.94999999998</v>
      </c>
      <c r="AJ117" s="12">
        <v>107732</v>
      </c>
      <c r="AK117" s="33">
        <v>96111</v>
      </c>
      <c r="AL117" s="12">
        <v>105599.68000000001</v>
      </c>
      <c r="AM117" s="12">
        <v>71097</v>
      </c>
      <c r="AN117" s="33">
        <v>96111</v>
      </c>
    </row>
    <row r="118" spans="1:40">
      <c r="A118" s="108">
        <v>109</v>
      </c>
      <c r="B118" s="9" t="s">
        <v>1608</v>
      </c>
      <c r="C118" s="109">
        <v>17.5</v>
      </c>
      <c r="D118" s="66">
        <v>41274</v>
      </c>
      <c r="E118" s="39">
        <v>33796</v>
      </c>
      <c r="F118" s="66">
        <v>8396.4</v>
      </c>
      <c r="G118" s="66">
        <v>51911.4</v>
      </c>
      <c r="H118" s="66">
        <v>35263</v>
      </c>
      <c r="I118" s="66">
        <v>16648</v>
      </c>
      <c r="J118" s="66">
        <v>54330.509943651086</v>
      </c>
      <c r="K118" s="66">
        <v>37234</v>
      </c>
      <c r="L118" s="66">
        <v>17097</v>
      </c>
      <c r="M118" s="66">
        <v>50519.31</v>
      </c>
      <c r="N118" s="66">
        <v>38690</v>
      </c>
      <c r="O118" s="66">
        <v>17447</v>
      </c>
      <c r="P118" s="66">
        <v>0</v>
      </c>
      <c r="Q118" s="66">
        <v>38313.742821052641</v>
      </c>
      <c r="R118" s="66">
        <v>38151</v>
      </c>
      <c r="S118" s="66">
        <v>17098</v>
      </c>
      <c r="T118" s="66">
        <v>0</v>
      </c>
      <c r="U118" s="66">
        <v>28361.246939999997</v>
      </c>
      <c r="V118" s="66">
        <v>34636</v>
      </c>
      <c r="W118" s="66">
        <v>16414</v>
      </c>
      <c r="X118" s="66">
        <v>0</v>
      </c>
      <c r="Y118" s="66">
        <v>0</v>
      </c>
      <c r="Z118" s="66">
        <v>39039.35</v>
      </c>
      <c r="AA118" s="66">
        <v>35217</v>
      </c>
      <c r="AB118" s="66">
        <v>16414</v>
      </c>
      <c r="AC118" s="12">
        <v>35111.69</v>
      </c>
      <c r="AD118" s="12">
        <v>34852</v>
      </c>
      <c r="AE118" s="12">
        <v>16414</v>
      </c>
      <c r="AF118" s="12">
        <v>31217.899999999998</v>
      </c>
      <c r="AG118" s="12">
        <v>31218</v>
      </c>
      <c r="AH118" s="12">
        <v>16414</v>
      </c>
      <c r="AI118" s="12">
        <v>22957.61</v>
      </c>
      <c r="AJ118" s="12">
        <v>20662</v>
      </c>
      <c r="AK118" s="33">
        <v>16414</v>
      </c>
      <c r="AL118" s="12">
        <v>31484.75</v>
      </c>
      <c r="AM118" s="12">
        <v>22007</v>
      </c>
      <c r="AN118" s="33">
        <v>16414</v>
      </c>
    </row>
    <row r="119" spans="1:40">
      <c r="A119" s="108">
        <v>110</v>
      </c>
      <c r="B119" s="9" t="s">
        <v>1609</v>
      </c>
      <c r="C119" s="109">
        <v>33.99</v>
      </c>
      <c r="D119" s="66">
        <v>17156243</v>
      </c>
      <c r="E119" s="39">
        <v>11239997</v>
      </c>
      <c r="F119" s="66">
        <v>5916246</v>
      </c>
      <c r="G119" s="66">
        <v>18952992.459999997</v>
      </c>
      <c r="H119" s="66">
        <v>12369492</v>
      </c>
      <c r="I119" s="66">
        <v>6583500</v>
      </c>
      <c r="J119" s="66">
        <v>21091974.376996525</v>
      </c>
      <c r="K119" s="66">
        <v>13330299</v>
      </c>
      <c r="L119" s="66">
        <v>7761675</v>
      </c>
      <c r="M119" s="66">
        <v>22437094.370000001</v>
      </c>
      <c r="N119" s="66">
        <v>14299322</v>
      </c>
      <c r="O119" s="66">
        <v>7320485</v>
      </c>
      <c r="P119" s="66">
        <v>860329</v>
      </c>
      <c r="Q119" s="66">
        <v>23677504.63712154</v>
      </c>
      <c r="R119" s="66">
        <v>14635325</v>
      </c>
      <c r="S119" s="66">
        <v>8017198</v>
      </c>
      <c r="T119" s="66">
        <v>1024982</v>
      </c>
      <c r="U119" s="66">
        <v>23187153.685799997</v>
      </c>
      <c r="V119" s="66">
        <v>15109681</v>
      </c>
      <c r="W119" s="66">
        <v>8513937</v>
      </c>
      <c r="X119" s="66">
        <v>45707</v>
      </c>
      <c r="Y119" s="66">
        <v>552411</v>
      </c>
      <c r="Z119" s="66">
        <v>23744711.860000003</v>
      </c>
      <c r="AA119" s="66">
        <v>15535022</v>
      </c>
      <c r="AB119" s="66">
        <v>8559644</v>
      </c>
      <c r="AC119" s="12">
        <v>25114629.089999996</v>
      </c>
      <c r="AD119" s="12">
        <v>16118863</v>
      </c>
      <c r="AE119" s="12">
        <v>8995766</v>
      </c>
      <c r="AF119" s="12">
        <v>27387656.219999999</v>
      </c>
      <c r="AG119" s="12">
        <v>16893716</v>
      </c>
      <c r="AH119" s="12">
        <v>10493940</v>
      </c>
      <c r="AI119" s="12">
        <v>28066998.630000003</v>
      </c>
      <c r="AJ119" s="12">
        <v>17847710</v>
      </c>
      <c r="AK119" s="33">
        <v>10571515</v>
      </c>
      <c r="AL119" s="12">
        <v>29002097.030000001</v>
      </c>
      <c r="AM119" s="12">
        <v>18689770</v>
      </c>
      <c r="AN119" s="33">
        <v>10650490</v>
      </c>
    </row>
    <row r="120" spans="1:40">
      <c r="A120" s="108">
        <v>111</v>
      </c>
      <c r="B120" s="9" t="s">
        <v>1610</v>
      </c>
      <c r="C120" s="109">
        <v>41.61</v>
      </c>
      <c r="D120" s="66">
        <v>7544687</v>
      </c>
      <c r="E120" s="39">
        <v>4071482</v>
      </c>
      <c r="F120" s="66">
        <v>3480552</v>
      </c>
      <c r="G120" s="66">
        <v>8086549.8600000003</v>
      </c>
      <c r="H120" s="66">
        <v>4268438</v>
      </c>
      <c r="I120" s="66">
        <v>3818112</v>
      </c>
      <c r="J120" s="66">
        <v>8451939.3722802009</v>
      </c>
      <c r="K120" s="66">
        <v>4295869</v>
      </c>
      <c r="L120" s="66">
        <v>4156070</v>
      </c>
      <c r="M120" s="66">
        <v>9035827.3699999992</v>
      </c>
      <c r="N120" s="66">
        <v>4303354</v>
      </c>
      <c r="O120" s="66">
        <v>4234786</v>
      </c>
      <c r="P120" s="66">
        <v>497687</v>
      </c>
      <c r="Q120" s="66">
        <v>9050222.3941818178</v>
      </c>
      <c r="R120" s="66">
        <v>4343476</v>
      </c>
      <c r="S120" s="66">
        <v>4637824</v>
      </c>
      <c r="T120" s="66">
        <v>68922</v>
      </c>
      <c r="U120" s="66">
        <v>8636188.0120199993</v>
      </c>
      <c r="V120" s="66">
        <v>4357208</v>
      </c>
      <c r="W120" s="66">
        <v>4431778</v>
      </c>
      <c r="X120" s="66">
        <v>23792</v>
      </c>
      <c r="Y120" s="66">
        <v>276151</v>
      </c>
      <c r="Z120" s="66">
        <v>8744249.379999999</v>
      </c>
      <c r="AA120" s="66">
        <v>4488653</v>
      </c>
      <c r="AB120" s="66">
        <v>4455570</v>
      </c>
      <c r="AC120" s="12">
        <v>8663530.7500000019</v>
      </c>
      <c r="AD120" s="12">
        <v>4623232</v>
      </c>
      <c r="AE120" s="12">
        <v>4493290</v>
      </c>
      <c r="AF120" s="12">
        <v>8574245.4499999993</v>
      </c>
      <c r="AG120" s="12">
        <v>4727723</v>
      </c>
      <c r="AH120" s="12">
        <v>4516215</v>
      </c>
      <c r="AI120" s="12">
        <v>8273052.5900000017</v>
      </c>
      <c r="AJ120" s="12">
        <v>4695999</v>
      </c>
      <c r="AK120" s="33">
        <v>4537515</v>
      </c>
      <c r="AL120" s="12">
        <v>7978374.4699999979</v>
      </c>
      <c r="AM120" s="12">
        <v>4781695</v>
      </c>
      <c r="AN120" s="33">
        <v>4557815</v>
      </c>
    </row>
    <row r="121" spans="1:40">
      <c r="A121" s="108">
        <v>112</v>
      </c>
      <c r="B121" s="9" t="s">
        <v>1611</v>
      </c>
      <c r="C121" s="109">
        <v>31.02</v>
      </c>
      <c r="D121" s="66">
        <v>2157167</v>
      </c>
      <c r="E121" s="39">
        <v>1168273</v>
      </c>
      <c r="F121" s="66">
        <v>1194161</v>
      </c>
      <c r="G121" s="66">
        <v>2358065.48</v>
      </c>
      <c r="H121" s="66">
        <v>1185776</v>
      </c>
      <c r="I121" s="66">
        <v>1307669</v>
      </c>
      <c r="J121" s="66">
        <v>2400533.1579714394</v>
      </c>
      <c r="K121" s="66">
        <v>1206660</v>
      </c>
      <c r="L121" s="66">
        <v>1331035</v>
      </c>
      <c r="M121" s="66">
        <v>2341550.79</v>
      </c>
      <c r="N121" s="66">
        <v>1228016</v>
      </c>
      <c r="O121" s="66">
        <v>1203272</v>
      </c>
      <c r="P121" s="66">
        <v>141413</v>
      </c>
      <c r="Q121" s="66">
        <v>2240177.4551578951</v>
      </c>
      <c r="R121" s="66">
        <v>1250541</v>
      </c>
      <c r="S121" s="66">
        <v>1317791</v>
      </c>
      <c r="T121" s="66">
        <v>0</v>
      </c>
      <c r="U121" s="66">
        <v>2244631.2231000001</v>
      </c>
      <c r="V121" s="66">
        <v>1266515</v>
      </c>
      <c r="W121" s="66">
        <v>1240805</v>
      </c>
      <c r="X121" s="66">
        <v>6661</v>
      </c>
      <c r="Y121" s="66">
        <v>76800</v>
      </c>
      <c r="Z121" s="66">
        <v>0</v>
      </c>
      <c r="AA121" s="66">
        <v>0</v>
      </c>
      <c r="AB121" s="66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33">
        <v>0</v>
      </c>
      <c r="AL121" s="12">
        <v>0</v>
      </c>
      <c r="AM121" s="12">
        <v>0</v>
      </c>
      <c r="AN121" s="33">
        <v>0</v>
      </c>
    </row>
    <row r="122" spans="1:40">
      <c r="A122" s="108">
        <v>113</v>
      </c>
      <c r="B122" s="9" t="s">
        <v>1612</v>
      </c>
      <c r="C122" s="109">
        <v>17.5</v>
      </c>
      <c r="D122" s="66">
        <v>0</v>
      </c>
      <c r="E122" s="39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33">
        <v>0</v>
      </c>
      <c r="AL122" s="12">
        <v>0</v>
      </c>
      <c r="AM122" s="12">
        <v>0</v>
      </c>
      <c r="AN122" s="33">
        <v>0</v>
      </c>
    </row>
    <row r="123" spans="1:40">
      <c r="A123" s="108">
        <v>114</v>
      </c>
      <c r="B123" s="9" t="s">
        <v>1613</v>
      </c>
      <c r="C123" s="109">
        <v>55.2</v>
      </c>
      <c r="D123" s="66">
        <v>17313166</v>
      </c>
      <c r="E123" s="39">
        <v>9111371</v>
      </c>
      <c r="F123" s="66">
        <v>8732668</v>
      </c>
      <c r="G123" s="66">
        <v>17803363.970000003</v>
      </c>
      <c r="H123" s="66">
        <v>9283824</v>
      </c>
      <c r="I123" s="66">
        <v>9054173</v>
      </c>
      <c r="J123" s="66">
        <v>18475981.23195523</v>
      </c>
      <c r="K123" s="66">
        <v>9232071</v>
      </c>
      <c r="L123" s="66">
        <v>9486783</v>
      </c>
      <c r="M123" s="66">
        <v>18457057.809999999</v>
      </c>
      <c r="N123" s="66">
        <v>9067762</v>
      </c>
      <c r="O123" s="66">
        <v>8710983</v>
      </c>
      <c r="P123" s="66">
        <v>1023745</v>
      </c>
      <c r="Q123" s="66">
        <v>18757500.666304301</v>
      </c>
      <c r="R123" s="66">
        <v>8914962</v>
      </c>
      <c r="S123" s="66">
        <v>9540033</v>
      </c>
      <c r="T123" s="66">
        <v>302506</v>
      </c>
      <c r="U123" s="66">
        <v>18168641.884320002</v>
      </c>
      <c r="V123" s="66">
        <v>8874442</v>
      </c>
      <c r="W123" s="66">
        <v>9267538</v>
      </c>
      <c r="X123" s="66">
        <v>49752</v>
      </c>
      <c r="Y123" s="66">
        <v>572724</v>
      </c>
      <c r="Z123" s="66">
        <v>19123336.359999999</v>
      </c>
      <c r="AA123" s="66">
        <v>9165933</v>
      </c>
      <c r="AB123" s="66">
        <v>9957403</v>
      </c>
      <c r="AC123" s="12">
        <v>19845137.929999996</v>
      </c>
      <c r="AD123" s="12">
        <v>9446211</v>
      </c>
      <c r="AE123" s="12">
        <v>10481761.769687749</v>
      </c>
      <c r="AF123" s="12">
        <v>21688417.030000001</v>
      </c>
      <c r="AG123" s="12">
        <v>9832399</v>
      </c>
      <c r="AH123" s="12">
        <v>11932187.357180249</v>
      </c>
      <c r="AI123" s="12">
        <v>21246903.91</v>
      </c>
      <c r="AJ123" s="12">
        <v>9761739</v>
      </c>
      <c r="AK123" s="33">
        <v>11983812.357180249</v>
      </c>
      <c r="AL123" s="12">
        <v>21378359.310000002</v>
      </c>
      <c r="AM123" s="12">
        <v>9879409</v>
      </c>
      <c r="AN123" s="33">
        <v>12035012.357180249</v>
      </c>
    </row>
    <row r="124" spans="1:40">
      <c r="A124" s="108">
        <v>115</v>
      </c>
      <c r="B124" s="9" t="s">
        <v>1614</v>
      </c>
      <c r="C124" s="109">
        <v>17.5</v>
      </c>
      <c r="D124" s="66">
        <v>0</v>
      </c>
      <c r="E124" s="39">
        <v>0</v>
      </c>
      <c r="F124" s="66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0</v>
      </c>
      <c r="S124" s="66">
        <v>0</v>
      </c>
      <c r="T124" s="66">
        <v>0</v>
      </c>
      <c r="U124" s="66">
        <v>12362.3995134</v>
      </c>
      <c r="V124" s="66">
        <v>9161</v>
      </c>
      <c r="W124" s="66">
        <v>3201</v>
      </c>
      <c r="X124" s="66">
        <v>0</v>
      </c>
      <c r="Y124" s="66">
        <v>0</v>
      </c>
      <c r="Z124" s="66">
        <v>12532.104200000002</v>
      </c>
      <c r="AA124" s="66">
        <v>9543</v>
      </c>
      <c r="AB124" s="66">
        <v>3201</v>
      </c>
      <c r="AC124" s="12">
        <v>13020.859919999999</v>
      </c>
      <c r="AD124" s="12">
        <v>10245</v>
      </c>
      <c r="AE124" s="12">
        <v>3201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33">
        <v>0</v>
      </c>
      <c r="AL124" s="12">
        <v>0</v>
      </c>
      <c r="AM124" s="12">
        <v>0</v>
      </c>
      <c r="AN124" s="33">
        <v>0</v>
      </c>
    </row>
    <row r="125" spans="1:40">
      <c r="A125" s="108">
        <v>116</v>
      </c>
      <c r="B125" s="9" t="s">
        <v>1615</v>
      </c>
      <c r="C125" s="109">
        <v>36.369999999999997</v>
      </c>
      <c r="D125" s="66">
        <v>0</v>
      </c>
      <c r="E125" s="39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9">
        <f>0+42110</f>
        <v>42110</v>
      </c>
      <c r="AI125" s="12">
        <v>65024.500000000007</v>
      </c>
      <c r="AJ125" s="12">
        <v>41295</v>
      </c>
      <c r="AK125" s="33">
        <v>42110</v>
      </c>
      <c r="AL125" s="12">
        <v>79199.760000000009</v>
      </c>
      <c r="AM125" s="12">
        <v>51428</v>
      </c>
      <c r="AN125" s="33">
        <v>42110</v>
      </c>
    </row>
    <row r="126" spans="1:40">
      <c r="A126" s="108">
        <v>117</v>
      </c>
      <c r="B126" s="9" t="s">
        <v>1616</v>
      </c>
      <c r="C126" s="109">
        <v>17.5</v>
      </c>
      <c r="D126" s="66">
        <v>4520668</v>
      </c>
      <c r="E126" s="39">
        <v>5166154</v>
      </c>
      <c r="F126" s="66">
        <v>625061.19999999995</v>
      </c>
      <c r="G126" s="66">
        <v>4764269</v>
      </c>
      <c r="H126" s="66">
        <v>5245116</v>
      </c>
      <c r="I126" s="66">
        <v>667691.19999999995</v>
      </c>
      <c r="J126" s="66">
        <v>5019642.6810837509</v>
      </c>
      <c r="K126" s="66">
        <v>5189433</v>
      </c>
      <c r="L126" s="66">
        <v>730915.2</v>
      </c>
      <c r="M126" s="66">
        <v>5205800.76</v>
      </c>
      <c r="N126" s="66">
        <v>5053095</v>
      </c>
      <c r="O126" s="66">
        <v>707232.2</v>
      </c>
      <c r="P126" s="66">
        <v>83116</v>
      </c>
      <c r="Q126" s="66">
        <v>5406525.5920688985</v>
      </c>
      <c r="R126" s="66">
        <v>4995543</v>
      </c>
      <c r="S126" s="66">
        <v>774541</v>
      </c>
      <c r="T126" s="66">
        <v>0</v>
      </c>
      <c r="U126" s="66">
        <v>5658505.69092</v>
      </c>
      <c r="V126" s="66">
        <v>4937924</v>
      </c>
      <c r="W126" s="66">
        <v>729292</v>
      </c>
      <c r="X126" s="66">
        <v>3915</v>
      </c>
      <c r="Y126" s="66">
        <v>57584</v>
      </c>
      <c r="Z126" s="66">
        <v>5783756.2999999998</v>
      </c>
      <c r="AA126" s="66">
        <v>5102966</v>
      </c>
      <c r="AB126" s="66">
        <v>733207</v>
      </c>
      <c r="AC126" s="12">
        <v>6074126.3499999996</v>
      </c>
      <c r="AD126" s="12">
        <v>5356386</v>
      </c>
      <c r="AE126" s="12">
        <v>815648.27781250002</v>
      </c>
      <c r="AF126" s="12">
        <v>6128452.2700000014</v>
      </c>
      <c r="AG126" s="12">
        <v>5607720</v>
      </c>
      <c r="AH126" s="12">
        <v>879855.99517187499</v>
      </c>
      <c r="AI126" s="12">
        <v>5981187.5199999996</v>
      </c>
      <c r="AJ126" s="12">
        <v>5351851</v>
      </c>
      <c r="AK126" s="33">
        <v>938253.99517187499</v>
      </c>
      <c r="AL126" s="12">
        <v>5986156.3800000008</v>
      </c>
      <c r="AM126" s="12">
        <v>5261618</v>
      </c>
      <c r="AN126" s="33">
        <v>953528.99517187499</v>
      </c>
    </row>
    <row r="127" spans="1:40">
      <c r="A127" s="108">
        <v>118</v>
      </c>
      <c r="B127" s="9" t="s">
        <v>1617</v>
      </c>
      <c r="C127" s="109">
        <v>48.18</v>
      </c>
      <c r="D127" s="66">
        <v>4947085</v>
      </c>
      <c r="E127" s="39">
        <v>2594870</v>
      </c>
      <c r="F127" s="66">
        <v>2352215</v>
      </c>
      <c r="G127" s="66">
        <v>5102050.8600000003</v>
      </c>
      <c r="H127" s="66">
        <v>2752876</v>
      </c>
      <c r="I127" s="66">
        <v>2423716</v>
      </c>
      <c r="J127" s="66">
        <v>5360750.4569571586</v>
      </c>
      <c r="K127" s="66">
        <v>2911501</v>
      </c>
      <c r="L127" s="66">
        <v>2541088</v>
      </c>
      <c r="M127" s="66">
        <v>5579019.2300000014</v>
      </c>
      <c r="N127" s="66">
        <v>2979985</v>
      </c>
      <c r="O127" s="66">
        <v>2365166</v>
      </c>
      <c r="P127" s="66">
        <v>277963</v>
      </c>
      <c r="Q127" s="66">
        <v>5830872.9364822973</v>
      </c>
      <c r="R127" s="66">
        <v>3036721</v>
      </c>
      <c r="S127" s="66">
        <v>2590266</v>
      </c>
      <c r="T127" s="66">
        <v>203886</v>
      </c>
      <c r="U127" s="66">
        <v>5481069.2047199989</v>
      </c>
      <c r="V127" s="66">
        <v>3009340</v>
      </c>
      <c r="W127" s="66">
        <v>2630918</v>
      </c>
      <c r="X127" s="66">
        <v>14124</v>
      </c>
      <c r="Y127" s="66">
        <v>166110</v>
      </c>
      <c r="Z127" s="66">
        <v>5309028.63</v>
      </c>
      <c r="AA127" s="66">
        <v>2928688</v>
      </c>
      <c r="AB127" s="66">
        <v>2645042</v>
      </c>
      <c r="AC127" s="12">
        <v>5256094.54</v>
      </c>
      <c r="AD127" s="12">
        <v>2947000</v>
      </c>
      <c r="AE127" s="12">
        <v>2669842</v>
      </c>
      <c r="AF127" s="12">
        <v>5316163.6799999988</v>
      </c>
      <c r="AG127" s="12">
        <v>2900902</v>
      </c>
      <c r="AH127" s="12">
        <v>2684967</v>
      </c>
      <c r="AI127" s="12">
        <v>5366429.71</v>
      </c>
      <c r="AJ127" s="12">
        <v>2903829</v>
      </c>
      <c r="AK127" s="33">
        <v>2699817</v>
      </c>
      <c r="AL127" s="12">
        <v>5540979.4299999988</v>
      </c>
      <c r="AM127" s="12">
        <v>2982219</v>
      </c>
      <c r="AN127" s="33">
        <v>2714617</v>
      </c>
    </row>
    <row r="128" spans="1:40">
      <c r="A128" s="108">
        <v>119</v>
      </c>
      <c r="B128" s="9" t="s">
        <v>1618</v>
      </c>
      <c r="C128" s="109">
        <v>17.5</v>
      </c>
      <c r="D128" s="66">
        <v>0</v>
      </c>
      <c r="E128" s="39">
        <v>0</v>
      </c>
      <c r="F128" s="66">
        <v>0</v>
      </c>
      <c r="G128" s="66">
        <v>0</v>
      </c>
      <c r="H128" s="66">
        <v>0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  <c r="AB128" s="66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9">
        <f>0+16844</f>
        <v>16844</v>
      </c>
      <c r="AI128" s="12">
        <v>39912.938879999994</v>
      </c>
      <c r="AJ128" s="12">
        <v>35608</v>
      </c>
      <c r="AK128" s="33">
        <v>16844</v>
      </c>
      <c r="AL128" s="12">
        <v>0</v>
      </c>
      <c r="AM128" s="12">
        <v>0</v>
      </c>
      <c r="AN128" s="33">
        <v>0</v>
      </c>
    </row>
    <row r="129" spans="1:40">
      <c r="A129" s="108">
        <v>120</v>
      </c>
      <c r="B129" s="9" t="s">
        <v>1619</v>
      </c>
      <c r="C129" s="109">
        <v>27.5</v>
      </c>
      <c r="D129" s="66">
        <v>0</v>
      </c>
      <c r="E129" s="39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0</v>
      </c>
      <c r="AB129" s="66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33">
        <v>0</v>
      </c>
      <c r="AL129" s="12">
        <v>0</v>
      </c>
      <c r="AM129" s="12">
        <v>0</v>
      </c>
      <c r="AN129" s="33">
        <v>0</v>
      </c>
    </row>
    <row r="130" spans="1:40">
      <c r="A130" s="108">
        <v>121</v>
      </c>
      <c r="B130" s="9" t="s">
        <v>1620</v>
      </c>
      <c r="C130" s="109">
        <v>17.5</v>
      </c>
      <c r="D130" s="66">
        <v>853878</v>
      </c>
      <c r="E130" s="39">
        <v>675229</v>
      </c>
      <c r="F130" s="66">
        <v>178649</v>
      </c>
      <c r="G130" s="66">
        <v>880073.22</v>
      </c>
      <c r="H130" s="66">
        <v>741790</v>
      </c>
      <c r="I130" s="66">
        <v>184299</v>
      </c>
      <c r="J130" s="66">
        <v>762441.64943651087</v>
      </c>
      <c r="K130" s="66">
        <v>762443</v>
      </c>
      <c r="L130" s="66">
        <v>188899</v>
      </c>
      <c r="M130" s="66">
        <v>856176.18</v>
      </c>
      <c r="N130" s="66">
        <v>765743</v>
      </c>
      <c r="O130" s="66">
        <v>183712</v>
      </c>
      <c r="P130" s="66">
        <v>21591</v>
      </c>
      <c r="Q130" s="66">
        <v>853326.37133779912</v>
      </c>
      <c r="R130" s="66">
        <v>779131</v>
      </c>
      <c r="S130" s="66">
        <v>201197</v>
      </c>
      <c r="T130" s="66">
        <v>0</v>
      </c>
      <c r="U130" s="66">
        <v>790173.65255999996</v>
      </c>
      <c r="V130" s="66">
        <v>768393</v>
      </c>
      <c r="W130" s="66">
        <v>189443</v>
      </c>
      <c r="X130" s="66">
        <v>1017</v>
      </c>
      <c r="Y130" s="66">
        <v>13112</v>
      </c>
      <c r="Z130" s="66">
        <v>776252.26</v>
      </c>
      <c r="AA130" s="66">
        <v>758287</v>
      </c>
      <c r="AB130" s="66">
        <v>190460</v>
      </c>
      <c r="AC130" s="12">
        <v>853060.55999999982</v>
      </c>
      <c r="AD130" s="12">
        <v>775699</v>
      </c>
      <c r="AE130" s="12">
        <v>194340</v>
      </c>
      <c r="AF130" s="12">
        <v>908416.76</v>
      </c>
      <c r="AG130" s="12">
        <v>820354</v>
      </c>
      <c r="AH130" s="12">
        <v>196865</v>
      </c>
      <c r="AI130" s="12">
        <v>806235.6399999999</v>
      </c>
      <c r="AJ130" s="12">
        <v>725612</v>
      </c>
      <c r="AK130" s="33">
        <v>199115</v>
      </c>
      <c r="AL130" s="12">
        <v>700017.85</v>
      </c>
      <c r="AM130" s="12">
        <v>630016</v>
      </c>
      <c r="AN130" s="33">
        <v>200990</v>
      </c>
    </row>
    <row r="131" spans="1:40">
      <c r="A131" s="108">
        <v>122</v>
      </c>
      <c r="B131" s="9" t="s">
        <v>1621</v>
      </c>
      <c r="C131" s="109">
        <v>23.63</v>
      </c>
      <c r="D131" s="66">
        <v>18966432</v>
      </c>
      <c r="E131" s="39">
        <v>14270699</v>
      </c>
      <c r="F131" s="66">
        <v>4695733</v>
      </c>
      <c r="G131" s="66">
        <v>20142433.842250001</v>
      </c>
      <c r="H131" s="66">
        <v>14796651</v>
      </c>
      <c r="I131" s="66">
        <v>5345783</v>
      </c>
      <c r="J131" s="66">
        <v>21096225.834211223</v>
      </c>
      <c r="K131" s="66">
        <v>15271206</v>
      </c>
      <c r="L131" s="66">
        <v>5825020</v>
      </c>
      <c r="M131" s="66">
        <v>21748945.017949998</v>
      </c>
      <c r="N131" s="66">
        <v>15848159</v>
      </c>
      <c r="O131" s="66">
        <v>5373174</v>
      </c>
      <c r="P131" s="66">
        <v>631474</v>
      </c>
      <c r="Q131" s="66">
        <v>22213294.657841306</v>
      </c>
      <c r="R131" s="66">
        <v>15909369</v>
      </c>
      <c r="S131" s="66">
        <v>5884555</v>
      </c>
      <c r="T131" s="66">
        <v>419371</v>
      </c>
      <c r="U131" s="66">
        <v>21774380.339327995</v>
      </c>
      <c r="V131" s="66">
        <v>16297523</v>
      </c>
      <c r="W131" s="66">
        <v>5935651</v>
      </c>
      <c r="X131" s="66">
        <v>31865</v>
      </c>
      <c r="Y131" s="66">
        <v>401910</v>
      </c>
      <c r="Z131" s="66">
        <v>22331596.871920001</v>
      </c>
      <c r="AA131" s="66">
        <v>16434712</v>
      </c>
      <c r="AB131" s="66">
        <v>5967516</v>
      </c>
      <c r="AC131" s="12">
        <v>23401737.684919998</v>
      </c>
      <c r="AD131" s="12">
        <v>16986703</v>
      </c>
      <c r="AE131" s="12">
        <v>6460513.713344737</v>
      </c>
      <c r="AF131" s="12">
        <v>23673254.269769996</v>
      </c>
      <c r="AG131" s="12">
        <v>17673274</v>
      </c>
      <c r="AH131" s="12">
        <v>6526113.713344737</v>
      </c>
      <c r="AI131" s="12">
        <v>23675035.831840001</v>
      </c>
      <c r="AJ131" s="12">
        <v>17821949</v>
      </c>
      <c r="AK131" s="33">
        <v>6590763.713344737</v>
      </c>
      <c r="AL131" s="12">
        <v>24041587.167499997</v>
      </c>
      <c r="AM131" s="12">
        <v>18466336</v>
      </c>
      <c r="AN131" s="33">
        <v>6654913.713344737</v>
      </c>
    </row>
    <row r="132" spans="1:40">
      <c r="A132" s="108">
        <v>123</v>
      </c>
      <c r="B132" s="9" t="s">
        <v>1622</v>
      </c>
      <c r="C132" s="109">
        <v>47.59</v>
      </c>
      <c r="D132" s="66">
        <v>29389</v>
      </c>
      <c r="E132" s="39">
        <v>7918</v>
      </c>
      <c r="F132" s="66">
        <v>28480</v>
      </c>
      <c r="G132" s="66">
        <v>32548.98</v>
      </c>
      <c r="H132" s="66">
        <v>8976</v>
      </c>
      <c r="I132" s="66">
        <v>30063</v>
      </c>
      <c r="J132" s="66">
        <v>22710.54</v>
      </c>
      <c r="K132" s="66">
        <v>6659</v>
      </c>
      <c r="L132" s="66">
        <v>22710.54</v>
      </c>
      <c r="M132" s="66">
        <v>11943.49</v>
      </c>
      <c r="N132" s="66">
        <v>3468</v>
      </c>
      <c r="O132" s="66">
        <v>11943.49</v>
      </c>
      <c r="P132" s="66">
        <v>0</v>
      </c>
      <c r="Q132" s="66">
        <v>36919.725014354073</v>
      </c>
      <c r="R132" s="66">
        <v>12160</v>
      </c>
      <c r="S132" s="66">
        <v>11705</v>
      </c>
      <c r="T132" s="66">
        <v>13055</v>
      </c>
      <c r="U132" s="66">
        <v>48143.262719999999</v>
      </c>
      <c r="V132" s="66">
        <v>16555</v>
      </c>
      <c r="W132" s="66">
        <v>31588</v>
      </c>
      <c r="X132" s="66">
        <v>0</v>
      </c>
      <c r="Y132" s="66">
        <v>0</v>
      </c>
      <c r="Z132" s="66">
        <v>36750.21</v>
      </c>
      <c r="AA132" s="66">
        <v>13241</v>
      </c>
      <c r="AB132" s="66">
        <v>31588</v>
      </c>
      <c r="AC132" s="12">
        <v>63486.049999999996</v>
      </c>
      <c r="AD132" s="12">
        <v>23471</v>
      </c>
      <c r="AE132" s="12">
        <v>40015</v>
      </c>
      <c r="AF132" s="12">
        <v>64470.1</v>
      </c>
      <c r="AG132" s="12">
        <v>24990</v>
      </c>
      <c r="AH132" s="12">
        <v>40015</v>
      </c>
      <c r="AI132" s="12">
        <v>91034.3</v>
      </c>
      <c r="AJ132" s="12">
        <v>38572</v>
      </c>
      <c r="AK132" s="33">
        <v>52462</v>
      </c>
      <c r="AL132" s="12">
        <v>105599.68000000001</v>
      </c>
      <c r="AM132" s="12">
        <v>47255</v>
      </c>
      <c r="AN132" s="33">
        <v>58345</v>
      </c>
    </row>
    <row r="133" spans="1:40">
      <c r="A133" s="108">
        <v>124</v>
      </c>
      <c r="B133" s="9" t="s">
        <v>1623</v>
      </c>
      <c r="C133" s="109">
        <v>64.739999999999995</v>
      </c>
      <c r="D133" s="66">
        <v>0</v>
      </c>
      <c r="E133" s="39">
        <v>0</v>
      </c>
      <c r="F133" s="66">
        <v>0</v>
      </c>
      <c r="G133" s="66">
        <v>10849.66</v>
      </c>
      <c r="H133" s="66">
        <v>2254</v>
      </c>
      <c r="I133" s="66">
        <v>8596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0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0</v>
      </c>
      <c r="AB133" s="66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13004.9</v>
      </c>
      <c r="AJ133" s="12">
        <v>5113</v>
      </c>
      <c r="AK133" s="33">
        <v>7892</v>
      </c>
      <c r="AL133" s="12">
        <v>13199.960000000001</v>
      </c>
      <c r="AM133" s="12">
        <v>4892</v>
      </c>
      <c r="AN133" s="33">
        <v>8308</v>
      </c>
    </row>
    <row r="134" spans="1:40">
      <c r="A134" s="108">
        <v>125</v>
      </c>
      <c r="B134" s="9" t="s">
        <v>1624</v>
      </c>
      <c r="C134" s="109">
        <v>17.5</v>
      </c>
      <c r="D134" s="66">
        <v>8751097</v>
      </c>
      <c r="E134" s="39">
        <v>7733519</v>
      </c>
      <c r="F134" s="66">
        <v>1207690</v>
      </c>
      <c r="G134" s="66">
        <v>9436456.4439200014</v>
      </c>
      <c r="H134" s="66">
        <v>8041734</v>
      </c>
      <c r="I134" s="66">
        <v>1394722</v>
      </c>
      <c r="J134" s="66">
        <v>9734129.4134850893</v>
      </c>
      <c r="K134" s="66">
        <v>8255080</v>
      </c>
      <c r="L134" s="66">
        <v>1487347</v>
      </c>
      <c r="M134" s="66">
        <v>10286417.543199999</v>
      </c>
      <c r="N134" s="66">
        <v>8498460</v>
      </c>
      <c r="O134" s="66">
        <v>1599929</v>
      </c>
      <c r="P134" s="66">
        <v>188029</v>
      </c>
      <c r="Q134" s="66">
        <v>10374344.582891179</v>
      </c>
      <c r="R134" s="66">
        <v>8558834</v>
      </c>
      <c r="S134" s="66">
        <v>1752199</v>
      </c>
      <c r="T134" s="66">
        <v>63312</v>
      </c>
      <c r="U134" s="66">
        <v>9724196.0291673597</v>
      </c>
      <c r="V134" s="66">
        <v>8552465</v>
      </c>
      <c r="W134" s="66">
        <v>1709449</v>
      </c>
      <c r="X134" s="66">
        <v>9177</v>
      </c>
      <c r="Y134" s="66">
        <v>125810</v>
      </c>
      <c r="Z134" s="66">
        <v>9832645.2214000002</v>
      </c>
      <c r="AA134" s="66">
        <v>8627525</v>
      </c>
      <c r="AB134" s="66">
        <v>1718626</v>
      </c>
      <c r="AC134" s="12">
        <v>10074274.181770001</v>
      </c>
      <c r="AD134" s="12">
        <v>8807063</v>
      </c>
      <c r="AE134" s="12">
        <v>1763706</v>
      </c>
      <c r="AF134" s="12">
        <v>9949641.3842999991</v>
      </c>
      <c r="AG134" s="12">
        <v>8901871</v>
      </c>
      <c r="AH134" s="12">
        <v>1790806</v>
      </c>
      <c r="AI134" s="12">
        <v>9617698.6389000006</v>
      </c>
      <c r="AJ134" s="12">
        <v>8555966</v>
      </c>
      <c r="AK134" s="33">
        <v>1816706</v>
      </c>
      <c r="AL134" s="12">
        <v>9693663.2637600005</v>
      </c>
      <c r="AM134" s="12">
        <v>8402066</v>
      </c>
      <c r="AN134" s="33">
        <v>1842181</v>
      </c>
    </row>
    <row r="135" spans="1:40">
      <c r="A135" s="108">
        <v>126</v>
      </c>
      <c r="B135" s="9" t="s">
        <v>1625</v>
      </c>
      <c r="C135" s="109">
        <v>17.5</v>
      </c>
      <c r="D135" s="66">
        <v>11161455</v>
      </c>
      <c r="E135" s="39">
        <v>11250796</v>
      </c>
      <c r="F135" s="66">
        <v>1441301.6</v>
      </c>
      <c r="G135" s="66">
        <v>11707485.16</v>
      </c>
      <c r="H135" s="66">
        <v>11494628</v>
      </c>
      <c r="I135" s="66">
        <v>1562803.6</v>
      </c>
      <c r="J135" s="66">
        <v>12038269.950589731</v>
      </c>
      <c r="K135" s="66">
        <v>11546692</v>
      </c>
      <c r="L135" s="66">
        <v>1725971.6</v>
      </c>
      <c r="M135" s="66">
        <v>12378598.029999999</v>
      </c>
      <c r="N135" s="66">
        <v>11167921</v>
      </c>
      <c r="O135" s="66">
        <v>1674475.6</v>
      </c>
      <c r="P135" s="66">
        <v>196790</v>
      </c>
      <c r="Q135" s="66">
        <v>12611946.734974166</v>
      </c>
      <c r="R135" s="66">
        <v>11483505</v>
      </c>
      <c r="S135" s="66">
        <v>1833840</v>
      </c>
      <c r="T135" s="66">
        <v>0</v>
      </c>
      <c r="U135" s="66">
        <v>12195817.037459999</v>
      </c>
      <c r="V135" s="66">
        <v>11202192</v>
      </c>
      <c r="W135" s="66">
        <v>1726707</v>
      </c>
      <c r="X135" s="66">
        <v>9270</v>
      </c>
      <c r="Y135" s="66">
        <v>133013</v>
      </c>
      <c r="Z135" s="66">
        <v>0</v>
      </c>
      <c r="AA135" s="66">
        <v>0</v>
      </c>
      <c r="AB135" s="66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33">
        <v>0</v>
      </c>
      <c r="AL135" s="12">
        <v>0</v>
      </c>
      <c r="AM135" s="12">
        <v>0</v>
      </c>
      <c r="AN135" s="33">
        <v>0</v>
      </c>
    </row>
    <row r="136" spans="1:40">
      <c r="A136" s="108">
        <v>127</v>
      </c>
      <c r="B136" s="9" t="s">
        <v>1626</v>
      </c>
      <c r="C136" s="109">
        <v>17.5</v>
      </c>
      <c r="D136" s="66">
        <v>3541366</v>
      </c>
      <c r="E136" s="39">
        <v>2921690</v>
      </c>
      <c r="F136" s="66">
        <v>619676</v>
      </c>
      <c r="G136" s="66">
        <v>3642953.19</v>
      </c>
      <c r="H136" s="66">
        <v>2938353</v>
      </c>
      <c r="I136" s="66">
        <v>707251</v>
      </c>
      <c r="J136" s="66">
        <v>3688012.9120416823</v>
      </c>
      <c r="K136" s="66">
        <v>2957523</v>
      </c>
      <c r="L136" s="66">
        <v>790818</v>
      </c>
      <c r="M136" s="66">
        <v>3648857.07</v>
      </c>
      <c r="N136" s="66">
        <v>2998072</v>
      </c>
      <c r="O136" s="66">
        <v>726623</v>
      </c>
      <c r="P136" s="66">
        <v>85395</v>
      </c>
      <c r="Q136" s="66">
        <v>3508714.1457454548</v>
      </c>
      <c r="R136" s="66">
        <v>3029964</v>
      </c>
      <c r="S136" s="66">
        <v>795778</v>
      </c>
      <c r="T136" s="66">
        <v>0</v>
      </c>
      <c r="U136" s="66">
        <v>3258631.5302400002</v>
      </c>
      <c r="V136" s="66">
        <v>3006599</v>
      </c>
      <c r="W136" s="66">
        <v>749289</v>
      </c>
      <c r="X136" s="66">
        <v>4022</v>
      </c>
      <c r="Y136" s="66">
        <v>51717</v>
      </c>
      <c r="Z136" s="66">
        <v>3188704</v>
      </c>
      <c r="AA136" s="66">
        <v>2995877</v>
      </c>
      <c r="AB136" s="66">
        <v>753311</v>
      </c>
      <c r="AC136" s="12">
        <v>3317758.7599999988</v>
      </c>
      <c r="AD136" s="12">
        <v>3073443</v>
      </c>
      <c r="AE136" s="12">
        <v>767671</v>
      </c>
      <c r="AF136" s="12">
        <v>3450986.7199999997</v>
      </c>
      <c r="AG136" s="12">
        <v>3186043</v>
      </c>
      <c r="AH136" s="12">
        <v>776846</v>
      </c>
      <c r="AI136" s="12">
        <v>3505759.1100000003</v>
      </c>
      <c r="AJ136" s="12">
        <v>3095381</v>
      </c>
      <c r="AK136" s="33">
        <v>786221</v>
      </c>
      <c r="AL136" s="12">
        <v>3617908.4000000004</v>
      </c>
      <c r="AM136" s="12">
        <v>3106474</v>
      </c>
      <c r="AN136" s="33">
        <v>795746</v>
      </c>
    </row>
    <row r="137" spans="1:40">
      <c r="A137" s="108">
        <v>128</v>
      </c>
      <c r="B137" s="9" t="s">
        <v>1627</v>
      </c>
      <c r="C137" s="109">
        <v>55.74</v>
      </c>
      <c r="D137" s="66">
        <v>59731907</v>
      </c>
      <c r="E137" s="39">
        <v>29319627</v>
      </c>
      <c r="F137" s="66">
        <v>31984671</v>
      </c>
      <c r="G137" s="66">
        <v>61978683.149999999</v>
      </c>
      <c r="H137" s="66">
        <v>32052321</v>
      </c>
      <c r="I137" s="66">
        <v>33057731</v>
      </c>
      <c r="J137" s="66">
        <v>65881401.521652639</v>
      </c>
      <c r="K137" s="66">
        <v>33678683</v>
      </c>
      <c r="L137" s="66">
        <v>34988016</v>
      </c>
      <c r="M137" s="66">
        <v>68099107.280000016</v>
      </c>
      <c r="N137" s="66">
        <v>34744794</v>
      </c>
      <c r="O137" s="66">
        <v>33819377</v>
      </c>
      <c r="P137" s="66">
        <v>2258641</v>
      </c>
      <c r="Q137" s="66">
        <v>71235841.205159843</v>
      </c>
      <c r="R137" s="66">
        <v>34829065</v>
      </c>
      <c r="S137" s="66">
        <v>35356458</v>
      </c>
      <c r="T137" s="66">
        <v>1050318</v>
      </c>
      <c r="U137" s="66">
        <v>70567491.926159993</v>
      </c>
      <c r="V137" s="66">
        <v>35268131</v>
      </c>
      <c r="W137" s="66">
        <v>34622057</v>
      </c>
      <c r="X137" s="66">
        <v>185867</v>
      </c>
      <c r="Y137" s="66">
        <v>1787452</v>
      </c>
      <c r="Z137" s="66">
        <v>71678180.060000002</v>
      </c>
      <c r="AA137" s="66">
        <v>35711436</v>
      </c>
      <c r="AB137" s="66">
        <v>35966744</v>
      </c>
      <c r="AC137" s="12">
        <v>77249638.609999985</v>
      </c>
      <c r="AD137" s="12">
        <v>36816955</v>
      </c>
      <c r="AE137" s="12">
        <v>40527259.019415751</v>
      </c>
      <c r="AF137" s="12">
        <v>81685330.230000004</v>
      </c>
      <c r="AG137" s="12">
        <v>37879800</v>
      </c>
      <c r="AH137" s="19">
        <f>44126723.07174+387413</f>
        <v>44514136.071740001</v>
      </c>
      <c r="AI137" s="12">
        <v>83661746.030000001</v>
      </c>
      <c r="AJ137" s="12">
        <v>38734196</v>
      </c>
      <c r="AK137" s="33">
        <v>45091781.071740001</v>
      </c>
      <c r="AL137" s="12">
        <v>85387258.689999998</v>
      </c>
      <c r="AM137" s="12">
        <v>38924761</v>
      </c>
      <c r="AN137" s="33">
        <v>46462498</v>
      </c>
    </row>
    <row r="138" spans="1:40">
      <c r="A138" s="108">
        <v>129</v>
      </c>
      <c r="B138" s="9" t="s">
        <v>1628</v>
      </c>
      <c r="C138" s="109">
        <v>43.13</v>
      </c>
      <c r="D138" s="66">
        <v>48982</v>
      </c>
      <c r="E138" s="39">
        <v>21657</v>
      </c>
      <c r="F138" s="66">
        <v>27325</v>
      </c>
      <c r="G138" s="66">
        <v>32548.98</v>
      </c>
      <c r="H138" s="66">
        <v>22929</v>
      </c>
      <c r="I138" s="66">
        <v>27475</v>
      </c>
      <c r="J138" s="66">
        <v>11355.27</v>
      </c>
      <c r="K138" s="66">
        <v>7744</v>
      </c>
      <c r="L138" s="66">
        <v>11355.27</v>
      </c>
      <c r="M138" s="66">
        <v>11943.49</v>
      </c>
      <c r="N138" s="66">
        <v>6852</v>
      </c>
      <c r="O138" s="66">
        <v>11668.27</v>
      </c>
      <c r="P138" s="66">
        <v>0</v>
      </c>
      <c r="Q138" s="66">
        <v>49226.300019138762</v>
      </c>
      <c r="R138" s="66">
        <v>29178</v>
      </c>
      <c r="S138" s="66">
        <v>11435</v>
      </c>
      <c r="T138" s="66">
        <v>8613</v>
      </c>
      <c r="U138" s="66">
        <v>60179.078399999999</v>
      </c>
      <c r="V138" s="66">
        <v>31929</v>
      </c>
      <c r="W138" s="66">
        <v>28250</v>
      </c>
      <c r="X138" s="66">
        <v>0</v>
      </c>
      <c r="Y138" s="66">
        <v>0</v>
      </c>
      <c r="Z138" s="66">
        <v>49000.28</v>
      </c>
      <c r="AA138" s="66">
        <v>31936</v>
      </c>
      <c r="AB138" s="66">
        <v>28250</v>
      </c>
      <c r="AC138" s="12">
        <v>76183.260000000009</v>
      </c>
      <c r="AD138" s="12">
        <v>40981</v>
      </c>
      <c r="AE138" s="12">
        <v>35202</v>
      </c>
      <c r="AF138" s="12">
        <v>38682.05999999999</v>
      </c>
      <c r="AG138" s="12">
        <v>25218</v>
      </c>
      <c r="AH138" s="12">
        <v>35202</v>
      </c>
      <c r="AI138" s="12">
        <v>39014.69999999999</v>
      </c>
      <c r="AJ138" s="12">
        <v>24838</v>
      </c>
      <c r="AK138" s="33">
        <v>35202</v>
      </c>
      <c r="AL138" s="12">
        <v>65999.8</v>
      </c>
      <c r="AM138" s="12">
        <v>34098</v>
      </c>
      <c r="AN138" s="33">
        <v>35202</v>
      </c>
    </row>
    <row r="139" spans="1:40">
      <c r="A139" s="108">
        <v>130</v>
      </c>
      <c r="B139" s="9" t="s">
        <v>1629</v>
      </c>
      <c r="C139" s="109">
        <v>56.12</v>
      </c>
      <c r="D139" s="66">
        <v>0</v>
      </c>
      <c r="E139" s="3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0</v>
      </c>
      <c r="AB139" s="66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33">
        <v>0</v>
      </c>
      <c r="AL139" s="12">
        <v>0</v>
      </c>
      <c r="AM139" s="12">
        <v>0</v>
      </c>
      <c r="AN139" s="33">
        <v>0</v>
      </c>
    </row>
    <row r="140" spans="1:40">
      <c r="A140" s="108">
        <v>131</v>
      </c>
      <c r="B140" s="9" t="s">
        <v>1630</v>
      </c>
      <c r="C140" s="109">
        <v>17.5</v>
      </c>
      <c r="D140" s="66">
        <v>25403781</v>
      </c>
      <c r="E140" s="39">
        <v>22762272</v>
      </c>
      <c r="F140" s="66">
        <v>3340480.4</v>
      </c>
      <c r="G140" s="66">
        <v>27560964.819960002</v>
      </c>
      <c r="H140" s="66">
        <v>23564072</v>
      </c>
      <c r="I140" s="66">
        <v>3996893</v>
      </c>
      <c r="J140" s="66">
        <v>29139913.603763632</v>
      </c>
      <c r="K140" s="66">
        <v>24642808</v>
      </c>
      <c r="L140" s="66">
        <v>4497106</v>
      </c>
      <c r="M140" s="66">
        <v>31044967.342000008</v>
      </c>
      <c r="N140" s="66">
        <v>26194370</v>
      </c>
      <c r="O140" s="66">
        <v>4340488</v>
      </c>
      <c r="P140" s="66">
        <v>510109</v>
      </c>
      <c r="Q140" s="66">
        <v>32711413.88404119</v>
      </c>
      <c r="R140" s="66">
        <v>26992341</v>
      </c>
      <c r="S140" s="66">
        <v>4753585</v>
      </c>
      <c r="T140" s="66">
        <v>965488</v>
      </c>
      <c r="U140" s="66">
        <v>32995448.474696219</v>
      </c>
      <c r="V140" s="66">
        <v>27678867</v>
      </c>
      <c r="W140" s="66">
        <v>5384965</v>
      </c>
      <c r="X140" s="66">
        <v>28909</v>
      </c>
      <c r="Y140" s="66">
        <v>403099</v>
      </c>
      <c r="Z140" s="66">
        <v>34007006.427199997</v>
      </c>
      <c r="AA140" s="66">
        <v>28453971</v>
      </c>
      <c r="AB140" s="66">
        <v>5553035</v>
      </c>
      <c r="AC140" s="12">
        <v>35828380.478589997</v>
      </c>
      <c r="AD140" s="12">
        <v>29594328</v>
      </c>
      <c r="AE140" s="12">
        <v>6234052</v>
      </c>
      <c r="AF140" s="12">
        <v>37036862.488399997</v>
      </c>
      <c r="AG140" s="12">
        <v>30669232</v>
      </c>
      <c r="AH140" s="12">
        <v>6396085.2338675</v>
      </c>
      <c r="AI140" s="12">
        <v>37371415.691150002</v>
      </c>
      <c r="AJ140" s="12">
        <v>31288570</v>
      </c>
      <c r="AK140" s="33">
        <v>6499060.2338675</v>
      </c>
      <c r="AL140" s="12">
        <v>39001020.533249997</v>
      </c>
      <c r="AM140" s="12">
        <v>32512856</v>
      </c>
      <c r="AN140" s="33">
        <v>6603785.2338675</v>
      </c>
    </row>
    <row r="141" spans="1:40">
      <c r="A141" s="108">
        <v>132</v>
      </c>
      <c r="B141" s="9" t="s">
        <v>1631</v>
      </c>
      <c r="C141" s="109">
        <v>21.1</v>
      </c>
      <c r="D141" s="66">
        <v>88168</v>
      </c>
      <c r="E141" s="39">
        <v>40638</v>
      </c>
      <c r="F141" s="66">
        <v>75997</v>
      </c>
      <c r="G141" s="66">
        <v>97646.94</v>
      </c>
      <c r="H141" s="66">
        <v>51939</v>
      </c>
      <c r="I141" s="66">
        <v>80464</v>
      </c>
      <c r="J141" s="66">
        <v>158055.47</v>
      </c>
      <c r="K141" s="66">
        <v>85670</v>
      </c>
      <c r="L141" s="66">
        <v>107527</v>
      </c>
      <c r="M141" s="66">
        <v>166242.96</v>
      </c>
      <c r="N141" s="66">
        <v>90274</v>
      </c>
      <c r="O141" s="66">
        <v>111270</v>
      </c>
      <c r="P141" s="66">
        <v>0</v>
      </c>
      <c r="Q141" s="66">
        <v>123065.7500478469</v>
      </c>
      <c r="R141" s="66">
        <v>72206</v>
      </c>
      <c r="S141" s="66">
        <v>109045</v>
      </c>
      <c r="T141" s="66">
        <v>0</v>
      </c>
      <c r="U141" s="66">
        <v>179563.89048</v>
      </c>
      <c r="V141" s="66">
        <v>109118</v>
      </c>
      <c r="W141" s="66">
        <v>104683</v>
      </c>
      <c r="X141" s="66">
        <v>0</v>
      </c>
      <c r="Y141" s="66">
        <v>0</v>
      </c>
      <c r="Z141" s="66">
        <v>231760.61</v>
      </c>
      <c r="AA141" s="66">
        <v>138940</v>
      </c>
      <c r="AB141" s="66">
        <v>104683</v>
      </c>
      <c r="AC141" s="12">
        <v>176734.04000000004</v>
      </c>
      <c r="AD141" s="12">
        <v>114460</v>
      </c>
      <c r="AE141" s="12">
        <v>104683</v>
      </c>
      <c r="AF141" s="12">
        <v>218155.53</v>
      </c>
      <c r="AG141" s="12">
        <v>163644</v>
      </c>
      <c r="AH141" s="12">
        <v>104683</v>
      </c>
      <c r="AI141" s="12">
        <v>259046.25</v>
      </c>
      <c r="AJ141" s="12">
        <v>194505</v>
      </c>
      <c r="AK141" s="33">
        <v>104683</v>
      </c>
      <c r="AL141" s="12">
        <v>210131.86</v>
      </c>
      <c r="AM141" s="12">
        <v>161349</v>
      </c>
      <c r="AN141" s="33">
        <v>104683</v>
      </c>
    </row>
    <row r="142" spans="1:40">
      <c r="A142" s="108">
        <v>133</v>
      </c>
      <c r="B142" s="9" t="s">
        <v>1632</v>
      </c>
      <c r="C142" s="109">
        <v>45.43</v>
      </c>
      <c r="D142" s="66">
        <v>10315927</v>
      </c>
      <c r="E142" s="39">
        <v>6313474</v>
      </c>
      <c r="F142" s="66">
        <v>4191804</v>
      </c>
      <c r="G142" s="66">
        <v>11106581.581619998</v>
      </c>
      <c r="H142" s="66">
        <v>6669358</v>
      </c>
      <c r="I142" s="66">
        <v>4533288</v>
      </c>
      <c r="J142" s="66">
        <v>11701251.39486149</v>
      </c>
      <c r="K142" s="66">
        <v>6808999</v>
      </c>
      <c r="L142" s="66">
        <v>4892252</v>
      </c>
      <c r="M142" s="66">
        <v>11345667.9342</v>
      </c>
      <c r="N142" s="66">
        <v>6751013</v>
      </c>
      <c r="O142" s="66">
        <v>4434897</v>
      </c>
      <c r="P142" s="66">
        <v>521205</v>
      </c>
      <c r="Q142" s="66">
        <v>11124134.858732402</v>
      </c>
      <c r="R142" s="66">
        <v>6628581</v>
      </c>
      <c r="S142" s="66">
        <v>4856980</v>
      </c>
      <c r="T142" s="66">
        <v>0</v>
      </c>
      <c r="U142" s="66">
        <v>10564226.240915999</v>
      </c>
      <c r="V142" s="66">
        <v>6698225</v>
      </c>
      <c r="W142" s="66">
        <v>4573236</v>
      </c>
      <c r="X142" s="66">
        <v>24551</v>
      </c>
      <c r="Y142" s="66">
        <v>288168</v>
      </c>
      <c r="Z142" s="66">
        <v>11116936.478390001</v>
      </c>
      <c r="AA142" s="66">
        <v>6800968</v>
      </c>
      <c r="AB142" s="66">
        <v>4597787</v>
      </c>
      <c r="AC142" s="12">
        <v>11381036.588100001</v>
      </c>
      <c r="AD142" s="12">
        <v>6914226</v>
      </c>
      <c r="AE142" s="12">
        <v>4644027</v>
      </c>
      <c r="AF142" s="12">
        <v>11961763.44396</v>
      </c>
      <c r="AG142" s="12">
        <v>7174489</v>
      </c>
      <c r="AH142" s="12">
        <v>4881727.8637754824</v>
      </c>
      <c r="AI142" s="12">
        <v>12460674.085960001</v>
      </c>
      <c r="AJ142" s="12">
        <v>7150740</v>
      </c>
      <c r="AK142" s="33">
        <v>5309934</v>
      </c>
      <c r="AL142" s="12">
        <v>12443297.537840001</v>
      </c>
      <c r="AM142" s="12">
        <v>7047648</v>
      </c>
      <c r="AN142" s="33">
        <v>5395650</v>
      </c>
    </row>
    <row r="143" spans="1:40">
      <c r="A143" s="108">
        <v>134</v>
      </c>
      <c r="B143" s="9" t="s">
        <v>1633</v>
      </c>
      <c r="C143" s="109">
        <v>41.45</v>
      </c>
      <c r="D143" s="66">
        <v>0</v>
      </c>
      <c r="E143" s="39">
        <v>41626</v>
      </c>
      <c r="F143" s="66">
        <v>0</v>
      </c>
      <c r="G143" s="66">
        <v>0</v>
      </c>
      <c r="H143" s="66">
        <v>10840</v>
      </c>
      <c r="I143" s="66">
        <v>0</v>
      </c>
      <c r="J143" s="66">
        <v>11355.27</v>
      </c>
      <c r="K143" s="66">
        <v>8053</v>
      </c>
      <c r="L143" s="66">
        <v>4441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33">
        <v>0</v>
      </c>
      <c r="AL143" s="12">
        <v>13199.960000000001</v>
      </c>
      <c r="AM143" s="12">
        <v>7925</v>
      </c>
      <c r="AN143" s="33">
        <v>5275</v>
      </c>
    </row>
    <row r="144" spans="1:40">
      <c r="A144" s="108">
        <v>135</v>
      </c>
      <c r="B144" s="9" t="s">
        <v>1634</v>
      </c>
      <c r="C144" s="109">
        <v>41.9</v>
      </c>
      <c r="D144" s="66">
        <v>1359210</v>
      </c>
      <c r="E144" s="39">
        <v>887960</v>
      </c>
      <c r="F144" s="66">
        <v>664264.4</v>
      </c>
      <c r="G144" s="66">
        <v>1587801.09</v>
      </c>
      <c r="H144" s="66">
        <v>867451</v>
      </c>
      <c r="I144" s="66">
        <v>792435</v>
      </c>
      <c r="J144" s="66">
        <v>1588437.3443519876</v>
      </c>
      <c r="K144" s="66">
        <v>838841</v>
      </c>
      <c r="L144" s="66">
        <v>802385</v>
      </c>
      <c r="M144" s="66">
        <v>1766981.09</v>
      </c>
      <c r="N144" s="66">
        <v>954681</v>
      </c>
      <c r="O144" s="66">
        <v>795938</v>
      </c>
      <c r="P144" s="66">
        <v>93541</v>
      </c>
      <c r="Q144" s="66">
        <v>1972860.5563712921</v>
      </c>
      <c r="R144" s="66">
        <v>1032537</v>
      </c>
      <c r="S144" s="66">
        <v>871689</v>
      </c>
      <c r="T144" s="66">
        <v>68635</v>
      </c>
      <c r="U144" s="66">
        <v>1871122.0890599999</v>
      </c>
      <c r="V144" s="66">
        <v>1073712</v>
      </c>
      <c r="W144" s="66">
        <v>885390</v>
      </c>
      <c r="X144" s="66">
        <v>4753</v>
      </c>
      <c r="Y144" s="66">
        <v>55456</v>
      </c>
      <c r="Z144" s="66">
        <v>1879808.57</v>
      </c>
      <c r="AA144" s="66">
        <v>1112638</v>
      </c>
      <c r="AB144" s="66">
        <v>890143</v>
      </c>
      <c r="AC144" s="12">
        <v>1763923.64</v>
      </c>
      <c r="AD144" s="12">
        <v>1024852</v>
      </c>
      <c r="AE144" s="12">
        <v>897623</v>
      </c>
      <c r="AF144" s="12">
        <v>1787430.03</v>
      </c>
      <c r="AG144" s="12">
        <v>1049519</v>
      </c>
      <c r="AH144" s="12">
        <v>902423</v>
      </c>
      <c r="AI144" s="12">
        <v>1736861.59</v>
      </c>
      <c r="AJ144" s="12">
        <v>1013330</v>
      </c>
      <c r="AK144" s="33">
        <v>907048</v>
      </c>
      <c r="AL144" s="12">
        <v>1599126.75</v>
      </c>
      <c r="AM144" s="12">
        <v>961437</v>
      </c>
      <c r="AN144" s="33">
        <v>911123</v>
      </c>
    </row>
    <row r="145" spans="1:40">
      <c r="A145" s="108">
        <v>136</v>
      </c>
      <c r="B145" s="9" t="s">
        <v>1635</v>
      </c>
      <c r="C145" s="109">
        <v>28.06</v>
      </c>
      <c r="D145" s="66">
        <v>20308343</v>
      </c>
      <c r="E145" s="39">
        <v>15968390</v>
      </c>
      <c r="F145" s="66">
        <v>5943728.7999999998</v>
      </c>
      <c r="G145" s="66">
        <v>21289179.32736</v>
      </c>
      <c r="H145" s="66">
        <v>16431845</v>
      </c>
      <c r="I145" s="66">
        <v>6258871.7999999998</v>
      </c>
      <c r="J145" s="66">
        <v>21897651.375525266</v>
      </c>
      <c r="K145" s="66">
        <v>16494287</v>
      </c>
      <c r="L145" s="66">
        <v>6476815.7999999998</v>
      </c>
      <c r="M145" s="66">
        <v>23131552.826769996</v>
      </c>
      <c r="N145" s="66">
        <v>16702590</v>
      </c>
      <c r="O145" s="66">
        <v>6156408.7999999998</v>
      </c>
      <c r="P145" s="66">
        <v>723523</v>
      </c>
      <c r="Q145" s="66">
        <v>23686855.094075777</v>
      </c>
      <c r="R145" s="66">
        <v>16771102</v>
      </c>
      <c r="S145" s="66">
        <v>6742333</v>
      </c>
      <c r="T145" s="66">
        <v>173420</v>
      </c>
      <c r="U145" s="66">
        <v>22575963.196708795</v>
      </c>
      <c r="V145" s="66">
        <v>16700563</v>
      </c>
      <c r="W145" s="66">
        <v>6511735</v>
      </c>
      <c r="X145" s="66">
        <v>34958</v>
      </c>
      <c r="Y145" s="66">
        <v>435435</v>
      </c>
      <c r="Z145" s="66">
        <v>23040981.368379999</v>
      </c>
      <c r="AA145" s="66">
        <v>16787957</v>
      </c>
      <c r="AB145" s="66">
        <v>6546693</v>
      </c>
      <c r="AC145" s="12">
        <v>23796222.088170003</v>
      </c>
      <c r="AD145" s="12">
        <v>17016065</v>
      </c>
      <c r="AE145" s="12">
        <v>7025699.6612902638</v>
      </c>
      <c r="AF145" s="12">
        <v>24224596.215680003</v>
      </c>
      <c r="AG145" s="12">
        <v>17524292</v>
      </c>
      <c r="AH145" s="12">
        <v>7091024.6612902638</v>
      </c>
      <c r="AI145" s="12">
        <v>24025115.2018</v>
      </c>
      <c r="AJ145" s="12">
        <v>17695327</v>
      </c>
      <c r="AK145" s="33">
        <v>7155224.6612902638</v>
      </c>
      <c r="AL145" s="12">
        <v>24361946.347450003</v>
      </c>
      <c r="AM145" s="12">
        <v>17968840</v>
      </c>
      <c r="AN145" s="33">
        <v>7219349.6612902638</v>
      </c>
    </row>
    <row r="146" spans="1:40">
      <c r="A146" s="108">
        <v>137</v>
      </c>
      <c r="B146" s="9" t="s">
        <v>1636</v>
      </c>
      <c r="C146" s="109">
        <v>78.930000000000007</v>
      </c>
      <c r="D146" s="66">
        <v>67827362</v>
      </c>
      <c r="E146" s="39">
        <v>6811798</v>
      </c>
      <c r="F146" s="66">
        <v>61015564</v>
      </c>
      <c r="G146" s="66">
        <v>72388532.229999989</v>
      </c>
      <c r="H146" s="66">
        <v>7289305</v>
      </c>
      <c r="I146" s="66">
        <v>65099227</v>
      </c>
      <c r="J146" s="66">
        <v>73576060.433260515</v>
      </c>
      <c r="K146" s="66">
        <v>7637734</v>
      </c>
      <c r="L146" s="66">
        <v>66054475</v>
      </c>
      <c r="M146" s="66">
        <v>75721641.38000001</v>
      </c>
      <c r="N146" s="66">
        <v>7973794</v>
      </c>
      <c r="O146" s="66">
        <v>60651347</v>
      </c>
      <c r="P146" s="66">
        <v>7127961</v>
      </c>
      <c r="Q146" s="66">
        <v>76657779.796516746</v>
      </c>
      <c r="R146" s="66">
        <v>8297090</v>
      </c>
      <c r="S146" s="66">
        <v>66423722</v>
      </c>
      <c r="T146" s="66">
        <v>1936968</v>
      </c>
      <c r="U146" s="66">
        <v>73138531.001340002</v>
      </c>
      <c r="V146" s="66">
        <v>8592467</v>
      </c>
      <c r="W146" s="66">
        <v>64367063</v>
      </c>
      <c r="X146" s="66">
        <v>345551</v>
      </c>
      <c r="Y146" s="66">
        <v>3815151</v>
      </c>
      <c r="Z146" s="66">
        <v>76399996.650000006</v>
      </c>
      <c r="AA146" s="66">
        <v>8863130</v>
      </c>
      <c r="AB146" s="66">
        <v>67536867</v>
      </c>
      <c r="AC146" s="12">
        <v>78653933.859999999</v>
      </c>
      <c r="AD146" s="12">
        <v>9198156</v>
      </c>
      <c r="AE146" s="12">
        <v>69455778</v>
      </c>
      <c r="AF146" s="12">
        <v>78916203.399999991</v>
      </c>
      <c r="AG146" s="12">
        <v>9463063</v>
      </c>
      <c r="AH146" s="12">
        <v>69621603</v>
      </c>
      <c r="AI146" s="12">
        <v>78698902.669999987</v>
      </c>
      <c r="AJ146" s="12">
        <v>9692069</v>
      </c>
      <c r="AK146" s="33">
        <v>69785403</v>
      </c>
      <c r="AL146" s="12">
        <v>80596955.480000004</v>
      </c>
      <c r="AM146" s="12">
        <v>10055521</v>
      </c>
      <c r="AN146" s="33">
        <v>70541434</v>
      </c>
    </row>
    <row r="147" spans="1:40">
      <c r="A147" s="108">
        <v>138</v>
      </c>
      <c r="B147" s="9" t="s">
        <v>1637</v>
      </c>
      <c r="C147" s="109">
        <v>47.33</v>
      </c>
      <c r="D147" s="66">
        <v>7472867</v>
      </c>
      <c r="E147" s="39">
        <v>2486366</v>
      </c>
      <c r="F147" s="66">
        <v>5057500</v>
      </c>
      <c r="G147" s="66">
        <v>8292536.7375000007</v>
      </c>
      <c r="H147" s="66">
        <v>2670563</v>
      </c>
      <c r="I147" s="66">
        <v>5621974</v>
      </c>
      <c r="J147" s="66">
        <v>8815309.2047224138</v>
      </c>
      <c r="K147" s="66">
        <v>2839812</v>
      </c>
      <c r="L147" s="66">
        <v>5975497</v>
      </c>
      <c r="M147" s="66">
        <v>9235166.8740800004</v>
      </c>
      <c r="N147" s="66">
        <v>2966673</v>
      </c>
      <c r="O147" s="66">
        <v>5609272</v>
      </c>
      <c r="P147" s="66">
        <v>659222</v>
      </c>
      <c r="Q147" s="66">
        <v>9728111.1448041964</v>
      </c>
      <c r="R147" s="66">
        <v>4701926</v>
      </c>
      <c r="S147" s="66">
        <v>6143124</v>
      </c>
      <c r="T147" s="66">
        <v>0</v>
      </c>
      <c r="U147" s="66">
        <v>9332695.0668703802</v>
      </c>
      <c r="V147" s="66">
        <v>4752702</v>
      </c>
      <c r="W147" s="66">
        <v>5784243</v>
      </c>
      <c r="X147" s="66">
        <v>31052</v>
      </c>
      <c r="Y147" s="66">
        <v>355029</v>
      </c>
      <c r="Z147" s="66">
        <v>9580765.2985399999</v>
      </c>
      <c r="AA147" s="66">
        <v>4942015</v>
      </c>
      <c r="AB147" s="66">
        <v>5815295</v>
      </c>
      <c r="AC147" s="12">
        <v>10187944.10832</v>
      </c>
      <c r="AD147" s="12">
        <v>5093347</v>
      </c>
      <c r="AE147" s="12">
        <v>5859695</v>
      </c>
      <c r="AF147" s="12">
        <v>10400760.003870001</v>
      </c>
      <c r="AG147" s="12">
        <v>5244027</v>
      </c>
      <c r="AH147" s="12">
        <v>5887320</v>
      </c>
      <c r="AI147" s="12">
        <v>10475107.010799998</v>
      </c>
      <c r="AJ147" s="12">
        <v>5458850</v>
      </c>
      <c r="AK147" s="33">
        <v>5914920</v>
      </c>
      <c r="AL147" s="12">
        <v>10396781.262500001</v>
      </c>
      <c r="AM147" s="12">
        <v>5558390</v>
      </c>
      <c r="AN147" s="33">
        <v>5941845</v>
      </c>
    </row>
    <row r="148" spans="1:40">
      <c r="A148" s="108">
        <v>139</v>
      </c>
      <c r="B148" s="9" t="s">
        <v>1638</v>
      </c>
      <c r="C148" s="109">
        <v>17.5</v>
      </c>
      <c r="D148" s="66">
        <v>24098111</v>
      </c>
      <c r="E148" s="39">
        <v>19256994</v>
      </c>
      <c r="F148" s="66">
        <v>4841117</v>
      </c>
      <c r="G148" s="66">
        <v>25867183.04544</v>
      </c>
      <c r="H148" s="66">
        <v>20502679</v>
      </c>
      <c r="I148" s="66">
        <v>5364504</v>
      </c>
      <c r="J148" s="66">
        <v>26814198.336775228</v>
      </c>
      <c r="K148" s="66">
        <v>21690292</v>
      </c>
      <c r="L148" s="66">
        <v>5538660</v>
      </c>
      <c r="M148" s="66">
        <v>28242723.701650001</v>
      </c>
      <c r="N148" s="66">
        <v>22606527</v>
      </c>
      <c r="O148" s="66">
        <v>5179893</v>
      </c>
      <c r="P148" s="66">
        <v>608759</v>
      </c>
      <c r="Q148" s="66">
        <v>29889258.479898021</v>
      </c>
      <c r="R148" s="66">
        <v>24108745</v>
      </c>
      <c r="S148" s="66">
        <v>5672879</v>
      </c>
      <c r="T148" s="66">
        <v>107634</v>
      </c>
      <c r="U148" s="66">
        <v>29092218.3157188</v>
      </c>
      <c r="V148" s="66">
        <v>24749829</v>
      </c>
      <c r="W148" s="66">
        <v>5442815</v>
      </c>
      <c r="X148" s="66">
        <v>29220</v>
      </c>
      <c r="Y148" s="66">
        <v>392928</v>
      </c>
      <c r="Z148" s="66">
        <v>29701471.955480002</v>
      </c>
      <c r="AA148" s="66">
        <v>25246689</v>
      </c>
      <c r="AB148" s="66">
        <v>5472035</v>
      </c>
      <c r="AC148" s="12">
        <v>31278850.639399998</v>
      </c>
      <c r="AD148" s="12">
        <v>26008119</v>
      </c>
      <c r="AE148" s="12">
        <v>5705503.4027372804</v>
      </c>
      <c r="AF148" s="12">
        <v>32117617.453449998</v>
      </c>
      <c r="AG148" s="12">
        <v>26860574</v>
      </c>
      <c r="AH148" s="12">
        <v>5789203.4027372804</v>
      </c>
      <c r="AI148" s="12">
        <v>32526014.474999998</v>
      </c>
      <c r="AJ148" s="12">
        <v>27549192</v>
      </c>
      <c r="AK148" s="33">
        <v>5873878.4027372804</v>
      </c>
      <c r="AL148" s="12">
        <v>33687637.267440006</v>
      </c>
      <c r="AM148" s="12">
        <v>28536777</v>
      </c>
      <c r="AN148" s="33">
        <v>5961103.4027372804</v>
      </c>
    </row>
    <row r="149" spans="1:40">
      <c r="A149" s="108">
        <v>140</v>
      </c>
      <c r="B149" s="9" t="s">
        <v>1639</v>
      </c>
      <c r="C149" s="109">
        <v>47.05</v>
      </c>
      <c r="D149" s="66">
        <v>9796</v>
      </c>
      <c r="E149" s="39">
        <v>1348</v>
      </c>
      <c r="F149" s="66">
        <v>8448</v>
      </c>
      <c r="G149" s="66">
        <v>0</v>
      </c>
      <c r="H149" s="66">
        <v>362</v>
      </c>
      <c r="I149" s="66">
        <v>0</v>
      </c>
      <c r="J149" s="66">
        <v>11355.27</v>
      </c>
      <c r="K149" s="66">
        <v>3159</v>
      </c>
      <c r="L149" s="66">
        <v>8196</v>
      </c>
      <c r="M149" s="66">
        <v>11943.49</v>
      </c>
      <c r="N149" s="66">
        <v>3356</v>
      </c>
      <c r="O149" s="66">
        <v>8587</v>
      </c>
      <c r="P149" s="66">
        <v>0</v>
      </c>
      <c r="Q149" s="66">
        <v>12306.57500478469</v>
      </c>
      <c r="R149" s="66">
        <v>4308</v>
      </c>
      <c r="S149" s="66">
        <v>8415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24500.14</v>
      </c>
      <c r="AA149" s="66">
        <v>9683</v>
      </c>
      <c r="AB149" s="66">
        <v>14817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33">
        <v>0</v>
      </c>
      <c r="AL149" s="12">
        <v>0</v>
      </c>
      <c r="AM149" s="12">
        <v>0</v>
      </c>
      <c r="AN149" s="33">
        <v>0</v>
      </c>
    </row>
    <row r="150" spans="1:40">
      <c r="A150" s="108">
        <v>141</v>
      </c>
      <c r="B150" s="9" t="s">
        <v>1640</v>
      </c>
      <c r="C150" s="109">
        <v>42.7</v>
      </c>
      <c r="D150" s="66">
        <v>19050737</v>
      </c>
      <c r="E150" s="39">
        <v>14410446</v>
      </c>
      <c r="F150" s="66">
        <v>5370695</v>
      </c>
      <c r="G150" s="66">
        <v>20737185.89144</v>
      </c>
      <c r="H150" s="66">
        <v>14946735</v>
      </c>
      <c r="I150" s="66">
        <v>5923344</v>
      </c>
      <c r="J150" s="66">
        <v>22500615.0596264</v>
      </c>
      <c r="K150" s="66">
        <v>15356761</v>
      </c>
      <c r="L150" s="66">
        <v>7143854</v>
      </c>
      <c r="M150" s="66">
        <v>23936352.536320001</v>
      </c>
      <c r="N150" s="66">
        <v>15521036</v>
      </c>
      <c r="O150" s="66">
        <v>7530326</v>
      </c>
      <c r="P150" s="66">
        <v>884991</v>
      </c>
      <c r="Q150" s="66">
        <v>25532071.962211221</v>
      </c>
      <c r="R150" s="66">
        <v>16165733</v>
      </c>
      <c r="S150" s="66">
        <v>8247011</v>
      </c>
      <c r="T150" s="66">
        <v>1119328</v>
      </c>
      <c r="U150" s="66">
        <v>25192997.510822278</v>
      </c>
      <c r="V150" s="66">
        <v>16204219</v>
      </c>
      <c r="W150" s="66">
        <v>8819158</v>
      </c>
      <c r="X150" s="66">
        <v>47345</v>
      </c>
      <c r="Y150" s="66">
        <v>569311</v>
      </c>
      <c r="Z150" s="66">
        <v>25384240.533760004</v>
      </c>
      <c r="AA150" s="66">
        <v>16175387</v>
      </c>
      <c r="AB150" s="66">
        <v>9208854</v>
      </c>
      <c r="AC150" s="12">
        <v>26736601.318939991</v>
      </c>
      <c r="AD150" s="12">
        <v>16738223</v>
      </c>
      <c r="AE150" s="12">
        <v>10247974.530620005</v>
      </c>
      <c r="AF150" s="12">
        <v>26971069.026599996</v>
      </c>
      <c r="AG150" s="12">
        <v>17041341</v>
      </c>
      <c r="AH150" s="12">
        <v>10495017.737085393</v>
      </c>
      <c r="AI150" s="12">
        <v>27792860.269480001</v>
      </c>
      <c r="AJ150" s="12">
        <v>16943537</v>
      </c>
      <c r="AK150" s="33">
        <v>10859646.737085393</v>
      </c>
      <c r="AL150" s="12">
        <v>28189612.605080001</v>
      </c>
      <c r="AM150" s="12">
        <v>16846912</v>
      </c>
      <c r="AN150" s="33">
        <v>11342701</v>
      </c>
    </row>
    <row r="151" spans="1:40">
      <c r="A151" s="108">
        <v>142</v>
      </c>
      <c r="B151" s="9" t="s">
        <v>1641</v>
      </c>
      <c r="C151" s="109">
        <v>17.5</v>
      </c>
      <c r="D151" s="66">
        <v>11353848</v>
      </c>
      <c r="E151" s="39">
        <v>8981808</v>
      </c>
      <c r="F151" s="66">
        <v>3687093.2</v>
      </c>
      <c r="G151" s="66">
        <v>11214367.350959999</v>
      </c>
      <c r="H151" s="66">
        <v>9384311</v>
      </c>
      <c r="I151" s="66">
        <v>3756143.2</v>
      </c>
      <c r="J151" s="66">
        <v>11280495.442531671</v>
      </c>
      <c r="K151" s="66">
        <v>9618212</v>
      </c>
      <c r="L151" s="66">
        <v>3823493.2</v>
      </c>
      <c r="M151" s="66">
        <v>11671069.35836</v>
      </c>
      <c r="N151" s="66">
        <v>9831732</v>
      </c>
      <c r="O151" s="66">
        <v>3482560.2</v>
      </c>
      <c r="P151" s="66">
        <v>409283</v>
      </c>
      <c r="Q151" s="66">
        <v>11794688.48922978</v>
      </c>
      <c r="R151" s="66">
        <v>9783137</v>
      </c>
      <c r="S151" s="66">
        <v>3814006</v>
      </c>
      <c r="T151" s="66">
        <v>0</v>
      </c>
      <c r="U151" s="66">
        <v>11155892.276219161</v>
      </c>
      <c r="V151" s="66">
        <v>9798290</v>
      </c>
      <c r="W151" s="66">
        <v>3591192</v>
      </c>
      <c r="X151" s="66">
        <v>19279</v>
      </c>
      <c r="Y151" s="66">
        <v>234235</v>
      </c>
      <c r="Z151" s="66">
        <v>10984440.041849999</v>
      </c>
      <c r="AA151" s="66">
        <v>9799215</v>
      </c>
      <c r="AB151" s="66">
        <v>3610471</v>
      </c>
      <c r="AC151" s="12">
        <v>10867343.796599999</v>
      </c>
      <c r="AD151" s="12">
        <v>9900725</v>
      </c>
      <c r="AE151" s="12">
        <v>3654871</v>
      </c>
      <c r="AF151" s="12">
        <v>10592145.907740001</v>
      </c>
      <c r="AG151" s="12">
        <v>9917428</v>
      </c>
      <c r="AH151" s="12">
        <v>3681846</v>
      </c>
      <c r="AI151" s="12">
        <v>10591221.700679999</v>
      </c>
      <c r="AJ151" s="12">
        <v>9492718</v>
      </c>
      <c r="AK151" s="33">
        <v>3708196</v>
      </c>
      <c r="AL151" s="12">
        <v>10627740.812809998</v>
      </c>
      <c r="AM151" s="12">
        <v>9322055</v>
      </c>
      <c r="AN151" s="33">
        <v>3734246</v>
      </c>
    </row>
    <row r="152" spans="1:40">
      <c r="A152" s="108">
        <v>143</v>
      </c>
      <c r="B152" s="9" t="s">
        <v>1642</v>
      </c>
      <c r="C152" s="109">
        <v>42.33</v>
      </c>
      <c r="D152" s="66">
        <v>127431</v>
      </c>
      <c r="E152" s="39">
        <v>66133</v>
      </c>
      <c r="F152" s="66">
        <v>89877</v>
      </c>
      <c r="G152" s="66">
        <v>216115.81</v>
      </c>
      <c r="H152" s="66">
        <v>74385</v>
      </c>
      <c r="I152" s="66">
        <v>144631</v>
      </c>
      <c r="J152" s="66">
        <v>248897.63</v>
      </c>
      <c r="K152" s="66">
        <v>92185</v>
      </c>
      <c r="L152" s="66">
        <v>163818</v>
      </c>
      <c r="M152" s="66">
        <v>345395.31</v>
      </c>
      <c r="N152" s="66">
        <v>131667</v>
      </c>
      <c r="O152" s="66">
        <v>218880</v>
      </c>
      <c r="P152" s="66">
        <v>0</v>
      </c>
      <c r="Q152" s="66">
        <v>380508.56721148331</v>
      </c>
      <c r="R152" s="66">
        <v>174361</v>
      </c>
      <c r="S152" s="66">
        <v>214502</v>
      </c>
      <c r="T152" s="66">
        <v>0</v>
      </c>
      <c r="U152" s="66">
        <v>360101.12568</v>
      </c>
      <c r="V152" s="66">
        <v>174095</v>
      </c>
      <c r="W152" s="66">
        <v>205922</v>
      </c>
      <c r="X152" s="66">
        <v>0</v>
      </c>
      <c r="Y152" s="66">
        <v>0</v>
      </c>
      <c r="Z152" s="66">
        <v>403261.59</v>
      </c>
      <c r="AA152" s="66">
        <v>188394</v>
      </c>
      <c r="AB152" s="66">
        <v>214868</v>
      </c>
      <c r="AC152" s="12">
        <v>493137.38999999996</v>
      </c>
      <c r="AD152" s="12">
        <v>235451</v>
      </c>
      <c r="AE152" s="12">
        <v>257686</v>
      </c>
      <c r="AF152" s="12">
        <v>474993.12</v>
      </c>
      <c r="AG152" s="12">
        <v>238640</v>
      </c>
      <c r="AH152" s="12">
        <v>257686</v>
      </c>
      <c r="AI152" s="12">
        <v>466072.9</v>
      </c>
      <c r="AJ152" s="12">
        <v>251663</v>
      </c>
      <c r="AK152" s="33">
        <v>257686</v>
      </c>
      <c r="AL152" s="12">
        <v>328931.5</v>
      </c>
      <c r="AM152" s="12">
        <v>187234</v>
      </c>
      <c r="AN152" s="33">
        <v>257686</v>
      </c>
    </row>
    <row r="153" spans="1:40">
      <c r="A153" s="108">
        <v>144</v>
      </c>
      <c r="B153" s="9" t="s">
        <v>1643</v>
      </c>
      <c r="C153" s="109">
        <v>17.5</v>
      </c>
      <c r="D153" s="66">
        <v>14041498</v>
      </c>
      <c r="E153" s="39">
        <v>12710447</v>
      </c>
      <c r="F153" s="66">
        <v>2066540</v>
      </c>
      <c r="G153" s="66">
        <v>14992137.828520002</v>
      </c>
      <c r="H153" s="66">
        <v>13156596</v>
      </c>
      <c r="I153" s="66">
        <v>2232902</v>
      </c>
      <c r="J153" s="66">
        <v>15825233.977843994</v>
      </c>
      <c r="K153" s="66">
        <v>13644898</v>
      </c>
      <c r="L153" s="66">
        <v>2393856</v>
      </c>
      <c r="M153" s="66">
        <v>16400242.809939997</v>
      </c>
      <c r="N153" s="66">
        <v>14112689</v>
      </c>
      <c r="O153" s="66">
        <v>2282723</v>
      </c>
      <c r="P153" s="66">
        <v>268274</v>
      </c>
      <c r="Q153" s="66">
        <v>16957084.776921969</v>
      </c>
      <c r="R153" s="66">
        <v>14253296</v>
      </c>
      <c r="S153" s="66">
        <v>2499977</v>
      </c>
      <c r="T153" s="66">
        <v>203812</v>
      </c>
      <c r="U153" s="66">
        <v>16906352.002642978</v>
      </c>
      <c r="V153" s="66">
        <v>14393705</v>
      </c>
      <c r="W153" s="66">
        <v>2545833</v>
      </c>
      <c r="X153" s="66">
        <v>13667</v>
      </c>
      <c r="Y153" s="66">
        <v>193189</v>
      </c>
      <c r="Z153" s="66">
        <v>17102812.789599996</v>
      </c>
      <c r="AA153" s="66">
        <v>14677975</v>
      </c>
      <c r="AB153" s="66">
        <v>2559500</v>
      </c>
      <c r="AC153" s="12">
        <v>17797548.09409</v>
      </c>
      <c r="AD153" s="12">
        <v>15205869</v>
      </c>
      <c r="AE153" s="12">
        <v>2722401.9791164375</v>
      </c>
      <c r="AF153" s="12">
        <v>18113898.173040003</v>
      </c>
      <c r="AG153" s="12">
        <v>15501270</v>
      </c>
      <c r="AH153" s="19">
        <f>2834284.52940783+109486</f>
        <v>2943770.52940783</v>
      </c>
      <c r="AI153" s="12">
        <v>18277939.337160002</v>
      </c>
      <c r="AJ153" s="12">
        <v>15616820</v>
      </c>
      <c r="AK153" s="33">
        <v>3032974.52940783</v>
      </c>
      <c r="AL153" s="12">
        <v>18118176.856480002</v>
      </c>
      <c r="AM153" s="12">
        <v>15505476</v>
      </c>
      <c r="AN153" s="33">
        <v>3079599.52940783</v>
      </c>
    </row>
    <row r="154" spans="1:40">
      <c r="A154" s="108">
        <v>145</v>
      </c>
      <c r="B154" s="9" t="s">
        <v>1644</v>
      </c>
      <c r="C154" s="109">
        <v>36.44</v>
      </c>
      <c r="D154" s="66">
        <v>7998550</v>
      </c>
      <c r="E154" s="39">
        <v>4971749</v>
      </c>
      <c r="F154" s="66">
        <v>3291409</v>
      </c>
      <c r="G154" s="66">
        <v>8273057.0684000002</v>
      </c>
      <c r="H154" s="66">
        <v>5048628</v>
      </c>
      <c r="I154" s="66">
        <v>3382518</v>
      </c>
      <c r="J154" s="66">
        <v>8552328.663848212</v>
      </c>
      <c r="K154" s="66">
        <v>5164589</v>
      </c>
      <c r="L154" s="66">
        <v>3471243</v>
      </c>
      <c r="M154" s="66">
        <v>9261013.0245499983</v>
      </c>
      <c r="N154" s="66">
        <v>5370868</v>
      </c>
      <c r="O154" s="66">
        <v>3481041</v>
      </c>
      <c r="P154" s="66">
        <v>409104</v>
      </c>
      <c r="Q154" s="66">
        <v>10163781.091275636</v>
      </c>
      <c r="R154" s="66">
        <v>6164282</v>
      </c>
      <c r="S154" s="66">
        <v>3812342</v>
      </c>
      <c r="T154" s="66">
        <v>187157</v>
      </c>
      <c r="U154" s="66">
        <v>9993589.1704833005</v>
      </c>
      <c r="V154" s="66">
        <v>6118107</v>
      </c>
      <c r="W154" s="66">
        <v>3801121</v>
      </c>
      <c r="X154" s="66">
        <v>20406</v>
      </c>
      <c r="Y154" s="66">
        <v>208222</v>
      </c>
      <c r="Z154" s="66">
        <v>10250129.685999997</v>
      </c>
      <c r="AA154" s="66">
        <v>6235286</v>
      </c>
      <c r="AB154" s="66">
        <v>4014844</v>
      </c>
      <c r="AC154" s="12">
        <v>10455362.598579997</v>
      </c>
      <c r="AD154" s="12">
        <v>6361939</v>
      </c>
      <c r="AE154" s="12">
        <v>4130764.5356259407</v>
      </c>
      <c r="AF154" s="12">
        <v>10405973.177240001</v>
      </c>
      <c r="AG154" s="12">
        <v>6503570</v>
      </c>
      <c r="AH154" s="12">
        <v>4159864.5356259407</v>
      </c>
      <c r="AI154" s="12">
        <v>10520096.445809999</v>
      </c>
      <c r="AJ154" s="12">
        <v>6787210</v>
      </c>
      <c r="AK154" s="33">
        <v>4188864.5356259407</v>
      </c>
      <c r="AL154" s="12">
        <v>10093730.667000001</v>
      </c>
      <c r="AM154" s="12">
        <v>6547555</v>
      </c>
      <c r="AN154" s="33">
        <v>4216164.5356259402</v>
      </c>
    </row>
    <row r="155" spans="1:40">
      <c r="A155" s="108">
        <v>146</v>
      </c>
      <c r="B155" s="9" t="s">
        <v>1645</v>
      </c>
      <c r="C155" s="109">
        <v>34.51</v>
      </c>
      <c r="D155" s="66">
        <v>4799043</v>
      </c>
      <c r="E155" s="39">
        <v>2658720</v>
      </c>
      <c r="F155" s="66">
        <v>2146114</v>
      </c>
      <c r="G155" s="66">
        <v>5190670.9800000004</v>
      </c>
      <c r="H155" s="66">
        <v>2889584</v>
      </c>
      <c r="I155" s="66">
        <v>2301087</v>
      </c>
      <c r="J155" s="66">
        <v>5317162.33</v>
      </c>
      <c r="K155" s="66">
        <v>3023826</v>
      </c>
      <c r="L155" s="66">
        <v>2348711</v>
      </c>
      <c r="M155" s="66">
        <v>5543481.6000000006</v>
      </c>
      <c r="N155" s="66">
        <v>3105681</v>
      </c>
      <c r="O155" s="66">
        <v>2181431</v>
      </c>
      <c r="P155" s="66">
        <v>256370</v>
      </c>
      <c r="Q155" s="66">
        <v>5602857.9883483276</v>
      </c>
      <c r="R155" s="66">
        <v>3253249</v>
      </c>
      <c r="S155" s="66">
        <v>2389045</v>
      </c>
      <c r="T155" s="66">
        <v>0</v>
      </c>
      <c r="U155" s="66">
        <v>120358</v>
      </c>
      <c r="V155" s="66">
        <v>71289.72480853874</v>
      </c>
      <c r="W155" s="66">
        <v>48927</v>
      </c>
      <c r="X155" s="66">
        <v>263</v>
      </c>
      <c r="Y155" s="66">
        <v>3142</v>
      </c>
      <c r="Z155" s="66">
        <v>122500.7</v>
      </c>
      <c r="AA155" s="66">
        <v>75884</v>
      </c>
      <c r="AB155" s="66">
        <v>49190</v>
      </c>
      <c r="AC155" s="12">
        <v>189431.25</v>
      </c>
      <c r="AD155" s="12">
        <v>117945</v>
      </c>
      <c r="AE155" s="12">
        <v>71486</v>
      </c>
      <c r="AF155" s="12">
        <v>192367.49000000002</v>
      </c>
      <c r="AG155" s="12">
        <v>118421</v>
      </c>
      <c r="AH155" s="12">
        <v>73946</v>
      </c>
      <c r="AI155" s="12">
        <v>130049.00000000001</v>
      </c>
      <c r="AJ155" s="12">
        <v>82782</v>
      </c>
      <c r="AK155" s="33">
        <v>73946</v>
      </c>
      <c r="AL155" s="12">
        <v>196931.90000000002</v>
      </c>
      <c r="AM155" s="12">
        <v>131323</v>
      </c>
      <c r="AN155" s="33">
        <v>73946</v>
      </c>
    </row>
    <row r="156" spans="1:40">
      <c r="A156" s="108">
        <v>147</v>
      </c>
      <c r="B156" s="9" t="s">
        <v>1646</v>
      </c>
      <c r="C156" s="109">
        <v>30.21</v>
      </c>
      <c r="D156" s="66">
        <v>0</v>
      </c>
      <c r="E156" s="39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12">
        <v>0</v>
      </c>
      <c r="AD156" s="12">
        <v>0</v>
      </c>
      <c r="AE156" s="12">
        <v>0</v>
      </c>
      <c r="AF156" s="12">
        <v>12894.02</v>
      </c>
      <c r="AG156" s="12">
        <v>9530</v>
      </c>
      <c r="AH156" s="12">
        <v>3364</v>
      </c>
      <c r="AI156" s="12">
        <v>13004.9</v>
      </c>
      <c r="AJ156" s="12">
        <v>9489</v>
      </c>
      <c r="AK156" s="33">
        <v>3597</v>
      </c>
      <c r="AL156" s="12">
        <v>26399.920000000002</v>
      </c>
      <c r="AM156" s="12">
        <v>18957</v>
      </c>
      <c r="AN156" s="33">
        <v>7443</v>
      </c>
    </row>
    <row r="157" spans="1:40">
      <c r="A157" s="108">
        <v>148</v>
      </c>
      <c r="B157" s="9" t="s">
        <v>1647</v>
      </c>
      <c r="C157" s="109">
        <v>35.130000000000003</v>
      </c>
      <c r="D157" s="66">
        <v>1916314</v>
      </c>
      <c r="E157" s="39">
        <v>1602997</v>
      </c>
      <c r="F157" s="66">
        <v>511327.6</v>
      </c>
      <c r="G157" s="66">
        <v>2000612.16</v>
      </c>
      <c r="H157" s="66">
        <v>1636328</v>
      </c>
      <c r="I157" s="66">
        <v>598919.6</v>
      </c>
      <c r="J157" s="66">
        <v>2254707.4840702428</v>
      </c>
      <c r="K157" s="66">
        <v>1643144</v>
      </c>
      <c r="L157" s="66">
        <v>740945.6</v>
      </c>
      <c r="M157" s="66">
        <v>2340403.35</v>
      </c>
      <c r="N157" s="66">
        <v>1550747</v>
      </c>
      <c r="O157" s="66">
        <v>771260.6</v>
      </c>
      <c r="P157" s="66">
        <v>90641</v>
      </c>
      <c r="Q157" s="66">
        <v>2211537.9160803831</v>
      </c>
      <c r="R157" s="66">
        <v>1508600</v>
      </c>
      <c r="S157" s="66">
        <v>844664</v>
      </c>
      <c r="T157" s="66">
        <v>0</v>
      </c>
      <c r="U157" s="66">
        <v>2101664.4740400002</v>
      </c>
      <c r="V157" s="66">
        <v>1386013</v>
      </c>
      <c r="W157" s="66">
        <v>795318</v>
      </c>
      <c r="X157" s="66">
        <v>4270</v>
      </c>
      <c r="Y157" s="66">
        <v>51076</v>
      </c>
      <c r="Z157" s="66">
        <v>2085248.98</v>
      </c>
      <c r="AA157" s="66">
        <v>1418502</v>
      </c>
      <c r="AB157" s="66">
        <v>799588</v>
      </c>
      <c r="AC157" s="19">
        <v>2003814</v>
      </c>
      <c r="AD157" s="12">
        <v>1493112</v>
      </c>
      <c r="AE157" s="19">
        <v>737198</v>
      </c>
      <c r="AF157" s="12">
        <v>1859232.2499999993</v>
      </c>
      <c r="AG157" s="12">
        <v>1282510</v>
      </c>
      <c r="AH157" s="12">
        <v>742373</v>
      </c>
      <c r="AI157" s="12">
        <v>1841661.51</v>
      </c>
      <c r="AJ157" s="12">
        <v>1232284</v>
      </c>
      <c r="AK157" s="33">
        <v>747323</v>
      </c>
      <c r="AL157" s="12">
        <v>1924866.88</v>
      </c>
      <c r="AM157" s="12">
        <v>1307443</v>
      </c>
      <c r="AN157" s="33">
        <v>752323</v>
      </c>
    </row>
    <row r="158" spans="1:40">
      <c r="A158" s="108">
        <v>149</v>
      </c>
      <c r="B158" s="9" t="s">
        <v>1648</v>
      </c>
      <c r="C158" s="109">
        <v>87.16</v>
      </c>
      <c r="D158" s="66">
        <v>120547909</v>
      </c>
      <c r="E158" s="39">
        <v>3240618</v>
      </c>
      <c r="F158" s="66">
        <v>117307291</v>
      </c>
      <c r="G158" s="66">
        <v>127369323.28</v>
      </c>
      <c r="H158" s="66">
        <v>4587152</v>
      </c>
      <c r="I158" s="66">
        <v>123087075</v>
      </c>
      <c r="J158" s="66">
        <v>133779067.90829407</v>
      </c>
      <c r="K158" s="66">
        <v>5310337</v>
      </c>
      <c r="L158" s="66">
        <v>128507796</v>
      </c>
      <c r="M158" s="66">
        <v>141941371.93000001</v>
      </c>
      <c r="N158" s="66">
        <v>5886137</v>
      </c>
      <c r="O158" s="66">
        <v>121747087</v>
      </c>
      <c r="P158" s="66">
        <v>14308148</v>
      </c>
      <c r="Q158" s="66">
        <v>146793573.0315024</v>
      </c>
      <c r="R158" s="66">
        <v>5813067</v>
      </c>
      <c r="S158" s="66">
        <v>133334130</v>
      </c>
      <c r="T158" s="66">
        <v>7646376</v>
      </c>
      <c r="U158" s="66">
        <v>144327894.38892001</v>
      </c>
      <c r="V158" s="66">
        <v>6144533</v>
      </c>
      <c r="W158" s="66">
        <v>135531978</v>
      </c>
      <c r="X158" s="66">
        <v>727596</v>
      </c>
      <c r="Y158" s="66">
        <v>5051357</v>
      </c>
      <c r="Z158" s="66">
        <v>152346056.93000001</v>
      </c>
      <c r="AA158" s="66">
        <v>6462722</v>
      </c>
      <c r="AB158" s="66">
        <v>145883335</v>
      </c>
      <c r="AC158" s="12">
        <v>158948561.05000004</v>
      </c>
      <c r="AD158" s="12">
        <v>6790964</v>
      </c>
      <c r="AE158" s="12">
        <v>152157597</v>
      </c>
      <c r="AF158" s="12">
        <v>166158253.06999999</v>
      </c>
      <c r="AG158" s="12">
        <v>7071945</v>
      </c>
      <c r="AH158" s="19">
        <f>159086308+320037</f>
        <v>159406345</v>
      </c>
      <c r="AI158" s="12">
        <v>177176380.49999997</v>
      </c>
      <c r="AJ158" s="12">
        <v>8004505</v>
      </c>
      <c r="AK158" s="33">
        <v>169171876</v>
      </c>
      <c r="AL158" s="12">
        <v>186136094.67000002</v>
      </c>
      <c r="AM158" s="12">
        <v>8507699</v>
      </c>
      <c r="AN158" s="33">
        <v>177628396</v>
      </c>
    </row>
    <row r="159" spans="1:40">
      <c r="A159" s="108">
        <v>150</v>
      </c>
      <c r="B159" s="9" t="s">
        <v>1649</v>
      </c>
      <c r="C159" s="109">
        <v>17.5</v>
      </c>
      <c r="D159" s="66">
        <v>5823545</v>
      </c>
      <c r="E159" s="39">
        <v>5026681</v>
      </c>
      <c r="F159" s="66">
        <v>1520616</v>
      </c>
      <c r="G159" s="66">
        <v>6350292.3199999994</v>
      </c>
      <c r="H159" s="66">
        <v>5174125</v>
      </c>
      <c r="I159" s="66">
        <v>1676639</v>
      </c>
      <c r="J159" s="66">
        <v>6681418.6652666908</v>
      </c>
      <c r="K159" s="66">
        <v>5156036</v>
      </c>
      <c r="L159" s="66">
        <v>1878003</v>
      </c>
      <c r="M159" s="66">
        <v>7031845.7699999986</v>
      </c>
      <c r="N159" s="66">
        <v>5144595</v>
      </c>
      <c r="O159" s="66">
        <v>1850212</v>
      </c>
      <c r="P159" s="66">
        <v>217444</v>
      </c>
      <c r="Q159" s="66">
        <v>6993248.0376650728</v>
      </c>
      <c r="R159" s="66">
        <v>5210177</v>
      </c>
      <c r="S159" s="66">
        <v>2026303</v>
      </c>
      <c r="T159" s="66">
        <v>0</v>
      </c>
      <c r="U159" s="66">
        <v>6834255.432719999</v>
      </c>
      <c r="V159" s="66">
        <v>5256806</v>
      </c>
      <c r="W159" s="66">
        <v>1907927</v>
      </c>
      <c r="X159" s="66">
        <v>10242</v>
      </c>
      <c r="Y159" s="66">
        <v>126584</v>
      </c>
      <c r="Z159" s="66">
        <v>6866001.4999999991</v>
      </c>
      <c r="AA159" s="66">
        <v>5431263</v>
      </c>
      <c r="AB159" s="66">
        <v>1918169</v>
      </c>
      <c r="AC159" s="12">
        <v>7058725.3000000007</v>
      </c>
      <c r="AD159" s="12">
        <v>5598309</v>
      </c>
      <c r="AE159" s="12">
        <v>1947049</v>
      </c>
      <c r="AF159" s="12">
        <v>6795658.4500000011</v>
      </c>
      <c r="AG159" s="12">
        <v>5748371</v>
      </c>
      <c r="AH159" s="12">
        <v>1964149</v>
      </c>
      <c r="AI159" s="12">
        <v>6714728.879999999</v>
      </c>
      <c r="AJ159" s="12">
        <v>5764466</v>
      </c>
      <c r="AK159" s="33">
        <v>1980674</v>
      </c>
      <c r="AL159" s="12">
        <v>6274000.4799999986</v>
      </c>
      <c r="AM159" s="12">
        <v>5563066</v>
      </c>
      <c r="AN159" s="33">
        <v>1995699</v>
      </c>
    </row>
    <row r="160" spans="1:40">
      <c r="A160" s="108">
        <v>151</v>
      </c>
      <c r="B160" s="9" t="s">
        <v>1650</v>
      </c>
      <c r="C160" s="109">
        <v>50.57</v>
      </c>
      <c r="D160" s="66">
        <v>13764844</v>
      </c>
      <c r="E160" s="39">
        <v>5533064</v>
      </c>
      <c r="F160" s="66">
        <v>8584389</v>
      </c>
      <c r="G160" s="66">
        <v>14951710.08</v>
      </c>
      <c r="H160" s="66">
        <v>6005588</v>
      </c>
      <c r="I160" s="66">
        <v>9273246</v>
      </c>
      <c r="J160" s="66">
        <v>15396418.602011576</v>
      </c>
      <c r="K160" s="66">
        <v>6321482</v>
      </c>
      <c r="L160" s="66">
        <v>9525396</v>
      </c>
      <c r="M160" s="66">
        <v>16077270.590000004</v>
      </c>
      <c r="N160" s="66">
        <v>6607213</v>
      </c>
      <c r="O160" s="66">
        <v>8869110</v>
      </c>
      <c r="P160" s="66">
        <v>1042329</v>
      </c>
      <c r="Q160" s="66">
        <v>16403919.290181819</v>
      </c>
      <c r="R160" s="66">
        <v>7103381</v>
      </c>
      <c r="S160" s="66">
        <v>9713210</v>
      </c>
      <c r="T160" s="66">
        <v>0</v>
      </c>
      <c r="U160" s="66">
        <v>16141548.42372</v>
      </c>
      <c r="V160" s="66">
        <v>7199987</v>
      </c>
      <c r="W160" s="66">
        <v>9145765</v>
      </c>
      <c r="X160" s="66">
        <v>49099</v>
      </c>
      <c r="Y160" s="66">
        <v>563921</v>
      </c>
      <c r="Z160" s="66">
        <v>16759773.840000002</v>
      </c>
      <c r="AA160" s="66">
        <v>7378547</v>
      </c>
      <c r="AB160" s="66">
        <v>9381227</v>
      </c>
      <c r="AC160" s="12">
        <v>16738311.800000001</v>
      </c>
      <c r="AD160" s="12">
        <v>7574816</v>
      </c>
      <c r="AE160" s="12">
        <v>9450987</v>
      </c>
      <c r="AF160" s="12">
        <v>16586640.989999998</v>
      </c>
      <c r="AG160" s="12">
        <v>7776403</v>
      </c>
      <c r="AH160" s="12">
        <v>9493437</v>
      </c>
      <c r="AI160" s="12">
        <v>16135346.720000001</v>
      </c>
      <c r="AJ160" s="12">
        <v>7906856</v>
      </c>
      <c r="AK160" s="33">
        <v>9534162</v>
      </c>
      <c r="AL160" s="12">
        <v>16315414.450000001</v>
      </c>
      <c r="AM160" s="12">
        <v>8170911</v>
      </c>
      <c r="AN160" s="33">
        <v>9574112</v>
      </c>
    </row>
    <row r="161" spans="1:40">
      <c r="A161" s="108">
        <v>152</v>
      </c>
      <c r="B161" s="9" t="s">
        <v>1651</v>
      </c>
      <c r="C161" s="109">
        <v>17.5</v>
      </c>
      <c r="D161" s="66">
        <v>5379558</v>
      </c>
      <c r="E161" s="39">
        <v>5779799</v>
      </c>
      <c r="F161" s="66">
        <v>1111972.8</v>
      </c>
      <c r="G161" s="66">
        <v>5557057.9500000002</v>
      </c>
      <c r="H161" s="66">
        <v>5755763</v>
      </c>
      <c r="I161" s="66">
        <v>1149222.8</v>
      </c>
      <c r="J161" s="66">
        <v>5681111.1449849457</v>
      </c>
      <c r="K161" s="66">
        <v>5626258</v>
      </c>
      <c r="L161" s="66">
        <v>1185272.8</v>
      </c>
      <c r="M161" s="66">
        <v>5690851.3399999999</v>
      </c>
      <c r="N161" s="66">
        <v>5524370</v>
      </c>
      <c r="O161" s="66">
        <v>1091138.8</v>
      </c>
      <c r="P161" s="66">
        <v>128234</v>
      </c>
      <c r="Q161" s="66">
        <v>5746214.0793875596</v>
      </c>
      <c r="R161" s="66">
        <v>5564115</v>
      </c>
      <c r="S161" s="66">
        <v>1194985</v>
      </c>
      <c r="T161" s="66">
        <v>0</v>
      </c>
      <c r="U161" s="66">
        <v>5692629.6463799989</v>
      </c>
      <c r="V161" s="66">
        <v>5437790</v>
      </c>
      <c r="W161" s="66">
        <v>1125174</v>
      </c>
      <c r="X161" s="66">
        <v>6041</v>
      </c>
      <c r="Y161" s="66">
        <v>80270</v>
      </c>
      <c r="Z161" s="66">
        <v>5550215.3299999982</v>
      </c>
      <c r="AA161" s="66">
        <v>5659278</v>
      </c>
      <c r="AB161" s="66">
        <v>1131215</v>
      </c>
      <c r="AC161" s="12">
        <v>5797767.8000000007</v>
      </c>
      <c r="AD161" s="12">
        <v>5640423</v>
      </c>
      <c r="AE161" s="12">
        <v>1156055</v>
      </c>
      <c r="AF161" s="12">
        <v>5519096.620000001</v>
      </c>
      <c r="AG161" s="12">
        <v>5519097</v>
      </c>
      <c r="AH161" s="12">
        <v>1170680</v>
      </c>
      <c r="AI161" s="12">
        <v>5600729.1799999997</v>
      </c>
      <c r="AJ161" s="12">
        <v>5040656</v>
      </c>
      <c r="AK161" s="33">
        <v>1185105</v>
      </c>
      <c r="AL161" s="12">
        <v>5259228.0599999996</v>
      </c>
      <c r="AM161" s="12">
        <v>4733305</v>
      </c>
      <c r="AN161" s="33">
        <v>1198130</v>
      </c>
    </row>
    <row r="162" spans="1:40">
      <c r="A162" s="108">
        <v>153</v>
      </c>
      <c r="B162" s="9" t="s">
        <v>1652</v>
      </c>
      <c r="C162" s="109">
        <v>59.51</v>
      </c>
      <c r="D162" s="66">
        <v>50087399</v>
      </c>
      <c r="E162" s="39">
        <v>17364613</v>
      </c>
      <c r="F162" s="66">
        <v>32722786</v>
      </c>
      <c r="G162" s="66">
        <v>52403637.229999997</v>
      </c>
      <c r="H162" s="66">
        <v>18470739</v>
      </c>
      <c r="I162" s="66">
        <v>33951319</v>
      </c>
      <c r="J162" s="66">
        <v>55214981.567387104</v>
      </c>
      <c r="K162" s="66">
        <v>19608537</v>
      </c>
      <c r="L162" s="66">
        <v>35606445</v>
      </c>
      <c r="M162" s="66">
        <v>61199688.75</v>
      </c>
      <c r="N162" s="66">
        <v>20722302</v>
      </c>
      <c r="O162" s="66">
        <v>36220613</v>
      </c>
      <c r="P162" s="66">
        <v>4256774</v>
      </c>
      <c r="Q162" s="66">
        <v>63052401.664000005</v>
      </c>
      <c r="R162" s="66">
        <v>21186482</v>
      </c>
      <c r="S162" s="66">
        <v>39667839</v>
      </c>
      <c r="T162" s="66">
        <v>2198081</v>
      </c>
      <c r="U162" s="66">
        <v>61830792.262439989</v>
      </c>
      <c r="V162" s="66">
        <v>21870806</v>
      </c>
      <c r="W162" s="66">
        <v>39420116</v>
      </c>
      <c r="X162" s="66">
        <v>211625</v>
      </c>
      <c r="Y162" s="66">
        <v>2394129</v>
      </c>
      <c r="Z162" s="66">
        <v>64079292.579999998</v>
      </c>
      <c r="AA162" s="66">
        <v>22623162</v>
      </c>
      <c r="AB162" s="66">
        <v>41456131</v>
      </c>
      <c r="AC162" s="12">
        <v>66413236.799999997</v>
      </c>
      <c r="AD162" s="12">
        <v>23577860</v>
      </c>
      <c r="AE162" s="12">
        <v>42835377</v>
      </c>
      <c r="AF162" s="12">
        <v>67647235.61999999</v>
      </c>
      <c r="AG162" s="12">
        <v>24414874</v>
      </c>
      <c r="AH162" s="12">
        <v>43232362</v>
      </c>
      <c r="AI162" s="12">
        <v>68009798.659999996</v>
      </c>
      <c r="AJ162" s="12">
        <v>25511102</v>
      </c>
      <c r="AK162" s="33">
        <v>43390737</v>
      </c>
      <c r="AL162" s="12">
        <v>68789894.089999989</v>
      </c>
      <c r="AM162" s="12">
        <v>26480524</v>
      </c>
      <c r="AN162" s="33">
        <v>43547587</v>
      </c>
    </row>
    <row r="163" spans="1:40">
      <c r="A163" s="108">
        <v>154</v>
      </c>
      <c r="B163" s="9" t="s">
        <v>1653</v>
      </c>
      <c r="C163" s="109">
        <v>17.5</v>
      </c>
      <c r="D163" s="66">
        <v>803815</v>
      </c>
      <c r="E163" s="39">
        <v>973857</v>
      </c>
      <c r="F163" s="66">
        <v>223181.2</v>
      </c>
      <c r="G163" s="66">
        <v>852583.6</v>
      </c>
      <c r="H163" s="66">
        <v>827268</v>
      </c>
      <c r="I163" s="66">
        <v>239065.2</v>
      </c>
      <c r="J163" s="66">
        <v>947175.22926746425</v>
      </c>
      <c r="K163" s="66">
        <v>853066</v>
      </c>
      <c r="L163" s="66">
        <v>261625.2</v>
      </c>
      <c r="M163" s="66">
        <v>1053847.72</v>
      </c>
      <c r="N163" s="66">
        <v>849640</v>
      </c>
      <c r="O163" s="66">
        <v>257545.2</v>
      </c>
      <c r="P163" s="66">
        <v>30268</v>
      </c>
      <c r="Q163" s="66">
        <v>1038637.2936880384</v>
      </c>
      <c r="R163" s="66">
        <v>875032</v>
      </c>
      <c r="S163" s="66">
        <v>282057</v>
      </c>
      <c r="T163" s="66">
        <v>0</v>
      </c>
      <c r="U163" s="66">
        <v>1122116.9748600002</v>
      </c>
      <c r="V163" s="66">
        <v>937904</v>
      </c>
      <c r="W163" s="66">
        <v>265580</v>
      </c>
      <c r="X163" s="66">
        <v>1426</v>
      </c>
      <c r="Y163" s="66">
        <v>18126</v>
      </c>
      <c r="Z163" s="66">
        <v>1105463.82</v>
      </c>
      <c r="AA163" s="66">
        <v>928988</v>
      </c>
      <c r="AB163" s="66">
        <v>267006</v>
      </c>
      <c r="AC163" s="12">
        <v>1073636.7000000002</v>
      </c>
      <c r="AD163" s="12">
        <v>916296</v>
      </c>
      <c r="AE163" s="12">
        <v>271766</v>
      </c>
      <c r="AF163" s="12">
        <v>1092855.1200000001</v>
      </c>
      <c r="AG163" s="12">
        <v>934972</v>
      </c>
      <c r="AH163" s="12">
        <v>274716</v>
      </c>
      <c r="AI163" s="12">
        <v>934315.57</v>
      </c>
      <c r="AJ163" s="12">
        <v>840884</v>
      </c>
      <c r="AK163" s="33">
        <v>277216</v>
      </c>
      <c r="AL163" s="12">
        <v>982131.53</v>
      </c>
      <c r="AM163" s="12">
        <v>843668</v>
      </c>
      <c r="AN163" s="33">
        <v>279816</v>
      </c>
    </row>
    <row r="164" spans="1:40">
      <c r="A164" s="108">
        <v>155</v>
      </c>
      <c r="B164" s="9" t="s">
        <v>1654</v>
      </c>
      <c r="C164" s="109">
        <v>17.5</v>
      </c>
      <c r="D164" s="66">
        <v>44428216</v>
      </c>
      <c r="E164" s="39">
        <v>48013339</v>
      </c>
      <c r="F164" s="66">
        <v>5197253.5999999996</v>
      </c>
      <c r="G164" s="66">
        <v>48149485.159400001</v>
      </c>
      <c r="H164" s="66">
        <v>48176671</v>
      </c>
      <c r="I164" s="66">
        <v>5848475.5999999996</v>
      </c>
      <c r="J164" s="66">
        <v>50405171.392957248</v>
      </c>
      <c r="K164" s="66">
        <v>48167038</v>
      </c>
      <c r="L164" s="66">
        <v>6740204.5999999996</v>
      </c>
      <c r="M164" s="66">
        <v>53421979.384980008</v>
      </c>
      <c r="N164" s="66">
        <v>48294113</v>
      </c>
      <c r="O164" s="66">
        <v>6801697.5999999996</v>
      </c>
      <c r="P164" s="66">
        <v>799359</v>
      </c>
      <c r="Q164" s="66">
        <v>55137317.164318644</v>
      </c>
      <c r="R164" s="66">
        <v>49717650</v>
      </c>
      <c r="S164" s="66">
        <v>7449035</v>
      </c>
      <c r="T164" s="66">
        <v>0</v>
      </c>
      <c r="U164" s="66">
        <v>53464106.958999999</v>
      </c>
      <c r="V164" s="66">
        <v>49818987</v>
      </c>
      <c r="W164" s="66">
        <v>7013863</v>
      </c>
      <c r="X164" s="66">
        <v>37654</v>
      </c>
      <c r="Y164" s="66">
        <v>548918</v>
      </c>
      <c r="Z164" s="66">
        <v>56211262.726240009</v>
      </c>
      <c r="AA164" s="66">
        <v>51205216</v>
      </c>
      <c r="AB164" s="66">
        <v>7051517</v>
      </c>
      <c r="AC164" s="12">
        <v>59157960.380999997</v>
      </c>
      <c r="AD164" s="12">
        <v>52989430</v>
      </c>
      <c r="AE164" s="12">
        <v>7876798.51666875</v>
      </c>
      <c r="AF164" s="12">
        <v>62856513.067499988</v>
      </c>
      <c r="AG164" s="12">
        <v>55493228</v>
      </c>
      <c r="AH164" s="19">
        <f>8657571.33420469+8422</f>
        <v>8665993.3342046905</v>
      </c>
      <c r="AI164" s="12">
        <v>64514813.130400017</v>
      </c>
      <c r="AJ164" s="12">
        <v>56156903</v>
      </c>
      <c r="AK164" s="33">
        <v>9584428.3342046905</v>
      </c>
      <c r="AL164" s="12">
        <v>67063773.197500005</v>
      </c>
      <c r="AM164" s="12">
        <v>57095237</v>
      </c>
      <c r="AN164" s="33">
        <v>9968536</v>
      </c>
    </row>
    <row r="165" spans="1:40">
      <c r="A165" s="108">
        <v>156</v>
      </c>
      <c r="B165" s="9" t="s">
        <v>1655</v>
      </c>
      <c r="C165" s="109">
        <v>17.5</v>
      </c>
      <c r="D165" s="66">
        <v>0</v>
      </c>
      <c r="E165" s="39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33">
        <v>0</v>
      </c>
      <c r="AL165" s="12">
        <v>0</v>
      </c>
      <c r="AM165" s="12">
        <v>0</v>
      </c>
      <c r="AN165" s="33">
        <v>0</v>
      </c>
    </row>
    <row r="166" spans="1:40">
      <c r="A166" s="108">
        <v>157</v>
      </c>
      <c r="B166" s="9" t="s">
        <v>1656</v>
      </c>
      <c r="C166" s="109">
        <v>17.5</v>
      </c>
      <c r="D166" s="66">
        <v>5018892</v>
      </c>
      <c r="E166" s="39">
        <v>5683798</v>
      </c>
      <c r="F166" s="66">
        <v>493536.8</v>
      </c>
      <c r="G166" s="66">
        <v>5151111.5048699994</v>
      </c>
      <c r="H166" s="66">
        <v>5403675</v>
      </c>
      <c r="I166" s="66">
        <v>575118.80000000005</v>
      </c>
      <c r="J166" s="66">
        <v>5228858.1013507508</v>
      </c>
      <c r="K166" s="66">
        <v>5190002</v>
      </c>
      <c r="L166" s="66">
        <v>677097.8</v>
      </c>
      <c r="M166" s="66">
        <v>5555855.546620002</v>
      </c>
      <c r="N166" s="66">
        <v>5184708</v>
      </c>
      <c r="O166" s="66">
        <v>693055.8</v>
      </c>
      <c r="P166" s="66">
        <v>81450</v>
      </c>
      <c r="Q166" s="66">
        <v>5820338.6126000388</v>
      </c>
      <c r="R166" s="66">
        <v>5207737</v>
      </c>
      <c r="S166" s="66">
        <v>759016</v>
      </c>
      <c r="T166" s="66">
        <v>0</v>
      </c>
      <c r="U166" s="66">
        <v>5740716.07941732</v>
      </c>
      <c r="V166" s="66">
        <v>5163138</v>
      </c>
      <c r="W166" s="66">
        <v>714674</v>
      </c>
      <c r="X166" s="66">
        <v>3837</v>
      </c>
      <c r="Y166" s="66">
        <v>57830</v>
      </c>
      <c r="Z166" s="66">
        <v>5352912.2345500002</v>
      </c>
      <c r="AA166" s="66">
        <v>5178637</v>
      </c>
      <c r="AB166" s="66">
        <v>718511</v>
      </c>
      <c r="AC166" s="12">
        <v>5424170.2317799991</v>
      </c>
      <c r="AD166" s="12">
        <v>5128408</v>
      </c>
      <c r="AE166" s="12">
        <v>743071</v>
      </c>
      <c r="AF166" s="12">
        <v>5868235.8212800017</v>
      </c>
      <c r="AG166" s="12">
        <v>5381474</v>
      </c>
      <c r="AH166" s="12">
        <v>759321</v>
      </c>
      <c r="AI166" s="12">
        <v>5682114.4160699993</v>
      </c>
      <c r="AJ166" s="12">
        <v>5004725</v>
      </c>
      <c r="AK166" s="33">
        <v>841588</v>
      </c>
      <c r="AL166" s="12">
        <v>5601678.0140399989</v>
      </c>
      <c r="AM166" s="12">
        <v>4808245</v>
      </c>
      <c r="AN166" s="33">
        <v>857038</v>
      </c>
    </row>
    <row r="167" spans="1:40">
      <c r="A167" s="108">
        <v>158</v>
      </c>
      <c r="B167" s="9" t="s">
        <v>1657</v>
      </c>
      <c r="C167" s="109">
        <v>24.42</v>
      </c>
      <c r="D167" s="66">
        <v>11139291</v>
      </c>
      <c r="E167" s="39">
        <v>10499232</v>
      </c>
      <c r="F167" s="66">
        <v>1464107.2</v>
      </c>
      <c r="G167" s="66">
        <v>12115413.634199999</v>
      </c>
      <c r="H167" s="66">
        <v>10452829</v>
      </c>
      <c r="I167" s="66">
        <v>1818491.2</v>
      </c>
      <c r="J167" s="66">
        <v>12477893.258578453</v>
      </c>
      <c r="K167" s="66">
        <v>10490580</v>
      </c>
      <c r="L167" s="66">
        <v>2325579.2000000002</v>
      </c>
      <c r="M167" s="66">
        <v>13440913.22665</v>
      </c>
      <c r="N167" s="66">
        <v>10423513</v>
      </c>
      <c r="O167" s="66">
        <v>2700077</v>
      </c>
      <c r="P167" s="66">
        <v>317323</v>
      </c>
      <c r="Q167" s="66">
        <v>14231659.398570258</v>
      </c>
      <c r="R167" s="66">
        <v>10530521</v>
      </c>
      <c r="S167" s="66">
        <v>2957052</v>
      </c>
      <c r="T167" s="66">
        <v>744086</v>
      </c>
      <c r="U167" s="66">
        <v>13640184.029312642</v>
      </c>
      <c r="V167" s="66">
        <v>10374233</v>
      </c>
      <c r="W167" s="66">
        <v>3484917</v>
      </c>
      <c r="X167" s="66">
        <v>18709</v>
      </c>
      <c r="Y167" s="66">
        <v>237937</v>
      </c>
      <c r="Z167" s="66">
        <v>13593606.621599995</v>
      </c>
      <c r="AA167" s="66">
        <v>10469428</v>
      </c>
      <c r="AB167" s="66">
        <v>3503626</v>
      </c>
      <c r="AC167" s="12">
        <v>14276865.484880002</v>
      </c>
      <c r="AD167" s="12">
        <v>10931785</v>
      </c>
      <c r="AE167" s="12">
        <v>3693487.508446292</v>
      </c>
      <c r="AF167" s="12">
        <v>14181867.184600001</v>
      </c>
      <c r="AG167" s="12">
        <v>11325231</v>
      </c>
      <c r="AH167" s="12">
        <v>3731912.508446292</v>
      </c>
      <c r="AI167" s="12">
        <v>14701467.741599999</v>
      </c>
      <c r="AJ167" s="12">
        <v>11519536</v>
      </c>
      <c r="AK167" s="33">
        <v>3770462.508446292</v>
      </c>
      <c r="AL167" s="12">
        <v>15178691.897499997</v>
      </c>
      <c r="AM167" s="12">
        <v>11837909</v>
      </c>
      <c r="AN167" s="33">
        <v>3809412.508446292</v>
      </c>
    </row>
    <row r="168" spans="1:40">
      <c r="A168" s="108">
        <v>159</v>
      </c>
      <c r="B168" s="9" t="s">
        <v>1658</v>
      </c>
      <c r="C168" s="109">
        <v>17.5</v>
      </c>
      <c r="D168" s="66">
        <v>22710932</v>
      </c>
      <c r="E168" s="39">
        <v>20812705</v>
      </c>
      <c r="F168" s="66">
        <v>3547400</v>
      </c>
      <c r="G168" s="66">
        <v>23361827.510000005</v>
      </c>
      <c r="H168" s="66">
        <v>21048279</v>
      </c>
      <c r="I168" s="66">
        <v>3906490</v>
      </c>
      <c r="J168" s="66">
        <v>23686877.90819297</v>
      </c>
      <c r="K168" s="66">
        <v>21094587</v>
      </c>
      <c r="L168" s="66">
        <v>4239607</v>
      </c>
      <c r="M168" s="66">
        <v>24733177.429999996</v>
      </c>
      <c r="N168" s="66">
        <v>21260686</v>
      </c>
      <c r="O168" s="66">
        <v>3963684</v>
      </c>
      <c r="P168" s="66">
        <v>465826</v>
      </c>
      <c r="Q168" s="66">
        <v>25548586.481975123</v>
      </c>
      <c r="R168" s="66">
        <v>21378942</v>
      </c>
      <c r="S168" s="66">
        <v>4340920</v>
      </c>
      <c r="T168" s="66">
        <v>0</v>
      </c>
      <c r="U168" s="66">
        <v>24685139.268599994</v>
      </c>
      <c r="V168" s="66">
        <v>21321759</v>
      </c>
      <c r="W168" s="66">
        <v>4087324</v>
      </c>
      <c r="X168" s="66">
        <v>21942</v>
      </c>
      <c r="Y168" s="66">
        <v>306429</v>
      </c>
      <c r="Z168" s="66">
        <v>24642877.109999999</v>
      </c>
      <c r="AA168" s="66">
        <v>21481517</v>
      </c>
      <c r="AB168" s="66">
        <v>4109266</v>
      </c>
      <c r="AC168" s="12">
        <v>25335232.990000002</v>
      </c>
      <c r="AD168" s="12">
        <v>21911262</v>
      </c>
      <c r="AE168" s="12">
        <v>4224986</v>
      </c>
      <c r="AF168" s="12">
        <v>24962248.150000006</v>
      </c>
      <c r="AG168" s="12">
        <v>22263076</v>
      </c>
      <c r="AH168" s="12">
        <v>4294961</v>
      </c>
      <c r="AI168" s="12">
        <v>24849640.570000004</v>
      </c>
      <c r="AJ168" s="12">
        <v>21747129</v>
      </c>
      <c r="AK168" s="33">
        <v>4363911</v>
      </c>
      <c r="AL168" s="12">
        <v>25612986.450000003</v>
      </c>
      <c r="AM168" s="12">
        <v>21804274</v>
      </c>
      <c r="AN168" s="33">
        <v>4434186</v>
      </c>
    </row>
    <row r="169" spans="1:40">
      <c r="A169" s="108">
        <v>160</v>
      </c>
      <c r="B169" s="9" t="s">
        <v>1659</v>
      </c>
      <c r="C169" s="109">
        <v>73.22</v>
      </c>
      <c r="D169" s="66">
        <v>134573109</v>
      </c>
      <c r="E169" s="39">
        <v>29664794</v>
      </c>
      <c r="F169" s="66">
        <v>108399118</v>
      </c>
      <c r="G169" s="66">
        <v>139116837.98003998</v>
      </c>
      <c r="H169" s="66">
        <v>31162657</v>
      </c>
      <c r="I169" s="66">
        <v>111660607</v>
      </c>
      <c r="J169" s="66">
        <v>147723629.79585069</v>
      </c>
      <c r="K169" s="66">
        <v>32819557</v>
      </c>
      <c r="L169" s="66">
        <v>117869547</v>
      </c>
      <c r="M169" s="66">
        <v>150534733.39768001</v>
      </c>
      <c r="N169" s="66">
        <v>34088424</v>
      </c>
      <c r="O169" s="66">
        <v>107274461</v>
      </c>
      <c r="P169" s="66">
        <v>12607274</v>
      </c>
      <c r="Q169" s="66">
        <v>154968734.65788475</v>
      </c>
      <c r="R169" s="66">
        <v>33789587</v>
      </c>
      <c r="S169" s="66">
        <v>117484100</v>
      </c>
      <c r="T169" s="66">
        <v>3695048</v>
      </c>
      <c r="U169" s="66">
        <v>151465731.89643282</v>
      </c>
      <c r="V169" s="66">
        <v>34730786</v>
      </c>
      <c r="W169" s="66">
        <v>114495103</v>
      </c>
      <c r="X169" s="66">
        <v>614660</v>
      </c>
      <c r="Y169" s="66">
        <v>6425960</v>
      </c>
      <c r="Z169" s="66">
        <v>157898864.58336002</v>
      </c>
      <c r="AA169" s="66">
        <v>36240147</v>
      </c>
      <c r="AB169" s="66">
        <v>121658718</v>
      </c>
      <c r="AC169" s="12">
        <v>163641193.22828004</v>
      </c>
      <c r="AD169" s="12">
        <v>37162840</v>
      </c>
      <c r="AE169" s="12">
        <v>126478353</v>
      </c>
      <c r="AF169" s="12">
        <v>168760616.72439998</v>
      </c>
      <c r="AG169" s="12">
        <v>38859325</v>
      </c>
      <c r="AH169" s="19">
        <f>129901292+25266</f>
        <v>129926558</v>
      </c>
      <c r="AI169" s="12">
        <v>176078571.80969998</v>
      </c>
      <c r="AJ169" s="12">
        <v>40949807</v>
      </c>
      <c r="AK169" s="33">
        <v>135128765</v>
      </c>
      <c r="AL169" s="12">
        <v>177537953.73000002</v>
      </c>
      <c r="AM169" s="12">
        <v>43089941</v>
      </c>
      <c r="AN169" s="33">
        <v>135511265</v>
      </c>
    </row>
    <row r="170" spans="1:40">
      <c r="A170" s="108">
        <v>161</v>
      </c>
      <c r="B170" s="9" t="s">
        <v>1660</v>
      </c>
      <c r="C170" s="109">
        <v>44.22</v>
      </c>
      <c r="D170" s="66">
        <v>22679461</v>
      </c>
      <c r="E170" s="39">
        <v>13063961</v>
      </c>
      <c r="F170" s="66">
        <v>9615500</v>
      </c>
      <c r="G170" s="66">
        <v>24089447.75</v>
      </c>
      <c r="H170" s="66">
        <v>13513577</v>
      </c>
      <c r="I170" s="66">
        <v>10575871</v>
      </c>
      <c r="J170" s="66">
        <v>25130130.610954065</v>
      </c>
      <c r="K170" s="66">
        <v>13594068</v>
      </c>
      <c r="L170" s="66">
        <v>11536063</v>
      </c>
      <c r="M170" s="66">
        <v>26252078.679999992</v>
      </c>
      <c r="N170" s="66">
        <v>13563370</v>
      </c>
      <c r="O170" s="66">
        <v>11354310</v>
      </c>
      <c r="P170" s="66">
        <v>1334399</v>
      </c>
      <c r="Q170" s="66">
        <v>27121644.13746221</v>
      </c>
      <c r="R170" s="66">
        <v>13598080</v>
      </c>
      <c r="S170" s="66">
        <v>12434935</v>
      </c>
      <c r="T170" s="66">
        <v>1088629</v>
      </c>
      <c r="U170" s="66">
        <v>26588449.146960001</v>
      </c>
      <c r="V170" s="66">
        <v>13600623</v>
      </c>
      <c r="W170" s="66">
        <v>12738623</v>
      </c>
      <c r="X170" s="66">
        <v>68387</v>
      </c>
      <c r="Y170" s="66">
        <v>790929</v>
      </c>
      <c r="Z170" s="66">
        <v>26899330.039999999</v>
      </c>
      <c r="AA170" s="66">
        <v>13801952</v>
      </c>
      <c r="AB170" s="66">
        <v>13097378</v>
      </c>
      <c r="AC170" s="12">
        <v>27321398.960000005</v>
      </c>
      <c r="AD170" s="12">
        <v>14243896</v>
      </c>
      <c r="AE170" s="12">
        <v>13211578</v>
      </c>
      <c r="AF170" s="12">
        <v>27755975.950000003</v>
      </c>
      <c r="AG170" s="12">
        <v>14764702</v>
      </c>
      <c r="AH170" s="12">
        <v>13282703</v>
      </c>
      <c r="AI170" s="12">
        <v>27236633.910000004</v>
      </c>
      <c r="AJ170" s="12">
        <v>14951306</v>
      </c>
      <c r="AK170" s="33">
        <v>13351728</v>
      </c>
      <c r="AL170" s="12">
        <v>27187438.540000007</v>
      </c>
      <c r="AM170" s="12">
        <v>15433886</v>
      </c>
      <c r="AN170" s="33">
        <v>13418728</v>
      </c>
    </row>
    <row r="171" spans="1:40">
      <c r="A171" s="108">
        <v>162</v>
      </c>
      <c r="B171" s="9" t="s">
        <v>1661</v>
      </c>
      <c r="C171" s="109">
        <v>39.71</v>
      </c>
      <c r="D171" s="66">
        <v>11716392</v>
      </c>
      <c r="E171" s="39">
        <v>8601526</v>
      </c>
      <c r="F171" s="66">
        <v>3708907</v>
      </c>
      <c r="G171" s="66">
        <v>12276374.15</v>
      </c>
      <c r="H171" s="66">
        <v>8871625</v>
      </c>
      <c r="I171" s="66">
        <v>3921700</v>
      </c>
      <c r="J171" s="66">
        <v>13121501.42336395</v>
      </c>
      <c r="K171" s="66">
        <v>8885020</v>
      </c>
      <c r="L171" s="66">
        <v>4314259</v>
      </c>
      <c r="M171" s="66">
        <v>13675383.389999999</v>
      </c>
      <c r="N171" s="66">
        <v>9084809</v>
      </c>
      <c r="O171" s="66">
        <v>4134848</v>
      </c>
      <c r="P171" s="66">
        <v>485942</v>
      </c>
      <c r="Q171" s="66">
        <v>13799998.378687082</v>
      </c>
      <c r="R171" s="66">
        <v>9022501</v>
      </c>
      <c r="S171" s="66">
        <v>4528374</v>
      </c>
      <c r="T171" s="66">
        <v>249123</v>
      </c>
      <c r="U171" s="66">
        <v>13414483.32636</v>
      </c>
      <c r="V171" s="66">
        <v>8836567</v>
      </c>
      <c r="W171" s="66">
        <v>4498396</v>
      </c>
      <c r="X171" s="66">
        <v>24149</v>
      </c>
      <c r="Y171" s="66">
        <v>295077</v>
      </c>
      <c r="Z171" s="66">
        <v>13457816.690000003</v>
      </c>
      <c r="AA171" s="66">
        <v>8981951</v>
      </c>
      <c r="AB171" s="66">
        <v>4522545</v>
      </c>
      <c r="AC171" s="12">
        <v>14298145.129999995</v>
      </c>
      <c r="AD171" s="12">
        <v>9188886</v>
      </c>
      <c r="AE171" s="12">
        <v>5219936.6884947494</v>
      </c>
      <c r="AF171" s="12">
        <v>14546535.939999999</v>
      </c>
      <c r="AG171" s="12">
        <v>9433283</v>
      </c>
      <c r="AH171" s="12">
        <v>5354695.9110325621</v>
      </c>
      <c r="AI171" s="12">
        <v>14945462.859999999</v>
      </c>
      <c r="AJ171" s="12">
        <v>9374156</v>
      </c>
      <c r="AK171" s="33">
        <v>5605871.9110325621</v>
      </c>
      <c r="AL171" s="12">
        <v>15341249.750000002</v>
      </c>
      <c r="AM171" s="12">
        <v>9506767</v>
      </c>
      <c r="AN171" s="33">
        <v>5834483</v>
      </c>
    </row>
    <row r="172" spans="1:40">
      <c r="A172" s="108">
        <v>163</v>
      </c>
      <c r="B172" s="9" t="s">
        <v>1662</v>
      </c>
      <c r="C172" s="109">
        <v>76.13</v>
      </c>
      <c r="D172" s="66">
        <v>129974090</v>
      </c>
      <c r="E172" s="39">
        <v>29799249</v>
      </c>
      <c r="F172" s="66">
        <v>100174841</v>
      </c>
      <c r="G172" s="66">
        <v>135144695.81999999</v>
      </c>
      <c r="H172" s="66">
        <v>31653289</v>
      </c>
      <c r="I172" s="66">
        <v>103751349</v>
      </c>
      <c r="J172" s="66">
        <v>144686831.68873173</v>
      </c>
      <c r="K172" s="66">
        <v>33225614</v>
      </c>
      <c r="L172" s="66">
        <v>111461218</v>
      </c>
      <c r="M172" s="66">
        <v>152073058.32999998</v>
      </c>
      <c r="N172" s="66">
        <v>34465340</v>
      </c>
      <c r="O172" s="66">
        <v>105239589</v>
      </c>
      <c r="P172" s="66">
        <v>12368129</v>
      </c>
      <c r="Q172" s="66">
        <v>155276011.32322299</v>
      </c>
      <c r="R172" s="66">
        <v>36436147</v>
      </c>
      <c r="S172" s="66">
        <v>115255564</v>
      </c>
      <c r="T172" s="66">
        <v>3584300</v>
      </c>
      <c r="U172" s="66">
        <v>152859294.83544001</v>
      </c>
      <c r="V172" s="66">
        <v>37505365</v>
      </c>
      <c r="W172" s="66">
        <v>113140585</v>
      </c>
      <c r="X172" s="66">
        <v>607389</v>
      </c>
      <c r="Y172" s="66">
        <v>5439440</v>
      </c>
      <c r="Z172" s="66">
        <v>156427178.34000003</v>
      </c>
      <c r="AA172" s="66">
        <v>38215898</v>
      </c>
      <c r="AB172" s="66">
        <v>118211280</v>
      </c>
      <c r="AC172" s="12">
        <v>165697522.48000002</v>
      </c>
      <c r="AD172" s="12">
        <v>39600037</v>
      </c>
      <c r="AE172" s="12">
        <v>126107787</v>
      </c>
      <c r="AF172" s="12">
        <v>173772185.64999998</v>
      </c>
      <c r="AG172" s="12">
        <v>40871553</v>
      </c>
      <c r="AH172" s="19">
        <f>132900633+471634</f>
        <v>133372267</v>
      </c>
      <c r="AI172" s="12">
        <v>181764114.65000001</v>
      </c>
      <c r="AJ172" s="12">
        <v>43133574</v>
      </c>
      <c r="AK172" s="33">
        <v>138630541</v>
      </c>
      <c r="AL172" s="12">
        <v>191949856.55000001</v>
      </c>
      <c r="AM172" s="12">
        <v>44587175</v>
      </c>
      <c r="AN172" s="33">
        <v>147362682</v>
      </c>
    </row>
    <row r="173" spans="1:40">
      <c r="A173" s="108">
        <v>164</v>
      </c>
      <c r="B173" s="9" t="s">
        <v>1663</v>
      </c>
      <c r="C173" s="109">
        <v>17.5</v>
      </c>
      <c r="D173" s="66">
        <v>14215391</v>
      </c>
      <c r="E173" s="39">
        <v>13251512</v>
      </c>
      <c r="F173" s="66">
        <v>1760537.6000000001</v>
      </c>
      <c r="G173" s="66">
        <v>15771023.292079998</v>
      </c>
      <c r="H173" s="66">
        <v>13495114</v>
      </c>
      <c r="I173" s="66">
        <v>2275909</v>
      </c>
      <c r="J173" s="66">
        <v>17356642.058858942</v>
      </c>
      <c r="K173" s="66">
        <v>13944761</v>
      </c>
      <c r="L173" s="66">
        <v>3411881</v>
      </c>
      <c r="M173" s="66">
        <v>18585463.714159999</v>
      </c>
      <c r="N173" s="66">
        <v>14489660</v>
      </c>
      <c r="O173" s="66">
        <v>3665072</v>
      </c>
      <c r="P173" s="66">
        <v>430732</v>
      </c>
      <c r="Q173" s="66">
        <v>19408007.987414353</v>
      </c>
      <c r="R173" s="66">
        <v>16010874</v>
      </c>
      <c r="S173" s="66">
        <v>4013888</v>
      </c>
      <c r="T173" s="66">
        <v>0</v>
      </c>
      <c r="U173" s="66">
        <v>19103918.4621954</v>
      </c>
      <c r="V173" s="66">
        <v>16284477</v>
      </c>
      <c r="W173" s="66">
        <v>3779396</v>
      </c>
      <c r="X173" s="66">
        <v>20290</v>
      </c>
      <c r="Y173" s="66">
        <v>270977</v>
      </c>
      <c r="Z173" s="66">
        <v>19086223.734719999</v>
      </c>
      <c r="AA173" s="66">
        <v>16630403</v>
      </c>
      <c r="AB173" s="66">
        <v>3799686</v>
      </c>
      <c r="AC173" s="12">
        <v>19513606.067749999</v>
      </c>
      <c r="AD173" s="12">
        <v>17151894</v>
      </c>
      <c r="AE173" s="12">
        <v>3887366</v>
      </c>
      <c r="AF173" s="12">
        <v>19765823.121270001</v>
      </c>
      <c r="AG173" s="12">
        <v>17368045</v>
      </c>
      <c r="AH173" s="19">
        <f>3941766+42110</f>
        <v>3983876</v>
      </c>
      <c r="AI173" s="12">
        <v>19490234.623029999</v>
      </c>
      <c r="AJ173" s="12">
        <v>17091539</v>
      </c>
      <c r="AK173" s="33">
        <v>4036801</v>
      </c>
      <c r="AL173" s="12">
        <v>19743094.595660001</v>
      </c>
      <c r="AM173" s="12">
        <v>17067615</v>
      </c>
      <c r="AN173" s="33">
        <v>4089401</v>
      </c>
    </row>
    <row r="174" spans="1:40">
      <c r="A174" s="108">
        <v>165</v>
      </c>
      <c r="B174" s="9" t="s">
        <v>1664</v>
      </c>
      <c r="C174" s="109">
        <v>54.41</v>
      </c>
      <c r="D174" s="66">
        <v>54185598</v>
      </c>
      <c r="E174" s="39">
        <v>21722732</v>
      </c>
      <c r="F174" s="66">
        <v>32462866</v>
      </c>
      <c r="G174" s="66">
        <v>58405248.022889994</v>
      </c>
      <c r="H174" s="66">
        <v>23530624</v>
      </c>
      <c r="I174" s="66">
        <v>34874624</v>
      </c>
      <c r="J174" s="66">
        <v>62297084.542392798</v>
      </c>
      <c r="K174" s="66">
        <v>24505538</v>
      </c>
      <c r="L174" s="66">
        <v>37791547</v>
      </c>
      <c r="M174" s="66">
        <v>66974103.664699994</v>
      </c>
      <c r="N174" s="66">
        <v>25736533</v>
      </c>
      <c r="O174" s="66">
        <v>36900852</v>
      </c>
      <c r="P174" s="66">
        <v>4336719</v>
      </c>
      <c r="Q174" s="66">
        <v>70256109.620756119</v>
      </c>
      <c r="R174" s="66">
        <v>28341018</v>
      </c>
      <c r="S174" s="66">
        <v>40412820</v>
      </c>
      <c r="T174" s="66">
        <v>1502272</v>
      </c>
      <c r="U174" s="66">
        <v>69445049.599893317</v>
      </c>
      <c r="V174" s="66">
        <v>29256886</v>
      </c>
      <c r="W174" s="66">
        <v>39466415</v>
      </c>
      <c r="X174" s="66">
        <v>211873</v>
      </c>
      <c r="Y174" s="66">
        <v>2408479</v>
      </c>
      <c r="Z174" s="66">
        <v>74002031.259239987</v>
      </c>
      <c r="AA174" s="66">
        <v>29910919</v>
      </c>
      <c r="AB174" s="66">
        <v>44091112</v>
      </c>
      <c r="AC174" s="12">
        <v>78173570.110089988</v>
      </c>
      <c r="AD174" s="12">
        <v>31406125</v>
      </c>
      <c r="AE174" s="12">
        <v>46767445</v>
      </c>
      <c r="AF174" s="12">
        <v>79552182.518289998</v>
      </c>
      <c r="AG174" s="12">
        <v>32589651</v>
      </c>
      <c r="AH174" s="19">
        <f>46962532+101064</f>
        <v>47063596</v>
      </c>
      <c r="AI174" s="12">
        <v>80737953.747600004</v>
      </c>
      <c r="AJ174" s="12">
        <v>34410984</v>
      </c>
      <c r="AK174" s="33">
        <v>47246321</v>
      </c>
      <c r="AL174" s="12">
        <v>84059175.637440011</v>
      </c>
      <c r="AM174" s="12">
        <v>35620417</v>
      </c>
      <c r="AN174" s="33">
        <v>48438759</v>
      </c>
    </row>
    <row r="175" spans="1:40">
      <c r="A175" s="108">
        <v>166</v>
      </c>
      <c r="B175" s="9" t="s">
        <v>1665</v>
      </c>
      <c r="C175" s="109">
        <v>17.5</v>
      </c>
      <c r="D175" s="66">
        <v>0</v>
      </c>
      <c r="E175" s="39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33">
        <v>0</v>
      </c>
      <c r="AL175" s="12">
        <v>0</v>
      </c>
      <c r="AM175" s="12">
        <v>0</v>
      </c>
      <c r="AN175" s="33">
        <v>0</v>
      </c>
    </row>
    <row r="176" spans="1:40">
      <c r="A176" s="108">
        <v>167</v>
      </c>
      <c r="B176" s="9" t="s">
        <v>1666</v>
      </c>
      <c r="C176" s="109">
        <v>36.5</v>
      </c>
      <c r="D176" s="66">
        <v>34070637</v>
      </c>
      <c r="E176" s="39">
        <v>22637801</v>
      </c>
      <c r="F176" s="66">
        <v>11432836</v>
      </c>
      <c r="G176" s="66">
        <v>37066064.086240001</v>
      </c>
      <c r="H176" s="66">
        <v>23186796</v>
      </c>
      <c r="I176" s="66">
        <v>13879268</v>
      </c>
      <c r="J176" s="66">
        <v>38933172.153506003</v>
      </c>
      <c r="K176" s="66">
        <v>23627132</v>
      </c>
      <c r="L176" s="66">
        <v>15306040</v>
      </c>
      <c r="M176" s="66">
        <v>41292178.534949996</v>
      </c>
      <c r="N176" s="66">
        <v>24028768</v>
      </c>
      <c r="O176" s="66">
        <v>15447917</v>
      </c>
      <c r="P176" s="66">
        <v>1815494</v>
      </c>
      <c r="Q176" s="66">
        <v>43173220.767601192</v>
      </c>
      <c r="R176" s="66">
        <v>24399237</v>
      </c>
      <c r="S176" s="66">
        <v>16918143</v>
      </c>
      <c r="T176" s="66">
        <v>1855841</v>
      </c>
      <c r="U176" s="66">
        <v>42531299.518475883</v>
      </c>
      <c r="V176" s="66">
        <v>24405336</v>
      </c>
      <c r="W176" s="66">
        <v>17778173</v>
      </c>
      <c r="X176" s="66">
        <v>95441</v>
      </c>
      <c r="Y176" s="66">
        <v>1022220</v>
      </c>
      <c r="Z176" s="66">
        <v>42752257.461410008</v>
      </c>
      <c r="AA176" s="66">
        <v>25008185</v>
      </c>
      <c r="AB176" s="66">
        <v>17873614</v>
      </c>
      <c r="AC176" s="12">
        <v>43053921.076990001</v>
      </c>
      <c r="AD176" s="12">
        <v>25772728</v>
      </c>
      <c r="AE176" s="12">
        <v>18060214</v>
      </c>
      <c r="AF176" s="12">
        <v>43496373.837260008</v>
      </c>
      <c r="AG176" s="12">
        <v>26613090</v>
      </c>
      <c r="AH176" s="12">
        <v>18175039</v>
      </c>
      <c r="AI176" s="12">
        <v>41985292.046640001</v>
      </c>
      <c r="AJ176" s="12">
        <v>26566576</v>
      </c>
      <c r="AK176" s="33">
        <v>18283964</v>
      </c>
      <c r="AL176" s="12">
        <v>40931631.918399997</v>
      </c>
      <c r="AM176" s="12">
        <v>26810067</v>
      </c>
      <c r="AN176" s="33">
        <v>18388239</v>
      </c>
    </row>
    <row r="177" spans="1:40">
      <c r="A177" s="108">
        <v>168</v>
      </c>
      <c r="B177" s="9" t="s">
        <v>1667</v>
      </c>
      <c r="C177" s="109">
        <v>17.5</v>
      </c>
      <c r="D177" s="66">
        <v>22442162</v>
      </c>
      <c r="E177" s="39">
        <v>18815418</v>
      </c>
      <c r="F177" s="66">
        <v>3626744</v>
      </c>
      <c r="G177" s="66">
        <v>23820222.600000001</v>
      </c>
      <c r="H177" s="66">
        <v>19829287</v>
      </c>
      <c r="I177" s="66">
        <v>3990936</v>
      </c>
      <c r="J177" s="66">
        <v>24883005.764629867</v>
      </c>
      <c r="K177" s="66">
        <v>20408599</v>
      </c>
      <c r="L177" s="66">
        <v>4474407</v>
      </c>
      <c r="M177" s="66">
        <v>26084987.150000002</v>
      </c>
      <c r="N177" s="66">
        <v>21181516</v>
      </c>
      <c r="O177" s="66">
        <v>4387801</v>
      </c>
      <c r="P177" s="66">
        <v>515670</v>
      </c>
      <c r="Q177" s="66">
        <v>27241689.681577034</v>
      </c>
      <c r="R177" s="66">
        <v>22473658</v>
      </c>
      <c r="S177" s="66">
        <v>4805402</v>
      </c>
      <c r="T177" s="66">
        <v>0</v>
      </c>
      <c r="U177" s="66">
        <v>26691563.970600002</v>
      </c>
      <c r="V177" s="66">
        <v>22521401</v>
      </c>
      <c r="W177" s="66">
        <v>4524671</v>
      </c>
      <c r="X177" s="66">
        <v>24290</v>
      </c>
      <c r="Y177" s="66">
        <v>337066</v>
      </c>
      <c r="Z177" s="66">
        <v>27367247.329999998</v>
      </c>
      <c r="AA177" s="66">
        <v>23246510</v>
      </c>
      <c r="AB177" s="66">
        <v>4548961</v>
      </c>
      <c r="AC177" s="12">
        <v>28162380.189999998</v>
      </c>
      <c r="AD177" s="12">
        <v>24103028</v>
      </c>
      <c r="AE177" s="12">
        <v>4677641</v>
      </c>
      <c r="AF177" s="12">
        <v>29501925.989999995</v>
      </c>
      <c r="AG177" s="12">
        <v>24213134</v>
      </c>
      <c r="AH177" s="19">
        <f>5288792+8422</f>
        <v>5297214</v>
      </c>
      <c r="AI177" s="12">
        <v>30687140.549999997</v>
      </c>
      <c r="AJ177" s="12">
        <v>25404870</v>
      </c>
      <c r="AK177" s="33">
        <v>5381364</v>
      </c>
      <c r="AL177" s="12">
        <v>30592758.849999998</v>
      </c>
      <c r="AM177" s="12">
        <v>25878831</v>
      </c>
      <c r="AN177" s="33">
        <v>5464064</v>
      </c>
    </row>
    <row r="178" spans="1:40">
      <c r="A178" s="108">
        <v>169</v>
      </c>
      <c r="B178" s="9" t="s">
        <v>1668</v>
      </c>
      <c r="C178" s="109">
        <v>17.5</v>
      </c>
      <c r="D178" s="66">
        <v>2842071</v>
      </c>
      <c r="E178" s="39">
        <v>3116566</v>
      </c>
      <c r="F178" s="66">
        <v>338668.4</v>
      </c>
      <c r="G178" s="66">
        <v>2997167.17</v>
      </c>
      <c r="H178" s="66">
        <v>2911376</v>
      </c>
      <c r="I178" s="66">
        <v>375835.4</v>
      </c>
      <c r="J178" s="66">
        <v>3025165.423394056</v>
      </c>
      <c r="K178" s="66">
        <v>2851568</v>
      </c>
      <c r="L178" s="66">
        <v>421906.4</v>
      </c>
      <c r="M178" s="66">
        <v>3162483.16</v>
      </c>
      <c r="N178" s="66">
        <v>2895625</v>
      </c>
      <c r="O178" s="66">
        <v>416376.4</v>
      </c>
      <c r="P178" s="66">
        <v>48934</v>
      </c>
      <c r="Q178" s="66">
        <v>3266374.1133779911</v>
      </c>
      <c r="R178" s="66">
        <v>3033215</v>
      </c>
      <c r="S178" s="66">
        <v>456004</v>
      </c>
      <c r="T178" s="66">
        <v>0</v>
      </c>
      <c r="U178" s="66">
        <v>3153015.2271000003</v>
      </c>
      <c r="V178" s="66">
        <v>2931584</v>
      </c>
      <c r="W178" s="66">
        <v>429364</v>
      </c>
      <c r="X178" s="66">
        <v>2305</v>
      </c>
      <c r="Y178" s="66">
        <v>34185</v>
      </c>
      <c r="Z178" s="66">
        <v>3339019.88</v>
      </c>
      <c r="AA178" s="66">
        <v>3088812</v>
      </c>
      <c r="AB178" s="66">
        <v>431669</v>
      </c>
      <c r="AC178" s="12">
        <v>3695947.6200000006</v>
      </c>
      <c r="AD178" s="12">
        <v>3317639</v>
      </c>
      <c r="AE178" s="12">
        <v>449149</v>
      </c>
      <c r="AF178" s="12">
        <v>3724025.8699999996</v>
      </c>
      <c r="AG178" s="12">
        <v>3296965</v>
      </c>
      <c r="AH178" s="12">
        <v>459899</v>
      </c>
      <c r="AI178" s="12">
        <v>3955020.5</v>
      </c>
      <c r="AJ178" s="12">
        <v>3359179</v>
      </c>
      <c r="AK178" s="33">
        <v>595842</v>
      </c>
      <c r="AL178" s="12">
        <v>4014302.5699999994</v>
      </c>
      <c r="AM178" s="12">
        <v>3344045</v>
      </c>
      <c r="AN178" s="33">
        <v>670258</v>
      </c>
    </row>
    <row r="179" spans="1:40">
      <c r="A179" s="108">
        <v>170</v>
      </c>
      <c r="B179" s="9" t="s">
        <v>1669</v>
      </c>
      <c r="C179" s="109">
        <v>41.89</v>
      </c>
      <c r="D179" s="66">
        <v>37010306</v>
      </c>
      <c r="E179" s="39">
        <v>32604757</v>
      </c>
      <c r="F179" s="66">
        <v>6151638.0000000028</v>
      </c>
      <c r="G179" s="66">
        <v>39489888.753479995</v>
      </c>
      <c r="H179" s="66">
        <v>33387418</v>
      </c>
      <c r="I179" s="66">
        <v>7207775.0000000028</v>
      </c>
      <c r="J179" s="66">
        <v>41647924.173341915</v>
      </c>
      <c r="K179" s="66">
        <v>33111874</v>
      </c>
      <c r="L179" s="66">
        <v>9149845.0000000037</v>
      </c>
      <c r="M179" s="66">
        <v>44383211.209059998</v>
      </c>
      <c r="N179" s="66">
        <v>32757172</v>
      </c>
      <c r="O179" s="66">
        <v>10403395</v>
      </c>
      <c r="P179" s="66">
        <v>1222644</v>
      </c>
      <c r="Q179" s="66">
        <v>46013474.233912654</v>
      </c>
      <c r="R179" s="66">
        <v>32958768</v>
      </c>
      <c r="S179" s="66">
        <v>11393518</v>
      </c>
      <c r="T179" s="66">
        <v>1661188</v>
      </c>
      <c r="U179" s="66">
        <v>46421470.443365268</v>
      </c>
      <c r="V179" s="66">
        <v>33104620</v>
      </c>
      <c r="W179" s="66">
        <v>13061334</v>
      </c>
      <c r="X179" s="66">
        <v>70119</v>
      </c>
      <c r="Y179" s="66">
        <v>185397</v>
      </c>
      <c r="Z179" s="66">
        <v>47531356.683839999</v>
      </c>
      <c r="AA179" s="66">
        <v>33125854</v>
      </c>
      <c r="AB179" s="66">
        <v>14405503</v>
      </c>
      <c r="AC179" s="12">
        <v>50561006.405809999</v>
      </c>
      <c r="AD179" s="12">
        <v>33652670</v>
      </c>
      <c r="AE179" s="12">
        <v>17545220.816238921</v>
      </c>
      <c r="AF179" s="12">
        <v>51938566.105600007</v>
      </c>
      <c r="AG179" s="12">
        <v>33591541</v>
      </c>
      <c r="AH179" s="12">
        <v>18678850.960200321</v>
      </c>
      <c r="AI179" s="12">
        <v>52135804.352599993</v>
      </c>
      <c r="AJ179" s="12">
        <v>32592161</v>
      </c>
      <c r="AK179" s="33">
        <v>19543643</v>
      </c>
      <c r="AL179" s="12">
        <v>55409404.919719994</v>
      </c>
      <c r="AM179" s="12">
        <v>32493304</v>
      </c>
      <c r="AN179" s="33">
        <v>22916101</v>
      </c>
    </row>
    <row r="180" spans="1:40">
      <c r="A180" s="108">
        <v>171</v>
      </c>
      <c r="B180" s="9" t="s">
        <v>1670</v>
      </c>
      <c r="C180" s="109">
        <v>20.6</v>
      </c>
      <c r="D180" s="66">
        <v>32271473</v>
      </c>
      <c r="E180" s="39">
        <v>20214215</v>
      </c>
      <c r="F180" s="66">
        <v>12057258</v>
      </c>
      <c r="G180" s="66">
        <v>34872556.111840002</v>
      </c>
      <c r="H180" s="66">
        <v>21245140</v>
      </c>
      <c r="I180" s="66">
        <v>13627416</v>
      </c>
      <c r="J180" s="66">
        <v>36714948.679464169</v>
      </c>
      <c r="K180" s="66">
        <v>22881016</v>
      </c>
      <c r="L180" s="66">
        <v>14129652</v>
      </c>
      <c r="M180" s="66">
        <v>38563639.171119995</v>
      </c>
      <c r="N180" s="66">
        <v>24240148</v>
      </c>
      <c r="O180" s="66">
        <v>13086402</v>
      </c>
      <c r="P180" s="66">
        <v>1537960</v>
      </c>
      <c r="Q180" s="66">
        <v>40253567.818422206</v>
      </c>
      <c r="R180" s="66">
        <v>26140832</v>
      </c>
      <c r="S180" s="66">
        <v>14331875</v>
      </c>
      <c r="T180" s="66">
        <v>0</v>
      </c>
      <c r="U180" s="66">
        <v>39637274.173409283</v>
      </c>
      <c r="V180" s="66">
        <v>27040077</v>
      </c>
      <c r="W180" s="66">
        <v>13494608</v>
      </c>
      <c r="X180" s="66">
        <v>72445</v>
      </c>
      <c r="Y180" s="66">
        <v>878947</v>
      </c>
      <c r="Z180" s="66">
        <v>39583756.739600003</v>
      </c>
      <c r="AA180" s="66">
        <v>27951328</v>
      </c>
      <c r="AB180" s="66">
        <v>13567053</v>
      </c>
      <c r="AC180" s="12">
        <v>41137358.67464</v>
      </c>
      <c r="AD180" s="12">
        <v>28739555</v>
      </c>
      <c r="AE180" s="12">
        <v>13747293</v>
      </c>
      <c r="AF180" s="12">
        <v>40558278.62376</v>
      </c>
      <c r="AG180" s="12">
        <v>29710952</v>
      </c>
      <c r="AH180" s="12">
        <v>13855893</v>
      </c>
      <c r="AI180" s="12">
        <v>40490934.449160002</v>
      </c>
      <c r="AJ180" s="12">
        <v>31137078</v>
      </c>
      <c r="AK180" s="33">
        <v>13963368</v>
      </c>
      <c r="AL180" s="12">
        <v>40254049.280549996</v>
      </c>
      <c r="AM180" s="12">
        <v>32113539</v>
      </c>
      <c r="AN180" s="33">
        <v>14068193</v>
      </c>
    </row>
    <row r="181" spans="1:40">
      <c r="A181" s="108">
        <v>172</v>
      </c>
      <c r="B181" s="9" t="s">
        <v>1671</v>
      </c>
      <c r="C181" s="109">
        <v>17.5</v>
      </c>
      <c r="D181" s="66">
        <v>15407543</v>
      </c>
      <c r="E181" s="39">
        <v>12020189</v>
      </c>
      <c r="F181" s="66">
        <v>4044754</v>
      </c>
      <c r="G181" s="66">
        <v>15474024.460000001</v>
      </c>
      <c r="H181" s="66">
        <v>12882004</v>
      </c>
      <c r="I181" s="66">
        <v>4145104</v>
      </c>
      <c r="J181" s="66">
        <v>17073801.756701652</v>
      </c>
      <c r="K181" s="66">
        <v>13860224</v>
      </c>
      <c r="L181" s="66">
        <v>4425065</v>
      </c>
      <c r="M181" s="66">
        <v>17636286.130000006</v>
      </c>
      <c r="N181" s="66">
        <v>14142204</v>
      </c>
      <c r="O181" s="66">
        <v>4051695</v>
      </c>
      <c r="P181" s="66">
        <v>476170</v>
      </c>
      <c r="Q181" s="66">
        <v>16283467.18671005</v>
      </c>
      <c r="R181" s="66">
        <v>14193190</v>
      </c>
      <c r="S181" s="66">
        <v>4437308</v>
      </c>
      <c r="T181" s="66">
        <v>0</v>
      </c>
      <c r="U181" s="66">
        <v>16336474.718640003</v>
      </c>
      <c r="V181" s="66">
        <v>14184603</v>
      </c>
      <c r="W181" s="66">
        <v>4178081</v>
      </c>
      <c r="X181" s="66">
        <v>22430</v>
      </c>
      <c r="Y181" s="66">
        <v>283872</v>
      </c>
      <c r="Z181" s="66">
        <v>16170543.359999999</v>
      </c>
      <c r="AA181" s="66">
        <v>14364504</v>
      </c>
      <c r="AB181" s="66">
        <v>4200511</v>
      </c>
      <c r="AC181" s="12">
        <v>16786403.150000002</v>
      </c>
      <c r="AD181" s="12">
        <v>14863230</v>
      </c>
      <c r="AE181" s="12">
        <v>4271711</v>
      </c>
      <c r="AF181" s="12">
        <v>17312286.150000002</v>
      </c>
      <c r="AG181" s="12">
        <v>15116709</v>
      </c>
      <c r="AH181" s="12">
        <v>4316511</v>
      </c>
      <c r="AI181" s="12">
        <v>16847491.769999996</v>
      </c>
      <c r="AJ181" s="12">
        <v>14820989</v>
      </c>
      <c r="AK181" s="33">
        <v>4359861</v>
      </c>
      <c r="AL181" s="12">
        <v>16578175.300000003</v>
      </c>
      <c r="AM181" s="12">
        <v>14402235</v>
      </c>
      <c r="AN181" s="33">
        <v>4402061</v>
      </c>
    </row>
    <row r="182" spans="1:40">
      <c r="A182" s="108">
        <v>173</v>
      </c>
      <c r="B182" s="9" t="s">
        <v>1672</v>
      </c>
      <c r="C182" s="109">
        <v>17.5</v>
      </c>
      <c r="D182" s="66">
        <v>3297524</v>
      </c>
      <c r="E182" s="39">
        <v>3310959</v>
      </c>
      <c r="F182" s="66">
        <v>473897.6</v>
      </c>
      <c r="G182" s="66">
        <v>3387984.92</v>
      </c>
      <c r="H182" s="66">
        <v>3308386</v>
      </c>
      <c r="I182" s="66">
        <v>497697.6</v>
      </c>
      <c r="J182" s="66">
        <v>3488042.5977460435</v>
      </c>
      <c r="K182" s="66">
        <v>3193722</v>
      </c>
      <c r="L182" s="66">
        <v>531510.6</v>
      </c>
      <c r="M182" s="66">
        <v>3669467.71</v>
      </c>
      <c r="N182" s="66">
        <v>3252117</v>
      </c>
      <c r="O182" s="66">
        <v>508287.6</v>
      </c>
      <c r="P182" s="66">
        <v>59736</v>
      </c>
      <c r="Q182" s="66">
        <v>3955927.7226870819</v>
      </c>
      <c r="R182" s="66">
        <v>3490891</v>
      </c>
      <c r="S182" s="66">
        <v>556663</v>
      </c>
      <c r="T182" s="66">
        <v>0</v>
      </c>
      <c r="U182" s="66">
        <v>3799146.5653200001</v>
      </c>
      <c r="V182" s="66">
        <v>3492437</v>
      </c>
      <c r="W182" s="66">
        <v>524142</v>
      </c>
      <c r="X182" s="66">
        <v>2814</v>
      </c>
      <c r="Y182" s="66">
        <v>41557</v>
      </c>
      <c r="Z182" s="66">
        <v>3951256.51</v>
      </c>
      <c r="AA182" s="66">
        <v>3548014</v>
      </c>
      <c r="AB182" s="66">
        <v>526956</v>
      </c>
      <c r="AC182" s="12">
        <v>4131578.0200000009</v>
      </c>
      <c r="AD182" s="12">
        <v>3667812</v>
      </c>
      <c r="AE182" s="12">
        <v>546236</v>
      </c>
      <c r="AF182" s="12">
        <v>4068140.6800000006</v>
      </c>
      <c r="AG182" s="12">
        <v>3673844</v>
      </c>
      <c r="AH182" s="12">
        <v>587658.15474999999</v>
      </c>
      <c r="AI182" s="12">
        <v>4564402.3699999992</v>
      </c>
      <c r="AJ182" s="12">
        <v>3935161</v>
      </c>
      <c r="AK182" s="33">
        <v>661547.15474999999</v>
      </c>
      <c r="AL182" s="12">
        <v>4686148.55</v>
      </c>
      <c r="AM182" s="12">
        <v>3913634</v>
      </c>
      <c r="AN182" s="33">
        <v>772515</v>
      </c>
    </row>
    <row r="183" spans="1:40">
      <c r="A183" s="108">
        <v>174</v>
      </c>
      <c r="B183" s="9" t="s">
        <v>1673</v>
      </c>
      <c r="C183" s="109">
        <v>34.75</v>
      </c>
      <c r="D183" s="66">
        <v>10044441</v>
      </c>
      <c r="E183" s="39">
        <v>8591307</v>
      </c>
      <c r="F183" s="66">
        <v>2211508</v>
      </c>
      <c r="G183" s="66">
        <v>10644015.071359999</v>
      </c>
      <c r="H183" s="66">
        <v>8569489</v>
      </c>
      <c r="I183" s="66">
        <v>2382686</v>
      </c>
      <c r="J183" s="66">
        <v>11391224.980435096</v>
      </c>
      <c r="K183" s="66">
        <v>8539540</v>
      </c>
      <c r="L183" s="66">
        <v>2851685</v>
      </c>
      <c r="M183" s="66">
        <v>11937003.731199998</v>
      </c>
      <c r="N183" s="66">
        <v>8673841</v>
      </c>
      <c r="O183" s="66">
        <v>2919995</v>
      </c>
      <c r="P183" s="66">
        <v>343168</v>
      </c>
      <c r="Q183" s="66">
        <v>12185553.479722442</v>
      </c>
      <c r="R183" s="66">
        <v>8524586</v>
      </c>
      <c r="S183" s="66">
        <v>3197900</v>
      </c>
      <c r="T183" s="66">
        <v>463067</v>
      </c>
      <c r="U183" s="66">
        <v>12064502.865547679</v>
      </c>
      <c r="V183" s="66">
        <v>8480324</v>
      </c>
      <c r="W183" s="66">
        <v>3515408</v>
      </c>
      <c r="X183" s="66">
        <v>18872</v>
      </c>
      <c r="Y183" s="66">
        <v>160487</v>
      </c>
      <c r="Z183" s="66">
        <v>12168260.781569999</v>
      </c>
      <c r="AA183" s="66">
        <v>8664177</v>
      </c>
      <c r="AB183" s="66">
        <v>3534280</v>
      </c>
      <c r="AC183" s="12">
        <v>12727909.260160001</v>
      </c>
      <c r="AD183" s="12">
        <v>8836949</v>
      </c>
      <c r="AE183" s="12">
        <v>3990864.5528999842</v>
      </c>
      <c r="AF183" s="12">
        <v>12848218.426860001</v>
      </c>
      <c r="AG183" s="12">
        <v>9277415</v>
      </c>
      <c r="AH183" s="12">
        <v>4024014.5528999842</v>
      </c>
      <c r="AI183" s="12">
        <v>13617361.215549998</v>
      </c>
      <c r="AJ183" s="12">
        <v>9450152</v>
      </c>
      <c r="AK183" s="33">
        <v>4180312.5528999842</v>
      </c>
      <c r="AL183" s="12">
        <v>13850824.283779997</v>
      </c>
      <c r="AM183" s="12">
        <v>9411919</v>
      </c>
      <c r="AN183" s="33">
        <v>4438905</v>
      </c>
    </row>
    <row r="184" spans="1:40">
      <c r="A184" s="108">
        <v>175</v>
      </c>
      <c r="B184" s="9" t="s">
        <v>1674</v>
      </c>
      <c r="C184" s="109">
        <v>17.5</v>
      </c>
      <c r="D184" s="66">
        <v>21083357</v>
      </c>
      <c r="E184" s="39">
        <v>16366654</v>
      </c>
      <c r="F184" s="66">
        <v>4716703</v>
      </c>
      <c r="G184" s="66">
        <v>22222544.690400001</v>
      </c>
      <c r="H184" s="66">
        <v>17108794</v>
      </c>
      <c r="I184" s="66">
        <v>5113751</v>
      </c>
      <c r="J184" s="66">
        <v>23437455.400163922</v>
      </c>
      <c r="K184" s="66">
        <v>17719122</v>
      </c>
      <c r="L184" s="66">
        <v>5718333</v>
      </c>
      <c r="M184" s="66">
        <v>24405492.276769999</v>
      </c>
      <c r="N184" s="66">
        <v>18347283</v>
      </c>
      <c r="O184" s="66">
        <v>5421102</v>
      </c>
      <c r="P184" s="66">
        <v>637107</v>
      </c>
      <c r="Q184" s="66">
        <v>24887881.817815583</v>
      </c>
      <c r="R184" s="66">
        <v>19908771</v>
      </c>
      <c r="S184" s="66">
        <v>5937045</v>
      </c>
      <c r="T184" s="66">
        <v>0</v>
      </c>
      <c r="U184" s="66">
        <v>24403976.669405282</v>
      </c>
      <c r="V184" s="66">
        <v>20304518</v>
      </c>
      <c r="W184" s="66">
        <v>5590203</v>
      </c>
      <c r="X184" s="66">
        <v>30011</v>
      </c>
      <c r="Y184" s="66">
        <v>389731</v>
      </c>
      <c r="Z184" s="66">
        <v>24263807.570240002</v>
      </c>
      <c r="AA184" s="66">
        <v>20679989</v>
      </c>
      <c r="AB184" s="66">
        <v>5620214</v>
      </c>
      <c r="AC184" s="12">
        <v>24324022.98694</v>
      </c>
      <c r="AD184" s="12">
        <v>21208313</v>
      </c>
      <c r="AE184" s="12">
        <v>5730534</v>
      </c>
      <c r="AF184" s="12">
        <v>24155267.42306</v>
      </c>
      <c r="AG184" s="12">
        <v>21603285</v>
      </c>
      <c r="AH184" s="12">
        <v>5797959</v>
      </c>
      <c r="AI184" s="12">
        <v>23366471.620039996</v>
      </c>
      <c r="AJ184" s="12">
        <v>20811592</v>
      </c>
      <c r="AK184" s="33">
        <v>5862409</v>
      </c>
      <c r="AL184" s="12">
        <v>23395043.4848</v>
      </c>
      <c r="AM184" s="12">
        <v>20516702</v>
      </c>
      <c r="AN184" s="33">
        <v>5925859</v>
      </c>
    </row>
    <row r="185" spans="1:40">
      <c r="A185" s="108">
        <v>176</v>
      </c>
      <c r="B185" s="9" t="s">
        <v>1675</v>
      </c>
      <c r="C185" s="109">
        <v>17.5</v>
      </c>
      <c r="D185" s="66">
        <v>40248747</v>
      </c>
      <c r="E185" s="39">
        <v>32874703</v>
      </c>
      <c r="F185" s="66">
        <v>10251400.4</v>
      </c>
      <c r="G185" s="66">
        <v>43002389.842659995</v>
      </c>
      <c r="H185" s="66">
        <v>34340915</v>
      </c>
      <c r="I185" s="66">
        <v>10733287.4</v>
      </c>
      <c r="J185" s="66">
        <v>46366010.244539626</v>
      </c>
      <c r="K185" s="66">
        <v>35851875</v>
      </c>
      <c r="L185" s="66">
        <v>11321921.4</v>
      </c>
      <c r="M185" s="66">
        <v>48419758.008079998</v>
      </c>
      <c r="N185" s="66">
        <v>37389566</v>
      </c>
      <c r="O185" s="66">
        <v>10452869.4</v>
      </c>
      <c r="P185" s="66">
        <v>1228458</v>
      </c>
      <c r="Q185" s="66">
        <v>50459876.273372002</v>
      </c>
      <c r="R185" s="66">
        <v>41624962</v>
      </c>
      <c r="S185" s="66">
        <v>11447701</v>
      </c>
      <c r="T185" s="66">
        <v>0</v>
      </c>
      <c r="U185" s="66">
        <v>49632982.275670551</v>
      </c>
      <c r="V185" s="66">
        <v>42205952</v>
      </c>
      <c r="W185" s="66">
        <v>10778927</v>
      </c>
      <c r="X185" s="66">
        <v>57866</v>
      </c>
      <c r="Y185" s="66">
        <v>741233</v>
      </c>
      <c r="Z185" s="66">
        <v>51296237.986520007</v>
      </c>
      <c r="AA185" s="66">
        <v>42820019</v>
      </c>
      <c r="AB185" s="66">
        <v>10836793</v>
      </c>
      <c r="AC185" s="12">
        <v>53745484.954950012</v>
      </c>
      <c r="AD185" s="12">
        <v>44080589</v>
      </c>
      <c r="AE185" s="12">
        <v>11047553</v>
      </c>
      <c r="AF185" s="12">
        <v>52242342.704740003</v>
      </c>
      <c r="AG185" s="12">
        <v>45112884</v>
      </c>
      <c r="AH185" s="19">
        <f>11173603+33688</f>
        <v>11207291</v>
      </c>
      <c r="AI185" s="12">
        <v>52268719.305079997</v>
      </c>
      <c r="AJ185" s="12">
        <v>45014043</v>
      </c>
      <c r="AK185" s="33">
        <v>11332041</v>
      </c>
      <c r="AL185" s="12">
        <v>52826959.864799984</v>
      </c>
      <c r="AM185" s="12">
        <v>45090390</v>
      </c>
      <c r="AN185" s="33">
        <v>11454441</v>
      </c>
    </row>
    <row r="186" spans="1:40">
      <c r="A186" s="108">
        <v>177</v>
      </c>
      <c r="B186" s="9" t="s">
        <v>1676</v>
      </c>
      <c r="C186" s="109">
        <v>35.4</v>
      </c>
      <c r="D186" s="66">
        <v>19580722</v>
      </c>
      <c r="E186" s="39">
        <v>13433801</v>
      </c>
      <c r="F186" s="66">
        <v>6292863</v>
      </c>
      <c r="G186" s="66">
        <v>20747660.14057</v>
      </c>
      <c r="H186" s="66">
        <v>13372805</v>
      </c>
      <c r="I186" s="66">
        <v>7374855</v>
      </c>
      <c r="J186" s="66">
        <v>21605016.00124561</v>
      </c>
      <c r="K186" s="66">
        <v>13383579</v>
      </c>
      <c r="L186" s="66">
        <v>8221437</v>
      </c>
      <c r="M186" s="66">
        <v>22347779.065000005</v>
      </c>
      <c r="N186" s="66">
        <v>13117342</v>
      </c>
      <c r="O186" s="66">
        <v>8860400</v>
      </c>
      <c r="P186" s="66">
        <v>370037</v>
      </c>
      <c r="Q186" s="66">
        <v>23324796.46238941</v>
      </c>
      <c r="R186" s="66">
        <v>12868279</v>
      </c>
      <c r="S186" s="66">
        <v>9045828</v>
      </c>
      <c r="T186" s="66">
        <v>1410689</v>
      </c>
      <c r="U186" s="66">
        <v>22310016.342912722</v>
      </c>
      <c r="V186" s="66">
        <v>12851891</v>
      </c>
      <c r="W186" s="66">
        <v>9845648</v>
      </c>
      <c r="X186" s="66">
        <v>52856</v>
      </c>
      <c r="Y186" s="66">
        <v>624313</v>
      </c>
      <c r="Z186" s="66">
        <v>22260938.035379998</v>
      </c>
      <c r="AA186" s="66">
        <v>13120301</v>
      </c>
      <c r="AB186" s="66">
        <v>9898504</v>
      </c>
      <c r="AC186" s="12">
        <v>22211260.904100001</v>
      </c>
      <c r="AD186" s="12">
        <v>13680191</v>
      </c>
      <c r="AE186" s="12">
        <v>9997944</v>
      </c>
      <c r="AF186" s="12">
        <v>22149987.50784</v>
      </c>
      <c r="AG186" s="12">
        <v>14085853</v>
      </c>
      <c r="AH186" s="12">
        <v>10058469</v>
      </c>
      <c r="AI186" s="12">
        <v>21554025.020479999</v>
      </c>
      <c r="AJ186" s="12">
        <v>14114067</v>
      </c>
      <c r="AK186" s="33">
        <v>10117244</v>
      </c>
      <c r="AL186" s="12">
        <v>21958660.335269995</v>
      </c>
      <c r="AM186" s="12">
        <v>14480057</v>
      </c>
      <c r="AN186" s="33">
        <v>10175519</v>
      </c>
    </row>
    <row r="187" spans="1:40">
      <c r="A187" s="108">
        <v>178</v>
      </c>
      <c r="B187" s="9" t="s">
        <v>1677</v>
      </c>
      <c r="C187" s="109">
        <v>17.5</v>
      </c>
      <c r="D187" s="66">
        <v>24907341</v>
      </c>
      <c r="E187" s="39">
        <v>20737665</v>
      </c>
      <c r="F187" s="66">
        <v>5187289.5999999996</v>
      </c>
      <c r="G187" s="66">
        <v>26011915.689749997</v>
      </c>
      <c r="H187" s="66">
        <v>21369417</v>
      </c>
      <c r="I187" s="66">
        <v>5380590.5999999996</v>
      </c>
      <c r="J187" s="66">
        <v>27602185.703187775</v>
      </c>
      <c r="K187" s="66">
        <v>21907581</v>
      </c>
      <c r="L187" s="66">
        <v>5694605</v>
      </c>
      <c r="M187" s="66">
        <v>30260569.438900001</v>
      </c>
      <c r="N187" s="66">
        <v>22718830</v>
      </c>
      <c r="O187" s="66">
        <v>6748618</v>
      </c>
      <c r="P187" s="66">
        <v>793121</v>
      </c>
      <c r="Q187" s="66">
        <v>32562555.060026802</v>
      </c>
      <c r="R187" s="66">
        <v>24854305</v>
      </c>
      <c r="S187" s="66">
        <v>7390904</v>
      </c>
      <c r="T187" s="66">
        <v>317346</v>
      </c>
      <c r="U187" s="66">
        <v>32186376.980879758</v>
      </c>
      <c r="V187" s="66">
        <v>25348596</v>
      </c>
      <c r="W187" s="66">
        <v>7257935</v>
      </c>
      <c r="X187" s="66">
        <v>38964</v>
      </c>
      <c r="Y187" s="66">
        <v>504526</v>
      </c>
      <c r="Z187" s="66">
        <v>33172689.346400008</v>
      </c>
      <c r="AA187" s="66">
        <v>25849124</v>
      </c>
      <c r="AB187" s="66">
        <v>7323565</v>
      </c>
      <c r="AC187" s="12">
        <v>34237368.45262</v>
      </c>
      <c r="AD187" s="12">
        <v>26657847</v>
      </c>
      <c r="AE187" s="12">
        <v>7672924</v>
      </c>
      <c r="AF187" s="12">
        <v>34787745.958120003</v>
      </c>
      <c r="AG187" s="12">
        <v>27402853</v>
      </c>
      <c r="AH187" s="19">
        <f>7765699+8422</f>
        <v>7774121</v>
      </c>
      <c r="AI187" s="12">
        <v>35264711.847039998</v>
      </c>
      <c r="AJ187" s="12">
        <v>28117748</v>
      </c>
      <c r="AK187" s="33">
        <v>7867296</v>
      </c>
      <c r="AL187" s="12">
        <v>36086251.428580001</v>
      </c>
      <c r="AM187" s="12">
        <v>29102972</v>
      </c>
      <c r="AN187" s="33">
        <v>7960596</v>
      </c>
    </row>
    <row r="188" spans="1:40">
      <c r="A188" s="108">
        <v>179</v>
      </c>
      <c r="B188" s="9" t="s">
        <v>1678</v>
      </c>
      <c r="C188" s="109">
        <v>34.4</v>
      </c>
      <c r="D188" s="66">
        <v>0</v>
      </c>
      <c r="E188" s="39">
        <v>4125</v>
      </c>
      <c r="F188" s="66">
        <v>0</v>
      </c>
      <c r="G188" s="66">
        <v>11108.373639999998</v>
      </c>
      <c r="H188" s="66">
        <v>4683</v>
      </c>
      <c r="I188" s="66">
        <v>6425</v>
      </c>
      <c r="J188" s="66">
        <v>23065.342200000003</v>
      </c>
      <c r="K188" s="66">
        <v>9814</v>
      </c>
      <c r="L188" s="66">
        <v>13251</v>
      </c>
      <c r="M188" s="66">
        <v>48402.476480000005</v>
      </c>
      <c r="N188" s="66">
        <v>20739</v>
      </c>
      <c r="O188" s="66">
        <v>27663</v>
      </c>
      <c r="P188" s="66">
        <v>0</v>
      </c>
      <c r="Q188" s="66">
        <v>49954.876631578947</v>
      </c>
      <c r="R188" s="66">
        <v>22735</v>
      </c>
      <c r="S188" s="66">
        <v>27110</v>
      </c>
      <c r="T188" s="66">
        <v>110</v>
      </c>
      <c r="U188" s="66">
        <v>36523.099191600006</v>
      </c>
      <c r="V188" s="66">
        <v>17440</v>
      </c>
      <c r="W188" s="66">
        <v>26131</v>
      </c>
      <c r="X188" s="66">
        <v>0</v>
      </c>
      <c r="Y188" s="66">
        <v>0</v>
      </c>
      <c r="Z188" s="66">
        <v>24882.900699999998</v>
      </c>
      <c r="AA188" s="66">
        <v>12459</v>
      </c>
      <c r="AB188" s="66">
        <v>24882.900699999998</v>
      </c>
      <c r="AC188" s="12">
        <v>0</v>
      </c>
      <c r="AD188" s="12">
        <v>0</v>
      </c>
      <c r="AE188" s="12">
        <v>0</v>
      </c>
      <c r="AF188" s="12">
        <v>26487.781899999998</v>
      </c>
      <c r="AG188" s="12">
        <v>14438</v>
      </c>
      <c r="AH188" s="12">
        <v>12050</v>
      </c>
      <c r="AI188" s="12">
        <v>26544.465999999997</v>
      </c>
      <c r="AJ188" s="12">
        <v>15491</v>
      </c>
      <c r="AK188" s="33">
        <v>12050</v>
      </c>
      <c r="AL188" s="12">
        <v>26877.483239999998</v>
      </c>
      <c r="AM188" s="12">
        <v>16445</v>
      </c>
      <c r="AN188" s="33">
        <v>12050</v>
      </c>
    </row>
    <row r="189" spans="1:40">
      <c r="A189" s="108">
        <v>180</v>
      </c>
      <c r="B189" s="9" t="s">
        <v>1679</v>
      </c>
      <c r="C189" s="109">
        <v>40.76</v>
      </c>
      <c r="D189" s="66">
        <v>0</v>
      </c>
      <c r="E189" s="39">
        <v>0</v>
      </c>
      <c r="F189" s="66">
        <v>0</v>
      </c>
      <c r="G189" s="66">
        <v>0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0</v>
      </c>
      <c r="S189" s="66">
        <v>0</v>
      </c>
      <c r="T189" s="66">
        <v>0</v>
      </c>
      <c r="U189" s="66">
        <v>0</v>
      </c>
      <c r="V189" s="66">
        <v>0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  <c r="AB189" s="66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9">
        <f>0+50532</f>
        <v>50532</v>
      </c>
      <c r="AI189" s="12">
        <v>39014.69999999999</v>
      </c>
      <c r="AJ189" s="12">
        <v>23081</v>
      </c>
      <c r="AK189" s="33">
        <v>39014.69999999999</v>
      </c>
      <c r="AL189" s="12">
        <v>39599.880000000005</v>
      </c>
      <c r="AM189" s="12">
        <v>24335</v>
      </c>
      <c r="AN189" s="33">
        <v>39014.69999999999</v>
      </c>
    </row>
    <row r="190" spans="1:40">
      <c r="A190" s="108">
        <v>181</v>
      </c>
      <c r="B190" s="9" t="s">
        <v>1680</v>
      </c>
      <c r="C190" s="109">
        <v>55.37</v>
      </c>
      <c r="D190" s="66">
        <v>56448568</v>
      </c>
      <c r="E190" s="39">
        <v>25976682</v>
      </c>
      <c r="F190" s="66">
        <v>30471886</v>
      </c>
      <c r="G190" s="66">
        <v>60543616.070000008</v>
      </c>
      <c r="H190" s="66">
        <v>27289639</v>
      </c>
      <c r="I190" s="66">
        <v>33253977</v>
      </c>
      <c r="J190" s="66">
        <v>64593404.869511366</v>
      </c>
      <c r="K190" s="66">
        <v>28479615</v>
      </c>
      <c r="L190" s="66">
        <v>36113790</v>
      </c>
      <c r="M190" s="66">
        <v>66932258.720000006</v>
      </c>
      <c r="N190" s="66">
        <v>29640305</v>
      </c>
      <c r="O190" s="66">
        <v>33440001</v>
      </c>
      <c r="P190" s="66">
        <v>3929987</v>
      </c>
      <c r="Q190" s="66">
        <v>70754596.227797136</v>
      </c>
      <c r="R190" s="66">
        <v>29742140</v>
      </c>
      <c r="S190" s="66">
        <v>36622588</v>
      </c>
      <c r="T190" s="66">
        <v>4389868</v>
      </c>
      <c r="U190" s="66">
        <v>67174266.656939983</v>
      </c>
      <c r="V190" s="66">
        <v>30293532</v>
      </c>
      <c r="W190" s="66">
        <v>38616511</v>
      </c>
      <c r="X190" s="66">
        <v>207311</v>
      </c>
      <c r="Y190" s="66">
        <v>2370809</v>
      </c>
      <c r="Z190" s="66">
        <v>66167336.409999996</v>
      </c>
      <c r="AA190" s="66">
        <v>30557302</v>
      </c>
      <c r="AB190" s="66">
        <v>38823822</v>
      </c>
      <c r="AC190" s="12">
        <v>68082307.960000008</v>
      </c>
      <c r="AD190" s="12">
        <v>31301841</v>
      </c>
      <c r="AE190" s="12">
        <v>39110902</v>
      </c>
      <c r="AF190" s="12">
        <v>72821269.290000007</v>
      </c>
      <c r="AG190" s="12">
        <v>32658088</v>
      </c>
      <c r="AH190" s="19">
        <f>40240901.1178455+421101</f>
        <v>40662002.117845498</v>
      </c>
      <c r="AI190" s="12">
        <v>73674473.939999998</v>
      </c>
      <c r="AJ190" s="12">
        <v>33532493</v>
      </c>
      <c r="AK190" s="33">
        <v>40839452.117845498</v>
      </c>
      <c r="AL190" s="12">
        <v>75476679.289999992</v>
      </c>
      <c r="AM190" s="12">
        <v>34357316</v>
      </c>
      <c r="AN190" s="33">
        <v>41119363</v>
      </c>
    </row>
    <row r="191" spans="1:40">
      <c r="A191" s="108">
        <v>182</v>
      </c>
      <c r="B191" s="9" t="s">
        <v>1681</v>
      </c>
      <c r="C191" s="109">
        <v>51.22</v>
      </c>
      <c r="D191" s="66">
        <v>26467283</v>
      </c>
      <c r="E191" s="39">
        <v>12717234</v>
      </c>
      <c r="F191" s="66">
        <v>15072339.000000002</v>
      </c>
      <c r="G191" s="66">
        <v>28711248.540000003</v>
      </c>
      <c r="H191" s="66">
        <v>13593641</v>
      </c>
      <c r="I191" s="66">
        <v>16271963.000000002</v>
      </c>
      <c r="J191" s="66">
        <v>29349175.555037435</v>
      </c>
      <c r="K191" s="66">
        <v>13995503</v>
      </c>
      <c r="L191" s="66">
        <v>16591501.000000002</v>
      </c>
      <c r="M191" s="66">
        <v>30535052.200000003</v>
      </c>
      <c r="N191" s="66">
        <v>14305024</v>
      </c>
      <c r="O191" s="66">
        <v>15378099</v>
      </c>
      <c r="P191" s="66">
        <v>1807289</v>
      </c>
      <c r="Q191" s="66">
        <v>32049946.575188514</v>
      </c>
      <c r="R191" s="66">
        <v>14608790</v>
      </c>
      <c r="S191" s="66">
        <v>16841680</v>
      </c>
      <c r="T191" s="66">
        <v>599477</v>
      </c>
      <c r="U191" s="66">
        <v>31398532.903860003</v>
      </c>
      <c r="V191" s="66">
        <v>14805660</v>
      </c>
      <c r="W191" s="66">
        <v>16422246</v>
      </c>
      <c r="X191" s="66">
        <v>88162</v>
      </c>
      <c r="Y191" s="66">
        <v>1020099</v>
      </c>
      <c r="Z191" s="66">
        <v>32141290.059999999</v>
      </c>
      <c r="AA191" s="66">
        <v>15132961</v>
      </c>
      <c r="AB191" s="66">
        <v>17008329</v>
      </c>
      <c r="AC191" s="12">
        <v>32752133.430000003</v>
      </c>
      <c r="AD191" s="12">
        <v>15459649</v>
      </c>
      <c r="AE191" s="12">
        <v>17292484</v>
      </c>
      <c r="AF191" s="12">
        <v>32588658.5</v>
      </c>
      <c r="AG191" s="12">
        <v>15715800</v>
      </c>
      <c r="AH191" s="12">
        <v>17376809</v>
      </c>
      <c r="AI191" s="12">
        <v>32073963.209999997</v>
      </c>
      <c r="AJ191" s="12">
        <v>15945136</v>
      </c>
      <c r="AK191" s="33">
        <v>17459284</v>
      </c>
      <c r="AL191" s="12">
        <v>32000342.629999999</v>
      </c>
      <c r="AM191" s="12">
        <v>16053881</v>
      </c>
      <c r="AN191" s="33">
        <v>17539709</v>
      </c>
    </row>
    <row r="192" spans="1:40">
      <c r="A192" s="108">
        <v>183</v>
      </c>
      <c r="B192" s="9" t="s">
        <v>1682</v>
      </c>
      <c r="C192" s="109">
        <v>17.5</v>
      </c>
      <c r="D192" s="66">
        <v>0</v>
      </c>
      <c r="E192" s="39">
        <v>2821</v>
      </c>
      <c r="F192" s="66">
        <v>0</v>
      </c>
      <c r="G192" s="66">
        <v>0</v>
      </c>
      <c r="H192" s="66">
        <v>746</v>
      </c>
      <c r="I192" s="66">
        <v>0</v>
      </c>
      <c r="J192" s="66">
        <v>0</v>
      </c>
      <c r="K192" s="66">
        <v>0</v>
      </c>
      <c r="L192" s="66">
        <v>0</v>
      </c>
      <c r="M192" s="66">
        <v>35830.47</v>
      </c>
      <c r="N192" s="66">
        <v>21223</v>
      </c>
      <c r="O192" s="66">
        <v>17650</v>
      </c>
      <c r="P192" s="66">
        <v>0</v>
      </c>
      <c r="Q192" s="66">
        <v>36919.725014354073</v>
      </c>
      <c r="R192" s="66">
        <v>21121</v>
      </c>
      <c r="S192" s="66">
        <v>17297</v>
      </c>
      <c r="T192" s="66">
        <v>0</v>
      </c>
      <c r="U192" s="66">
        <v>36107.447039999999</v>
      </c>
      <c r="V192" s="66">
        <v>18057</v>
      </c>
      <c r="W192" s="66">
        <v>18050</v>
      </c>
      <c r="X192" s="66">
        <v>0</v>
      </c>
      <c r="Y192" s="66">
        <v>0</v>
      </c>
      <c r="Z192" s="66">
        <v>36750.21</v>
      </c>
      <c r="AA192" s="66">
        <v>21942</v>
      </c>
      <c r="AB192" s="66">
        <v>18050</v>
      </c>
      <c r="AC192" s="12">
        <v>38091.630000000005</v>
      </c>
      <c r="AD192" s="12">
        <v>24466</v>
      </c>
      <c r="AE192" s="12">
        <v>18050</v>
      </c>
      <c r="AF192" s="12">
        <v>51576.08</v>
      </c>
      <c r="AG192" s="12">
        <v>33824</v>
      </c>
      <c r="AH192" s="12">
        <v>18050</v>
      </c>
      <c r="AI192" s="12">
        <v>52019.6</v>
      </c>
      <c r="AJ192" s="12">
        <v>39422</v>
      </c>
      <c r="AK192" s="33">
        <v>18050</v>
      </c>
      <c r="AL192" s="12">
        <v>13199.960000000001</v>
      </c>
      <c r="AM192" s="12">
        <v>11856</v>
      </c>
      <c r="AN192" s="33">
        <v>13199.960000000001</v>
      </c>
    </row>
    <row r="193" spans="1:40">
      <c r="A193" s="108">
        <v>184</v>
      </c>
      <c r="B193" s="9" t="s">
        <v>1683</v>
      </c>
      <c r="C193" s="109">
        <v>17.5</v>
      </c>
      <c r="D193" s="66">
        <v>5089625</v>
      </c>
      <c r="E193" s="39">
        <v>4017323</v>
      </c>
      <c r="F193" s="66">
        <v>1072302</v>
      </c>
      <c r="G193" s="66">
        <v>5471810.5766400006</v>
      </c>
      <c r="H193" s="66">
        <v>4145862</v>
      </c>
      <c r="I193" s="66">
        <v>1325949</v>
      </c>
      <c r="J193" s="66">
        <v>5832959.1376389088</v>
      </c>
      <c r="K193" s="66">
        <v>4345126</v>
      </c>
      <c r="L193" s="66">
        <v>1487833</v>
      </c>
      <c r="M193" s="66">
        <v>6321846.7792799994</v>
      </c>
      <c r="N193" s="66">
        <v>4793498</v>
      </c>
      <c r="O193" s="66">
        <v>1430804</v>
      </c>
      <c r="P193" s="66">
        <v>168153</v>
      </c>
      <c r="Q193" s="66">
        <v>6442872.8063946106</v>
      </c>
      <c r="R193" s="66">
        <v>5100614</v>
      </c>
      <c r="S193" s="66">
        <v>1566978</v>
      </c>
      <c r="T193" s="66">
        <v>0</v>
      </c>
      <c r="U193" s="66">
        <v>6158787.1565006413</v>
      </c>
      <c r="V193" s="66">
        <v>5254874</v>
      </c>
      <c r="W193" s="66">
        <v>1475435</v>
      </c>
      <c r="X193" s="66">
        <v>7921</v>
      </c>
      <c r="Y193" s="66">
        <v>102722</v>
      </c>
      <c r="Z193" s="66">
        <v>6001241.5991799999</v>
      </c>
      <c r="AA193" s="66">
        <v>5162532</v>
      </c>
      <c r="AB193" s="66">
        <v>1483356</v>
      </c>
      <c r="AC193" s="12">
        <v>6436171.7904999992</v>
      </c>
      <c r="AD193" s="12">
        <v>5445815</v>
      </c>
      <c r="AE193" s="12">
        <v>1513276</v>
      </c>
      <c r="AF193" s="12">
        <v>6537210.6908500008</v>
      </c>
      <c r="AG193" s="12">
        <v>5536081</v>
      </c>
      <c r="AH193" s="12">
        <v>1531951</v>
      </c>
      <c r="AI193" s="12">
        <v>6500381.7589600012</v>
      </c>
      <c r="AJ193" s="12">
        <v>5534548</v>
      </c>
      <c r="AK193" s="33">
        <v>1550526</v>
      </c>
      <c r="AL193" s="12">
        <v>6509297.9842300005</v>
      </c>
      <c r="AM193" s="12">
        <v>5617606</v>
      </c>
      <c r="AN193" s="33">
        <v>1568751</v>
      </c>
    </row>
    <row r="194" spans="1:40">
      <c r="A194" s="108">
        <v>185</v>
      </c>
      <c r="B194" s="9" t="s">
        <v>1684</v>
      </c>
      <c r="C194" s="109">
        <v>48.85</v>
      </c>
      <c r="D194" s="66">
        <v>30216135</v>
      </c>
      <c r="E194" s="39">
        <v>22301521</v>
      </c>
      <c r="F194" s="66">
        <v>9514224.4000000004</v>
      </c>
      <c r="G194" s="66">
        <v>33490000.671320003</v>
      </c>
      <c r="H194" s="66">
        <v>22721351</v>
      </c>
      <c r="I194" s="66">
        <v>10882700</v>
      </c>
      <c r="J194" s="66">
        <v>34771548.012968563</v>
      </c>
      <c r="K194" s="66">
        <v>22716028</v>
      </c>
      <c r="L194" s="66">
        <v>12145146</v>
      </c>
      <c r="M194" s="66">
        <v>36857352.51055</v>
      </c>
      <c r="N194" s="66">
        <v>22611874</v>
      </c>
      <c r="O194" s="66">
        <v>12747364</v>
      </c>
      <c r="P194" s="66">
        <v>1498115</v>
      </c>
      <c r="Q194" s="66">
        <v>38573246.502751864</v>
      </c>
      <c r="R194" s="66">
        <v>22694316</v>
      </c>
      <c r="S194" s="66">
        <v>13960569</v>
      </c>
      <c r="T194" s="66">
        <v>1918362</v>
      </c>
      <c r="U194" s="66">
        <v>37839983.058274925</v>
      </c>
      <c r="V194" s="66">
        <v>22556065</v>
      </c>
      <c r="W194" s="66">
        <v>14990659</v>
      </c>
      <c r="X194" s="66">
        <v>80476</v>
      </c>
      <c r="Y194" s="66">
        <v>910271</v>
      </c>
      <c r="Z194" s="66">
        <v>39488612.219000004</v>
      </c>
      <c r="AA194" s="66">
        <v>22785673</v>
      </c>
      <c r="AB194" s="66">
        <v>16702939</v>
      </c>
      <c r="AC194" s="12">
        <v>41626385.357300006</v>
      </c>
      <c r="AD194" s="12">
        <v>23315453</v>
      </c>
      <c r="AE194" s="12">
        <v>18734609.200679597</v>
      </c>
      <c r="AF194" s="12">
        <v>42774603.567850001</v>
      </c>
      <c r="AG194" s="12">
        <v>23819112</v>
      </c>
      <c r="AH194" s="12">
        <v>19457577.302150823</v>
      </c>
      <c r="AI194" s="12">
        <v>43366941.909150004</v>
      </c>
      <c r="AJ194" s="12">
        <v>23509175</v>
      </c>
      <c r="AK194" s="33">
        <v>20022624.302150823</v>
      </c>
      <c r="AL194" s="12">
        <v>44418717.093200006</v>
      </c>
      <c r="AM194" s="12">
        <v>23574280</v>
      </c>
      <c r="AN194" s="33">
        <v>20844437</v>
      </c>
    </row>
    <row r="195" spans="1:40">
      <c r="A195" s="108">
        <v>186</v>
      </c>
      <c r="B195" s="9" t="s">
        <v>1685</v>
      </c>
      <c r="C195" s="109">
        <v>40.04</v>
      </c>
      <c r="D195" s="66">
        <v>14287540</v>
      </c>
      <c r="E195" s="39">
        <v>8778478</v>
      </c>
      <c r="F195" s="66">
        <v>5889114</v>
      </c>
      <c r="G195" s="66">
        <v>15323374.32</v>
      </c>
      <c r="H195" s="66">
        <v>9000628</v>
      </c>
      <c r="I195" s="66">
        <v>6392219</v>
      </c>
      <c r="J195" s="66">
        <v>15891803.931504436</v>
      </c>
      <c r="K195" s="66">
        <v>9533703</v>
      </c>
      <c r="L195" s="66">
        <v>6643067</v>
      </c>
      <c r="M195" s="66">
        <v>16607443.680000002</v>
      </c>
      <c r="N195" s="66">
        <v>9835784</v>
      </c>
      <c r="O195" s="66">
        <v>6225068</v>
      </c>
      <c r="P195" s="66">
        <v>731592</v>
      </c>
      <c r="Q195" s="66">
        <v>17069156.465240195</v>
      </c>
      <c r="R195" s="66">
        <v>10132004</v>
      </c>
      <c r="S195" s="66">
        <v>6817527</v>
      </c>
      <c r="T195" s="66">
        <v>119625</v>
      </c>
      <c r="U195" s="66">
        <v>16354315.981439997</v>
      </c>
      <c r="V195" s="66">
        <v>10084315</v>
      </c>
      <c r="W195" s="66">
        <v>6531884</v>
      </c>
      <c r="X195" s="66">
        <v>35066</v>
      </c>
      <c r="Y195" s="66">
        <v>416852</v>
      </c>
      <c r="Z195" s="66">
        <v>16266575.289999999</v>
      </c>
      <c r="AA195" s="66">
        <v>10291233</v>
      </c>
      <c r="AB195" s="66">
        <v>6566950</v>
      </c>
      <c r="AC195" s="12">
        <v>16716297.900000002</v>
      </c>
      <c r="AD195" s="12">
        <v>10391532</v>
      </c>
      <c r="AE195" s="12">
        <v>6638870</v>
      </c>
      <c r="AF195" s="12">
        <v>16935435.850000001</v>
      </c>
      <c r="AG195" s="12">
        <v>10537672</v>
      </c>
      <c r="AH195" s="12">
        <v>6745941.8450512495</v>
      </c>
      <c r="AI195" s="12">
        <v>17048501.060000002</v>
      </c>
      <c r="AJ195" s="12">
        <v>10443623</v>
      </c>
      <c r="AK195" s="33">
        <v>6879057.8450512495</v>
      </c>
      <c r="AL195" s="12">
        <v>17130949.16</v>
      </c>
      <c r="AM195" s="12">
        <v>10531645</v>
      </c>
      <c r="AN195" s="33">
        <v>6922982.8450512495</v>
      </c>
    </row>
    <row r="196" spans="1:40">
      <c r="A196" s="108">
        <v>187</v>
      </c>
      <c r="B196" s="9" t="s">
        <v>1686</v>
      </c>
      <c r="C196" s="109">
        <v>34</v>
      </c>
      <c r="D196" s="66">
        <v>9097512</v>
      </c>
      <c r="E196" s="39">
        <v>7264775</v>
      </c>
      <c r="F196" s="66">
        <v>1884585.6</v>
      </c>
      <c r="G196" s="66">
        <v>9483891.5441799983</v>
      </c>
      <c r="H196" s="66">
        <v>7426472</v>
      </c>
      <c r="I196" s="66">
        <v>2102687.6</v>
      </c>
      <c r="J196" s="66">
        <v>10117122.766417645</v>
      </c>
      <c r="K196" s="66">
        <v>7330284</v>
      </c>
      <c r="L196" s="66">
        <v>2786839</v>
      </c>
      <c r="M196" s="66">
        <v>11000973.682880001</v>
      </c>
      <c r="N196" s="66">
        <v>7435813</v>
      </c>
      <c r="O196" s="66">
        <v>3190233</v>
      </c>
      <c r="P196" s="66">
        <v>374928</v>
      </c>
      <c r="Q196" s="66">
        <v>11653273.708027104</v>
      </c>
      <c r="R196" s="66">
        <v>7440876</v>
      </c>
      <c r="S196" s="66">
        <v>3493858</v>
      </c>
      <c r="T196" s="66">
        <v>718540</v>
      </c>
      <c r="U196" s="66">
        <v>11328953.966638198</v>
      </c>
      <c r="V196" s="66">
        <v>7432660</v>
      </c>
      <c r="W196" s="66">
        <v>3966310</v>
      </c>
      <c r="X196" s="66">
        <v>21293</v>
      </c>
      <c r="Y196" s="66">
        <v>257445</v>
      </c>
      <c r="Z196" s="66">
        <v>11812388.784249999</v>
      </c>
      <c r="AA196" s="66">
        <v>7564328</v>
      </c>
      <c r="AB196" s="66">
        <v>4248061</v>
      </c>
      <c r="AC196" s="12">
        <v>12313171.274950001</v>
      </c>
      <c r="AD196" s="12">
        <v>7862256</v>
      </c>
      <c r="AE196" s="12">
        <v>4534410.8393613929</v>
      </c>
      <c r="AF196" s="12">
        <v>12451955.106319999</v>
      </c>
      <c r="AG196" s="12">
        <v>8164569</v>
      </c>
      <c r="AH196" s="12">
        <v>4592771.5320735266</v>
      </c>
      <c r="AI196" s="12">
        <v>12356473.845559999</v>
      </c>
      <c r="AJ196" s="12">
        <v>8219727</v>
      </c>
      <c r="AK196" s="33">
        <v>4625471.5320735266</v>
      </c>
      <c r="AL196" s="12">
        <v>12205625.68949</v>
      </c>
      <c r="AM196" s="12">
        <v>8273796</v>
      </c>
      <c r="AN196" s="33">
        <v>4657396.5320735266</v>
      </c>
    </row>
    <row r="197" spans="1:40">
      <c r="A197" s="108">
        <v>188</v>
      </c>
      <c r="B197" s="9" t="s">
        <v>1687</v>
      </c>
      <c r="C197" s="109">
        <v>59.92</v>
      </c>
      <c r="D197" s="66">
        <v>0</v>
      </c>
      <c r="E197" s="39">
        <v>3591</v>
      </c>
      <c r="F197" s="66">
        <v>0</v>
      </c>
      <c r="G197" s="66">
        <v>10849.66</v>
      </c>
      <c r="H197" s="66">
        <v>3214</v>
      </c>
      <c r="I197" s="66">
        <v>7636</v>
      </c>
      <c r="J197" s="66">
        <v>22710.54</v>
      </c>
      <c r="K197" s="66">
        <v>6563</v>
      </c>
      <c r="L197" s="66">
        <v>16148</v>
      </c>
      <c r="M197" s="66">
        <v>59717.45</v>
      </c>
      <c r="N197" s="66">
        <v>16523</v>
      </c>
      <c r="O197" s="66">
        <v>43194</v>
      </c>
      <c r="P197" s="66">
        <v>0</v>
      </c>
      <c r="Q197" s="66">
        <v>49226.300019138762</v>
      </c>
      <c r="R197" s="66">
        <v>15127</v>
      </c>
      <c r="S197" s="66">
        <v>42330</v>
      </c>
      <c r="T197" s="66">
        <v>0</v>
      </c>
      <c r="U197" s="66">
        <v>60179.078399999999</v>
      </c>
      <c r="V197" s="66">
        <v>19123</v>
      </c>
      <c r="W197" s="66">
        <v>41056</v>
      </c>
      <c r="X197" s="66">
        <v>0</v>
      </c>
      <c r="Y197" s="66">
        <v>0</v>
      </c>
      <c r="Z197" s="66">
        <v>85750.49</v>
      </c>
      <c r="AA197" s="66">
        <v>27251</v>
      </c>
      <c r="AB197" s="66">
        <v>58499</v>
      </c>
      <c r="AC197" s="12">
        <v>50788.840000000004</v>
      </c>
      <c r="AD197" s="12">
        <v>16406</v>
      </c>
      <c r="AE197" s="12">
        <v>50788.840000000004</v>
      </c>
      <c r="AF197" s="12">
        <v>77364.119999999981</v>
      </c>
      <c r="AG197" s="12">
        <v>26377</v>
      </c>
      <c r="AH197" s="12">
        <v>50987</v>
      </c>
      <c r="AI197" s="12">
        <v>26009.8</v>
      </c>
      <c r="AJ197" s="12">
        <v>9583</v>
      </c>
      <c r="AK197" s="33">
        <v>26009.8</v>
      </c>
      <c r="AL197" s="12">
        <v>79199.760000000009</v>
      </c>
      <c r="AM197" s="12">
        <v>30473</v>
      </c>
      <c r="AN197" s="33">
        <v>48727</v>
      </c>
    </row>
    <row r="198" spans="1:40">
      <c r="A198" s="108">
        <v>189</v>
      </c>
      <c r="B198" s="9" t="s">
        <v>1688</v>
      </c>
      <c r="C198" s="109">
        <v>17.5</v>
      </c>
      <c r="D198" s="66">
        <v>25151267</v>
      </c>
      <c r="E198" s="39">
        <v>24801774</v>
      </c>
      <c r="F198" s="66">
        <v>3395206.4</v>
      </c>
      <c r="G198" s="66">
        <v>27293508.643200006</v>
      </c>
      <c r="H198" s="66">
        <v>25682096</v>
      </c>
      <c r="I198" s="66">
        <v>3770098.4</v>
      </c>
      <c r="J198" s="66">
        <v>29370007.727681536</v>
      </c>
      <c r="K198" s="66">
        <v>26209746</v>
      </c>
      <c r="L198" s="66">
        <v>4180994.4</v>
      </c>
      <c r="M198" s="66">
        <v>31229186.953800008</v>
      </c>
      <c r="N198" s="66">
        <v>26442315</v>
      </c>
      <c r="O198" s="66">
        <v>4283464</v>
      </c>
      <c r="P198" s="66">
        <v>503408</v>
      </c>
      <c r="Q198" s="66">
        <v>33226179.825447932</v>
      </c>
      <c r="R198" s="66">
        <v>27411598</v>
      </c>
      <c r="S198" s="66">
        <v>4691135</v>
      </c>
      <c r="T198" s="66">
        <v>1123447</v>
      </c>
      <c r="U198" s="66">
        <v>33177677.717974804</v>
      </c>
      <c r="V198" s="66">
        <v>27962065</v>
      </c>
      <c r="W198" s="66">
        <v>5474895</v>
      </c>
      <c r="X198" s="66">
        <v>29392</v>
      </c>
      <c r="Y198" s="66">
        <v>405395</v>
      </c>
      <c r="Z198" s="66">
        <v>33445350.979459997</v>
      </c>
      <c r="AA198" s="66">
        <v>28316699</v>
      </c>
      <c r="AB198" s="66">
        <v>5504287</v>
      </c>
      <c r="AC198" s="12">
        <v>34576600.406800002</v>
      </c>
      <c r="AD198" s="12">
        <v>28905665</v>
      </c>
      <c r="AE198" s="12">
        <v>5765927.5177974999</v>
      </c>
      <c r="AF198" s="12">
        <v>35318011.521599993</v>
      </c>
      <c r="AG198" s="12">
        <v>29777694</v>
      </c>
      <c r="AH198" s="12">
        <v>5869608.6424181247</v>
      </c>
      <c r="AI198" s="12">
        <v>35082060.980719998</v>
      </c>
      <c r="AJ198" s="12">
        <v>29715046</v>
      </c>
      <c r="AK198" s="33">
        <v>5964021.6424181247</v>
      </c>
      <c r="AL198" s="12">
        <v>36501504.885839999</v>
      </c>
      <c r="AM198" s="12">
        <v>30504862</v>
      </c>
      <c r="AN198" s="33">
        <v>6060521.6424181247</v>
      </c>
    </row>
    <row r="199" spans="1:40">
      <c r="A199" s="108">
        <v>190</v>
      </c>
      <c r="B199" s="9" t="s">
        <v>1689</v>
      </c>
      <c r="C199" s="109">
        <v>19.18</v>
      </c>
      <c r="D199" s="66">
        <v>156484</v>
      </c>
      <c r="E199" s="39">
        <v>91583</v>
      </c>
      <c r="F199" s="66">
        <v>84030</v>
      </c>
      <c r="G199" s="66">
        <v>67149.83</v>
      </c>
      <c r="H199" s="66">
        <v>77281</v>
      </c>
      <c r="I199" s="66">
        <v>67149.83</v>
      </c>
      <c r="J199" s="66">
        <v>56859.984915476627</v>
      </c>
      <c r="K199" s="66">
        <v>50042</v>
      </c>
      <c r="L199" s="66">
        <v>56859.984915476627</v>
      </c>
      <c r="M199" s="66">
        <v>117805.94</v>
      </c>
      <c r="N199" s="66">
        <v>70637</v>
      </c>
      <c r="O199" s="66">
        <v>89563.984915476627</v>
      </c>
      <c r="P199" s="66">
        <v>0</v>
      </c>
      <c r="Q199" s="66">
        <v>128295.88296267943</v>
      </c>
      <c r="R199" s="66">
        <v>75685</v>
      </c>
      <c r="S199" s="66">
        <v>87773</v>
      </c>
      <c r="T199" s="66">
        <v>0</v>
      </c>
      <c r="U199" s="66">
        <v>87282.108779999995</v>
      </c>
      <c r="V199" s="66">
        <v>71027</v>
      </c>
      <c r="W199" s="66">
        <v>84262</v>
      </c>
      <c r="X199" s="66">
        <v>0</v>
      </c>
      <c r="Y199" s="66">
        <v>0</v>
      </c>
      <c r="Z199" s="66">
        <v>79783.97</v>
      </c>
      <c r="AA199" s="66">
        <v>68985</v>
      </c>
      <c r="AB199" s="66">
        <v>79783.97</v>
      </c>
      <c r="AC199" s="12">
        <v>75976.200000000012</v>
      </c>
      <c r="AD199" s="12">
        <v>45544</v>
      </c>
      <c r="AE199" s="12">
        <v>75976.200000000012</v>
      </c>
      <c r="AF199" s="12">
        <v>84306.74</v>
      </c>
      <c r="AG199" s="12">
        <v>69217</v>
      </c>
      <c r="AH199" s="12">
        <v>75976.200000000012</v>
      </c>
      <c r="AI199" s="12">
        <v>49377.140000000007</v>
      </c>
      <c r="AJ199" s="12">
        <v>41572</v>
      </c>
      <c r="AK199" s="33">
        <v>49377.140000000007</v>
      </c>
      <c r="AL199" s="12">
        <v>57396.78</v>
      </c>
      <c r="AM199" s="12">
        <v>39279</v>
      </c>
      <c r="AN199" s="33">
        <v>49377.140000000007</v>
      </c>
    </row>
    <row r="200" spans="1:40">
      <c r="A200" s="108">
        <v>191</v>
      </c>
      <c r="B200" s="9" t="s">
        <v>1690</v>
      </c>
      <c r="C200" s="109">
        <v>49.65</v>
      </c>
      <c r="D200" s="66">
        <v>11167185</v>
      </c>
      <c r="E200" s="39">
        <v>4551198</v>
      </c>
      <c r="F200" s="66">
        <v>6615987</v>
      </c>
      <c r="G200" s="66">
        <v>11949570.529999999</v>
      </c>
      <c r="H200" s="66">
        <v>4838959</v>
      </c>
      <c r="I200" s="66">
        <v>7111941</v>
      </c>
      <c r="J200" s="66">
        <v>12159308.518842915</v>
      </c>
      <c r="K200" s="66">
        <v>4984969</v>
      </c>
      <c r="L200" s="66">
        <v>7241370</v>
      </c>
      <c r="M200" s="66">
        <v>12797798</v>
      </c>
      <c r="N200" s="66">
        <v>5089158</v>
      </c>
      <c r="O200" s="66">
        <v>6897967</v>
      </c>
      <c r="P200" s="66">
        <v>810673</v>
      </c>
      <c r="Q200" s="66">
        <v>12822835.034947371</v>
      </c>
      <c r="R200" s="66">
        <v>5153721</v>
      </c>
      <c r="S200" s="66">
        <v>7554467</v>
      </c>
      <c r="T200" s="66">
        <v>114647</v>
      </c>
      <c r="U200" s="66">
        <v>12214501.473179998</v>
      </c>
      <c r="V200" s="66">
        <v>5102395</v>
      </c>
      <c r="W200" s="66">
        <v>7221084</v>
      </c>
      <c r="X200" s="66">
        <v>38766</v>
      </c>
      <c r="Y200" s="66">
        <v>444464</v>
      </c>
      <c r="Z200" s="66">
        <v>12125247.350000001</v>
      </c>
      <c r="AA200" s="66">
        <v>5200769</v>
      </c>
      <c r="AB200" s="66">
        <v>7259850</v>
      </c>
      <c r="AC200" s="12">
        <v>12141055.580000002</v>
      </c>
      <c r="AD200" s="12">
        <v>5290215</v>
      </c>
      <c r="AE200" s="12">
        <v>7312050</v>
      </c>
      <c r="AF200" s="12">
        <v>11640741.35</v>
      </c>
      <c r="AG200" s="12">
        <v>5397705</v>
      </c>
      <c r="AH200" s="12">
        <v>7342725</v>
      </c>
      <c r="AI200" s="12">
        <v>11227559.509999998</v>
      </c>
      <c r="AJ200" s="12">
        <v>5516259</v>
      </c>
      <c r="AK200" s="33">
        <v>7372025</v>
      </c>
      <c r="AL200" s="12">
        <v>10642912.68</v>
      </c>
      <c r="AM200" s="12">
        <v>5415578</v>
      </c>
      <c r="AN200" s="33">
        <v>7399425</v>
      </c>
    </row>
    <row r="201" spans="1:40">
      <c r="A201" s="108">
        <v>192</v>
      </c>
      <c r="B201" s="9" t="s">
        <v>1691</v>
      </c>
      <c r="C201" s="109">
        <v>48.29</v>
      </c>
      <c r="D201" s="66">
        <v>0</v>
      </c>
      <c r="E201" s="39">
        <v>4422</v>
      </c>
      <c r="F201" s="66">
        <v>0</v>
      </c>
      <c r="G201" s="66">
        <v>0</v>
      </c>
      <c r="H201" s="66">
        <v>1165</v>
      </c>
      <c r="I201" s="66">
        <v>0</v>
      </c>
      <c r="J201" s="66">
        <v>0</v>
      </c>
      <c r="K201" s="66">
        <v>0</v>
      </c>
      <c r="L201" s="66">
        <v>0</v>
      </c>
      <c r="M201" s="66">
        <v>11943.49</v>
      </c>
      <c r="N201" s="66">
        <v>5779</v>
      </c>
      <c r="O201" s="66">
        <v>6507</v>
      </c>
      <c r="P201" s="66">
        <v>0</v>
      </c>
      <c r="Q201" s="66">
        <v>12306.57500478469</v>
      </c>
      <c r="R201" s="66">
        <v>5964</v>
      </c>
      <c r="S201" s="66">
        <v>6377</v>
      </c>
      <c r="T201" s="66">
        <v>0</v>
      </c>
      <c r="U201" s="66">
        <v>0</v>
      </c>
      <c r="V201" s="66">
        <v>0</v>
      </c>
      <c r="W201" s="66">
        <v>0</v>
      </c>
      <c r="X201" s="66">
        <v>0</v>
      </c>
      <c r="Y201" s="66">
        <v>0</v>
      </c>
      <c r="Z201" s="66">
        <v>0</v>
      </c>
      <c r="AA201" s="66">
        <v>0</v>
      </c>
      <c r="AB201" s="66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33">
        <v>0</v>
      </c>
      <c r="AL201" s="12">
        <v>0</v>
      </c>
      <c r="AM201" s="12">
        <v>0</v>
      </c>
      <c r="AN201" s="33">
        <v>0</v>
      </c>
    </row>
    <row r="202" spans="1:40">
      <c r="A202" s="108">
        <v>193</v>
      </c>
      <c r="B202" s="9" t="s">
        <v>1692</v>
      </c>
      <c r="C202" s="109">
        <v>17.5</v>
      </c>
      <c r="D202" s="66">
        <v>0</v>
      </c>
      <c r="E202" s="39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6">
        <v>0</v>
      </c>
      <c r="N202" s="66">
        <v>0</v>
      </c>
      <c r="O202" s="66">
        <v>0</v>
      </c>
      <c r="P202" s="66">
        <v>0</v>
      </c>
      <c r="Q202" s="66">
        <v>0</v>
      </c>
      <c r="R202" s="66">
        <v>0</v>
      </c>
      <c r="S202" s="66">
        <v>0</v>
      </c>
      <c r="T202" s="66">
        <v>0</v>
      </c>
      <c r="U202" s="66">
        <v>0</v>
      </c>
      <c r="V202" s="66">
        <v>0</v>
      </c>
      <c r="W202" s="66">
        <v>0</v>
      </c>
      <c r="X202" s="66">
        <v>0</v>
      </c>
      <c r="Y202" s="66">
        <v>0</v>
      </c>
      <c r="Z202" s="66">
        <v>0</v>
      </c>
      <c r="AA202" s="66">
        <v>0</v>
      </c>
      <c r="AB202" s="66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33">
        <v>0</v>
      </c>
      <c r="AL202" s="12">
        <v>0</v>
      </c>
      <c r="AM202" s="12">
        <v>0</v>
      </c>
      <c r="AN202" s="33">
        <v>0</v>
      </c>
    </row>
    <row r="203" spans="1:40">
      <c r="A203" s="108">
        <v>194</v>
      </c>
      <c r="B203" s="9" t="s">
        <v>1693</v>
      </c>
      <c r="C203" s="109">
        <v>17.5</v>
      </c>
      <c r="D203" s="66">
        <v>39186</v>
      </c>
      <c r="E203" s="39">
        <v>23670</v>
      </c>
      <c r="F203" s="66">
        <v>15516</v>
      </c>
      <c r="G203" s="66">
        <v>32548.98</v>
      </c>
      <c r="H203" s="66">
        <v>24028</v>
      </c>
      <c r="I203" s="66">
        <v>15666</v>
      </c>
      <c r="J203" s="66">
        <v>45421.08</v>
      </c>
      <c r="K203" s="66">
        <v>32646</v>
      </c>
      <c r="L203" s="66">
        <v>19296</v>
      </c>
      <c r="M203" s="66">
        <v>35830.47</v>
      </c>
      <c r="N203" s="66">
        <v>26083</v>
      </c>
      <c r="O203" s="66">
        <v>19446</v>
      </c>
      <c r="P203" s="66">
        <v>0</v>
      </c>
      <c r="Q203" s="66">
        <v>61532.87502392345</v>
      </c>
      <c r="R203" s="66">
        <v>39614</v>
      </c>
      <c r="S203" s="66">
        <v>19057</v>
      </c>
      <c r="T203" s="66">
        <v>2862</v>
      </c>
      <c r="U203" s="66">
        <v>36107.447039999999</v>
      </c>
      <c r="V203" s="66">
        <v>25001</v>
      </c>
      <c r="W203" s="66">
        <v>21042</v>
      </c>
      <c r="X203" s="66">
        <v>0</v>
      </c>
      <c r="Y203" s="66">
        <v>0</v>
      </c>
      <c r="Z203" s="66">
        <v>36750.21</v>
      </c>
      <c r="AA203" s="66">
        <v>25778</v>
      </c>
      <c r="AB203" s="66">
        <v>21042</v>
      </c>
      <c r="AC203" s="12">
        <v>25394.420000000002</v>
      </c>
      <c r="AD203" s="12">
        <v>18584</v>
      </c>
      <c r="AE203" s="12">
        <v>21042</v>
      </c>
      <c r="AF203" s="12">
        <v>25788.04</v>
      </c>
      <c r="AG203" s="12">
        <v>20780</v>
      </c>
      <c r="AH203" s="12">
        <v>21042</v>
      </c>
      <c r="AI203" s="12">
        <v>26009.8</v>
      </c>
      <c r="AJ203" s="12">
        <v>21585</v>
      </c>
      <c r="AK203" s="33">
        <v>21042</v>
      </c>
      <c r="AL203" s="12">
        <v>39599.880000000005</v>
      </c>
      <c r="AM203" s="12">
        <v>35467</v>
      </c>
      <c r="AN203" s="33">
        <v>21042</v>
      </c>
    </row>
    <row r="204" spans="1:40">
      <c r="A204" s="108">
        <v>195</v>
      </c>
      <c r="B204" s="9" t="s">
        <v>1694</v>
      </c>
      <c r="C204" s="109">
        <v>17.5</v>
      </c>
      <c r="D204" s="66">
        <v>107132</v>
      </c>
      <c r="E204" s="39">
        <v>88820</v>
      </c>
      <c r="F204" s="66">
        <v>19858</v>
      </c>
      <c r="G204" s="66">
        <v>144190.37</v>
      </c>
      <c r="H204" s="66">
        <v>111238</v>
      </c>
      <c r="I204" s="66">
        <v>32952</v>
      </c>
      <c r="J204" s="66">
        <v>126517.21994365109</v>
      </c>
      <c r="K204" s="66">
        <v>115279</v>
      </c>
      <c r="L204" s="66">
        <v>33752</v>
      </c>
      <c r="M204" s="66">
        <v>132726.99</v>
      </c>
      <c r="N204" s="66">
        <v>118261</v>
      </c>
      <c r="O204" s="66">
        <v>34839</v>
      </c>
      <c r="P204" s="66">
        <v>0</v>
      </c>
      <c r="Q204" s="66">
        <v>129580.38256076556</v>
      </c>
      <c r="R204" s="66">
        <v>116497</v>
      </c>
      <c r="S204" s="66">
        <v>34142</v>
      </c>
      <c r="T204" s="66">
        <v>0</v>
      </c>
      <c r="U204" s="66">
        <v>126342.90066</v>
      </c>
      <c r="V204" s="66">
        <v>112337</v>
      </c>
      <c r="W204" s="66">
        <v>32776</v>
      </c>
      <c r="X204" s="66">
        <v>0</v>
      </c>
      <c r="Y204" s="66">
        <v>0</v>
      </c>
      <c r="Z204" s="66">
        <v>120558.2</v>
      </c>
      <c r="AA204" s="66">
        <v>108747</v>
      </c>
      <c r="AB204" s="66">
        <v>32776</v>
      </c>
      <c r="AC204" s="12">
        <v>128118.72</v>
      </c>
      <c r="AD204" s="12">
        <v>110906</v>
      </c>
      <c r="AE204" s="12">
        <v>32776</v>
      </c>
      <c r="AF204" s="12">
        <v>91796.300000000017</v>
      </c>
      <c r="AG204" s="12">
        <v>91796</v>
      </c>
      <c r="AH204" s="12">
        <v>32776</v>
      </c>
      <c r="AI204" s="12">
        <v>92960.28</v>
      </c>
      <c r="AJ204" s="12">
        <v>83664</v>
      </c>
      <c r="AK204" s="33">
        <v>32776</v>
      </c>
      <c r="AL204" s="12">
        <v>89843.44</v>
      </c>
      <c r="AM204" s="12">
        <v>79980</v>
      </c>
      <c r="AN204" s="33">
        <v>32776</v>
      </c>
    </row>
    <row r="205" spans="1:40">
      <c r="A205" s="108">
        <v>196</v>
      </c>
      <c r="B205" s="9" t="s">
        <v>1695</v>
      </c>
      <c r="C205" s="109">
        <v>17.5</v>
      </c>
      <c r="D205" s="66">
        <v>2818535</v>
      </c>
      <c r="E205" s="39">
        <v>2890705</v>
      </c>
      <c r="F205" s="66">
        <v>384990</v>
      </c>
      <c r="G205" s="66">
        <v>2885508.92</v>
      </c>
      <c r="H205" s="66">
        <v>2876891</v>
      </c>
      <c r="I205" s="66">
        <v>408985</v>
      </c>
      <c r="J205" s="66">
        <v>2958071.3727178685</v>
      </c>
      <c r="K205" s="66">
        <v>2848361</v>
      </c>
      <c r="L205" s="66">
        <v>441588</v>
      </c>
      <c r="M205" s="66">
        <v>3103459.42</v>
      </c>
      <c r="N205" s="66">
        <v>2795562</v>
      </c>
      <c r="O205" s="66">
        <v>425127</v>
      </c>
      <c r="P205" s="66">
        <v>49962</v>
      </c>
      <c r="Q205" s="66">
        <v>3140215.3490373208</v>
      </c>
      <c r="R205" s="66">
        <v>2769683</v>
      </c>
      <c r="S205" s="66">
        <v>465587</v>
      </c>
      <c r="T205" s="66">
        <v>0</v>
      </c>
      <c r="U205" s="66">
        <v>3009436.1228999998</v>
      </c>
      <c r="V205" s="66">
        <v>2673399</v>
      </c>
      <c r="W205" s="66">
        <v>438388</v>
      </c>
      <c r="X205" s="66">
        <v>2353</v>
      </c>
      <c r="Y205" s="66">
        <v>34021</v>
      </c>
      <c r="Z205" s="66">
        <v>2959458.31</v>
      </c>
      <c r="AA205" s="66">
        <v>2711123</v>
      </c>
      <c r="AB205" s="66">
        <v>440741</v>
      </c>
      <c r="AC205" s="12">
        <v>2836358.0599999996</v>
      </c>
      <c r="AD205" s="12">
        <v>2696296</v>
      </c>
      <c r="AE205" s="12">
        <v>454021</v>
      </c>
      <c r="AF205" s="12">
        <v>2809900.4000000004</v>
      </c>
      <c r="AG205" s="12">
        <v>2700890</v>
      </c>
      <c r="AH205" s="19">
        <f>462021+8422</f>
        <v>470443</v>
      </c>
      <c r="AI205" s="12">
        <v>2670798.36</v>
      </c>
      <c r="AJ205" s="12">
        <v>2403719</v>
      </c>
      <c r="AK205" s="33">
        <v>477893</v>
      </c>
      <c r="AL205" s="12">
        <v>2552657.5399999991</v>
      </c>
      <c r="AM205" s="12">
        <v>2291916</v>
      </c>
      <c r="AN205" s="33">
        <v>484943</v>
      </c>
    </row>
    <row r="206" spans="1:40">
      <c r="A206" s="108">
        <v>197</v>
      </c>
      <c r="B206" s="9" t="s">
        <v>1696</v>
      </c>
      <c r="C206" s="109">
        <v>17.5</v>
      </c>
      <c r="D206" s="66">
        <v>8624608</v>
      </c>
      <c r="E206" s="39">
        <v>13225325</v>
      </c>
      <c r="F206" s="66">
        <v>835167.6</v>
      </c>
      <c r="G206" s="66">
        <v>9230081.2999999989</v>
      </c>
      <c r="H206" s="66">
        <v>12823739</v>
      </c>
      <c r="I206" s="66">
        <v>991186.6</v>
      </c>
      <c r="J206" s="66">
        <v>10186787.557364723</v>
      </c>
      <c r="K206" s="66">
        <v>12276662</v>
      </c>
      <c r="L206" s="66">
        <v>1228636.6000000001</v>
      </c>
      <c r="M206" s="66">
        <v>10648679.940000001</v>
      </c>
      <c r="N206" s="66">
        <v>11576039</v>
      </c>
      <c r="O206" s="66">
        <v>1286905.6000000001</v>
      </c>
      <c r="P206" s="66">
        <v>151242</v>
      </c>
      <c r="Q206" s="66">
        <v>10683423.649684211</v>
      </c>
      <c r="R206" s="66">
        <v>11534629</v>
      </c>
      <c r="S206" s="66">
        <v>1409385</v>
      </c>
      <c r="T206" s="66">
        <v>0</v>
      </c>
      <c r="U206" s="66">
        <v>10295374.04874</v>
      </c>
      <c r="V206" s="66">
        <v>10871032</v>
      </c>
      <c r="W206" s="66">
        <v>1327049</v>
      </c>
      <c r="X206" s="66">
        <v>7124</v>
      </c>
      <c r="Y206" s="66">
        <v>105962</v>
      </c>
      <c r="Z206" s="66">
        <v>11144212.01</v>
      </c>
      <c r="AA206" s="66">
        <v>10901757</v>
      </c>
      <c r="AB206" s="66">
        <v>1334173</v>
      </c>
      <c r="AC206" s="12">
        <v>11866373.959999999</v>
      </c>
      <c r="AD206" s="12">
        <v>11286314</v>
      </c>
      <c r="AE206" s="12">
        <v>1387053</v>
      </c>
      <c r="AF206" s="12">
        <v>12800411.420000002</v>
      </c>
      <c r="AG206" s="12">
        <v>11568827</v>
      </c>
      <c r="AH206" s="12">
        <v>1421503</v>
      </c>
      <c r="AI206" s="12">
        <v>13869821.479999997</v>
      </c>
      <c r="AJ206" s="12">
        <v>11742876</v>
      </c>
      <c r="AK206" s="33">
        <v>2126945</v>
      </c>
      <c r="AL206" s="12">
        <v>15206451.73</v>
      </c>
      <c r="AM206" s="12">
        <v>12225508</v>
      </c>
      <c r="AN206" s="33">
        <v>2980944</v>
      </c>
    </row>
    <row r="207" spans="1:40">
      <c r="A207" s="108">
        <v>198</v>
      </c>
      <c r="B207" s="9" t="s">
        <v>1697</v>
      </c>
      <c r="C207" s="109">
        <v>17.5</v>
      </c>
      <c r="D207" s="66">
        <v>33697813</v>
      </c>
      <c r="E207" s="39">
        <v>33961720</v>
      </c>
      <c r="F207" s="66">
        <v>4176645.6</v>
      </c>
      <c r="G207" s="66">
        <v>36447202.92904</v>
      </c>
      <c r="H207" s="66">
        <v>34581099</v>
      </c>
      <c r="I207" s="66">
        <v>4657788.5999999996</v>
      </c>
      <c r="J207" s="66">
        <v>37564403.525144182</v>
      </c>
      <c r="K207" s="66">
        <v>34454333</v>
      </c>
      <c r="L207" s="66">
        <v>5232583.5999999996</v>
      </c>
      <c r="M207" s="66">
        <v>40487600.791560009</v>
      </c>
      <c r="N207" s="66">
        <v>35263961</v>
      </c>
      <c r="O207" s="66">
        <v>5229410.5999999996</v>
      </c>
      <c r="P207" s="66">
        <v>614579</v>
      </c>
      <c r="Q207" s="66">
        <v>42629277.234462015</v>
      </c>
      <c r="R207" s="66">
        <v>35169154</v>
      </c>
      <c r="S207" s="66">
        <v>5727110</v>
      </c>
      <c r="T207" s="66">
        <v>1733013</v>
      </c>
      <c r="U207" s="66">
        <v>41207446.519019037</v>
      </c>
      <c r="V207" s="66">
        <v>35490451</v>
      </c>
      <c r="W207" s="66">
        <v>7024303</v>
      </c>
      <c r="X207" s="66">
        <v>37710</v>
      </c>
      <c r="Y207" s="66">
        <v>518585</v>
      </c>
      <c r="Z207" s="66">
        <v>43072103.861760005</v>
      </c>
      <c r="AA207" s="66">
        <v>36948274</v>
      </c>
      <c r="AB207" s="66">
        <v>7062013</v>
      </c>
      <c r="AC207" s="12">
        <v>45906950.422800004</v>
      </c>
      <c r="AD207" s="12">
        <v>38397808</v>
      </c>
      <c r="AE207" s="12">
        <v>7640285.5809975006</v>
      </c>
      <c r="AF207" s="12">
        <v>47764102.86208</v>
      </c>
      <c r="AG207" s="12">
        <v>39466673</v>
      </c>
      <c r="AH207" s="12">
        <v>8312752.0002159998</v>
      </c>
      <c r="AI207" s="12">
        <v>49956678.079499997</v>
      </c>
      <c r="AJ207" s="12">
        <v>41275438</v>
      </c>
      <c r="AK207" s="33">
        <v>8681240</v>
      </c>
      <c r="AL207" s="12">
        <v>51546022.215100005</v>
      </c>
      <c r="AM207" s="12">
        <v>42809644</v>
      </c>
      <c r="AN207" s="33">
        <v>8816665</v>
      </c>
    </row>
    <row r="208" spans="1:40">
      <c r="A208" s="108">
        <v>199</v>
      </c>
      <c r="B208" s="9" t="s">
        <v>1698</v>
      </c>
      <c r="C208" s="109">
        <v>17.5</v>
      </c>
      <c r="D208" s="66">
        <v>34180438</v>
      </c>
      <c r="E208" s="39">
        <v>33290098</v>
      </c>
      <c r="F208" s="66">
        <v>3838947.6</v>
      </c>
      <c r="G208" s="66">
        <v>37003280.957180008</v>
      </c>
      <c r="H208" s="66">
        <v>33919990</v>
      </c>
      <c r="I208" s="66">
        <v>4366272.5999999996</v>
      </c>
      <c r="J208" s="66">
        <v>39386972.010866001</v>
      </c>
      <c r="K208" s="66">
        <v>34874779</v>
      </c>
      <c r="L208" s="66">
        <v>5124206.5999999996</v>
      </c>
      <c r="M208" s="66">
        <v>42028556.259200007</v>
      </c>
      <c r="N208" s="66">
        <v>35909710</v>
      </c>
      <c r="O208" s="66">
        <v>5475362</v>
      </c>
      <c r="P208" s="66">
        <v>643484</v>
      </c>
      <c r="Q208" s="66">
        <v>43829318.414363444</v>
      </c>
      <c r="R208" s="66">
        <v>36829428</v>
      </c>
      <c r="S208" s="66">
        <v>5996469</v>
      </c>
      <c r="T208" s="66">
        <v>1003421</v>
      </c>
      <c r="U208" s="66">
        <v>44582496.208305366</v>
      </c>
      <c r="V208" s="66">
        <v>37987380</v>
      </c>
      <c r="W208" s="66">
        <v>6590957</v>
      </c>
      <c r="X208" s="66">
        <v>35383</v>
      </c>
      <c r="Y208" s="66">
        <v>500900</v>
      </c>
      <c r="Z208" s="66">
        <v>46025845.81216</v>
      </c>
      <c r="AA208" s="66">
        <v>39034126</v>
      </c>
      <c r="AB208" s="66">
        <v>6991720</v>
      </c>
      <c r="AC208" s="12">
        <v>48336042.998220004</v>
      </c>
      <c r="AD208" s="12">
        <v>40702053</v>
      </c>
      <c r="AE208" s="12">
        <v>7633990</v>
      </c>
      <c r="AF208" s="12">
        <v>49744211.758409992</v>
      </c>
      <c r="AG208" s="12">
        <v>42426414</v>
      </c>
      <c r="AH208" s="12">
        <v>7901801.7644304372</v>
      </c>
      <c r="AI208" s="12">
        <v>50670510.318260007</v>
      </c>
      <c r="AJ208" s="12">
        <v>43099948</v>
      </c>
      <c r="AK208" s="33">
        <v>8239739.7644304372</v>
      </c>
      <c r="AL208" s="12">
        <v>51969545.140780009</v>
      </c>
      <c r="AM208" s="12">
        <v>44250723</v>
      </c>
      <c r="AN208" s="33">
        <v>8373789.7644304372</v>
      </c>
    </row>
    <row r="209" spans="1:40">
      <c r="A209" s="108">
        <v>200</v>
      </c>
      <c r="B209" s="9" t="s">
        <v>1699</v>
      </c>
      <c r="C209" s="109">
        <v>17.5</v>
      </c>
      <c r="D209" s="66">
        <v>314618</v>
      </c>
      <c r="E209" s="39">
        <v>165062</v>
      </c>
      <c r="F209" s="66">
        <v>149556</v>
      </c>
      <c r="G209" s="66">
        <v>313210.37</v>
      </c>
      <c r="H209" s="66">
        <v>163541</v>
      </c>
      <c r="I209" s="66">
        <v>154825</v>
      </c>
      <c r="J209" s="66">
        <v>331313.9947464299</v>
      </c>
      <c r="K209" s="66">
        <v>168568</v>
      </c>
      <c r="L209" s="66">
        <v>163915</v>
      </c>
      <c r="M209" s="66">
        <v>321985.11</v>
      </c>
      <c r="N209" s="66">
        <v>171991</v>
      </c>
      <c r="O209" s="66">
        <v>166015</v>
      </c>
      <c r="P209" s="66">
        <v>0</v>
      </c>
      <c r="Q209" s="66">
        <v>311594.91233684216</v>
      </c>
      <c r="R209" s="66">
        <v>178509</v>
      </c>
      <c r="S209" s="66">
        <v>162695</v>
      </c>
      <c r="T209" s="66">
        <v>0</v>
      </c>
      <c r="U209" s="66">
        <v>360381.76277999999</v>
      </c>
      <c r="V209" s="66">
        <v>180785</v>
      </c>
      <c r="W209" s="66">
        <v>179597</v>
      </c>
      <c r="X209" s="66">
        <v>0</v>
      </c>
      <c r="Y209" s="66">
        <v>0</v>
      </c>
      <c r="Z209" s="66">
        <v>334159.74</v>
      </c>
      <c r="AA209" s="66">
        <v>188252</v>
      </c>
      <c r="AB209" s="66">
        <v>179597</v>
      </c>
      <c r="AC209" s="12">
        <v>346722.85000000003</v>
      </c>
      <c r="AD209" s="12">
        <v>196667</v>
      </c>
      <c r="AE209" s="12">
        <v>179597</v>
      </c>
      <c r="AF209" s="12">
        <v>273043.12</v>
      </c>
      <c r="AG209" s="12">
        <v>204082</v>
      </c>
      <c r="AH209" s="12">
        <v>179597</v>
      </c>
      <c r="AI209" s="12">
        <v>266775.95</v>
      </c>
      <c r="AJ209" s="12">
        <v>209694</v>
      </c>
      <c r="AK209" s="33">
        <v>179597</v>
      </c>
      <c r="AL209" s="12">
        <v>217953.86999999997</v>
      </c>
      <c r="AM209" s="12">
        <v>196158</v>
      </c>
      <c r="AN209" s="33">
        <v>179597</v>
      </c>
    </row>
    <row r="210" spans="1:40">
      <c r="A210" s="108">
        <v>201</v>
      </c>
      <c r="B210" s="9" t="s">
        <v>1700</v>
      </c>
      <c r="C210" s="109">
        <v>76.23</v>
      </c>
      <c r="D210" s="66">
        <v>119985462</v>
      </c>
      <c r="E210" s="39">
        <v>15908482</v>
      </c>
      <c r="F210" s="66">
        <v>104076980</v>
      </c>
      <c r="G210" s="66">
        <v>120904310.03999999</v>
      </c>
      <c r="H210" s="66">
        <v>17009241</v>
      </c>
      <c r="I210" s="66">
        <v>104762165</v>
      </c>
      <c r="J210" s="66">
        <v>124529300.86950365</v>
      </c>
      <c r="K210" s="66">
        <v>17999927</v>
      </c>
      <c r="L210" s="66">
        <v>107414208</v>
      </c>
      <c r="M210" s="66">
        <v>129350707.3</v>
      </c>
      <c r="N210" s="66">
        <v>18772687</v>
      </c>
      <c r="O210" s="66">
        <v>99286975</v>
      </c>
      <c r="P210" s="66">
        <v>11668556</v>
      </c>
      <c r="Q210" s="66">
        <v>131101527.27395219</v>
      </c>
      <c r="R210" s="66">
        <v>18393495</v>
      </c>
      <c r="S210" s="66">
        <v>108736420</v>
      </c>
      <c r="T210" s="66">
        <v>3971612</v>
      </c>
      <c r="U210" s="66">
        <v>126977747.19852</v>
      </c>
      <c r="V210" s="66">
        <v>18868260</v>
      </c>
      <c r="W210" s="66">
        <v>106123637</v>
      </c>
      <c r="X210" s="66">
        <v>569719</v>
      </c>
      <c r="Y210" s="66">
        <v>6333076</v>
      </c>
      <c r="Z210" s="66">
        <v>131413254.92999999</v>
      </c>
      <c r="AA210" s="66">
        <v>19608717</v>
      </c>
      <c r="AB210" s="66">
        <v>111804538</v>
      </c>
      <c r="AC210" s="12">
        <v>134200121.78</v>
      </c>
      <c r="AD210" s="12">
        <v>20555694</v>
      </c>
      <c r="AE210" s="19">
        <f>113644428+2452653</f>
        <v>116097081</v>
      </c>
      <c r="AF210" s="12">
        <v>141486159.03000003</v>
      </c>
      <c r="AG210" s="12">
        <v>21429480</v>
      </c>
      <c r="AH210" s="12">
        <v>120056679</v>
      </c>
      <c r="AI210" s="12">
        <v>146174509.68000001</v>
      </c>
      <c r="AJ210" s="12">
        <v>22672562</v>
      </c>
      <c r="AK210" s="33">
        <v>123501948</v>
      </c>
      <c r="AL210" s="12">
        <v>149495329.88</v>
      </c>
      <c r="AM210" s="12">
        <v>24366967</v>
      </c>
      <c r="AN210" s="33">
        <v>125128363</v>
      </c>
    </row>
    <row r="211" spans="1:40">
      <c r="A211" s="108">
        <v>202</v>
      </c>
      <c r="B211" s="9" t="s">
        <v>1701</v>
      </c>
      <c r="C211" s="109">
        <v>44.59</v>
      </c>
      <c r="D211" s="66">
        <v>0</v>
      </c>
      <c r="E211" s="39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6">
        <v>0</v>
      </c>
      <c r="Q211" s="66">
        <v>0</v>
      </c>
      <c r="R211" s="66">
        <v>0</v>
      </c>
      <c r="S211" s="66">
        <v>0</v>
      </c>
      <c r="T211" s="66">
        <v>0</v>
      </c>
      <c r="U211" s="66">
        <v>0</v>
      </c>
      <c r="V211" s="66">
        <v>0</v>
      </c>
      <c r="W211" s="66">
        <v>0</v>
      </c>
      <c r="X211" s="66">
        <v>0</v>
      </c>
      <c r="Y211" s="66">
        <v>0</v>
      </c>
      <c r="Z211" s="66">
        <v>0</v>
      </c>
      <c r="AA211" s="66">
        <v>0</v>
      </c>
      <c r="AB211" s="66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13004.9</v>
      </c>
      <c r="AJ211" s="12">
        <v>7410</v>
      </c>
      <c r="AK211" s="33">
        <v>5595</v>
      </c>
      <c r="AL211" s="12">
        <v>13199.960000000001</v>
      </c>
      <c r="AM211" s="12">
        <v>7496</v>
      </c>
      <c r="AN211" s="33">
        <v>5704</v>
      </c>
    </row>
    <row r="212" spans="1:40">
      <c r="A212" s="108">
        <v>203</v>
      </c>
      <c r="B212" s="9" t="s">
        <v>1702</v>
      </c>
      <c r="C212" s="109">
        <v>17.5</v>
      </c>
      <c r="D212" s="66">
        <v>0</v>
      </c>
      <c r="E212" s="39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</v>
      </c>
      <c r="Q212" s="66">
        <v>0</v>
      </c>
      <c r="R212" s="66">
        <v>0</v>
      </c>
      <c r="S212" s="66">
        <v>0</v>
      </c>
      <c r="T212" s="66">
        <v>0</v>
      </c>
      <c r="U212" s="66">
        <v>0</v>
      </c>
      <c r="V212" s="66">
        <v>0</v>
      </c>
      <c r="W212" s="66">
        <v>0</v>
      </c>
      <c r="X212" s="66">
        <v>0</v>
      </c>
      <c r="Y212" s="66">
        <v>0</v>
      </c>
      <c r="Z212" s="66">
        <v>0</v>
      </c>
      <c r="AA212" s="66">
        <v>0</v>
      </c>
      <c r="AB212" s="66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9">
        <f>0+16844</f>
        <v>16844</v>
      </c>
      <c r="AI212" s="12">
        <v>39848.778960000003</v>
      </c>
      <c r="AJ212" s="12">
        <v>35337</v>
      </c>
      <c r="AK212" s="33">
        <v>16844</v>
      </c>
      <c r="AL212" s="12">
        <v>26986.020340000003</v>
      </c>
      <c r="AM212" s="12">
        <v>23796</v>
      </c>
      <c r="AN212" s="33">
        <v>16844</v>
      </c>
    </row>
    <row r="213" spans="1:40">
      <c r="A213" s="108">
        <v>204</v>
      </c>
      <c r="B213" s="9" t="s">
        <v>1703</v>
      </c>
      <c r="C213" s="109">
        <v>17.5</v>
      </c>
      <c r="D213" s="66">
        <v>16302852</v>
      </c>
      <c r="E213" s="39">
        <v>18514828</v>
      </c>
      <c r="F213" s="66">
        <v>2908020</v>
      </c>
      <c r="G213" s="66">
        <v>17369387.83083</v>
      </c>
      <c r="H213" s="66">
        <v>18382676</v>
      </c>
      <c r="I213" s="66">
        <v>3094664</v>
      </c>
      <c r="J213" s="66">
        <v>18138185.240466557</v>
      </c>
      <c r="K213" s="66">
        <v>18210192</v>
      </c>
      <c r="L213" s="66">
        <v>3229204</v>
      </c>
      <c r="M213" s="66">
        <v>19046240.388799995</v>
      </c>
      <c r="N213" s="66">
        <v>17810116</v>
      </c>
      <c r="O213" s="66">
        <v>3031805</v>
      </c>
      <c r="P213" s="66">
        <v>356309</v>
      </c>
      <c r="Q213" s="66">
        <v>19278084.056310378</v>
      </c>
      <c r="R213" s="66">
        <v>17751548</v>
      </c>
      <c r="S213" s="66">
        <v>3320352</v>
      </c>
      <c r="T213" s="66">
        <v>0</v>
      </c>
      <c r="U213" s="66">
        <v>18957046.974179041</v>
      </c>
      <c r="V213" s="66">
        <v>17434050</v>
      </c>
      <c r="W213" s="66">
        <v>3126377</v>
      </c>
      <c r="X213" s="66">
        <v>16784</v>
      </c>
      <c r="Y213" s="66">
        <v>232641</v>
      </c>
      <c r="Z213" s="66">
        <v>19604538.718400002</v>
      </c>
      <c r="AA213" s="66">
        <v>17669920</v>
      </c>
      <c r="AB213" s="66">
        <v>3143161</v>
      </c>
      <c r="AC213" s="12">
        <v>20981094.095319998</v>
      </c>
      <c r="AD213" s="12">
        <v>18161476</v>
      </c>
      <c r="AE213" s="12">
        <v>3236321</v>
      </c>
      <c r="AF213" s="12">
        <v>22075535.224889997</v>
      </c>
      <c r="AG213" s="12">
        <v>18717331</v>
      </c>
      <c r="AH213" s="19">
        <f>3484457.66608894+42110</f>
        <v>3526567.6660889401</v>
      </c>
      <c r="AI213" s="12">
        <v>22313844.746979997</v>
      </c>
      <c r="AJ213" s="12">
        <v>18921662</v>
      </c>
      <c r="AK213" s="33">
        <v>3658991.6660889401</v>
      </c>
      <c r="AL213" s="12">
        <v>22958152.764539998</v>
      </c>
      <c r="AM213" s="12">
        <v>19326232</v>
      </c>
      <c r="AN213" s="33">
        <v>3720116.6660889401</v>
      </c>
    </row>
    <row r="214" spans="1:40">
      <c r="A214" s="108">
        <v>205</v>
      </c>
      <c r="B214" s="9" t="s">
        <v>1704</v>
      </c>
      <c r="C214" s="109">
        <v>17.5</v>
      </c>
      <c r="D214" s="66">
        <v>0</v>
      </c>
      <c r="E214" s="39">
        <v>0</v>
      </c>
      <c r="F214" s="66">
        <v>0</v>
      </c>
      <c r="G214" s="66">
        <v>0</v>
      </c>
      <c r="H214" s="66">
        <v>0</v>
      </c>
      <c r="I214" s="66">
        <v>0</v>
      </c>
      <c r="J214" s="66">
        <v>0</v>
      </c>
      <c r="K214" s="66">
        <v>0</v>
      </c>
      <c r="L214" s="66">
        <v>0</v>
      </c>
      <c r="M214" s="66">
        <v>0</v>
      </c>
      <c r="N214" s="66">
        <v>0</v>
      </c>
      <c r="O214" s="66">
        <v>0</v>
      </c>
      <c r="P214" s="66">
        <v>0</v>
      </c>
      <c r="Q214" s="66">
        <v>0</v>
      </c>
      <c r="R214" s="66">
        <v>0</v>
      </c>
      <c r="S214" s="66">
        <v>0</v>
      </c>
      <c r="T214" s="66">
        <v>0</v>
      </c>
      <c r="U214" s="66">
        <v>0</v>
      </c>
      <c r="V214" s="66">
        <v>0</v>
      </c>
      <c r="W214" s="66">
        <v>0</v>
      </c>
      <c r="X214" s="66">
        <v>0</v>
      </c>
      <c r="Y214" s="66">
        <v>0</v>
      </c>
      <c r="Z214" s="66">
        <v>0</v>
      </c>
      <c r="AA214" s="66">
        <v>0</v>
      </c>
      <c r="AB214" s="66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33">
        <v>0</v>
      </c>
      <c r="AL214" s="12">
        <v>0</v>
      </c>
      <c r="AM214" s="12">
        <v>0</v>
      </c>
      <c r="AN214" s="33">
        <v>0</v>
      </c>
    </row>
    <row r="215" spans="1:40">
      <c r="A215" s="108">
        <v>206</v>
      </c>
      <c r="B215" s="9" t="s">
        <v>1705</v>
      </c>
      <c r="C215" s="109">
        <v>49.48</v>
      </c>
      <c r="D215" s="66">
        <v>0</v>
      </c>
      <c r="E215" s="39">
        <v>0</v>
      </c>
      <c r="F215" s="66">
        <v>0</v>
      </c>
      <c r="G215" s="66">
        <v>0</v>
      </c>
      <c r="H215" s="66">
        <v>0</v>
      </c>
      <c r="I215" s="66">
        <v>0</v>
      </c>
      <c r="J215" s="66">
        <v>0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>
        <v>0</v>
      </c>
      <c r="R215" s="66">
        <v>0</v>
      </c>
      <c r="S215" s="66">
        <v>0</v>
      </c>
      <c r="T215" s="66">
        <v>0</v>
      </c>
      <c r="U215" s="66">
        <v>0</v>
      </c>
      <c r="V215" s="66">
        <v>0</v>
      </c>
      <c r="W215" s="66">
        <v>0</v>
      </c>
      <c r="X215" s="66">
        <v>0</v>
      </c>
      <c r="Y215" s="66">
        <v>0</v>
      </c>
      <c r="Z215" s="66">
        <v>0</v>
      </c>
      <c r="AA215" s="66">
        <v>0</v>
      </c>
      <c r="AB215" s="66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33">
        <v>0</v>
      </c>
      <c r="AL215" s="12">
        <v>0</v>
      </c>
      <c r="AM215" s="12">
        <v>0</v>
      </c>
      <c r="AN215" s="33">
        <v>0</v>
      </c>
    </row>
    <row r="216" spans="1:40">
      <c r="A216" s="108">
        <v>207</v>
      </c>
      <c r="B216" s="9" t="s">
        <v>1706</v>
      </c>
      <c r="C216" s="109">
        <v>17.5</v>
      </c>
      <c r="D216" s="66">
        <v>84474234</v>
      </c>
      <c r="E216" s="39">
        <v>95571853</v>
      </c>
      <c r="F216" s="66">
        <v>9687799.5999999996</v>
      </c>
      <c r="G216" s="66">
        <v>91783004.913320005</v>
      </c>
      <c r="H216" s="66">
        <v>95493364</v>
      </c>
      <c r="I216" s="66">
        <v>10966834.6</v>
      </c>
      <c r="J216" s="66">
        <v>96710790.081070766</v>
      </c>
      <c r="K216" s="66">
        <v>94016028</v>
      </c>
      <c r="L216" s="66">
        <v>12754100.6</v>
      </c>
      <c r="M216" s="66">
        <v>102430485.62952003</v>
      </c>
      <c r="N216" s="66">
        <v>93680526</v>
      </c>
      <c r="O216" s="66">
        <v>12939868.6</v>
      </c>
      <c r="P216" s="66">
        <v>1520739</v>
      </c>
      <c r="Q216" s="66">
        <v>106034164.82356572</v>
      </c>
      <c r="R216" s="66">
        <v>94358670</v>
      </c>
      <c r="S216" s="66">
        <v>14171395</v>
      </c>
      <c r="T216" s="66">
        <v>0</v>
      </c>
      <c r="U216" s="66">
        <v>105360168.87611745</v>
      </c>
      <c r="V216" s="66">
        <v>93963930</v>
      </c>
      <c r="W216" s="66">
        <v>13343503</v>
      </c>
      <c r="X216" s="66">
        <v>71634</v>
      </c>
      <c r="Y216" s="66">
        <v>1051383</v>
      </c>
      <c r="Z216" s="66">
        <v>109411944.70578998</v>
      </c>
      <c r="AA216" s="66">
        <v>95907724</v>
      </c>
      <c r="AB216" s="66">
        <v>13504221</v>
      </c>
      <c r="AC216" s="12">
        <v>114655007.73854002</v>
      </c>
      <c r="AD216" s="12">
        <v>98481856</v>
      </c>
      <c r="AE216" s="12">
        <v>16173152</v>
      </c>
      <c r="AF216" s="12">
        <v>119052135.41824004</v>
      </c>
      <c r="AG216" s="12">
        <v>101648356</v>
      </c>
      <c r="AH216" s="12">
        <v>17403779</v>
      </c>
      <c r="AI216" s="12">
        <v>123275321.48661001</v>
      </c>
      <c r="AJ216" s="12">
        <v>103657391</v>
      </c>
      <c r="AK216" s="33">
        <v>19617930</v>
      </c>
      <c r="AL216" s="12">
        <v>126316298.67331998</v>
      </c>
      <c r="AM216" s="12">
        <v>106090242</v>
      </c>
      <c r="AN216" s="33">
        <v>20226057</v>
      </c>
    </row>
    <row r="217" spans="1:40">
      <c r="A217" s="108">
        <v>208</v>
      </c>
      <c r="B217" s="9" t="s">
        <v>1707</v>
      </c>
      <c r="C217" s="109">
        <v>17.5</v>
      </c>
      <c r="D217" s="66">
        <v>7375598</v>
      </c>
      <c r="E217" s="39">
        <v>4537885</v>
      </c>
      <c r="F217" s="66">
        <v>3290521</v>
      </c>
      <c r="G217" s="66">
        <v>7514189.6858999999</v>
      </c>
      <c r="H217" s="66">
        <v>4696531</v>
      </c>
      <c r="I217" s="66">
        <v>3342421</v>
      </c>
      <c r="J217" s="66">
        <v>7568629.1283759158</v>
      </c>
      <c r="K217" s="66">
        <v>4835814</v>
      </c>
      <c r="L217" s="66">
        <v>3392371</v>
      </c>
      <c r="M217" s="66">
        <v>7931793.3029600009</v>
      </c>
      <c r="N217" s="66">
        <v>5010638</v>
      </c>
      <c r="O217" s="66">
        <v>3120270</v>
      </c>
      <c r="P217" s="66">
        <v>366705</v>
      </c>
      <c r="Q217" s="66">
        <v>8090406.3416947154</v>
      </c>
      <c r="R217" s="66">
        <v>5856554</v>
      </c>
      <c r="S217" s="66">
        <v>3417236</v>
      </c>
      <c r="T217" s="66">
        <v>0</v>
      </c>
      <c r="U217" s="66">
        <v>7969864.5064924797</v>
      </c>
      <c r="V217" s="66">
        <v>6096820</v>
      </c>
      <c r="W217" s="66">
        <v>3217602</v>
      </c>
      <c r="X217" s="66">
        <v>17273</v>
      </c>
      <c r="Y217" s="66">
        <v>206986</v>
      </c>
      <c r="Z217" s="66">
        <v>7607426.2368400004</v>
      </c>
      <c r="AA217" s="66">
        <v>5982259</v>
      </c>
      <c r="AB217" s="66">
        <v>3234875</v>
      </c>
      <c r="AC217" s="12">
        <v>7567557.911940001</v>
      </c>
      <c r="AD217" s="12">
        <v>6205265</v>
      </c>
      <c r="AE217" s="12">
        <v>3270355</v>
      </c>
      <c r="AF217" s="12">
        <v>7354058.3719600011</v>
      </c>
      <c r="AG217" s="12">
        <v>6196881</v>
      </c>
      <c r="AH217" s="12">
        <v>3291530</v>
      </c>
      <c r="AI217" s="12">
        <v>7315213.0608799998</v>
      </c>
      <c r="AJ217" s="12">
        <v>6240752</v>
      </c>
      <c r="AK217" s="33">
        <v>3312405</v>
      </c>
      <c r="AL217" s="12">
        <v>7167206.0455</v>
      </c>
      <c r="AM217" s="12">
        <v>6157870</v>
      </c>
      <c r="AN217" s="33">
        <v>3332480</v>
      </c>
    </row>
    <row r="218" spans="1:40">
      <c r="A218" s="108">
        <v>209</v>
      </c>
      <c r="B218" s="9" t="s">
        <v>1708</v>
      </c>
      <c r="C218" s="109">
        <v>69.86</v>
      </c>
      <c r="D218" s="66">
        <v>15707349</v>
      </c>
      <c r="E218" s="39">
        <v>2559119</v>
      </c>
      <c r="F218" s="66">
        <v>13830276</v>
      </c>
      <c r="G218" s="66">
        <v>15487886.440000003</v>
      </c>
      <c r="H218" s="66">
        <v>2982732</v>
      </c>
      <c r="I218" s="66">
        <v>13921926</v>
      </c>
      <c r="J218" s="66">
        <v>16104425.472575067</v>
      </c>
      <c r="K218" s="66">
        <v>3199929</v>
      </c>
      <c r="L218" s="66">
        <v>14379275</v>
      </c>
      <c r="M218" s="66">
        <v>16069533.560000001</v>
      </c>
      <c r="N218" s="66">
        <v>3273841</v>
      </c>
      <c r="O218" s="66">
        <v>12943553</v>
      </c>
      <c r="P218" s="66">
        <v>1521172</v>
      </c>
      <c r="Q218" s="66">
        <v>15683925.830859331</v>
      </c>
      <c r="R218" s="66">
        <v>4425733</v>
      </c>
      <c r="S218" s="66">
        <v>14175431</v>
      </c>
      <c r="T218" s="66">
        <v>0</v>
      </c>
      <c r="U218" s="66">
        <v>15476062.162319999</v>
      </c>
      <c r="V218" s="66">
        <v>4393858</v>
      </c>
      <c r="W218" s="66">
        <v>13347304</v>
      </c>
      <c r="X218" s="66">
        <v>71654</v>
      </c>
      <c r="Y218" s="66">
        <v>795823</v>
      </c>
      <c r="Z218" s="66">
        <v>15392110.870000001</v>
      </c>
      <c r="AA218" s="66">
        <v>4489714</v>
      </c>
      <c r="AB218" s="66">
        <v>13418958</v>
      </c>
      <c r="AC218" s="12">
        <v>15076472.880000003</v>
      </c>
      <c r="AD218" s="12">
        <v>4662123</v>
      </c>
      <c r="AE218" s="12">
        <v>13480318</v>
      </c>
      <c r="AF218" s="12">
        <v>15891428.520000001</v>
      </c>
      <c r="AG218" s="12">
        <v>4776899</v>
      </c>
      <c r="AH218" s="12">
        <v>13517943</v>
      </c>
      <c r="AI218" s="12">
        <v>16417451.109999998</v>
      </c>
      <c r="AJ218" s="12">
        <v>4941966</v>
      </c>
      <c r="AK218" s="33">
        <v>13556793</v>
      </c>
      <c r="AL218" s="12">
        <v>16664714.390000004</v>
      </c>
      <c r="AM218" s="12">
        <v>5074150</v>
      </c>
      <c r="AN218" s="33">
        <v>13595418</v>
      </c>
    </row>
    <row r="219" spans="1:40">
      <c r="A219" s="108">
        <v>210</v>
      </c>
      <c r="B219" s="9" t="s">
        <v>1709</v>
      </c>
      <c r="C219" s="109">
        <v>17.5</v>
      </c>
      <c r="D219" s="66">
        <v>22339621</v>
      </c>
      <c r="E219" s="39">
        <v>16647759</v>
      </c>
      <c r="F219" s="66">
        <v>6574009.5999999996</v>
      </c>
      <c r="G219" s="66">
        <v>23515503.420000002</v>
      </c>
      <c r="H219" s="66">
        <v>17537821</v>
      </c>
      <c r="I219" s="66">
        <v>6925715.5999999996</v>
      </c>
      <c r="J219" s="66">
        <v>23897225.215249706</v>
      </c>
      <c r="K219" s="66">
        <v>17925565</v>
      </c>
      <c r="L219" s="66">
        <v>7068615.5999999996</v>
      </c>
      <c r="M219" s="66">
        <v>25081306.799999997</v>
      </c>
      <c r="N219" s="66">
        <v>18789705</v>
      </c>
      <c r="O219" s="66">
        <v>6600629.5999999996</v>
      </c>
      <c r="P219" s="66">
        <v>775729</v>
      </c>
      <c r="Q219" s="66">
        <v>25514471.712826792</v>
      </c>
      <c r="R219" s="66">
        <v>19225734</v>
      </c>
      <c r="S219" s="66">
        <v>7228831</v>
      </c>
      <c r="T219" s="66">
        <v>0</v>
      </c>
      <c r="U219" s="66">
        <v>24684605.485979997</v>
      </c>
      <c r="V219" s="66">
        <v>19535341</v>
      </c>
      <c r="W219" s="66">
        <v>6806523</v>
      </c>
      <c r="X219" s="66">
        <v>36541</v>
      </c>
      <c r="Y219" s="66">
        <v>454267</v>
      </c>
      <c r="Z219" s="66">
        <v>25014294.639999997</v>
      </c>
      <c r="AA219" s="66">
        <v>20035749</v>
      </c>
      <c r="AB219" s="66">
        <v>6843064</v>
      </c>
      <c r="AC219" s="12">
        <v>26386688.750000007</v>
      </c>
      <c r="AD219" s="12">
        <v>20803896</v>
      </c>
      <c r="AE219" s="12">
        <v>6954104</v>
      </c>
      <c r="AF219" s="12">
        <v>26834026.780000009</v>
      </c>
      <c r="AG219" s="12">
        <v>21624168</v>
      </c>
      <c r="AH219" s="12">
        <v>7023429</v>
      </c>
      <c r="AI219" s="12">
        <v>27395100.530000001</v>
      </c>
      <c r="AJ219" s="12">
        <v>22476877</v>
      </c>
      <c r="AK219" s="33">
        <v>7093554</v>
      </c>
      <c r="AL219" s="12">
        <v>27323757.340000004</v>
      </c>
      <c r="AM219" s="12">
        <v>22846792</v>
      </c>
      <c r="AN219" s="33">
        <v>7162729</v>
      </c>
    </row>
    <row r="220" spans="1:40">
      <c r="A220" s="108">
        <v>211</v>
      </c>
      <c r="B220" s="9" t="s">
        <v>1710</v>
      </c>
      <c r="C220" s="109">
        <v>17.5</v>
      </c>
      <c r="D220" s="66">
        <v>30541004</v>
      </c>
      <c r="E220" s="39">
        <v>28946886</v>
      </c>
      <c r="F220" s="66">
        <v>4129740</v>
      </c>
      <c r="G220" s="66">
        <v>33510013.210000001</v>
      </c>
      <c r="H220" s="66">
        <v>29846221</v>
      </c>
      <c r="I220" s="66">
        <v>4649317</v>
      </c>
      <c r="J220" s="66">
        <v>34908316.443979926</v>
      </c>
      <c r="K220" s="66">
        <v>30883606</v>
      </c>
      <c r="L220" s="66">
        <v>5087208</v>
      </c>
      <c r="M220" s="66">
        <v>37117714.300000004</v>
      </c>
      <c r="N220" s="66">
        <v>31904083</v>
      </c>
      <c r="O220" s="66">
        <v>4968107</v>
      </c>
      <c r="P220" s="66">
        <v>583870</v>
      </c>
      <c r="Q220" s="66">
        <v>38689087.713684224</v>
      </c>
      <c r="R220" s="66">
        <v>32219076</v>
      </c>
      <c r="S220" s="66">
        <v>5440937</v>
      </c>
      <c r="T220" s="66">
        <v>1029075</v>
      </c>
      <c r="U220" s="66">
        <v>37806576.337559998</v>
      </c>
      <c r="V220" s="66">
        <v>32564460</v>
      </c>
      <c r="W220" s="66">
        <v>6092035</v>
      </c>
      <c r="X220" s="66">
        <v>32705</v>
      </c>
      <c r="Y220" s="66">
        <v>458122</v>
      </c>
      <c r="Z220" s="66">
        <v>38936234</v>
      </c>
      <c r="AA220" s="66">
        <v>33092191</v>
      </c>
      <c r="AB220" s="66">
        <v>6124740</v>
      </c>
      <c r="AC220" s="12">
        <v>40712824.369999997</v>
      </c>
      <c r="AD220" s="12">
        <v>34010095</v>
      </c>
      <c r="AE220" s="12">
        <v>6808232.8161875</v>
      </c>
      <c r="AF220" s="12">
        <v>42340329.710000001</v>
      </c>
      <c r="AG220" s="12">
        <v>35385415</v>
      </c>
      <c r="AH220" s="19">
        <f>7068575.6748125+25266</f>
        <v>7093841.6748125004</v>
      </c>
      <c r="AI220" s="12">
        <v>43286349.479999997</v>
      </c>
      <c r="AJ220" s="12">
        <v>36224040</v>
      </c>
      <c r="AK220" s="33">
        <v>7262285.6748125004</v>
      </c>
      <c r="AL220" s="12">
        <v>45462873.919999987</v>
      </c>
      <c r="AM220" s="12">
        <v>37541377</v>
      </c>
      <c r="AN220" s="33">
        <v>7921497</v>
      </c>
    </row>
    <row r="221" spans="1:40">
      <c r="A221" s="108">
        <v>212</v>
      </c>
      <c r="B221" s="9" t="s">
        <v>1711</v>
      </c>
      <c r="C221" s="109">
        <v>40.119999999999997</v>
      </c>
      <c r="D221" s="66">
        <v>33128817</v>
      </c>
      <c r="E221" s="39">
        <v>14691852</v>
      </c>
      <c r="F221" s="66">
        <v>18436965</v>
      </c>
      <c r="G221" s="66">
        <v>34913727.249999993</v>
      </c>
      <c r="H221" s="66">
        <v>15594284</v>
      </c>
      <c r="I221" s="66">
        <v>19319443</v>
      </c>
      <c r="J221" s="66">
        <v>37024105.29144422</v>
      </c>
      <c r="K221" s="66">
        <v>16763755</v>
      </c>
      <c r="L221" s="66">
        <v>20260350</v>
      </c>
      <c r="M221" s="66">
        <v>38863802.869999997</v>
      </c>
      <c r="N221" s="66">
        <v>17813103</v>
      </c>
      <c r="O221" s="66">
        <v>18836919</v>
      </c>
      <c r="P221" s="66">
        <v>2213781</v>
      </c>
      <c r="Q221" s="66">
        <v>39803852.803245947</v>
      </c>
      <c r="R221" s="66">
        <v>20703716</v>
      </c>
      <c r="S221" s="66">
        <v>20629686</v>
      </c>
      <c r="T221" s="66">
        <v>0</v>
      </c>
      <c r="U221" s="66">
        <v>39026226.24995999</v>
      </c>
      <c r="V221" s="66">
        <v>21382362</v>
      </c>
      <c r="W221" s="66">
        <v>19424502</v>
      </c>
      <c r="X221" s="66">
        <v>104279</v>
      </c>
      <c r="Y221" s="66">
        <v>1217430</v>
      </c>
      <c r="Z221" s="66">
        <v>39843826.230000004</v>
      </c>
      <c r="AA221" s="66">
        <v>21810997</v>
      </c>
      <c r="AB221" s="66">
        <v>19528781</v>
      </c>
      <c r="AC221" s="12">
        <v>41161023.43</v>
      </c>
      <c r="AD221" s="12">
        <v>22566227</v>
      </c>
      <c r="AE221" s="12">
        <v>19712661</v>
      </c>
      <c r="AF221" s="12">
        <v>41797469</v>
      </c>
      <c r="AG221" s="12">
        <v>23207648</v>
      </c>
      <c r="AH221" s="12">
        <v>19827086</v>
      </c>
      <c r="AI221" s="12">
        <v>42114635.469999991</v>
      </c>
      <c r="AJ221" s="12">
        <v>24223806</v>
      </c>
      <c r="AK221" s="33">
        <v>19941736</v>
      </c>
      <c r="AL221" s="12">
        <v>42858323.110000007</v>
      </c>
      <c r="AM221" s="12">
        <v>25023400</v>
      </c>
      <c r="AN221" s="33">
        <v>20055686</v>
      </c>
    </row>
    <row r="222" spans="1:40">
      <c r="A222" s="108">
        <v>213</v>
      </c>
      <c r="B222" s="9" t="s">
        <v>1712</v>
      </c>
      <c r="C222" s="109">
        <v>19.12</v>
      </c>
      <c r="D222" s="66">
        <v>12830969</v>
      </c>
      <c r="E222" s="39">
        <v>10921083</v>
      </c>
      <c r="F222" s="66">
        <v>2584464.4</v>
      </c>
      <c r="G222" s="66">
        <v>13031020.219999999</v>
      </c>
      <c r="H222" s="66">
        <v>10898179</v>
      </c>
      <c r="I222" s="66">
        <v>2763949.4</v>
      </c>
      <c r="J222" s="66">
        <v>13379613.142081046</v>
      </c>
      <c r="K222" s="66">
        <v>10658966</v>
      </c>
      <c r="L222" s="66">
        <v>3082735.4</v>
      </c>
      <c r="M222" s="66">
        <v>13939628.030000001</v>
      </c>
      <c r="N222" s="66">
        <v>10678879</v>
      </c>
      <c r="O222" s="66">
        <v>2995439.4</v>
      </c>
      <c r="P222" s="66">
        <v>352035</v>
      </c>
      <c r="Q222" s="66">
        <v>14512145.583586603</v>
      </c>
      <c r="R222" s="66">
        <v>11014309</v>
      </c>
      <c r="S222" s="66">
        <v>3280525</v>
      </c>
      <c r="T222" s="66">
        <v>217312</v>
      </c>
      <c r="U222" s="66">
        <v>14386023.880859999</v>
      </c>
      <c r="V222" s="66">
        <v>11224364</v>
      </c>
      <c r="W222" s="66">
        <v>3293494</v>
      </c>
      <c r="X222" s="66">
        <v>17681</v>
      </c>
      <c r="Y222" s="66">
        <v>232062</v>
      </c>
      <c r="Z222" s="66">
        <v>14878106.429999998</v>
      </c>
      <c r="AA222" s="66">
        <v>11738874</v>
      </c>
      <c r="AB222" s="66">
        <v>3311175</v>
      </c>
      <c r="AC222" s="12">
        <v>15714470.859999999</v>
      </c>
      <c r="AD222" s="12">
        <v>12259650</v>
      </c>
      <c r="AE222" s="12">
        <v>3621985.0384160001</v>
      </c>
      <c r="AF222" s="12">
        <v>15886379.650000002</v>
      </c>
      <c r="AG222" s="12">
        <v>12722162</v>
      </c>
      <c r="AH222" s="12">
        <v>3668085.0384160001</v>
      </c>
      <c r="AI222" s="12">
        <v>15486011.710000001</v>
      </c>
      <c r="AJ222" s="12">
        <v>13010542</v>
      </c>
      <c r="AK222" s="33">
        <v>3712560.0384160001</v>
      </c>
      <c r="AL222" s="12">
        <v>15526446.370000001</v>
      </c>
      <c r="AM222" s="12">
        <v>13153691</v>
      </c>
      <c r="AN222" s="33">
        <v>3756435.0384160001</v>
      </c>
    </row>
    <row r="223" spans="1:40">
      <c r="A223" s="108">
        <v>214</v>
      </c>
      <c r="B223" s="9" t="s">
        <v>1713</v>
      </c>
      <c r="C223" s="109">
        <v>49.88</v>
      </c>
      <c r="D223" s="66">
        <v>19224254</v>
      </c>
      <c r="E223" s="39">
        <v>6253429</v>
      </c>
      <c r="F223" s="66">
        <v>12970825</v>
      </c>
      <c r="G223" s="66">
        <v>19859815.41</v>
      </c>
      <c r="H223" s="66">
        <v>6987828</v>
      </c>
      <c r="I223" s="66">
        <v>13322608</v>
      </c>
      <c r="J223" s="66">
        <v>21326300.527729061</v>
      </c>
      <c r="K223" s="66">
        <v>7490514</v>
      </c>
      <c r="L223" s="66">
        <v>14114803</v>
      </c>
      <c r="M223" s="66">
        <v>21595688.16</v>
      </c>
      <c r="N223" s="66">
        <v>7937843</v>
      </c>
      <c r="O223" s="66">
        <v>12757564</v>
      </c>
      <c r="P223" s="66">
        <v>1499314</v>
      </c>
      <c r="Q223" s="66">
        <v>22343513.91142584</v>
      </c>
      <c r="R223" s="66">
        <v>8072415</v>
      </c>
      <c r="S223" s="66">
        <v>13971740</v>
      </c>
      <c r="T223" s="66">
        <v>299359</v>
      </c>
      <c r="U223" s="66">
        <v>22038684.843239997</v>
      </c>
      <c r="V223" s="66">
        <v>8329249</v>
      </c>
      <c r="W223" s="66">
        <v>13446387</v>
      </c>
      <c r="X223" s="66">
        <v>72186</v>
      </c>
      <c r="Y223" s="66">
        <v>815376</v>
      </c>
      <c r="Z223" s="66">
        <v>22423099.34</v>
      </c>
      <c r="AA223" s="66">
        <v>8388993</v>
      </c>
      <c r="AB223" s="66">
        <v>14034106</v>
      </c>
      <c r="AC223" s="12">
        <v>23980196.999999996</v>
      </c>
      <c r="AD223" s="12">
        <v>8893916</v>
      </c>
      <c r="AE223" s="12">
        <v>15086281</v>
      </c>
      <c r="AF223" s="12">
        <v>24363998.650000002</v>
      </c>
      <c r="AG223" s="12">
        <v>9349395</v>
      </c>
      <c r="AH223" s="12">
        <v>15150056</v>
      </c>
      <c r="AI223" s="12">
        <v>24874347.920000002</v>
      </c>
      <c r="AJ223" s="12">
        <v>9900452</v>
      </c>
      <c r="AK223" s="33">
        <v>15214206</v>
      </c>
      <c r="AL223" s="12">
        <v>24091597.779999997</v>
      </c>
      <c r="AM223" s="12">
        <v>10435707</v>
      </c>
      <c r="AN223" s="33">
        <v>15275081</v>
      </c>
    </row>
    <row r="224" spans="1:40">
      <c r="A224" s="108">
        <v>215</v>
      </c>
      <c r="B224" s="9" t="s">
        <v>1714</v>
      </c>
      <c r="C224" s="109">
        <v>55.5</v>
      </c>
      <c r="D224" s="66">
        <v>6615681</v>
      </c>
      <c r="E224" s="39">
        <v>2219735</v>
      </c>
      <c r="F224" s="66">
        <v>4285292.8970251717</v>
      </c>
      <c r="G224" s="66">
        <v>6571910.5099999998</v>
      </c>
      <c r="H224" s="66">
        <v>2316586</v>
      </c>
      <c r="I224" s="66">
        <v>4326992.8970251717</v>
      </c>
      <c r="J224" s="66">
        <v>6609236.9636889221</v>
      </c>
      <c r="K224" s="66">
        <v>2348384</v>
      </c>
      <c r="L224" s="66">
        <v>4367042.8970251717</v>
      </c>
      <c r="M224" s="66">
        <v>6747317.700000002</v>
      </c>
      <c r="N224" s="66">
        <v>2443115</v>
      </c>
      <c r="O224" s="66">
        <v>3983453.8970251717</v>
      </c>
      <c r="P224" s="66">
        <v>468150</v>
      </c>
      <c r="Q224" s="66">
        <v>6520066.3495043078</v>
      </c>
      <c r="R224" s="66">
        <v>2624892</v>
      </c>
      <c r="S224" s="66">
        <v>4362572</v>
      </c>
      <c r="T224" s="66">
        <v>0</v>
      </c>
      <c r="U224" s="66">
        <v>6139849.1636400009</v>
      </c>
      <c r="V224" s="66">
        <v>2611475</v>
      </c>
      <c r="W224" s="66">
        <v>4107711</v>
      </c>
      <c r="X224" s="66">
        <v>22052</v>
      </c>
      <c r="Y224" s="66">
        <v>250034</v>
      </c>
      <c r="Z224" s="66">
        <v>6001484.8899999997</v>
      </c>
      <c r="AA224" s="66">
        <v>2543410</v>
      </c>
      <c r="AB224" s="66">
        <v>4129763</v>
      </c>
      <c r="AC224" s="12">
        <v>6089693.8600000003</v>
      </c>
      <c r="AD224" s="12">
        <v>2658631</v>
      </c>
      <c r="AE224" s="12">
        <v>4155363</v>
      </c>
      <c r="AF224" s="12">
        <v>6187292.3999999994</v>
      </c>
      <c r="AG224" s="12">
        <v>2707976</v>
      </c>
      <c r="AH224" s="12">
        <v>4171238</v>
      </c>
      <c r="AI224" s="12">
        <v>6138607.5700000012</v>
      </c>
      <c r="AJ224" s="12">
        <v>2853212</v>
      </c>
      <c r="AK224" s="33">
        <v>4187213</v>
      </c>
      <c r="AL224" s="12">
        <v>6330664.1299999999</v>
      </c>
      <c r="AM224" s="12">
        <v>2902390</v>
      </c>
      <c r="AN224" s="33">
        <v>4203088</v>
      </c>
    </row>
    <row r="225" spans="1:40">
      <c r="A225" s="108">
        <v>216</v>
      </c>
      <c r="B225" s="9" t="s">
        <v>1715</v>
      </c>
      <c r="C225" s="109">
        <v>35.659999999999997</v>
      </c>
      <c r="D225" s="66">
        <v>0</v>
      </c>
      <c r="E225" s="39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6">
        <v>0</v>
      </c>
      <c r="Q225" s="66">
        <v>0</v>
      </c>
      <c r="R225" s="66">
        <v>0</v>
      </c>
      <c r="S225" s="66">
        <v>0</v>
      </c>
      <c r="T225" s="66">
        <v>0</v>
      </c>
      <c r="U225" s="66">
        <v>0</v>
      </c>
      <c r="V225" s="66">
        <v>0</v>
      </c>
      <c r="W225" s="66">
        <v>0</v>
      </c>
      <c r="X225" s="66">
        <v>0</v>
      </c>
      <c r="Y225" s="66">
        <v>0</v>
      </c>
      <c r="Z225" s="66">
        <v>0</v>
      </c>
      <c r="AA225" s="66">
        <v>0</v>
      </c>
      <c r="AB225" s="66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33">
        <v>0</v>
      </c>
      <c r="AL225" s="12">
        <v>26399.920000000002</v>
      </c>
      <c r="AM225" s="12">
        <v>17135</v>
      </c>
      <c r="AN225" s="33">
        <v>9265</v>
      </c>
    </row>
    <row r="226" spans="1:40">
      <c r="A226" s="108">
        <v>217</v>
      </c>
      <c r="B226" s="9" t="s">
        <v>1716</v>
      </c>
      <c r="C226" s="109">
        <v>17.5</v>
      </c>
      <c r="D226" s="66">
        <v>18601689</v>
      </c>
      <c r="E226" s="39">
        <v>14816885</v>
      </c>
      <c r="F226" s="66">
        <v>3784804</v>
      </c>
      <c r="G226" s="66">
        <v>20183617.97724</v>
      </c>
      <c r="H226" s="66">
        <v>15266492</v>
      </c>
      <c r="I226" s="66">
        <v>4917126</v>
      </c>
      <c r="J226" s="66">
        <v>21182764.789605197</v>
      </c>
      <c r="K226" s="66">
        <v>15869112</v>
      </c>
      <c r="L226" s="66">
        <v>5313653</v>
      </c>
      <c r="M226" s="66">
        <v>22674352.994799998</v>
      </c>
      <c r="N226" s="66">
        <v>16503487</v>
      </c>
      <c r="O226" s="66">
        <v>5521911</v>
      </c>
      <c r="P226" s="66">
        <v>648955</v>
      </c>
      <c r="Q226" s="66">
        <v>23612463.797106899</v>
      </c>
      <c r="R226" s="66">
        <v>16789073</v>
      </c>
      <c r="S226" s="66">
        <v>6047449</v>
      </c>
      <c r="T226" s="66">
        <v>775942</v>
      </c>
      <c r="U226" s="66">
        <v>22639942.1421276</v>
      </c>
      <c r="V226" s="66">
        <v>17274696</v>
      </c>
      <c r="W226" s="66">
        <v>6424769</v>
      </c>
      <c r="X226" s="66">
        <v>34491</v>
      </c>
      <c r="Y226" s="66">
        <v>430556</v>
      </c>
      <c r="Z226" s="66">
        <v>22670246.940660004</v>
      </c>
      <c r="AA226" s="66">
        <v>17894010</v>
      </c>
      <c r="AB226" s="66">
        <v>6459260</v>
      </c>
      <c r="AC226" s="12">
        <v>23098274.900569998</v>
      </c>
      <c r="AD226" s="12">
        <v>18576477</v>
      </c>
      <c r="AE226" s="12">
        <v>6562100</v>
      </c>
      <c r="AF226" s="12">
        <v>23398817.806239996</v>
      </c>
      <c r="AG226" s="12">
        <v>19321117</v>
      </c>
      <c r="AH226" s="19">
        <f>6625625+50532</f>
        <v>6676157</v>
      </c>
      <c r="AI226" s="12">
        <v>23706840.709970001</v>
      </c>
      <c r="AJ226" s="12">
        <v>19832830</v>
      </c>
      <c r="AK226" s="33">
        <v>6739782</v>
      </c>
      <c r="AL226" s="12">
        <v>23928340.855640002</v>
      </c>
      <c r="AM226" s="12">
        <v>20127141</v>
      </c>
      <c r="AN226" s="33">
        <v>6802307</v>
      </c>
    </row>
    <row r="227" spans="1:40">
      <c r="A227" s="108">
        <v>218</v>
      </c>
      <c r="B227" s="9" t="s">
        <v>1717</v>
      </c>
      <c r="C227" s="109">
        <v>37.97</v>
      </c>
      <c r="D227" s="66">
        <v>22990850</v>
      </c>
      <c r="E227" s="39">
        <v>11013370</v>
      </c>
      <c r="F227" s="66">
        <v>11977480</v>
      </c>
      <c r="G227" s="66">
        <v>23419989.289999999</v>
      </c>
      <c r="H227" s="66">
        <v>11653397</v>
      </c>
      <c r="I227" s="66">
        <v>12175056</v>
      </c>
      <c r="J227" s="66">
        <v>24274093.506333459</v>
      </c>
      <c r="K227" s="66">
        <v>12205403</v>
      </c>
      <c r="L227" s="66">
        <v>12560940</v>
      </c>
      <c r="M227" s="66">
        <v>25467467.109999999</v>
      </c>
      <c r="N227" s="66">
        <v>12826588</v>
      </c>
      <c r="O227" s="66">
        <v>11717531</v>
      </c>
      <c r="P227" s="66">
        <v>1377086</v>
      </c>
      <c r="Q227" s="66">
        <v>25652702.988677517</v>
      </c>
      <c r="R227" s="66">
        <v>13933589</v>
      </c>
      <c r="S227" s="66">
        <v>12832725</v>
      </c>
      <c r="T227" s="66">
        <v>0</v>
      </c>
      <c r="U227" s="66">
        <v>24934930.297499999</v>
      </c>
      <c r="V227" s="66">
        <v>14175872</v>
      </c>
      <c r="W227" s="66">
        <v>12083038</v>
      </c>
      <c r="X227" s="66">
        <v>64867</v>
      </c>
      <c r="Y227" s="66">
        <v>758645</v>
      </c>
      <c r="Z227" s="66">
        <v>25121296.479999997</v>
      </c>
      <c r="AA227" s="66">
        <v>14682739</v>
      </c>
      <c r="AB227" s="66">
        <v>12147905</v>
      </c>
      <c r="AC227" s="12">
        <v>25245341.509999998</v>
      </c>
      <c r="AD227" s="12">
        <v>15231907</v>
      </c>
      <c r="AE227" s="12">
        <v>12260025</v>
      </c>
      <c r="AF227" s="12">
        <v>25252431.439999998</v>
      </c>
      <c r="AG227" s="12">
        <v>15724845</v>
      </c>
      <c r="AH227" s="12">
        <v>12328675</v>
      </c>
      <c r="AI227" s="12">
        <v>24839826.120000001</v>
      </c>
      <c r="AJ227" s="12">
        <v>15755447</v>
      </c>
      <c r="AK227" s="33">
        <v>12395800</v>
      </c>
      <c r="AL227" s="12">
        <v>24716889.330000006</v>
      </c>
      <c r="AM227" s="12">
        <v>15884891</v>
      </c>
      <c r="AN227" s="33">
        <v>12461075</v>
      </c>
    </row>
    <row r="228" spans="1:40">
      <c r="A228" s="108">
        <v>219</v>
      </c>
      <c r="B228" s="9" t="s">
        <v>1718</v>
      </c>
      <c r="C228" s="109">
        <v>17.5</v>
      </c>
      <c r="D228" s="66">
        <v>14440386</v>
      </c>
      <c r="E228" s="39">
        <v>14597702</v>
      </c>
      <c r="F228" s="66">
        <v>1917411.6</v>
      </c>
      <c r="G228" s="66">
        <v>16098434.99767</v>
      </c>
      <c r="H228" s="66">
        <v>14916801</v>
      </c>
      <c r="I228" s="66">
        <v>2207570.6</v>
      </c>
      <c r="J228" s="66">
        <v>17382511.444969099</v>
      </c>
      <c r="K228" s="66">
        <v>15372590</v>
      </c>
      <c r="L228" s="66">
        <v>2457881.6000000001</v>
      </c>
      <c r="M228" s="66">
        <v>18475933.129799999</v>
      </c>
      <c r="N228" s="66">
        <v>15697102</v>
      </c>
      <c r="O228" s="66">
        <v>2486597</v>
      </c>
      <c r="P228" s="66">
        <v>292234</v>
      </c>
      <c r="Q228" s="66">
        <v>19354658.580467265</v>
      </c>
      <c r="R228" s="66">
        <v>16176665</v>
      </c>
      <c r="S228" s="66">
        <v>2723254</v>
      </c>
      <c r="T228" s="66">
        <v>454740</v>
      </c>
      <c r="U228" s="66">
        <v>19154668.326163501</v>
      </c>
      <c r="V228" s="66">
        <v>16412838</v>
      </c>
      <c r="W228" s="66">
        <v>2992336</v>
      </c>
      <c r="X228" s="66">
        <v>16064</v>
      </c>
      <c r="Y228" s="66">
        <v>226269</v>
      </c>
      <c r="Z228" s="66">
        <v>19420562.385559998</v>
      </c>
      <c r="AA228" s="66">
        <v>16745375</v>
      </c>
      <c r="AB228" s="66">
        <v>3008400</v>
      </c>
      <c r="AC228" s="12">
        <v>20138619.813699998</v>
      </c>
      <c r="AD228" s="12">
        <v>17114763</v>
      </c>
      <c r="AE228" s="12">
        <v>3148957.366849375</v>
      </c>
      <c r="AF228" s="12">
        <v>20549300.995200001</v>
      </c>
      <c r="AG228" s="12">
        <v>17494372</v>
      </c>
      <c r="AH228" s="12">
        <v>3260749.9436770314</v>
      </c>
      <c r="AI228" s="12">
        <v>20295768.49016</v>
      </c>
      <c r="AJ228" s="12">
        <v>17370172</v>
      </c>
      <c r="AK228" s="33">
        <v>3362602.9436770314</v>
      </c>
      <c r="AL228" s="12">
        <v>20603272.396599997</v>
      </c>
      <c r="AM228" s="12">
        <v>17503826</v>
      </c>
      <c r="AN228" s="33">
        <v>3417652.9436770314</v>
      </c>
    </row>
    <row r="229" spans="1:40">
      <c r="A229" s="108">
        <v>220</v>
      </c>
      <c r="B229" s="9" t="s">
        <v>1719</v>
      </c>
      <c r="C229" s="109">
        <v>17.5</v>
      </c>
      <c r="D229" s="66">
        <v>28041822</v>
      </c>
      <c r="E229" s="39">
        <v>27289969</v>
      </c>
      <c r="F229" s="66">
        <v>3544044</v>
      </c>
      <c r="G229" s="66">
        <v>29886710.074549999</v>
      </c>
      <c r="H229" s="66">
        <v>27700512</v>
      </c>
      <c r="I229" s="66">
        <v>3933871</v>
      </c>
      <c r="J229" s="66">
        <v>30207570.065640491</v>
      </c>
      <c r="K229" s="66">
        <v>28071619</v>
      </c>
      <c r="L229" s="66">
        <v>4534446</v>
      </c>
      <c r="M229" s="66">
        <v>31869888.767040003</v>
      </c>
      <c r="N229" s="66">
        <v>28472241</v>
      </c>
      <c r="O229" s="66">
        <v>4638435</v>
      </c>
      <c r="P229" s="66">
        <v>545125</v>
      </c>
      <c r="Q229" s="66">
        <v>32601763.614237398</v>
      </c>
      <c r="R229" s="66">
        <v>28057436</v>
      </c>
      <c r="S229" s="66">
        <v>5079889</v>
      </c>
      <c r="T229" s="66">
        <v>0</v>
      </c>
      <c r="U229" s="66">
        <v>31939204.05633672</v>
      </c>
      <c r="V229" s="66">
        <v>28648256</v>
      </c>
      <c r="W229" s="66">
        <v>4783122</v>
      </c>
      <c r="X229" s="66">
        <v>25678</v>
      </c>
      <c r="Y229" s="66">
        <v>357914</v>
      </c>
      <c r="Z229" s="66">
        <v>32665738.414279997</v>
      </c>
      <c r="AA229" s="66">
        <v>29934115</v>
      </c>
      <c r="AB229" s="66">
        <v>4808800</v>
      </c>
      <c r="AC229" s="12">
        <v>34403459.751600005</v>
      </c>
      <c r="AD229" s="12">
        <v>30967635</v>
      </c>
      <c r="AE229" s="12">
        <v>5111751.3641325003</v>
      </c>
      <c r="AF229" s="12">
        <v>35162876.923280001</v>
      </c>
      <c r="AG229" s="12">
        <v>32031042</v>
      </c>
      <c r="AH229" s="12">
        <v>5372189.3884928748</v>
      </c>
      <c r="AI229" s="12">
        <v>35458013.178439997</v>
      </c>
      <c r="AJ229" s="12">
        <v>31475235</v>
      </c>
      <c r="AK229" s="33">
        <v>5663726.3884928748</v>
      </c>
      <c r="AL229" s="12">
        <v>36030240.360470004</v>
      </c>
      <c r="AM229" s="12">
        <v>31220839</v>
      </c>
      <c r="AN229" s="33">
        <v>5751026.3884928748</v>
      </c>
    </row>
    <row r="230" spans="1:40">
      <c r="A230" s="108">
        <v>221</v>
      </c>
      <c r="B230" s="9" t="s">
        <v>1720</v>
      </c>
      <c r="C230" s="109">
        <v>17.5</v>
      </c>
      <c r="D230" s="66">
        <v>3344833</v>
      </c>
      <c r="E230" s="39">
        <v>2798198</v>
      </c>
      <c r="F230" s="66">
        <v>546635</v>
      </c>
      <c r="G230" s="66">
        <v>3068927.37</v>
      </c>
      <c r="H230" s="66">
        <v>2724857</v>
      </c>
      <c r="I230" s="66">
        <v>567385</v>
      </c>
      <c r="J230" s="66">
        <v>3482507.5606329595</v>
      </c>
      <c r="K230" s="66">
        <v>2861389</v>
      </c>
      <c r="L230" s="66">
        <v>639762</v>
      </c>
      <c r="M230" s="66">
        <v>3500874.88</v>
      </c>
      <c r="N230" s="66">
        <v>2916146</v>
      </c>
      <c r="O230" s="66">
        <v>591900</v>
      </c>
      <c r="P230" s="66">
        <v>69562</v>
      </c>
      <c r="Q230" s="66">
        <v>3641145.0682794261</v>
      </c>
      <c r="R230" s="66">
        <v>3042048</v>
      </c>
      <c r="S230" s="66">
        <v>648233</v>
      </c>
      <c r="T230" s="66">
        <v>0</v>
      </c>
      <c r="U230" s="66">
        <v>3315880.6575599997</v>
      </c>
      <c r="V230" s="66">
        <v>2896108</v>
      </c>
      <c r="W230" s="66">
        <v>610364</v>
      </c>
      <c r="X230" s="66">
        <v>3277</v>
      </c>
      <c r="Y230" s="66">
        <v>44592</v>
      </c>
      <c r="Z230" s="66">
        <v>3397147.27</v>
      </c>
      <c r="AA230" s="66">
        <v>2962918</v>
      </c>
      <c r="AB230" s="66">
        <v>613641</v>
      </c>
      <c r="AC230" s="12">
        <v>3454522.33</v>
      </c>
      <c r="AD230" s="12">
        <v>3045879</v>
      </c>
      <c r="AE230" s="12">
        <v>629001</v>
      </c>
      <c r="AF230" s="12">
        <v>3719346.8900000006</v>
      </c>
      <c r="AG230" s="12">
        <v>3186194</v>
      </c>
      <c r="AH230" s="12">
        <v>639201</v>
      </c>
      <c r="AI230" s="12">
        <v>3839529.9800000004</v>
      </c>
      <c r="AJ230" s="12">
        <v>3213640</v>
      </c>
      <c r="AK230" s="33">
        <v>650652</v>
      </c>
      <c r="AL230" s="12">
        <v>4306524.25</v>
      </c>
      <c r="AM230" s="12">
        <v>3420717</v>
      </c>
      <c r="AN230" s="33">
        <v>885807</v>
      </c>
    </row>
    <row r="231" spans="1:40">
      <c r="A231" s="108">
        <v>222</v>
      </c>
      <c r="B231" s="9" t="s">
        <v>1721</v>
      </c>
      <c r="C231" s="109">
        <v>41.4</v>
      </c>
      <c r="D231" s="66">
        <v>88168</v>
      </c>
      <c r="E231" s="39">
        <v>23979</v>
      </c>
      <c r="F231" s="66">
        <v>64189</v>
      </c>
      <c r="G231" s="66">
        <v>97646.94</v>
      </c>
      <c r="H231" s="66">
        <v>23754</v>
      </c>
      <c r="I231" s="66">
        <v>73893</v>
      </c>
      <c r="J231" s="66">
        <v>102197.43</v>
      </c>
      <c r="K231" s="66">
        <v>24731</v>
      </c>
      <c r="L231" s="66">
        <v>77466</v>
      </c>
      <c r="M231" s="66">
        <v>107491.41</v>
      </c>
      <c r="N231" s="66">
        <v>27810</v>
      </c>
      <c r="O231" s="66">
        <v>80415</v>
      </c>
      <c r="P231" s="66">
        <v>0</v>
      </c>
      <c r="Q231" s="66">
        <v>183603.36713492827</v>
      </c>
      <c r="R231" s="66">
        <v>66144</v>
      </c>
      <c r="S231" s="66">
        <v>78807</v>
      </c>
      <c r="T231" s="66">
        <v>38652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  <c r="Z231" s="66">
        <v>0</v>
      </c>
      <c r="AA231" s="66">
        <v>0</v>
      </c>
      <c r="AB231" s="66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33">
        <v>0</v>
      </c>
      <c r="AL231" s="12">
        <v>13199.960000000001</v>
      </c>
      <c r="AM231" s="12">
        <v>7320</v>
      </c>
      <c r="AN231" s="33">
        <v>5880</v>
      </c>
    </row>
    <row r="232" spans="1:40">
      <c r="A232" s="108">
        <v>223</v>
      </c>
      <c r="B232" s="9" t="s">
        <v>1722</v>
      </c>
      <c r="C232" s="109">
        <v>71.650000000000006</v>
      </c>
      <c r="D232" s="66">
        <v>5726579</v>
      </c>
      <c r="E232" s="39">
        <v>1106334</v>
      </c>
      <c r="F232" s="66">
        <v>4911542</v>
      </c>
      <c r="G232" s="66">
        <v>5794416.4100000001</v>
      </c>
      <c r="H232" s="66">
        <v>1365123</v>
      </c>
      <c r="I232" s="66">
        <v>4961898</v>
      </c>
      <c r="J232" s="66">
        <v>5977476.5872389013</v>
      </c>
      <c r="K232" s="66">
        <v>1437195</v>
      </c>
      <c r="L232" s="66">
        <v>5097546</v>
      </c>
      <c r="M232" s="66">
        <v>6544119.3700000001</v>
      </c>
      <c r="N232" s="66">
        <v>1531082</v>
      </c>
      <c r="O232" s="66">
        <v>4936583</v>
      </c>
      <c r="P232" s="66">
        <v>580165</v>
      </c>
      <c r="Q232" s="66">
        <v>6699540.3565933015</v>
      </c>
      <c r="R232" s="66">
        <v>1785567</v>
      </c>
      <c r="S232" s="66">
        <v>5406413</v>
      </c>
      <c r="T232" s="66">
        <v>0</v>
      </c>
      <c r="U232" s="66">
        <v>6697536.4997399999</v>
      </c>
      <c r="V232" s="66">
        <v>1819535</v>
      </c>
      <c r="W232" s="66">
        <v>5090570</v>
      </c>
      <c r="X232" s="66">
        <v>27329</v>
      </c>
      <c r="Y232" s="66">
        <v>306189</v>
      </c>
      <c r="Z232" s="66">
        <v>6427741.0799999991</v>
      </c>
      <c r="AA232" s="66">
        <v>1820190</v>
      </c>
      <c r="AB232" s="66">
        <v>5117899</v>
      </c>
      <c r="AC232" s="12">
        <v>6143522.4500000002</v>
      </c>
      <c r="AD232" s="12">
        <v>1791132</v>
      </c>
      <c r="AE232" s="12">
        <v>5142779</v>
      </c>
      <c r="AF232" s="12">
        <v>6178576.1000000006</v>
      </c>
      <c r="AG232" s="12">
        <v>1796299</v>
      </c>
      <c r="AH232" s="12">
        <v>5158204</v>
      </c>
      <c r="AI232" s="12">
        <v>6225638.2200000016</v>
      </c>
      <c r="AJ232" s="12">
        <v>1814005</v>
      </c>
      <c r="AK232" s="33">
        <v>5173729</v>
      </c>
      <c r="AL232" s="12">
        <v>6497667.1399999978</v>
      </c>
      <c r="AM232" s="12">
        <v>1883340</v>
      </c>
      <c r="AN232" s="33">
        <v>5189379</v>
      </c>
    </row>
    <row r="233" spans="1:40">
      <c r="A233" s="108">
        <v>224</v>
      </c>
      <c r="B233" s="9" t="s">
        <v>1723</v>
      </c>
      <c r="C233" s="109">
        <v>17.5</v>
      </c>
      <c r="D233" s="66">
        <v>1619773</v>
      </c>
      <c r="E233" s="39">
        <v>2314304</v>
      </c>
      <c r="F233" s="66">
        <v>225962.4</v>
      </c>
      <c r="G233" s="66">
        <v>1599992.33</v>
      </c>
      <c r="H233" s="66">
        <v>1928689</v>
      </c>
      <c r="I233" s="66">
        <v>236862.4</v>
      </c>
      <c r="J233" s="66">
        <v>1527004.24</v>
      </c>
      <c r="K233" s="66">
        <v>1747368</v>
      </c>
      <c r="L233" s="66">
        <v>246812.4</v>
      </c>
      <c r="M233" s="66">
        <v>1489750.36</v>
      </c>
      <c r="N233" s="66">
        <v>1601503</v>
      </c>
      <c r="O233" s="66">
        <v>229223.4</v>
      </c>
      <c r="P233" s="66">
        <v>26939</v>
      </c>
      <c r="Q233" s="66">
        <v>1586853.2817454548</v>
      </c>
      <c r="R233" s="66">
        <v>1643573</v>
      </c>
      <c r="S233" s="66">
        <v>251039</v>
      </c>
      <c r="T233" s="66">
        <v>0</v>
      </c>
      <c r="U233" s="66">
        <v>1471893.3349799998</v>
      </c>
      <c r="V233" s="66">
        <v>1497065</v>
      </c>
      <c r="W233" s="66">
        <v>236373</v>
      </c>
      <c r="X233" s="66">
        <v>1269</v>
      </c>
      <c r="Y233" s="66">
        <v>17747</v>
      </c>
      <c r="Z233" s="66">
        <v>1548813.24</v>
      </c>
      <c r="AA233" s="66">
        <v>1556406</v>
      </c>
      <c r="AB233" s="66">
        <v>237642</v>
      </c>
      <c r="AC233" s="12">
        <v>1684181.3199999998</v>
      </c>
      <c r="AD233" s="12">
        <v>1657933</v>
      </c>
      <c r="AE233" s="12">
        <v>245322</v>
      </c>
      <c r="AF233" s="12">
        <v>1746797.08</v>
      </c>
      <c r="AG233" s="12">
        <v>1713633</v>
      </c>
      <c r="AH233" s="12">
        <v>250272</v>
      </c>
      <c r="AI233" s="12">
        <v>1909216.98</v>
      </c>
      <c r="AJ233" s="12">
        <v>1715171</v>
      </c>
      <c r="AK233" s="33">
        <v>279616</v>
      </c>
      <c r="AL233" s="12">
        <v>2072439.67</v>
      </c>
      <c r="AM233" s="12">
        <v>1813057</v>
      </c>
      <c r="AN233" s="33">
        <v>285191</v>
      </c>
    </row>
    <row r="234" spans="1:40">
      <c r="A234" s="108">
        <v>225</v>
      </c>
      <c r="B234" s="9" t="s">
        <v>1724</v>
      </c>
      <c r="C234" s="109">
        <v>17.5</v>
      </c>
      <c r="D234" s="66">
        <v>0</v>
      </c>
      <c r="E234" s="39">
        <v>4865</v>
      </c>
      <c r="F234" s="66">
        <v>0</v>
      </c>
      <c r="G234" s="66">
        <v>0</v>
      </c>
      <c r="H234" s="66">
        <v>1222</v>
      </c>
      <c r="I234" s="66">
        <v>0</v>
      </c>
      <c r="J234" s="66">
        <v>0</v>
      </c>
      <c r="K234" s="66">
        <v>0</v>
      </c>
      <c r="L234" s="66">
        <v>0</v>
      </c>
      <c r="M234" s="66">
        <v>0</v>
      </c>
      <c r="N234" s="66">
        <v>0</v>
      </c>
      <c r="O234" s="66">
        <v>0</v>
      </c>
      <c r="P234" s="66">
        <v>0</v>
      </c>
      <c r="Q234" s="66">
        <v>0</v>
      </c>
      <c r="R234" s="66">
        <v>0</v>
      </c>
      <c r="S234" s="66">
        <v>0</v>
      </c>
      <c r="T234" s="66">
        <v>0</v>
      </c>
      <c r="U234" s="66">
        <v>0</v>
      </c>
      <c r="V234" s="66">
        <v>0</v>
      </c>
      <c r="W234" s="66">
        <v>0</v>
      </c>
      <c r="X234" s="66">
        <v>0</v>
      </c>
      <c r="Y234" s="66">
        <v>0</v>
      </c>
      <c r="Z234" s="66">
        <v>0</v>
      </c>
      <c r="AA234" s="66">
        <v>0</v>
      </c>
      <c r="AB234" s="66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33">
        <v>0</v>
      </c>
      <c r="AL234" s="12">
        <v>0</v>
      </c>
      <c r="AM234" s="12">
        <v>0</v>
      </c>
      <c r="AN234" s="33">
        <v>0</v>
      </c>
    </row>
    <row r="235" spans="1:40">
      <c r="A235" s="108">
        <v>226</v>
      </c>
      <c r="B235" s="9" t="s">
        <v>1725</v>
      </c>
      <c r="C235" s="109">
        <v>52.65</v>
      </c>
      <c r="D235" s="66">
        <v>15678123</v>
      </c>
      <c r="E235" s="39">
        <v>7200883</v>
      </c>
      <c r="F235" s="66">
        <v>8477240</v>
      </c>
      <c r="G235" s="66">
        <v>16425478.989999998</v>
      </c>
      <c r="H235" s="66">
        <v>7646890</v>
      </c>
      <c r="I235" s="66">
        <v>8877524</v>
      </c>
      <c r="J235" s="66">
        <v>17109033.364616748</v>
      </c>
      <c r="K235" s="66">
        <v>8150080</v>
      </c>
      <c r="L235" s="66">
        <v>9240150</v>
      </c>
      <c r="M235" s="66">
        <v>17439260.300000004</v>
      </c>
      <c r="N235" s="66">
        <v>8260539</v>
      </c>
      <c r="O235" s="66">
        <v>8426242</v>
      </c>
      <c r="P235" s="66">
        <v>990282</v>
      </c>
      <c r="Q235" s="66">
        <v>17832934.835016266</v>
      </c>
      <c r="R235" s="66">
        <v>8214327</v>
      </c>
      <c r="S235" s="66">
        <v>9228194</v>
      </c>
      <c r="T235" s="66">
        <v>390414</v>
      </c>
      <c r="U235" s="66">
        <v>17925538.693260003</v>
      </c>
      <c r="V235" s="66">
        <v>8351513</v>
      </c>
      <c r="W235" s="66">
        <v>9390325</v>
      </c>
      <c r="X235" s="66">
        <v>50411</v>
      </c>
      <c r="Y235" s="66">
        <v>228497</v>
      </c>
      <c r="Z235" s="66">
        <v>18299262.16</v>
      </c>
      <c r="AA235" s="66">
        <v>8535109</v>
      </c>
      <c r="AB235" s="66">
        <v>9764153</v>
      </c>
      <c r="AC235" s="12">
        <v>19039445.560000002</v>
      </c>
      <c r="AD235" s="12">
        <v>8878897</v>
      </c>
      <c r="AE235" s="12">
        <v>10160549</v>
      </c>
      <c r="AF235" s="12">
        <v>18857808.949999999</v>
      </c>
      <c r="AG235" s="12">
        <v>9147593</v>
      </c>
      <c r="AH235" s="12">
        <v>10209599</v>
      </c>
      <c r="AI235" s="12">
        <v>18717632.59</v>
      </c>
      <c r="AJ235" s="12">
        <v>9144757</v>
      </c>
      <c r="AK235" s="33">
        <v>10258149</v>
      </c>
      <c r="AL235" s="12">
        <v>19226330.559999999</v>
      </c>
      <c r="AM235" s="12">
        <v>9307209</v>
      </c>
      <c r="AN235" s="33">
        <v>10306499</v>
      </c>
    </row>
    <row r="236" spans="1:40">
      <c r="A236" s="108">
        <v>227</v>
      </c>
      <c r="B236" s="9" t="s">
        <v>1726</v>
      </c>
      <c r="C236" s="109">
        <v>57.8</v>
      </c>
      <c r="D236" s="66">
        <v>15382941</v>
      </c>
      <c r="E236" s="39">
        <v>5150016</v>
      </c>
      <c r="F236" s="66">
        <v>10232925</v>
      </c>
      <c r="G236" s="66">
        <v>16293473.060000004</v>
      </c>
      <c r="H236" s="66">
        <v>5491599</v>
      </c>
      <c r="I236" s="66">
        <v>10828140</v>
      </c>
      <c r="J236" s="66">
        <v>16630337.504335003</v>
      </c>
      <c r="K236" s="66">
        <v>5686758</v>
      </c>
      <c r="L236" s="66">
        <v>11045384</v>
      </c>
      <c r="M236" s="66">
        <v>16912374.970000003</v>
      </c>
      <c r="N236" s="66">
        <v>5850602</v>
      </c>
      <c r="O236" s="66">
        <v>10045276</v>
      </c>
      <c r="P236" s="66">
        <v>1180556</v>
      </c>
      <c r="Q236" s="66">
        <v>17367767.6769378</v>
      </c>
      <c r="R236" s="66">
        <v>6255521</v>
      </c>
      <c r="S236" s="66">
        <v>11001315</v>
      </c>
      <c r="T236" s="66">
        <v>110932</v>
      </c>
      <c r="U236" s="66">
        <v>16420213.2009</v>
      </c>
      <c r="V236" s="66">
        <v>6331779</v>
      </c>
      <c r="W236" s="66">
        <v>10463070</v>
      </c>
      <c r="X236" s="66">
        <v>56170</v>
      </c>
      <c r="Y236" s="66">
        <v>638157</v>
      </c>
      <c r="Z236" s="66">
        <v>15673257.680000003</v>
      </c>
      <c r="AA236" s="66">
        <v>6390223</v>
      </c>
      <c r="AB236" s="66">
        <v>10519240</v>
      </c>
      <c r="AC236" s="12">
        <v>16134047.02</v>
      </c>
      <c r="AD236" s="12">
        <v>6470869</v>
      </c>
      <c r="AE236" s="12">
        <v>10585480</v>
      </c>
      <c r="AF236" s="12">
        <v>16198575.519999998</v>
      </c>
      <c r="AG236" s="12">
        <v>6747578</v>
      </c>
      <c r="AH236" s="12">
        <v>10626130</v>
      </c>
      <c r="AI236" s="12">
        <v>15478309.109999996</v>
      </c>
      <c r="AJ236" s="12">
        <v>6819446</v>
      </c>
      <c r="AK236" s="33">
        <v>10664455</v>
      </c>
      <c r="AL236" s="12">
        <v>15466730.400000002</v>
      </c>
      <c r="AM236" s="12">
        <v>6815260</v>
      </c>
      <c r="AN236" s="33">
        <v>10701980</v>
      </c>
    </row>
    <row r="237" spans="1:40">
      <c r="A237" s="108">
        <v>228</v>
      </c>
      <c r="B237" s="9" t="s">
        <v>1727</v>
      </c>
      <c r="C237" s="109">
        <v>31.49</v>
      </c>
      <c r="D237" s="66">
        <v>196006</v>
      </c>
      <c r="E237" s="39">
        <v>125093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6">
        <v>0</v>
      </c>
      <c r="Q237" s="66">
        <v>0</v>
      </c>
      <c r="R237" s="66">
        <v>0</v>
      </c>
      <c r="S237" s="66">
        <v>0</v>
      </c>
      <c r="T237" s="66">
        <v>0</v>
      </c>
      <c r="U237" s="66">
        <v>0</v>
      </c>
      <c r="V237" s="66">
        <v>0</v>
      </c>
      <c r="W237" s="66">
        <v>0</v>
      </c>
      <c r="X237" s="66">
        <v>0</v>
      </c>
      <c r="Y237" s="66">
        <v>0</v>
      </c>
      <c r="Z237" s="66">
        <v>0</v>
      </c>
      <c r="AA237" s="66">
        <v>0</v>
      </c>
      <c r="AB237" s="66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33">
        <v>0</v>
      </c>
      <c r="AL237" s="12">
        <v>0</v>
      </c>
      <c r="AM237" s="12">
        <v>0</v>
      </c>
      <c r="AN237" s="33">
        <v>0</v>
      </c>
    </row>
    <row r="238" spans="1:40">
      <c r="A238" s="108">
        <v>229</v>
      </c>
      <c r="B238" s="9" t="s">
        <v>1728</v>
      </c>
      <c r="C238" s="109">
        <v>27.77</v>
      </c>
      <c r="D238" s="66">
        <v>52895313</v>
      </c>
      <c r="E238" s="39">
        <v>34167033</v>
      </c>
      <c r="F238" s="66">
        <v>18728280</v>
      </c>
      <c r="G238" s="66">
        <v>54951902.25</v>
      </c>
      <c r="H238" s="66">
        <v>36075831</v>
      </c>
      <c r="I238" s="66">
        <v>19286644</v>
      </c>
      <c r="J238" s="66">
        <v>56602396.857231177</v>
      </c>
      <c r="K238" s="66">
        <v>38043319</v>
      </c>
      <c r="L238" s="66">
        <v>19741190</v>
      </c>
      <c r="M238" s="66">
        <v>58044809.350000001</v>
      </c>
      <c r="N238" s="66">
        <v>39953502</v>
      </c>
      <c r="O238" s="66">
        <v>18002388</v>
      </c>
      <c r="P238" s="66">
        <v>2115704</v>
      </c>
      <c r="Q238" s="66">
        <v>59750176.473661244</v>
      </c>
      <c r="R238" s="66">
        <v>40112796</v>
      </c>
      <c r="S238" s="66">
        <v>19715730</v>
      </c>
      <c r="T238" s="66">
        <v>0</v>
      </c>
      <c r="U238" s="66">
        <v>57582047.419799998</v>
      </c>
      <c r="V238" s="66">
        <v>41285234</v>
      </c>
      <c r="W238" s="66">
        <v>18563939</v>
      </c>
      <c r="X238" s="66">
        <v>99659</v>
      </c>
      <c r="Y238" s="66">
        <v>1206582</v>
      </c>
      <c r="Z238" s="66">
        <v>59014857.119999997</v>
      </c>
      <c r="AA238" s="66">
        <v>42743764</v>
      </c>
      <c r="AB238" s="66">
        <v>18663598</v>
      </c>
      <c r="AC238" s="12">
        <v>60749406.699999996</v>
      </c>
      <c r="AD238" s="12">
        <v>44345547</v>
      </c>
      <c r="AE238" s="12">
        <v>18906718</v>
      </c>
      <c r="AF238" s="19">
        <f>62298319.99-2406437</f>
        <v>59891882.990000002</v>
      </c>
      <c r="AG238" s="19">
        <f>45533417-1758848</f>
        <v>43774569</v>
      </c>
      <c r="AH238" s="19">
        <f>19059168-736211</f>
        <v>18322957</v>
      </c>
      <c r="AI238" s="12">
        <v>61102630.279999994</v>
      </c>
      <c r="AJ238" s="12">
        <v>44118255</v>
      </c>
      <c r="AK238" s="152">
        <f>18472707+125260</f>
        <v>18597967</v>
      </c>
      <c r="AL238" s="12">
        <v>62367587.499999993</v>
      </c>
      <c r="AM238" s="12">
        <v>45733796</v>
      </c>
      <c r="AN238" s="33">
        <v>18747217</v>
      </c>
    </row>
    <row r="239" spans="1:40">
      <c r="A239" s="108">
        <v>230</v>
      </c>
      <c r="B239" s="9" t="s">
        <v>1729</v>
      </c>
      <c r="C239" s="109">
        <v>17.5</v>
      </c>
      <c r="D239" s="66">
        <v>709807</v>
      </c>
      <c r="E239" s="39">
        <v>760482</v>
      </c>
      <c r="F239" s="66">
        <v>118052.8</v>
      </c>
      <c r="G239" s="66">
        <v>749939.66</v>
      </c>
      <c r="H239" s="66">
        <v>643809</v>
      </c>
      <c r="I239" s="66">
        <v>164606.79999999999</v>
      </c>
      <c r="J239" s="66">
        <v>733964.10943651071</v>
      </c>
      <c r="K239" s="66">
        <v>561236</v>
      </c>
      <c r="L239" s="66">
        <v>210786.8</v>
      </c>
      <c r="M239" s="66">
        <v>674439.18</v>
      </c>
      <c r="N239" s="66">
        <v>490547</v>
      </c>
      <c r="O239" s="66">
        <v>208647.8</v>
      </c>
      <c r="P239" s="66">
        <v>24521</v>
      </c>
      <c r="Q239" s="66">
        <v>670880.08917129191</v>
      </c>
      <c r="R239" s="66">
        <v>496664</v>
      </c>
      <c r="S239" s="66">
        <v>228505</v>
      </c>
      <c r="T239" s="66">
        <v>0</v>
      </c>
      <c r="U239" s="66">
        <v>663890.04804000002</v>
      </c>
      <c r="V239" s="66">
        <v>481763</v>
      </c>
      <c r="W239" s="66">
        <v>215156</v>
      </c>
      <c r="X239" s="66">
        <v>1155</v>
      </c>
      <c r="Y239" s="66">
        <v>14219</v>
      </c>
      <c r="Z239" s="66">
        <v>580669.32999999996</v>
      </c>
      <c r="AA239" s="66">
        <v>480192</v>
      </c>
      <c r="AB239" s="66">
        <v>216311</v>
      </c>
      <c r="AC239" s="12">
        <v>560019.19999999995</v>
      </c>
      <c r="AD239" s="12">
        <v>482745</v>
      </c>
      <c r="AE239" s="12">
        <v>218831</v>
      </c>
      <c r="AF239" s="12">
        <v>655277.24</v>
      </c>
      <c r="AG239" s="12">
        <v>566477</v>
      </c>
      <c r="AH239" s="12">
        <v>220506</v>
      </c>
      <c r="AI239" s="12">
        <v>689081.27</v>
      </c>
      <c r="AJ239" s="12">
        <v>620173</v>
      </c>
      <c r="AK239" s="33">
        <v>222256</v>
      </c>
      <c r="AL239" s="12">
        <v>696611.65</v>
      </c>
      <c r="AM239" s="12">
        <v>626950</v>
      </c>
      <c r="AN239" s="33">
        <v>224081</v>
      </c>
    </row>
    <row r="240" spans="1:40">
      <c r="A240" s="108">
        <v>231</v>
      </c>
      <c r="B240" s="9" t="s">
        <v>1730</v>
      </c>
      <c r="C240" s="109">
        <v>40.229999999999997</v>
      </c>
      <c r="D240" s="66">
        <v>22515538</v>
      </c>
      <c r="E240" s="39">
        <v>14046314</v>
      </c>
      <c r="F240" s="66">
        <v>8469224</v>
      </c>
      <c r="G240" s="66">
        <v>24815140.279400006</v>
      </c>
      <c r="H240" s="66">
        <v>14742688</v>
      </c>
      <c r="I240" s="66">
        <v>10072452</v>
      </c>
      <c r="J240" s="66">
        <v>26921544.8071214</v>
      </c>
      <c r="K240" s="66">
        <v>15414393</v>
      </c>
      <c r="L240" s="66">
        <v>11507152</v>
      </c>
      <c r="M240" s="66">
        <v>28631944.000619993</v>
      </c>
      <c r="N240" s="66">
        <v>16182768</v>
      </c>
      <c r="O240" s="66">
        <v>11139968</v>
      </c>
      <c r="P240" s="66">
        <v>1309208</v>
      </c>
      <c r="Q240" s="66">
        <v>29986707.348423712</v>
      </c>
      <c r="R240" s="66">
        <v>16470418</v>
      </c>
      <c r="S240" s="66">
        <v>12200192</v>
      </c>
      <c r="T240" s="66">
        <v>1316097</v>
      </c>
      <c r="U240" s="66">
        <v>29225596.232482802</v>
      </c>
      <c r="V240" s="66">
        <v>16691260</v>
      </c>
      <c r="W240" s="66">
        <v>12726668</v>
      </c>
      <c r="X240" s="66">
        <v>68322</v>
      </c>
      <c r="Y240" s="66">
        <v>805499</v>
      </c>
      <c r="Z240" s="66">
        <v>29344771.673250001</v>
      </c>
      <c r="AA240" s="66">
        <v>17053741</v>
      </c>
      <c r="AB240" s="66">
        <v>12794990</v>
      </c>
      <c r="AC240" s="12">
        <v>30140603.210499994</v>
      </c>
      <c r="AD240" s="12">
        <v>17494279</v>
      </c>
      <c r="AE240" s="12">
        <v>12925750</v>
      </c>
      <c r="AF240" s="12">
        <v>30742484.871859998</v>
      </c>
      <c r="AG240" s="12">
        <v>17997108</v>
      </c>
      <c r="AH240" s="12">
        <v>13013732.304039083</v>
      </c>
      <c r="AI240" s="12">
        <v>30579313.617779996</v>
      </c>
      <c r="AJ240" s="12">
        <v>18171451</v>
      </c>
      <c r="AK240" s="33">
        <v>13095032.304039083</v>
      </c>
      <c r="AL240" s="12">
        <v>30953452.00279</v>
      </c>
      <c r="AM240" s="12">
        <v>18734967</v>
      </c>
      <c r="AN240" s="33">
        <v>13174507.304039083</v>
      </c>
    </row>
    <row r="241" spans="1:40">
      <c r="A241" s="108">
        <v>232</v>
      </c>
      <c r="B241" s="9" t="s">
        <v>1731</v>
      </c>
      <c r="C241" s="109">
        <v>44.92</v>
      </c>
      <c r="D241" s="66">
        <v>9796</v>
      </c>
      <c r="E241" s="39">
        <v>2034</v>
      </c>
      <c r="F241" s="66">
        <v>7762</v>
      </c>
      <c r="G241" s="66">
        <v>10849.66</v>
      </c>
      <c r="H241" s="66">
        <v>4054</v>
      </c>
      <c r="I241" s="66">
        <v>8308</v>
      </c>
      <c r="J241" s="66">
        <v>11355.27</v>
      </c>
      <c r="K241" s="66">
        <v>4893</v>
      </c>
      <c r="L241" s="66">
        <v>8571</v>
      </c>
      <c r="M241" s="66">
        <v>11943.49</v>
      </c>
      <c r="N241" s="66">
        <v>5146</v>
      </c>
      <c r="O241" s="66">
        <v>8877</v>
      </c>
      <c r="P241" s="66">
        <v>0</v>
      </c>
      <c r="Q241" s="66">
        <v>0</v>
      </c>
      <c r="R241" s="66">
        <v>0</v>
      </c>
      <c r="S241" s="66">
        <v>8699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33">
        <v>0</v>
      </c>
      <c r="AL241" s="12">
        <v>0</v>
      </c>
      <c r="AM241" s="12">
        <v>0</v>
      </c>
      <c r="AN241" s="33">
        <v>0</v>
      </c>
    </row>
    <row r="242" spans="1:40">
      <c r="A242" s="108">
        <v>233</v>
      </c>
      <c r="B242" s="9" t="s">
        <v>1732</v>
      </c>
      <c r="C242" s="109">
        <v>49.06</v>
      </c>
      <c r="D242" s="66">
        <v>48982</v>
      </c>
      <c r="E242" s="39">
        <v>11961</v>
      </c>
      <c r="F242" s="66">
        <v>37021</v>
      </c>
      <c r="G242" s="66">
        <v>97646.94</v>
      </c>
      <c r="H242" s="66">
        <v>29593</v>
      </c>
      <c r="I242" s="66">
        <v>71992</v>
      </c>
      <c r="J242" s="66">
        <v>79486.89</v>
      </c>
      <c r="K242" s="66">
        <v>29514</v>
      </c>
      <c r="L242" s="66">
        <v>72342</v>
      </c>
      <c r="M242" s="66">
        <v>107491.41</v>
      </c>
      <c r="N242" s="66">
        <v>39254</v>
      </c>
      <c r="O242" s="66">
        <v>91528</v>
      </c>
      <c r="P242" s="66">
        <v>0</v>
      </c>
      <c r="Q242" s="66">
        <v>98452.600038277524</v>
      </c>
      <c r="R242" s="66">
        <v>35805</v>
      </c>
      <c r="S242" s="66">
        <v>89697</v>
      </c>
      <c r="T242" s="66">
        <v>0</v>
      </c>
      <c r="U242" s="66">
        <v>84250.709759999998</v>
      </c>
      <c r="V242" s="66">
        <v>35751</v>
      </c>
      <c r="W242" s="66">
        <v>84250.709759999998</v>
      </c>
      <c r="X242" s="66">
        <v>0</v>
      </c>
      <c r="Y242" s="66">
        <v>0</v>
      </c>
      <c r="Z242" s="66">
        <v>73500.42</v>
      </c>
      <c r="AA242" s="66">
        <v>33517</v>
      </c>
      <c r="AB242" s="66">
        <v>73500.42</v>
      </c>
      <c r="AC242" s="12">
        <v>76183.260000000009</v>
      </c>
      <c r="AD242" s="12">
        <v>35598</v>
      </c>
      <c r="AE242" s="12">
        <v>73500.42</v>
      </c>
      <c r="AF242" s="12">
        <v>103152.16</v>
      </c>
      <c r="AG242" s="12">
        <v>50799</v>
      </c>
      <c r="AH242" s="12">
        <v>73500.42</v>
      </c>
      <c r="AI242" s="12">
        <v>117044.1</v>
      </c>
      <c r="AJ242" s="12">
        <v>56662</v>
      </c>
      <c r="AK242" s="33">
        <v>73500.42</v>
      </c>
      <c r="AL242" s="12">
        <v>105599.68000000001</v>
      </c>
      <c r="AM242" s="12">
        <v>54600</v>
      </c>
      <c r="AN242" s="33">
        <v>73500.42</v>
      </c>
    </row>
    <row r="243" spans="1:40">
      <c r="A243" s="108">
        <v>234</v>
      </c>
      <c r="B243" s="9" t="s">
        <v>1733</v>
      </c>
      <c r="C243" s="109">
        <v>23.72</v>
      </c>
      <c r="D243" s="66">
        <v>794648</v>
      </c>
      <c r="E243" s="39">
        <v>460434</v>
      </c>
      <c r="F243" s="66">
        <v>334214</v>
      </c>
      <c r="G243" s="66">
        <v>887913.94</v>
      </c>
      <c r="H243" s="66">
        <v>484109</v>
      </c>
      <c r="I243" s="66">
        <v>403805</v>
      </c>
      <c r="J243" s="66">
        <v>910107.84943651082</v>
      </c>
      <c r="K243" s="66">
        <v>464081</v>
      </c>
      <c r="L243" s="66">
        <v>446027</v>
      </c>
      <c r="M243" s="66">
        <v>884202.43</v>
      </c>
      <c r="N243" s="66">
        <v>440655</v>
      </c>
      <c r="O243" s="66">
        <v>403908</v>
      </c>
      <c r="P243" s="66">
        <v>47469</v>
      </c>
      <c r="Q243" s="66">
        <v>727844.57486698567</v>
      </c>
      <c r="R243" s="66">
        <v>387334</v>
      </c>
      <c r="S243" s="66">
        <v>442349</v>
      </c>
      <c r="T243" s="66">
        <v>0</v>
      </c>
      <c r="U243" s="66">
        <v>686761.92768000008</v>
      </c>
      <c r="V243" s="66">
        <v>379916</v>
      </c>
      <c r="W243" s="66">
        <v>416507</v>
      </c>
      <c r="X243" s="66">
        <v>2236</v>
      </c>
      <c r="Y243" s="66">
        <v>25481</v>
      </c>
      <c r="Z243" s="66">
        <v>656167.6</v>
      </c>
      <c r="AA243" s="66">
        <v>383839</v>
      </c>
      <c r="AB243" s="66">
        <v>418743</v>
      </c>
      <c r="AC243" s="12">
        <v>637666.18999999983</v>
      </c>
      <c r="AD243" s="12">
        <v>396428</v>
      </c>
      <c r="AE243" s="12">
        <v>421383</v>
      </c>
      <c r="AF243" s="12">
        <v>594228.81999999995</v>
      </c>
      <c r="AG243" s="12">
        <v>438845</v>
      </c>
      <c r="AH243" s="12">
        <v>422883</v>
      </c>
      <c r="AI243" s="12">
        <v>566086.55000000005</v>
      </c>
      <c r="AJ243" s="12">
        <v>454106</v>
      </c>
      <c r="AK243" s="33">
        <v>424308</v>
      </c>
      <c r="AL243" s="12">
        <v>611232.30999999994</v>
      </c>
      <c r="AM243" s="12">
        <v>479273</v>
      </c>
      <c r="AN243" s="33">
        <v>425758</v>
      </c>
    </row>
    <row r="244" spans="1:40">
      <c r="A244" s="108">
        <v>235</v>
      </c>
      <c r="B244" s="9" t="s">
        <v>1734</v>
      </c>
      <c r="C244" s="109">
        <v>47.94</v>
      </c>
      <c r="D244" s="66">
        <v>0</v>
      </c>
      <c r="E244" s="39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33">
        <v>0</v>
      </c>
      <c r="AL244" s="12">
        <v>0</v>
      </c>
      <c r="AM244" s="12">
        <v>0</v>
      </c>
      <c r="AN244" s="33">
        <v>0</v>
      </c>
    </row>
    <row r="245" spans="1:40">
      <c r="A245" s="108">
        <v>236</v>
      </c>
      <c r="B245" s="9" t="s">
        <v>1735</v>
      </c>
      <c r="C245" s="109">
        <v>58.69</v>
      </c>
      <c r="D245" s="66">
        <v>52725657</v>
      </c>
      <c r="E245" s="39">
        <v>24611444</v>
      </c>
      <c r="F245" s="66">
        <v>28114213</v>
      </c>
      <c r="G245" s="66">
        <v>57082753.469999999</v>
      </c>
      <c r="H245" s="66">
        <v>25485280</v>
      </c>
      <c r="I245" s="66">
        <v>31597473</v>
      </c>
      <c r="J245" s="66">
        <v>59041738.979034342</v>
      </c>
      <c r="K245" s="66">
        <v>25796426</v>
      </c>
      <c r="L245" s="66">
        <v>33245313</v>
      </c>
      <c r="M245" s="66">
        <v>61752172.609999992</v>
      </c>
      <c r="N245" s="66">
        <v>25995833</v>
      </c>
      <c r="O245" s="66">
        <v>31996051</v>
      </c>
      <c r="P245" s="66">
        <v>3760289</v>
      </c>
      <c r="Q245" s="66">
        <v>63207565.231892832</v>
      </c>
      <c r="R245" s="66">
        <v>25852192</v>
      </c>
      <c r="S245" s="66">
        <v>35041213</v>
      </c>
      <c r="T245" s="66">
        <v>2314160</v>
      </c>
      <c r="U245" s="66">
        <v>62148014.552700013</v>
      </c>
      <c r="V245" s="66">
        <v>25940936</v>
      </c>
      <c r="W245" s="66">
        <v>35512358</v>
      </c>
      <c r="X245" s="66">
        <v>190646</v>
      </c>
      <c r="Y245" s="66">
        <v>1809494</v>
      </c>
      <c r="Z245" s="66">
        <v>63704268.780000001</v>
      </c>
      <c r="AA245" s="66">
        <v>26794850</v>
      </c>
      <c r="AB245" s="66">
        <v>36909419</v>
      </c>
      <c r="AC245" s="12">
        <v>65754169.920000002</v>
      </c>
      <c r="AD245" s="12">
        <v>27822547</v>
      </c>
      <c r="AE245" s="12">
        <v>38017592.827607997</v>
      </c>
      <c r="AF245" s="12">
        <v>67796003.910000011</v>
      </c>
      <c r="AG245" s="12">
        <v>28757787</v>
      </c>
      <c r="AH245" s="12">
        <v>39290437.62740925</v>
      </c>
      <c r="AI245" s="12">
        <v>67481752.38000001</v>
      </c>
      <c r="AJ245" s="12">
        <v>29005679</v>
      </c>
      <c r="AK245" s="33">
        <v>39447162.62740925</v>
      </c>
      <c r="AL245" s="12">
        <v>68905111.570000008</v>
      </c>
      <c r="AM245" s="12">
        <v>29086218</v>
      </c>
      <c r="AN245" s="33">
        <v>39818894</v>
      </c>
    </row>
    <row r="246" spans="1:40">
      <c r="A246" s="108">
        <v>237</v>
      </c>
      <c r="B246" s="9" t="s">
        <v>1736</v>
      </c>
      <c r="C246" s="109">
        <v>17.5</v>
      </c>
      <c r="D246" s="66">
        <v>19593</v>
      </c>
      <c r="E246" s="39">
        <v>16836</v>
      </c>
      <c r="F246" s="66">
        <v>18987</v>
      </c>
      <c r="G246" s="66">
        <v>43398.64</v>
      </c>
      <c r="H246" s="66">
        <v>22879</v>
      </c>
      <c r="I246" s="66">
        <v>30740</v>
      </c>
      <c r="J246" s="66">
        <v>68131.62</v>
      </c>
      <c r="K246" s="66">
        <v>37773</v>
      </c>
      <c r="L246" s="66">
        <v>41615</v>
      </c>
      <c r="M246" s="66">
        <v>95547.92</v>
      </c>
      <c r="N246" s="66">
        <v>47108</v>
      </c>
      <c r="O246" s="66">
        <v>54235</v>
      </c>
      <c r="P246" s="66">
        <v>0</v>
      </c>
      <c r="Q246" s="66">
        <v>98452.600038277524</v>
      </c>
      <c r="R246" s="66">
        <v>55480</v>
      </c>
      <c r="S246" s="66">
        <v>53150</v>
      </c>
      <c r="T246" s="66">
        <v>0</v>
      </c>
      <c r="U246" s="66">
        <v>96286.525439999998</v>
      </c>
      <c r="V246" s="66">
        <v>58428</v>
      </c>
      <c r="W246" s="66">
        <v>51024</v>
      </c>
      <c r="X246" s="66">
        <v>0</v>
      </c>
      <c r="Y246" s="66">
        <v>0</v>
      </c>
      <c r="Z246" s="66">
        <v>61250.35</v>
      </c>
      <c r="AA246" s="66">
        <v>41319</v>
      </c>
      <c r="AB246" s="66">
        <v>51024</v>
      </c>
      <c r="AC246" s="12">
        <v>63486.049999999996</v>
      </c>
      <c r="AD246" s="12">
        <v>42461</v>
      </c>
      <c r="AE246" s="12">
        <v>51024</v>
      </c>
      <c r="AF246" s="12">
        <v>51576.08</v>
      </c>
      <c r="AG246" s="12">
        <v>40855</v>
      </c>
      <c r="AH246" s="12">
        <v>51024</v>
      </c>
      <c r="AI246" s="12">
        <v>78029.39999999998</v>
      </c>
      <c r="AJ246" s="12">
        <v>64254</v>
      </c>
      <c r="AK246" s="33">
        <v>51024</v>
      </c>
      <c r="AL246" s="12">
        <v>39599.880000000005</v>
      </c>
      <c r="AM246" s="12">
        <v>32922</v>
      </c>
      <c r="AN246" s="33">
        <v>39599.880000000005</v>
      </c>
    </row>
    <row r="247" spans="1:40">
      <c r="A247" s="108">
        <v>238</v>
      </c>
      <c r="B247" s="9" t="s">
        <v>1737</v>
      </c>
      <c r="C247" s="109">
        <v>30.71</v>
      </c>
      <c r="D247" s="66">
        <v>5675056</v>
      </c>
      <c r="E247" s="39">
        <v>3322319</v>
      </c>
      <c r="F247" s="66">
        <v>2374850</v>
      </c>
      <c r="G247" s="66">
        <v>6041437.8299999991</v>
      </c>
      <c r="H247" s="66">
        <v>3487590</v>
      </c>
      <c r="I247" s="66">
        <v>2553848</v>
      </c>
      <c r="J247" s="66">
        <v>6193164.1266190642</v>
      </c>
      <c r="K247" s="66">
        <v>3616015</v>
      </c>
      <c r="L247" s="66">
        <v>2618681</v>
      </c>
      <c r="M247" s="66">
        <v>6360137.9900000002</v>
      </c>
      <c r="N247" s="66">
        <v>3728363</v>
      </c>
      <c r="O247" s="66">
        <v>2405042</v>
      </c>
      <c r="P247" s="66">
        <v>282649</v>
      </c>
      <c r="Q247" s="66">
        <v>6513212.2174468907</v>
      </c>
      <c r="R247" s="66">
        <v>3852023</v>
      </c>
      <c r="S247" s="66">
        <v>2633937</v>
      </c>
      <c r="T247" s="66">
        <v>27252</v>
      </c>
      <c r="U247" s="66">
        <v>6313858.9432200007</v>
      </c>
      <c r="V247" s="66">
        <v>3881974</v>
      </c>
      <c r="W247" s="66">
        <v>2505722</v>
      </c>
      <c r="X247" s="66">
        <v>13452</v>
      </c>
      <c r="Y247" s="66">
        <v>161615</v>
      </c>
      <c r="Z247" s="66">
        <v>6272346.2599999998</v>
      </c>
      <c r="AA247" s="66">
        <v>3923605</v>
      </c>
      <c r="AB247" s="66">
        <v>2519174</v>
      </c>
      <c r="AC247" s="12">
        <v>6913476.3999999994</v>
      </c>
      <c r="AD247" s="12">
        <v>4145967</v>
      </c>
      <c r="AE247" s="12">
        <v>2768880.59601</v>
      </c>
      <c r="AF247" s="12">
        <v>6826165.1400000006</v>
      </c>
      <c r="AG247" s="12">
        <v>4169061</v>
      </c>
      <c r="AH247" s="12">
        <v>2788255.59601</v>
      </c>
      <c r="AI247" s="12">
        <v>6579213.379999999</v>
      </c>
      <c r="AJ247" s="12">
        <v>4253996</v>
      </c>
      <c r="AK247" s="33">
        <v>2806755.59601</v>
      </c>
      <c r="AL247" s="12">
        <v>6450343.1600000001</v>
      </c>
      <c r="AM247" s="12">
        <v>4374579</v>
      </c>
      <c r="AN247" s="33">
        <v>2824580.59601</v>
      </c>
    </row>
    <row r="248" spans="1:40">
      <c r="A248" s="108">
        <v>239</v>
      </c>
      <c r="B248" s="9" t="s">
        <v>1738</v>
      </c>
      <c r="C248" s="109">
        <v>28.86</v>
      </c>
      <c r="D248" s="66">
        <v>65808603</v>
      </c>
      <c r="E248" s="39">
        <v>50709654</v>
      </c>
      <c r="F248" s="66">
        <v>16749442.999999998</v>
      </c>
      <c r="G248" s="66">
        <v>70785947.548399985</v>
      </c>
      <c r="H248" s="66">
        <v>52596289</v>
      </c>
      <c r="I248" s="66">
        <v>18464636</v>
      </c>
      <c r="J248" s="66">
        <v>72586825.799855381</v>
      </c>
      <c r="K248" s="66">
        <v>54446578</v>
      </c>
      <c r="L248" s="66">
        <v>19542986</v>
      </c>
      <c r="M248" s="66">
        <v>77105661.264829993</v>
      </c>
      <c r="N248" s="66">
        <v>55729593</v>
      </c>
      <c r="O248" s="66">
        <v>19128070</v>
      </c>
      <c r="P248" s="66">
        <v>2247998</v>
      </c>
      <c r="Q248" s="66">
        <v>79497521.622687668</v>
      </c>
      <c r="R248" s="66">
        <v>56638333</v>
      </c>
      <c r="S248" s="66">
        <v>20948547</v>
      </c>
      <c r="T248" s="66">
        <v>1910642</v>
      </c>
      <c r="U248" s="66">
        <v>78742171.183430165</v>
      </c>
      <c r="V248" s="66">
        <v>56893637</v>
      </c>
      <c r="W248" s="66">
        <v>21523756</v>
      </c>
      <c r="X248" s="66">
        <v>115549</v>
      </c>
      <c r="Y248" s="66">
        <v>1428409</v>
      </c>
      <c r="Z248" s="66">
        <v>79081949.172639996</v>
      </c>
      <c r="AA248" s="66">
        <v>57303942</v>
      </c>
      <c r="AB248" s="66">
        <v>21778007</v>
      </c>
      <c r="AC248" s="12">
        <v>80478825.04377</v>
      </c>
      <c r="AD248" s="12">
        <v>59037999</v>
      </c>
      <c r="AE248" s="12">
        <v>22208459.478195209</v>
      </c>
      <c r="AF248" s="12">
        <v>83431824.025150001</v>
      </c>
      <c r="AG248" s="12">
        <v>60777692</v>
      </c>
      <c r="AH248" s="12">
        <v>23291787.509499453</v>
      </c>
      <c r="AI248" s="12">
        <v>83619257.170059979</v>
      </c>
      <c r="AJ248" s="12">
        <v>61240645</v>
      </c>
      <c r="AK248" s="33">
        <v>23670916.509499453</v>
      </c>
      <c r="AL248" s="12">
        <v>84831859.535599992</v>
      </c>
      <c r="AM248" s="12">
        <v>62123870</v>
      </c>
      <c r="AN248" s="33">
        <v>23872516.509499453</v>
      </c>
    </row>
    <row r="249" spans="1:40">
      <c r="A249" s="108">
        <v>240</v>
      </c>
      <c r="B249" s="9" t="s">
        <v>1739</v>
      </c>
      <c r="C249" s="109">
        <v>23.95</v>
      </c>
      <c r="D249" s="66">
        <v>1607157</v>
      </c>
      <c r="E249" s="39">
        <v>1349172</v>
      </c>
      <c r="F249" s="66">
        <v>489958</v>
      </c>
      <c r="G249" s="66">
        <v>1606594.6</v>
      </c>
      <c r="H249" s="66">
        <v>1279333</v>
      </c>
      <c r="I249" s="66">
        <v>506035</v>
      </c>
      <c r="J249" s="66">
        <v>1709080.5840138937</v>
      </c>
      <c r="K249" s="66">
        <v>1275953</v>
      </c>
      <c r="L249" s="66">
        <v>543319</v>
      </c>
      <c r="M249" s="66">
        <v>1853769.61</v>
      </c>
      <c r="N249" s="66">
        <v>1327166</v>
      </c>
      <c r="O249" s="66">
        <v>531833</v>
      </c>
      <c r="P249" s="66">
        <v>62503</v>
      </c>
      <c r="Q249" s="66">
        <v>1908834.034465072</v>
      </c>
      <c r="R249" s="66">
        <v>1361877</v>
      </c>
      <c r="S249" s="66">
        <v>582449</v>
      </c>
      <c r="T249" s="66">
        <v>0</v>
      </c>
      <c r="U249" s="66">
        <v>2009833.57968</v>
      </c>
      <c r="V249" s="66">
        <v>1434960</v>
      </c>
      <c r="W249" s="66">
        <v>563844</v>
      </c>
      <c r="X249" s="66">
        <v>3027</v>
      </c>
      <c r="Y249" s="66">
        <v>21828</v>
      </c>
      <c r="Z249" s="66">
        <v>1974807.62</v>
      </c>
      <c r="AA249" s="66">
        <v>1416646</v>
      </c>
      <c r="AB249" s="66">
        <v>566871</v>
      </c>
      <c r="AC249" s="12">
        <v>2018759.52</v>
      </c>
      <c r="AD249" s="12">
        <v>1484742</v>
      </c>
      <c r="AE249" s="12">
        <v>591347.62748400006</v>
      </c>
      <c r="AF249" s="12">
        <v>2207684.7599999998</v>
      </c>
      <c r="AG249" s="12">
        <v>1597361</v>
      </c>
      <c r="AH249" s="12">
        <v>652019.25887999998</v>
      </c>
      <c r="AI249" s="12">
        <v>2194273.0299999998</v>
      </c>
      <c r="AJ249" s="12">
        <v>1544590</v>
      </c>
      <c r="AK249" s="33">
        <v>702595.25887999998</v>
      </c>
      <c r="AL249" s="12">
        <v>2074615.8599999996</v>
      </c>
      <c r="AM249" s="12">
        <v>1557980</v>
      </c>
      <c r="AN249" s="33">
        <v>708270.25887999998</v>
      </c>
    </row>
    <row r="250" spans="1:40">
      <c r="A250" s="108">
        <v>241</v>
      </c>
      <c r="B250" s="9" t="s">
        <v>1740</v>
      </c>
      <c r="C250" s="109">
        <v>17.5</v>
      </c>
      <c r="D250" s="66">
        <v>0</v>
      </c>
      <c r="E250" s="39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12306.57500478469</v>
      </c>
      <c r="R250" s="66">
        <v>10005</v>
      </c>
      <c r="S250" s="66">
        <v>0</v>
      </c>
      <c r="T250" s="66">
        <v>2302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  <c r="Z250" s="66">
        <v>0</v>
      </c>
      <c r="AA250" s="66">
        <v>0</v>
      </c>
      <c r="AB250" s="66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33">
        <v>0</v>
      </c>
      <c r="AL250" s="12">
        <v>0</v>
      </c>
      <c r="AM250" s="12">
        <v>0</v>
      </c>
      <c r="AN250" s="33">
        <v>0</v>
      </c>
    </row>
    <row r="251" spans="1:40">
      <c r="A251" s="108">
        <v>242</v>
      </c>
      <c r="B251" s="9" t="s">
        <v>1741</v>
      </c>
      <c r="C251" s="109">
        <v>17.5</v>
      </c>
      <c r="D251" s="66">
        <v>1291811</v>
      </c>
      <c r="E251" s="39">
        <v>4055956</v>
      </c>
      <c r="F251" s="66">
        <v>255800.8</v>
      </c>
      <c r="G251" s="66">
        <v>1285826.94</v>
      </c>
      <c r="H251" s="66">
        <v>1956162</v>
      </c>
      <c r="I251" s="66">
        <v>263550.8</v>
      </c>
      <c r="J251" s="66">
        <v>1321743.9439575451</v>
      </c>
      <c r="K251" s="66">
        <v>1727275</v>
      </c>
      <c r="L251" s="66">
        <v>271200.8</v>
      </c>
      <c r="M251" s="66">
        <v>1263192.58</v>
      </c>
      <c r="N251" s="66">
        <v>1561249</v>
      </c>
      <c r="O251" s="66">
        <v>248898.8</v>
      </c>
      <c r="P251" s="66">
        <v>29252</v>
      </c>
      <c r="Q251" s="66">
        <v>1338933.845374163</v>
      </c>
      <c r="R251" s="66">
        <v>1591643</v>
      </c>
      <c r="S251" s="66">
        <v>272588</v>
      </c>
      <c r="T251" s="66">
        <v>0</v>
      </c>
      <c r="U251" s="66">
        <v>1375097.9072400001</v>
      </c>
      <c r="V251" s="66">
        <v>1521466</v>
      </c>
      <c r="W251" s="66">
        <v>256663</v>
      </c>
      <c r="X251" s="66">
        <v>1378</v>
      </c>
      <c r="Y251" s="66">
        <v>18272</v>
      </c>
      <c r="Z251" s="66">
        <v>1289521.3</v>
      </c>
      <c r="AA251" s="66">
        <v>1431340</v>
      </c>
      <c r="AB251" s="66">
        <v>258041</v>
      </c>
      <c r="AC251" s="12">
        <v>1203806.04</v>
      </c>
      <c r="AD251" s="12">
        <v>1203806</v>
      </c>
      <c r="AE251" s="12">
        <v>262841</v>
      </c>
      <c r="AF251" s="12">
        <v>1231636.8800000001</v>
      </c>
      <c r="AG251" s="12">
        <v>1215446</v>
      </c>
      <c r="AH251" s="12">
        <v>265966</v>
      </c>
      <c r="AI251" s="12">
        <v>1414247.5399999998</v>
      </c>
      <c r="AJ251" s="12">
        <v>1209208</v>
      </c>
      <c r="AK251" s="33">
        <v>269641</v>
      </c>
      <c r="AL251" s="12">
        <v>1284862.27</v>
      </c>
      <c r="AM251" s="12">
        <v>1156376</v>
      </c>
      <c r="AN251" s="33">
        <v>272866</v>
      </c>
    </row>
    <row r="252" spans="1:40">
      <c r="A252" s="108">
        <v>243</v>
      </c>
      <c r="B252" s="9" t="s">
        <v>1742</v>
      </c>
      <c r="C252" s="109">
        <v>23.61</v>
      </c>
      <c r="D252" s="66">
        <v>73098901</v>
      </c>
      <c r="E252" s="39">
        <v>63941052</v>
      </c>
      <c r="F252" s="66">
        <v>12561073.199999999</v>
      </c>
      <c r="G252" s="66">
        <v>77782533.934249982</v>
      </c>
      <c r="H252" s="66">
        <v>67709257</v>
      </c>
      <c r="I252" s="66">
        <v>13380709.199999999</v>
      </c>
      <c r="J252" s="66">
        <v>83528509.845593929</v>
      </c>
      <c r="K252" s="66">
        <v>70748789</v>
      </c>
      <c r="L252" s="66">
        <v>14388553.199999999</v>
      </c>
      <c r="M252" s="66">
        <v>89488958.460700005</v>
      </c>
      <c r="N252" s="66">
        <v>73362291</v>
      </c>
      <c r="O252" s="66">
        <v>14430718</v>
      </c>
      <c r="P252" s="66">
        <v>1695949</v>
      </c>
      <c r="Q252" s="66">
        <v>92909519.333574429</v>
      </c>
      <c r="R252" s="66">
        <v>72784382</v>
      </c>
      <c r="S252" s="66">
        <v>15804134</v>
      </c>
      <c r="T252" s="66">
        <v>4321003</v>
      </c>
      <c r="U252" s="66">
        <v>92692070.835875496</v>
      </c>
      <c r="V252" s="66">
        <v>74238283</v>
      </c>
      <c r="W252" s="66">
        <v>18949428</v>
      </c>
      <c r="X252" s="66">
        <v>101729</v>
      </c>
      <c r="Y252" s="66">
        <v>1298455</v>
      </c>
      <c r="Z252" s="66">
        <v>96661211.859239995</v>
      </c>
      <c r="AA252" s="66">
        <v>75702194</v>
      </c>
      <c r="AB252" s="66">
        <v>20959018</v>
      </c>
      <c r="AC252" s="12">
        <v>102157664.34112</v>
      </c>
      <c r="AD252" s="12">
        <v>79182392</v>
      </c>
      <c r="AE252" s="12">
        <v>23565229.189149439</v>
      </c>
      <c r="AF252" s="12">
        <v>105786949.41116999</v>
      </c>
      <c r="AG252" s="12">
        <v>81483004</v>
      </c>
      <c r="AH252" s="12">
        <v>24789394.287227817</v>
      </c>
      <c r="AI252" s="12">
        <v>108294787.80678003</v>
      </c>
      <c r="AJ252" s="12">
        <v>82452996</v>
      </c>
      <c r="AK252" s="33">
        <v>26024786.287227817</v>
      </c>
      <c r="AL252" s="12">
        <v>109837246.19363996</v>
      </c>
      <c r="AM252" s="12">
        <v>84853939</v>
      </c>
      <c r="AN252" s="33">
        <v>26257161.287227817</v>
      </c>
    </row>
    <row r="253" spans="1:40">
      <c r="A253" s="108">
        <v>244</v>
      </c>
      <c r="B253" s="9" t="s">
        <v>1743</v>
      </c>
      <c r="C253" s="109">
        <v>43.86</v>
      </c>
      <c r="D253" s="66">
        <v>28415668</v>
      </c>
      <c r="E253" s="39">
        <v>20365108</v>
      </c>
      <c r="F253" s="66">
        <v>10420471</v>
      </c>
      <c r="G253" s="66">
        <v>30652225.832729999</v>
      </c>
      <c r="H253" s="66">
        <v>20844001</v>
      </c>
      <c r="I253" s="66">
        <v>11313976</v>
      </c>
      <c r="J253" s="66">
        <v>31690386.102510918</v>
      </c>
      <c r="K253" s="66">
        <v>20566218</v>
      </c>
      <c r="L253" s="66">
        <v>11852877</v>
      </c>
      <c r="M253" s="66">
        <v>32016655.867279999</v>
      </c>
      <c r="N253" s="66">
        <v>20344448</v>
      </c>
      <c r="O253" s="66">
        <v>10904100</v>
      </c>
      <c r="P253" s="66">
        <v>1281488</v>
      </c>
      <c r="Q253" s="66">
        <v>31481792.989716146</v>
      </c>
      <c r="R253" s="66">
        <v>20147871</v>
      </c>
      <c r="S253" s="66">
        <v>11941876</v>
      </c>
      <c r="T253" s="66">
        <v>0</v>
      </c>
      <c r="U253" s="66">
        <v>30820251.731979597</v>
      </c>
      <c r="V253" s="66">
        <v>19924468</v>
      </c>
      <c r="W253" s="66">
        <v>11244232</v>
      </c>
      <c r="X253" s="66">
        <v>60364</v>
      </c>
      <c r="Y253" s="66">
        <v>716005</v>
      </c>
      <c r="Z253" s="66">
        <v>31980943.732399996</v>
      </c>
      <c r="AA253" s="66">
        <v>20085920</v>
      </c>
      <c r="AB253" s="66">
        <v>11895024</v>
      </c>
      <c r="AC253" s="12">
        <v>34252525.530859999</v>
      </c>
      <c r="AD253" s="12">
        <v>20607886</v>
      </c>
      <c r="AE253" s="12">
        <v>13913057.555152636</v>
      </c>
      <c r="AF253" s="12">
        <v>35279771.078940004</v>
      </c>
      <c r="AG253" s="12">
        <v>21206980</v>
      </c>
      <c r="AH253" s="12">
        <v>14424784.13735972</v>
      </c>
      <c r="AI253" s="12">
        <v>35955443.988719992</v>
      </c>
      <c r="AJ253" s="12">
        <v>20964754</v>
      </c>
      <c r="AK253" s="33">
        <v>14990690</v>
      </c>
      <c r="AL253" s="12">
        <v>36417465.611719996</v>
      </c>
      <c r="AM253" s="12">
        <v>21159883</v>
      </c>
      <c r="AN253" s="33">
        <v>15257583</v>
      </c>
    </row>
    <row r="254" spans="1:40">
      <c r="A254" s="108">
        <v>245</v>
      </c>
      <c r="B254" s="9" t="s">
        <v>1744</v>
      </c>
      <c r="C254" s="109">
        <v>39.08</v>
      </c>
      <c r="D254" s="66">
        <v>0</v>
      </c>
      <c r="E254" s="39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12">
        <v>12697.210000000001</v>
      </c>
      <c r="AD254" s="12">
        <v>7860</v>
      </c>
      <c r="AE254" s="12">
        <v>4837</v>
      </c>
      <c r="AF254" s="12">
        <v>0</v>
      </c>
      <c r="AG254" s="12">
        <v>0</v>
      </c>
      <c r="AH254" s="12">
        <v>0</v>
      </c>
      <c r="AI254" s="12">
        <v>26009.8</v>
      </c>
      <c r="AJ254" s="12">
        <v>16567</v>
      </c>
      <c r="AK254" s="33">
        <v>9443</v>
      </c>
      <c r="AL254" s="12">
        <v>0</v>
      </c>
      <c r="AM254" s="12">
        <v>0</v>
      </c>
      <c r="AN254" s="33">
        <v>0</v>
      </c>
    </row>
    <row r="255" spans="1:40">
      <c r="A255" s="108">
        <v>246</v>
      </c>
      <c r="B255" s="9" t="s">
        <v>1745</v>
      </c>
      <c r="C255" s="109">
        <v>17.809999999999999</v>
      </c>
      <c r="D255" s="66">
        <v>29463124</v>
      </c>
      <c r="E255" s="39">
        <v>23184689</v>
      </c>
      <c r="F255" s="66">
        <v>6290156.9999999981</v>
      </c>
      <c r="G255" s="66">
        <v>31463026.360140003</v>
      </c>
      <c r="H255" s="66">
        <v>24343136</v>
      </c>
      <c r="I255" s="66">
        <v>7119890</v>
      </c>
      <c r="J255" s="66">
        <v>33194639.301516734</v>
      </c>
      <c r="K255" s="66">
        <v>25152672</v>
      </c>
      <c r="L255" s="66">
        <v>8041967</v>
      </c>
      <c r="M255" s="66">
        <v>35385849.034999996</v>
      </c>
      <c r="N255" s="66">
        <v>26121634</v>
      </c>
      <c r="O255" s="66">
        <v>8289951</v>
      </c>
      <c r="P255" s="66">
        <v>974264</v>
      </c>
      <c r="Q255" s="66">
        <v>36474849.126737088</v>
      </c>
      <c r="R255" s="66">
        <v>26451786</v>
      </c>
      <c r="S255" s="66">
        <v>9078931</v>
      </c>
      <c r="T255" s="66">
        <v>944132</v>
      </c>
      <c r="U255" s="66">
        <v>35612661.075852714</v>
      </c>
      <c r="V255" s="66">
        <v>26779324</v>
      </c>
      <c r="W255" s="66">
        <v>9437516</v>
      </c>
      <c r="X255" s="66">
        <v>50665</v>
      </c>
      <c r="Y255" s="66">
        <v>641507</v>
      </c>
      <c r="Z255" s="66">
        <v>36437713.051029995</v>
      </c>
      <c r="AA255" s="66">
        <v>27264731</v>
      </c>
      <c r="AB255" s="66">
        <v>9488181</v>
      </c>
      <c r="AC255" s="12">
        <v>38136802.087369993</v>
      </c>
      <c r="AD255" s="12">
        <v>28233100</v>
      </c>
      <c r="AE255" s="12">
        <v>9903702</v>
      </c>
      <c r="AF255" s="12">
        <v>38817531.163199998</v>
      </c>
      <c r="AG255" s="12">
        <v>29008253</v>
      </c>
      <c r="AH255" s="19">
        <f>10011427+8422</f>
        <v>10019849</v>
      </c>
      <c r="AI255" s="12">
        <v>38963364.685199998</v>
      </c>
      <c r="AJ255" s="12">
        <v>30125539</v>
      </c>
      <c r="AK255" s="33">
        <v>10126574</v>
      </c>
      <c r="AL255" s="12">
        <v>39638139.190400004</v>
      </c>
      <c r="AM255" s="12">
        <v>31807445</v>
      </c>
      <c r="AN255" s="33">
        <v>10232699</v>
      </c>
    </row>
    <row r="256" spans="1:40">
      <c r="A256" s="108">
        <v>247</v>
      </c>
      <c r="B256" s="9" t="s">
        <v>1746</v>
      </c>
      <c r="C256" s="109">
        <v>31.07</v>
      </c>
      <c r="D256" s="66">
        <v>0</v>
      </c>
      <c r="E256" s="39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12">
        <v>0</v>
      </c>
      <c r="AD256" s="12">
        <v>0</v>
      </c>
      <c r="AE256" s="12">
        <v>0</v>
      </c>
      <c r="AF256" s="12">
        <v>116046.18</v>
      </c>
      <c r="AG256" s="12">
        <v>81889</v>
      </c>
      <c r="AH256" s="12">
        <v>34157</v>
      </c>
      <c r="AI256" s="12">
        <v>91034.3</v>
      </c>
      <c r="AJ256" s="12">
        <v>64373</v>
      </c>
      <c r="AK256" s="33">
        <v>34157</v>
      </c>
      <c r="AL256" s="12">
        <v>26399.920000000002</v>
      </c>
      <c r="AM256" s="12">
        <v>18518</v>
      </c>
      <c r="AN256" s="33">
        <v>26399.920000000002</v>
      </c>
    </row>
    <row r="257" spans="1:40">
      <c r="A257" s="108">
        <v>248</v>
      </c>
      <c r="B257" s="9" t="s">
        <v>1747</v>
      </c>
      <c r="C257" s="109">
        <v>64.55</v>
      </c>
      <c r="D257" s="66">
        <v>46478555</v>
      </c>
      <c r="E257" s="39">
        <v>22374964</v>
      </c>
      <c r="F257" s="66">
        <v>24103591</v>
      </c>
      <c r="G257" s="66">
        <v>51922904.798499994</v>
      </c>
      <c r="H257" s="66">
        <v>24134938</v>
      </c>
      <c r="I257" s="66">
        <v>27787967</v>
      </c>
      <c r="J257" s="66">
        <v>56922955.069418222</v>
      </c>
      <c r="K257" s="66">
        <v>25539984</v>
      </c>
      <c r="L257" s="66">
        <v>31382971</v>
      </c>
      <c r="M257" s="66">
        <v>60166072.687420011</v>
      </c>
      <c r="N257" s="66">
        <v>26575341</v>
      </c>
      <c r="O257" s="66">
        <v>30058188</v>
      </c>
      <c r="P257" s="66">
        <v>3532544</v>
      </c>
      <c r="Q257" s="66">
        <v>64653955.409767158</v>
      </c>
      <c r="R257" s="66">
        <v>26216203</v>
      </c>
      <c r="S257" s="66">
        <v>32918917</v>
      </c>
      <c r="T257" s="66">
        <v>5518835</v>
      </c>
      <c r="U257" s="66">
        <v>65723577.218013175</v>
      </c>
      <c r="V257" s="66">
        <v>27005010</v>
      </c>
      <c r="W257" s="66">
        <v>37975657</v>
      </c>
      <c r="X257" s="66">
        <v>203870</v>
      </c>
      <c r="Y257" s="66">
        <v>539040</v>
      </c>
      <c r="Z257" s="66">
        <v>68075146.155200005</v>
      </c>
      <c r="AA257" s="66">
        <v>27339812</v>
      </c>
      <c r="AB257" s="66">
        <v>40735334</v>
      </c>
      <c r="AC257" s="12">
        <v>74073065.5757</v>
      </c>
      <c r="AD257" s="12">
        <v>28043890</v>
      </c>
      <c r="AE257" s="12">
        <v>46214315.401124246</v>
      </c>
      <c r="AF257" s="12">
        <v>76694917.361529991</v>
      </c>
      <c r="AG257" s="12">
        <v>28826715</v>
      </c>
      <c r="AH257" s="19">
        <f>48007444.2055175+33688</f>
        <v>48041132.205517501</v>
      </c>
      <c r="AI257" s="12">
        <v>79960501.103390008</v>
      </c>
      <c r="AJ257" s="12">
        <v>29010426</v>
      </c>
      <c r="AK257" s="33">
        <v>50950075</v>
      </c>
      <c r="AL257" s="12">
        <v>84281832.122129992</v>
      </c>
      <c r="AM257" s="12">
        <v>30065688</v>
      </c>
      <c r="AN257" s="33">
        <v>54216144</v>
      </c>
    </row>
    <row r="258" spans="1:40">
      <c r="A258" s="108">
        <v>249</v>
      </c>
      <c r="B258" s="9" t="s">
        <v>1748</v>
      </c>
      <c r="C258" s="109">
        <v>17.5</v>
      </c>
      <c r="D258" s="66">
        <v>1762868</v>
      </c>
      <c r="E258" s="39">
        <v>2078922</v>
      </c>
      <c r="F258" s="66">
        <v>321695.2</v>
      </c>
      <c r="G258" s="66">
        <v>1791554.66</v>
      </c>
      <c r="H258" s="66">
        <v>2029927</v>
      </c>
      <c r="I258" s="66">
        <v>333845.2</v>
      </c>
      <c r="J258" s="66">
        <v>1666525.1984222305</v>
      </c>
      <c r="K258" s="66">
        <v>1918538</v>
      </c>
      <c r="L258" s="66">
        <v>344495.2</v>
      </c>
      <c r="M258" s="66">
        <v>1733844.42</v>
      </c>
      <c r="N258" s="66">
        <v>1800907</v>
      </c>
      <c r="O258" s="66">
        <v>356276.2</v>
      </c>
      <c r="P258" s="66">
        <v>0</v>
      </c>
      <c r="Q258" s="66">
        <v>1714724.0778717706</v>
      </c>
      <c r="R258" s="66">
        <v>1779707</v>
      </c>
      <c r="S258" s="66">
        <v>349151</v>
      </c>
      <c r="T258" s="66">
        <v>0</v>
      </c>
      <c r="U258" s="66">
        <v>1627120.605</v>
      </c>
      <c r="V258" s="66">
        <v>1690989</v>
      </c>
      <c r="W258" s="66">
        <v>328754</v>
      </c>
      <c r="X258" s="66">
        <v>1765</v>
      </c>
      <c r="Y258" s="66">
        <v>23307</v>
      </c>
      <c r="Z258" s="66">
        <v>1432341.44</v>
      </c>
      <c r="AA258" s="66">
        <v>1629712</v>
      </c>
      <c r="AB258" s="66">
        <v>330519</v>
      </c>
      <c r="AC258" s="12">
        <v>1455405.7799999998</v>
      </c>
      <c r="AD258" s="12">
        <v>1455406</v>
      </c>
      <c r="AE258" s="12">
        <v>336919</v>
      </c>
      <c r="AF258" s="12">
        <v>1341137.6900000002</v>
      </c>
      <c r="AG258" s="12">
        <v>1341138</v>
      </c>
      <c r="AH258" s="12">
        <v>340519</v>
      </c>
      <c r="AI258" s="12">
        <v>1381559.82</v>
      </c>
      <c r="AJ258" s="12">
        <v>1243404</v>
      </c>
      <c r="AK258" s="33">
        <v>344169</v>
      </c>
      <c r="AL258" s="12">
        <v>1238912.1900000002</v>
      </c>
      <c r="AM258" s="12">
        <v>1115021</v>
      </c>
      <c r="AN258" s="33">
        <v>347244</v>
      </c>
    </row>
    <row r="259" spans="1:40">
      <c r="A259" s="108">
        <v>250</v>
      </c>
      <c r="B259" s="9" t="s">
        <v>1749</v>
      </c>
      <c r="C259" s="109">
        <v>36.1</v>
      </c>
      <c r="D259" s="66">
        <v>3680270</v>
      </c>
      <c r="E259" s="39">
        <v>2350290</v>
      </c>
      <c r="F259" s="66">
        <v>1329980</v>
      </c>
      <c r="G259" s="66">
        <v>3824253.2</v>
      </c>
      <c r="H259" s="66">
        <v>2478288</v>
      </c>
      <c r="I259" s="66">
        <v>1395317</v>
      </c>
      <c r="J259" s="66">
        <v>4020213.9527178695</v>
      </c>
      <c r="K259" s="66">
        <v>2498485</v>
      </c>
      <c r="L259" s="66">
        <v>1521729</v>
      </c>
      <c r="M259" s="66">
        <v>4281470.25</v>
      </c>
      <c r="N259" s="66">
        <v>2647282</v>
      </c>
      <c r="O259" s="66">
        <v>1462330</v>
      </c>
      <c r="P259" s="66">
        <v>171858</v>
      </c>
      <c r="Q259" s="66">
        <v>4601636.8752688998</v>
      </c>
      <c r="R259" s="66">
        <v>2799668</v>
      </c>
      <c r="S259" s="66">
        <v>1601504</v>
      </c>
      <c r="T259" s="66">
        <v>200465</v>
      </c>
      <c r="U259" s="66">
        <v>4449279.2438400006</v>
      </c>
      <c r="V259" s="66">
        <v>2835130</v>
      </c>
      <c r="W259" s="66">
        <v>1696698</v>
      </c>
      <c r="X259" s="66">
        <v>9109</v>
      </c>
      <c r="Y259" s="66">
        <v>109987</v>
      </c>
      <c r="Z259" s="66">
        <v>4206398.72</v>
      </c>
      <c r="AA259" s="66">
        <v>2715486</v>
      </c>
      <c r="AB259" s="66">
        <v>1705807</v>
      </c>
      <c r="AC259" s="12">
        <v>4265135.9700000007</v>
      </c>
      <c r="AD259" s="12">
        <v>2781320</v>
      </c>
      <c r="AE259" s="12">
        <v>1725847</v>
      </c>
      <c r="AF259" s="12">
        <v>4306372.08</v>
      </c>
      <c r="AG259" s="12">
        <v>2817361</v>
      </c>
      <c r="AH259" s="12">
        <v>1738272</v>
      </c>
      <c r="AI259" s="12">
        <v>4252932.9000000004</v>
      </c>
      <c r="AJ259" s="12">
        <v>2742703</v>
      </c>
      <c r="AK259" s="33">
        <v>1750422</v>
      </c>
      <c r="AL259" s="12">
        <v>4382165.5599999996</v>
      </c>
      <c r="AM259" s="12">
        <v>2807707</v>
      </c>
      <c r="AN259" s="33">
        <v>1762322</v>
      </c>
    </row>
    <row r="260" spans="1:40">
      <c r="A260" s="108">
        <v>251</v>
      </c>
      <c r="B260" s="9" t="s">
        <v>1750</v>
      </c>
      <c r="C260" s="109">
        <v>52.09</v>
      </c>
      <c r="D260" s="66">
        <v>19513418</v>
      </c>
      <c r="E260" s="39">
        <v>11054067</v>
      </c>
      <c r="F260" s="66">
        <v>8952545</v>
      </c>
      <c r="G260" s="66">
        <v>20522022.761699997</v>
      </c>
      <c r="H260" s="66">
        <v>11421237</v>
      </c>
      <c r="I260" s="66">
        <v>9430825</v>
      </c>
      <c r="J260" s="66">
        <v>21120295.814178336</v>
      </c>
      <c r="K260" s="66">
        <v>11629129</v>
      </c>
      <c r="L260" s="66">
        <v>9714945</v>
      </c>
      <c r="M260" s="66">
        <v>21933698.112469997</v>
      </c>
      <c r="N260" s="66">
        <v>11574215</v>
      </c>
      <c r="O260" s="66">
        <v>9270036</v>
      </c>
      <c r="P260" s="66">
        <v>1089447</v>
      </c>
      <c r="Q260" s="66">
        <v>22004828.13255582</v>
      </c>
      <c r="R260" s="66">
        <v>11463450</v>
      </c>
      <c r="S260" s="66">
        <v>10152293</v>
      </c>
      <c r="T260" s="66">
        <v>389085</v>
      </c>
      <c r="U260" s="66">
        <v>21074812.564186316</v>
      </c>
      <c r="V260" s="66">
        <v>11539567</v>
      </c>
      <c r="W260" s="66">
        <v>9925552</v>
      </c>
      <c r="X260" s="66">
        <v>53285</v>
      </c>
      <c r="Y260" s="66">
        <v>619191</v>
      </c>
      <c r="Z260" s="66">
        <v>21774162.33845</v>
      </c>
      <c r="AA260" s="66">
        <v>11752002</v>
      </c>
      <c r="AB260" s="66">
        <v>10022160</v>
      </c>
      <c r="AC260" s="12">
        <v>22355995.259560004</v>
      </c>
      <c r="AD260" s="12">
        <v>12117742</v>
      </c>
      <c r="AE260" s="12">
        <v>10325639.588731904</v>
      </c>
      <c r="AF260" s="12">
        <v>22663493.787000004</v>
      </c>
      <c r="AG260" s="12">
        <v>12382935</v>
      </c>
      <c r="AH260" s="12">
        <v>10386793.067113128</v>
      </c>
      <c r="AI260" s="12">
        <v>23580543.138319999</v>
      </c>
      <c r="AJ260" s="12">
        <v>12524805</v>
      </c>
      <c r="AK260" s="33">
        <v>11055738</v>
      </c>
      <c r="AL260" s="12">
        <v>25189073.019840002</v>
      </c>
      <c r="AM260" s="12">
        <v>12589951</v>
      </c>
      <c r="AN260" s="33">
        <v>12599122</v>
      </c>
    </row>
    <row r="261" spans="1:40">
      <c r="A261" s="108">
        <v>252</v>
      </c>
      <c r="B261" s="9" t="s">
        <v>1751</v>
      </c>
      <c r="C261" s="109">
        <v>17.5</v>
      </c>
      <c r="D261" s="66">
        <v>7402784</v>
      </c>
      <c r="E261" s="39">
        <v>7362604</v>
      </c>
      <c r="F261" s="66">
        <v>1194220.8</v>
      </c>
      <c r="G261" s="66">
        <v>7628241.0882799998</v>
      </c>
      <c r="H261" s="66">
        <v>7471074</v>
      </c>
      <c r="I261" s="66">
        <v>1244120.8</v>
      </c>
      <c r="J261" s="66">
        <v>8076762.8806776693</v>
      </c>
      <c r="K261" s="66">
        <v>7497665</v>
      </c>
      <c r="L261" s="66">
        <v>1322611.8</v>
      </c>
      <c r="M261" s="66">
        <v>8284122.9709999999</v>
      </c>
      <c r="N261" s="66">
        <v>7446648</v>
      </c>
      <c r="O261" s="66">
        <v>1226740.8</v>
      </c>
      <c r="P261" s="66">
        <v>144171</v>
      </c>
      <c r="Q261" s="66">
        <v>8104260.50920715</v>
      </c>
      <c r="R261" s="66">
        <v>7413825</v>
      </c>
      <c r="S261" s="66">
        <v>1343494</v>
      </c>
      <c r="T261" s="66">
        <v>0</v>
      </c>
      <c r="U261" s="66">
        <v>7620062.4644836802</v>
      </c>
      <c r="V261" s="66">
        <v>7138013</v>
      </c>
      <c r="W261" s="66">
        <v>1265007</v>
      </c>
      <c r="X261" s="66">
        <v>6791</v>
      </c>
      <c r="Y261" s="66">
        <v>93921</v>
      </c>
      <c r="Z261" s="66">
        <v>7319480.6514099985</v>
      </c>
      <c r="AA261" s="66">
        <v>7150187</v>
      </c>
      <c r="AB261" s="66">
        <v>1271798</v>
      </c>
      <c r="AC261" s="12">
        <v>7190513.3909999989</v>
      </c>
      <c r="AD261" s="12">
        <v>7094748</v>
      </c>
      <c r="AE261" s="12">
        <v>1304118</v>
      </c>
      <c r="AF261" s="12">
        <v>7275247.9357000012</v>
      </c>
      <c r="AG261" s="12">
        <v>7139271</v>
      </c>
      <c r="AH261" s="19">
        <f>1324168+33688</f>
        <v>1357856</v>
      </c>
      <c r="AI261" s="12">
        <v>7619731.0979199996</v>
      </c>
      <c r="AJ261" s="12">
        <v>6857758</v>
      </c>
      <c r="AK261" s="33">
        <v>1377981</v>
      </c>
      <c r="AL261" s="12">
        <v>7726823.8438600004</v>
      </c>
      <c r="AM261" s="12">
        <v>6690331</v>
      </c>
      <c r="AN261" s="33">
        <v>1397406</v>
      </c>
    </row>
    <row r="262" spans="1:40">
      <c r="A262" s="108">
        <v>253</v>
      </c>
      <c r="B262" s="9" t="s">
        <v>1752</v>
      </c>
      <c r="C262" s="109">
        <v>17.5</v>
      </c>
      <c r="D262" s="66">
        <v>475150</v>
      </c>
      <c r="E262" s="39">
        <v>699660</v>
      </c>
      <c r="F262" s="66">
        <v>45294.8</v>
      </c>
      <c r="G262" s="66">
        <v>409882.39</v>
      </c>
      <c r="H262" s="66">
        <v>614824</v>
      </c>
      <c r="I262" s="66">
        <v>50581.8</v>
      </c>
      <c r="J262" s="66">
        <v>523549.62469008093</v>
      </c>
      <c r="K262" s="66">
        <v>580213</v>
      </c>
      <c r="L262" s="66">
        <v>70473.8</v>
      </c>
      <c r="M262" s="66">
        <v>419120.95</v>
      </c>
      <c r="N262" s="66">
        <v>513500</v>
      </c>
      <c r="O262" s="66">
        <v>65254.8</v>
      </c>
      <c r="P262" s="66">
        <v>7669</v>
      </c>
      <c r="Q262" s="66">
        <v>441524.18143540673</v>
      </c>
      <c r="R262" s="66">
        <v>501807</v>
      </c>
      <c r="S262" s="66">
        <v>71465</v>
      </c>
      <c r="T262" s="66">
        <v>0</v>
      </c>
      <c r="U262" s="66">
        <v>552009.03876000002</v>
      </c>
      <c r="V262" s="66">
        <v>498355</v>
      </c>
      <c r="W262" s="66">
        <v>67290</v>
      </c>
      <c r="X262" s="66">
        <v>361</v>
      </c>
      <c r="Y262" s="66">
        <v>5289</v>
      </c>
      <c r="Z262" s="66">
        <v>560185.52</v>
      </c>
      <c r="AA262" s="66">
        <v>501042</v>
      </c>
      <c r="AB262" s="66">
        <v>67651</v>
      </c>
      <c r="AC262" s="12">
        <v>613859.06999999995</v>
      </c>
      <c r="AD262" s="12">
        <v>514712</v>
      </c>
      <c r="AE262" s="12">
        <v>99147</v>
      </c>
      <c r="AF262" s="12">
        <v>620119.16</v>
      </c>
      <c r="AG262" s="12">
        <v>527677</v>
      </c>
      <c r="AH262" s="12">
        <v>100747</v>
      </c>
      <c r="AI262" s="12">
        <v>618393.5</v>
      </c>
      <c r="AJ262" s="12">
        <v>525865</v>
      </c>
      <c r="AK262" s="33">
        <v>103362</v>
      </c>
      <c r="AL262" s="12">
        <v>676330.15</v>
      </c>
      <c r="AM262" s="12">
        <v>545165</v>
      </c>
      <c r="AN262" s="33">
        <v>131165</v>
      </c>
    </row>
    <row r="263" spans="1:40">
      <c r="A263" s="108">
        <v>254</v>
      </c>
      <c r="B263" s="9" t="s">
        <v>1753</v>
      </c>
      <c r="C263" s="109">
        <v>20.350000000000001</v>
      </c>
      <c r="D263" s="66">
        <v>0</v>
      </c>
      <c r="E263" s="39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9">
        <f>0+25266</f>
        <v>25266</v>
      </c>
      <c r="AI263" s="12">
        <v>66468.098199999993</v>
      </c>
      <c r="AJ263" s="12">
        <v>52584</v>
      </c>
      <c r="AK263" s="33">
        <v>25266</v>
      </c>
      <c r="AL263" s="12">
        <v>27029.435180000004</v>
      </c>
      <c r="AM263" s="12">
        <v>21899</v>
      </c>
      <c r="AN263" s="33">
        <v>25266</v>
      </c>
    </row>
    <row r="264" spans="1:40">
      <c r="A264" s="108">
        <v>255</v>
      </c>
      <c r="B264" s="9" t="s">
        <v>1754</v>
      </c>
      <c r="C264" s="109">
        <v>38.549999999999997</v>
      </c>
      <c r="D264" s="66">
        <v>0</v>
      </c>
      <c r="E264" s="39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33">
        <v>0</v>
      </c>
      <c r="AL264" s="12">
        <v>0</v>
      </c>
      <c r="AM264" s="12">
        <v>0</v>
      </c>
      <c r="AN264" s="33">
        <v>0</v>
      </c>
    </row>
    <row r="265" spans="1:40">
      <c r="A265" s="108">
        <v>256</v>
      </c>
      <c r="B265" s="9" t="s">
        <v>1755</v>
      </c>
      <c r="C265" s="109">
        <v>60.5</v>
      </c>
      <c r="D265" s="66">
        <v>244989</v>
      </c>
      <c r="E265" s="39">
        <v>94511</v>
      </c>
      <c r="F265" s="66">
        <v>150478</v>
      </c>
      <c r="G265" s="66">
        <v>183566.83</v>
      </c>
      <c r="H265" s="66">
        <v>77676</v>
      </c>
      <c r="I265" s="66">
        <v>151228</v>
      </c>
      <c r="J265" s="66">
        <v>226187.09</v>
      </c>
      <c r="K265" s="66">
        <v>88946</v>
      </c>
      <c r="L265" s="66">
        <v>178215</v>
      </c>
      <c r="M265" s="66">
        <v>225960.41</v>
      </c>
      <c r="N265" s="66">
        <v>85118</v>
      </c>
      <c r="O265" s="66">
        <v>179065</v>
      </c>
      <c r="P265" s="66">
        <v>0</v>
      </c>
      <c r="Q265" s="66">
        <v>232829.66715406702</v>
      </c>
      <c r="R265" s="66">
        <v>86171</v>
      </c>
      <c r="S265" s="66">
        <v>175484</v>
      </c>
      <c r="T265" s="66">
        <v>0</v>
      </c>
      <c r="U265" s="66">
        <v>191599.70616</v>
      </c>
      <c r="V265" s="66">
        <v>75063</v>
      </c>
      <c r="W265" s="66">
        <v>168465</v>
      </c>
      <c r="X265" s="66">
        <v>0</v>
      </c>
      <c r="Y265" s="66">
        <v>0</v>
      </c>
      <c r="Z265" s="66">
        <v>207260.47</v>
      </c>
      <c r="AA265" s="66">
        <v>79133</v>
      </c>
      <c r="AB265" s="66">
        <v>168465</v>
      </c>
      <c r="AC265" s="12">
        <v>189431.25</v>
      </c>
      <c r="AD265" s="12">
        <v>72090</v>
      </c>
      <c r="AE265" s="12">
        <v>168465</v>
      </c>
      <c r="AF265" s="12">
        <v>205261.50999999998</v>
      </c>
      <c r="AG265" s="12">
        <v>81982</v>
      </c>
      <c r="AH265" s="12">
        <v>168465</v>
      </c>
      <c r="AI265" s="12">
        <v>220031.55</v>
      </c>
      <c r="AJ265" s="12">
        <v>83474</v>
      </c>
      <c r="AK265" s="33">
        <v>168465</v>
      </c>
      <c r="AL265" s="12">
        <v>210131.86</v>
      </c>
      <c r="AM265" s="12">
        <v>84199</v>
      </c>
      <c r="AN265" s="33">
        <v>168465</v>
      </c>
    </row>
    <row r="266" spans="1:40">
      <c r="A266" s="108">
        <v>257</v>
      </c>
      <c r="B266" s="9" t="s">
        <v>1756</v>
      </c>
      <c r="C266" s="109">
        <v>56.54</v>
      </c>
      <c r="D266" s="66">
        <v>9796</v>
      </c>
      <c r="E266" s="39">
        <v>4598</v>
      </c>
      <c r="F266" s="66">
        <v>8945.2000000000007</v>
      </c>
      <c r="G266" s="66">
        <v>10849.66</v>
      </c>
      <c r="H266" s="66">
        <v>4565</v>
      </c>
      <c r="I266" s="66">
        <v>9555.2000000000007</v>
      </c>
      <c r="J266" s="66">
        <v>11355.27</v>
      </c>
      <c r="K266" s="66">
        <v>4214</v>
      </c>
      <c r="L266" s="66">
        <v>9848.2000000000007</v>
      </c>
      <c r="M266" s="66">
        <v>11943.49</v>
      </c>
      <c r="N266" s="66">
        <v>4379</v>
      </c>
      <c r="O266" s="66">
        <v>10197.200000000001</v>
      </c>
      <c r="P266" s="66">
        <v>0</v>
      </c>
      <c r="Q266" s="66">
        <v>0</v>
      </c>
      <c r="R266" s="66">
        <v>0</v>
      </c>
      <c r="S266" s="66">
        <v>9993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  <c r="Z266" s="66">
        <v>0</v>
      </c>
      <c r="AA266" s="66">
        <v>0</v>
      </c>
      <c r="AB266" s="66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33">
        <v>0</v>
      </c>
      <c r="AL266" s="12">
        <v>13199.960000000001</v>
      </c>
      <c r="AM266" s="12">
        <v>5917</v>
      </c>
      <c r="AN266" s="33">
        <v>7283</v>
      </c>
    </row>
    <row r="267" spans="1:40">
      <c r="A267" s="108">
        <v>258</v>
      </c>
      <c r="B267" s="9" t="s">
        <v>1757</v>
      </c>
      <c r="C267" s="109">
        <v>40.9</v>
      </c>
      <c r="D267" s="66">
        <v>39985833</v>
      </c>
      <c r="E267" s="39">
        <v>29992288</v>
      </c>
      <c r="F267" s="66">
        <v>10536329.999999998</v>
      </c>
      <c r="G267" s="66">
        <v>42136154.640000001</v>
      </c>
      <c r="H267" s="66">
        <v>30487993</v>
      </c>
      <c r="I267" s="66">
        <v>11648162</v>
      </c>
      <c r="J267" s="66">
        <v>42852484.075050555</v>
      </c>
      <c r="K267" s="66">
        <v>30556126</v>
      </c>
      <c r="L267" s="66">
        <v>12876914</v>
      </c>
      <c r="M267" s="66">
        <v>44915008.079999983</v>
      </c>
      <c r="N267" s="66">
        <v>30543822</v>
      </c>
      <c r="O267" s="66">
        <v>12859851</v>
      </c>
      <c r="P267" s="66">
        <v>1511335</v>
      </c>
      <c r="Q267" s="66">
        <v>47512497.335793309</v>
      </c>
      <c r="R267" s="66">
        <v>30403931</v>
      </c>
      <c r="S267" s="66">
        <v>14083762</v>
      </c>
      <c r="T267" s="66">
        <v>3024804</v>
      </c>
      <c r="U267" s="66">
        <v>47422424.260079995</v>
      </c>
      <c r="V267" s="66">
        <v>30121364</v>
      </c>
      <c r="W267" s="66">
        <v>16969097</v>
      </c>
      <c r="X267" s="66">
        <v>91098</v>
      </c>
      <c r="Y267" s="66">
        <v>240865</v>
      </c>
      <c r="Z267" s="66">
        <v>49075889.510000005</v>
      </c>
      <c r="AA267" s="66">
        <v>30553623</v>
      </c>
      <c r="AB267" s="66">
        <v>18522267</v>
      </c>
      <c r="AC267" s="12">
        <v>51691291.730000004</v>
      </c>
      <c r="AD267" s="12">
        <v>31398532</v>
      </c>
      <c r="AE267" s="12">
        <v>20759584.19116275</v>
      </c>
      <c r="AF267" s="12">
        <v>51136476.850000001</v>
      </c>
      <c r="AG267" s="12">
        <v>31823721</v>
      </c>
      <c r="AH267" s="19">
        <f>20879459.1911628+134752</f>
        <v>21014211.191162799</v>
      </c>
      <c r="AI267" s="12">
        <v>52070759.630000003</v>
      </c>
      <c r="AJ267" s="12">
        <v>31881386</v>
      </c>
      <c r="AK267" s="33">
        <v>21231627.191162799</v>
      </c>
      <c r="AL267" s="12">
        <v>52542429.829999998</v>
      </c>
      <c r="AM267" s="12">
        <v>31669846</v>
      </c>
      <c r="AN267" s="33">
        <v>21348402.191162799</v>
      </c>
    </row>
    <row r="268" spans="1:40">
      <c r="A268" s="108">
        <v>259</v>
      </c>
      <c r="B268" s="9" t="s">
        <v>1758</v>
      </c>
      <c r="C268" s="109">
        <v>17.5</v>
      </c>
      <c r="D268" s="66">
        <v>0</v>
      </c>
      <c r="E268" s="39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9">
        <f>0+33688</f>
        <v>33688</v>
      </c>
      <c r="AI268" s="12">
        <v>52019.6</v>
      </c>
      <c r="AJ268" s="12">
        <v>44990</v>
      </c>
      <c r="AK268" s="33">
        <v>33688</v>
      </c>
      <c r="AL268" s="12">
        <v>79199.760000000009</v>
      </c>
      <c r="AM268" s="12">
        <v>67740</v>
      </c>
      <c r="AN268" s="33">
        <v>33688</v>
      </c>
    </row>
    <row r="269" spans="1:40">
      <c r="A269" s="108">
        <v>260</v>
      </c>
      <c r="B269" s="9" t="s">
        <v>1759</v>
      </c>
      <c r="C269" s="109">
        <v>17.5</v>
      </c>
      <c r="D269" s="66">
        <v>0</v>
      </c>
      <c r="E269" s="39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33">
        <v>0</v>
      </c>
      <c r="AL269" s="12">
        <v>0</v>
      </c>
      <c r="AM269" s="12">
        <v>0</v>
      </c>
      <c r="AN269" s="33">
        <v>0</v>
      </c>
    </row>
    <row r="270" spans="1:40">
      <c r="A270" s="108">
        <v>261</v>
      </c>
      <c r="B270" s="9" t="s">
        <v>1760</v>
      </c>
      <c r="C270" s="109">
        <v>17.5</v>
      </c>
      <c r="D270" s="66">
        <v>27631550</v>
      </c>
      <c r="E270" s="39">
        <v>23236639</v>
      </c>
      <c r="F270" s="66">
        <v>5651356.0000000019</v>
      </c>
      <c r="G270" s="66">
        <v>28541824.359999999</v>
      </c>
      <c r="H270" s="66">
        <v>23538127</v>
      </c>
      <c r="I270" s="66">
        <v>6229598.0000000019</v>
      </c>
      <c r="J270" s="66">
        <v>29371842.072332684</v>
      </c>
      <c r="K270" s="66">
        <v>23681935</v>
      </c>
      <c r="L270" s="66">
        <v>6694018.0000000019</v>
      </c>
      <c r="M270" s="66">
        <v>29341477.619999997</v>
      </c>
      <c r="N270" s="66">
        <v>23800113</v>
      </c>
      <c r="O270" s="66">
        <v>6150491.0000000019</v>
      </c>
      <c r="P270" s="66">
        <v>722827</v>
      </c>
      <c r="Q270" s="66">
        <v>30244193.036922485</v>
      </c>
      <c r="R270" s="66">
        <v>24197825</v>
      </c>
      <c r="S270" s="66">
        <v>6735852</v>
      </c>
      <c r="T270" s="66">
        <v>0</v>
      </c>
      <c r="U270" s="66">
        <v>29670856.676279996</v>
      </c>
      <c r="V270" s="66">
        <v>24024554</v>
      </c>
      <c r="W270" s="66">
        <v>6342344</v>
      </c>
      <c r="X270" s="66">
        <v>34049</v>
      </c>
      <c r="Y270" s="66">
        <v>449184</v>
      </c>
      <c r="Z270" s="66">
        <v>28621462.630000006</v>
      </c>
      <c r="AA270" s="66">
        <v>24051894</v>
      </c>
      <c r="AB270" s="66">
        <v>6376393</v>
      </c>
      <c r="AC270" s="12">
        <v>29161934.479999997</v>
      </c>
      <c r="AD270" s="12">
        <v>24620229</v>
      </c>
      <c r="AE270" s="12">
        <v>6508793</v>
      </c>
      <c r="AF270" s="12">
        <v>28830810.450000003</v>
      </c>
      <c r="AG270" s="12">
        <v>24951122</v>
      </c>
      <c r="AH270" s="12">
        <v>6588268</v>
      </c>
      <c r="AI270" s="12">
        <v>28304004.249999989</v>
      </c>
      <c r="AJ270" s="12">
        <v>24542435</v>
      </c>
      <c r="AK270" s="33">
        <v>6665593</v>
      </c>
      <c r="AL270" s="12">
        <v>27987804.329999994</v>
      </c>
      <c r="AM270" s="12">
        <v>24211459</v>
      </c>
      <c r="AN270" s="33">
        <v>6740018</v>
      </c>
    </row>
    <row r="271" spans="1:40">
      <c r="A271" s="108">
        <v>262</v>
      </c>
      <c r="B271" s="9" t="s">
        <v>1761</v>
      </c>
      <c r="C271" s="109">
        <v>18.39</v>
      </c>
      <c r="D271" s="66">
        <v>22412040</v>
      </c>
      <c r="E271" s="39">
        <v>22359654</v>
      </c>
      <c r="F271" s="66">
        <v>3538314.4</v>
      </c>
      <c r="G271" s="66">
        <v>24160470.339740004</v>
      </c>
      <c r="H271" s="66">
        <v>22578923</v>
      </c>
      <c r="I271" s="66">
        <v>3844289.4</v>
      </c>
      <c r="J271" s="66">
        <v>24646309.885408901</v>
      </c>
      <c r="K271" s="66">
        <v>22714754</v>
      </c>
      <c r="L271" s="66">
        <v>3997139.4</v>
      </c>
      <c r="M271" s="66">
        <v>25756505.726459999</v>
      </c>
      <c r="N271" s="66">
        <v>22756006</v>
      </c>
      <c r="O271" s="66">
        <v>3750635.4</v>
      </c>
      <c r="P271" s="66">
        <v>440788</v>
      </c>
      <c r="Q271" s="66">
        <v>26465118.450756904</v>
      </c>
      <c r="R271" s="66">
        <v>22613204</v>
      </c>
      <c r="S271" s="66">
        <v>4107595</v>
      </c>
      <c r="T271" s="66">
        <v>0</v>
      </c>
      <c r="U271" s="66">
        <v>25120399.373848077</v>
      </c>
      <c r="V271" s="66">
        <v>22610471</v>
      </c>
      <c r="W271" s="66">
        <v>3867629</v>
      </c>
      <c r="X271" s="66">
        <v>20763</v>
      </c>
      <c r="Y271" s="66">
        <v>290803</v>
      </c>
      <c r="Z271" s="66">
        <v>25149470.265000004</v>
      </c>
      <c r="AA271" s="66">
        <v>22560247</v>
      </c>
      <c r="AB271" s="66">
        <v>3888392</v>
      </c>
      <c r="AC271" s="12">
        <v>26683232.319300003</v>
      </c>
      <c r="AD271" s="12">
        <v>22948688</v>
      </c>
      <c r="AE271" s="12">
        <v>4144389.7674957826</v>
      </c>
      <c r="AF271" s="12">
        <v>28162538.90636</v>
      </c>
      <c r="AG271" s="12">
        <v>23659244</v>
      </c>
      <c r="AH271" s="19">
        <f>4883463.0180176+202129</f>
        <v>5085592.0180176003</v>
      </c>
      <c r="AI271" s="12">
        <v>28469688.994549997</v>
      </c>
      <c r="AJ271" s="12">
        <v>23886601</v>
      </c>
      <c r="AK271" s="33">
        <v>5266627.0180176003</v>
      </c>
      <c r="AL271" s="12">
        <v>28704386.50144</v>
      </c>
      <c r="AM271" s="12">
        <v>24111062</v>
      </c>
      <c r="AN271" s="33">
        <v>5338002.0180176003</v>
      </c>
    </row>
    <row r="272" spans="1:40">
      <c r="A272" s="108">
        <v>263</v>
      </c>
      <c r="B272" s="9" t="s">
        <v>1762</v>
      </c>
      <c r="C272" s="109">
        <v>46.84</v>
      </c>
      <c r="D272" s="66">
        <v>759317</v>
      </c>
      <c r="E272" s="39">
        <v>298094</v>
      </c>
      <c r="F272" s="66">
        <v>461223</v>
      </c>
      <c r="G272" s="66">
        <v>819788.07</v>
      </c>
      <c r="H272" s="66">
        <v>322710</v>
      </c>
      <c r="I272" s="66">
        <v>499459</v>
      </c>
      <c r="J272" s="66">
        <v>805305.56435198744</v>
      </c>
      <c r="K272" s="66">
        <v>325832</v>
      </c>
      <c r="L272" s="66">
        <v>504459</v>
      </c>
      <c r="M272" s="66">
        <v>842480.55</v>
      </c>
      <c r="N272" s="66">
        <v>336900</v>
      </c>
      <c r="O272" s="66">
        <v>471826</v>
      </c>
      <c r="P272" s="66">
        <v>55451</v>
      </c>
      <c r="Q272" s="66">
        <v>868256.36446315795</v>
      </c>
      <c r="R272" s="66">
        <v>341085</v>
      </c>
      <c r="S272" s="66">
        <v>516731</v>
      </c>
      <c r="T272" s="66">
        <v>10440</v>
      </c>
      <c r="U272" s="66">
        <v>771221.57736</v>
      </c>
      <c r="V272" s="66">
        <v>360142</v>
      </c>
      <c r="W272" s="66">
        <v>496374</v>
      </c>
      <c r="X272" s="66">
        <v>2665</v>
      </c>
      <c r="Y272" s="66">
        <v>30432</v>
      </c>
      <c r="Z272" s="66">
        <v>690277.05</v>
      </c>
      <c r="AA272" s="66">
        <v>333540</v>
      </c>
      <c r="AB272" s="66">
        <v>499039</v>
      </c>
      <c r="AC272" s="12">
        <v>695640.89999999991</v>
      </c>
      <c r="AD272" s="12">
        <v>312586</v>
      </c>
      <c r="AE272" s="12">
        <v>502079</v>
      </c>
      <c r="AF272" s="12">
        <v>593525.96</v>
      </c>
      <c r="AG272" s="12">
        <v>291675</v>
      </c>
      <c r="AH272" s="12">
        <v>503704</v>
      </c>
      <c r="AI272" s="12">
        <v>600300.83000000007</v>
      </c>
      <c r="AJ272" s="12">
        <v>298627</v>
      </c>
      <c r="AK272" s="33">
        <v>505329</v>
      </c>
      <c r="AL272" s="12">
        <v>592852.67000000004</v>
      </c>
      <c r="AM272" s="12">
        <v>321122</v>
      </c>
      <c r="AN272" s="33">
        <v>506879</v>
      </c>
    </row>
    <row r="273" spans="1:40">
      <c r="A273" s="108">
        <v>264</v>
      </c>
      <c r="B273" s="9" t="s">
        <v>1763</v>
      </c>
      <c r="C273" s="109">
        <v>17.5</v>
      </c>
      <c r="D273" s="66">
        <v>21888018</v>
      </c>
      <c r="E273" s="39">
        <v>18307200</v>
      </c>
      <c r="F273" s="66">
        <v>3580818</v>
      </c>
      <c r="G273" s="66">
        <v>23195983.650910005</v>
      </c>
      <c r="H273" s="66">
        <v>19230638</v>
      </c>
      <c r="I273" s="66">
        <v>3965346</v>
      </c>
      <c r="J273" s="66">
        <v>24538930.345499434</v>
      </c>
      <c r="K273" s="66">
        <v>20008979</v>
      </c>
      <c r="L273" s="66">
        <v>4529951</v>
      </c>
      <c r="M273" s="66">
        <v>26018135.560409993</v>
      </c>
      <c r="N273" s="66">
        <v>20809421</v>
      </c>
      <c r="O273" s="66">
        <v>4660944</v>
      </c>
      <c r="P273" s="66">
        <v>547771</v>
      </c>
      <c r="Q273" s="66">
        <v>26573232.383127034</v>
      </c>
      <c r="R273" s="66">
        <v>21922917</v>
      </c>
      <c r="S273" s="66">
        <v>5104541</v>
      </c>
      <c r="T273" s="66">
        <v>0</v>
      </c>
      <c r="U273" s="66">
        <v>26489575.520701922</v>
      </c>
      <c r="V273" s="66">
        <v>22264352</v>
      </c>
      <c r="W273" s="66">
        <v>4806334</v>
      </c>
      <c r="X273" s="66">
        <v>25802</v>
      </c>
      <c r="Y273" s="66">
        <v>351455</v>
      </c>
      <c r="Z273" s="66">
        <v>26874930.164800003</v>
      </c>
      <c r="AA273" s="66">
        <v>22799362</v>
      </c>
      <c r="AB273" s="66">
        <v>4832136</v>
      </c>
      <c r="AC273" s="12">
        <v>27918935.093200006</v>
      </c>
      <c r="AD273" s="12">
        <v>23462809</v>
      </c>
      <c r="AE273" s="12">
        <v>4957576</v>
      </c>
      <c r="AF273" s="12">
        <v>28025063.522399995</v>
      </c>
      <c r="AG273" s="12">
        <v>24028869</v>
      </c>
      <c r="AH273" s="12">
        <v>5034826</v>
      </c>
      <c r="AI273" s="12">
        <v>27783603.550999999</v>
      </c>
      <c r="AJ273" s="12">
        <v>23886438</v>
      </c>
      <c r="AK273" s="33">
        <v>5110701</v>
      </c>
      <c r="AL273" s="12">
        <v>28197733.99712</v>
      </c>
      <c r="AM273" s="12">
        <v>24057987</v>
      </c>
      <c r="AN273" s="33">
        <v>5185901</v>
      </c>
    </row>
    <row r="274" spans="1:40">
      <c r="A274" s="108">
        <v>265</v>
      </c>
      <c r="B274" s="9" t="s">
        <v>1764</v>
      </c>
      <c r="C274" s="109">
        <v>25.18</v>
      </c>
      <c r="D274" s="66">
        <v>16068884</v>
      </c>
      <c r="E274" s="39">
        <v>14714809</v>
      </c>
      <c r="F274" s="66">
        <v>3044575.2</v>
      </c>
      <c r="G274" s="66">
        <v>16695154.580000002</v>
      </c>
      <c r="H274" s="66">
        <v>14553529</v>
      </c>
      <c r="I274" s="66">
        <v>3620014.2</v>
      </c>
      <c r="J274" s="66">
        <v>17298382.43925048</v>
      </c>
      <c r="K274" s="66">
        <v>14521219</v>
      </c>
      <c r="L274" s="66">
        <v>4210223.2</v>
      </c>
      <c r="M274" s="66">
        <v>17542753.499999996</v>
      </c>
      <c r="N274" s="66">
        <v>14157726</v>
      </c>
      <c r="O274" s="66">
        <v>4120766.2</v>
      </c>
      <c r="P274" s="66">
        <v>484287</v>
      </c>
      <c r="Q274" s="66">
        <v>18026023.068662196</v>
      </c>
      <c r="R274" s="66">
        <v>14305874</v>
      </c>
      <c r="S274" s="66">
        <v>4512952</v>
      </c>
      <c r="T274" s="66">
        <v>0</v>
      </c>
      <c r="U274" s="66">
        <v>17708321.343119998</v>
      </c>
      <c r="V274" s="66">
        <v>14225007</v>
      </c>
      <c r="W274" s="66">
        <v>4249306</v>
      </c>
      <c r="X274" s="66">
        <v>22812</v>
      </c>
      <c r="Y274" s="66">
        <v>293384</v>
      </c>
      <c r="Z274" s="66">
        <v>18141473.569999997</v>
      </c>
      <c r="AA274" s="66">
        <v>14541315</v>
      </c>
      <c r="AB274" s="66">
        <v>4272118</v>
      </c>
      <c r="AC274" s="12">
        <v>18781878.59</v>
      </c>
      <c r="AD274" s="12">
        <v>14551240</v>
      </c>
      <c r="AE274" s="12">
        <v>4595356.15655425</v>
      </c>
      <c r="AF274" s="12">
        <v>18801442.079999998</v>
      </c>
      <c r="AG274" s="12">
        <v>14822067</v>
      </c>
      <c r="AH274" s="12">
        <v>4787529.9737716876</v>
      </c>
      <c r="AI274" s="12">
        <v>18854298.620000001</v>
      </c>
      <c r="AJ274" s="12">
        <v>14466350</v>
      </c>
      <c r="AK274" s="33">
        <v>4931239.9737716876</v>
      </c>
      <c r="AL274" s="12">
        <v>18460114.679999996</v>
      </c>
      <c r="AM274" s="12">
        <v>14348947</v>
      </c>
      <c r="AN274" s="33">
        <v>4979514.9737716876</v>
      </c>
    </row>
    <row r="275" spans="1:40">
      <c r="A275" s="108">
        <v>266</v>
      </c>
      <c r="B275" s="9" t="s">
        <v>1765</v>
      </c>
      <c r="C275" s="109">
        <v>17.5</v>
      </c>
      <c r="D275" s="66">
        <v>24896987</v>
      </c>
      <c r="E275" s="39">
        <v>18670749</v>
      </c>
      <c r="F275" s="66">
        <v>6270630.0000000009</v>
      </c>
      <c r="G275" s="66">
        <v>26202037.429339994</v>
      </c>
      <c r="H275" s="66">
        <v>19586419</v>
      </c>
      <c r="I275" s="66">
        <v>6615618</v>
      </c>
      <c r="J275" s="66">
        <v>27015017.202182684</v>
      </c>
      <c r="K275" s="66">
        <v>20567259</v>
      </c>
      <c r="L275" s="66">
        <v>6785118</v>
      </c>
      <c r="M275" s="66">
        <v>28024961.712149993</v>
      </c>
      <c r="N275" s="66">
        <v>21309075</v>
      </c>
      <c r="O275" s="66">
        <v>6231888</v>
      </c>
      <c r="P275" s="66">
        <v>732394</v>
      </c>
      <c r="Q275" s="66">
        <v>28860669.078239046</v>
      </c>
      <c r="R275" s="66">
        <v>22028864</v>
      </c>
      <c r="S275" s="66">
        <v>6824996</v>
      </c>
      <c r="T275" s="66">
        <v>6809</v>
      </c>
      <c r="U275" s="66">
        <v>28790563.702690437</v>
      </c>
      <c r="V275" s="66">
        <v>22591942</v>
      </c>
      <c r="W275" s="66">
        <v>6432692</v>
      </c>
      <c r="X275" s="66">
        <v>34533</v>
      </c>
      <c r="Y275" s="66">
        <v>448580</v>
      </c>
      <c r="Z275" s="66">
        <v>29804844.627760001</v>
      </c>
      <c r="AA275" s="66">
        <v>23242013</v>
      </c>
      <c r="AB275" s="66">
        <v>6562832</v>
      </c>
      <c r="AC275" s="12">
        <v>30203331.846320003</v>
      </c>
      <c r="AD275" s="12">
        <v>24076220</v>
      </c>
      <c r="AE275" s="12">
        <v>6695952</v>
      </c>
      <c r="AF275" s="12">
        <v>31456583.212149996</v>
      </c>
      <c r="AG275" s="12">
        <v>24940038</v>
      </c>
      <c r="AH275" s="12">
        <v>6780652</v>
      </c>
      <c r="AI275" s="12">
        <v>31433647.07305</v>
      </c>
      <c r="AJ275" s="12">
        <v>25641123</v>
      </c>
      <c r="AK275" s="33">
        <v>6865177</v>
      </c>
      <c r="AL275" s="12">
        <v>32275546.17168</v>
      </c>
      <c r="AM275" s="12">
        <v>26573303</v>
      </c>
      <c r="AN275" s="33">
        <v>6950527</v>
      </c>
    </row>
    <row r="276" spans="1:40">
      <c r="A276" s="108">
        <v>267</v>
      </c>
      <c r="B276" s="9" t="s">
        <v>1766</v>
      </c>
      <c r="C276" s="109">
        <v>17.5</v>
      </c>
      <c r="D276" s="66">
        <v>19593</v>
      </c>
      <c r="E276" s="39">
        <v>10223</v>
      </c>
      <c r="F276" s="66">
        <v>9370</v>
      </c>
      <c r="G276" s="66">
        <v>43398.64</v>
      </c>
      <c r="H276" s="66">
        <v>32920</v>
      </c>
      <c r="I276" s="66">
        <v>14036</v>
      </c>
      <c r="J276" s="66">
        <v>45421.08</v>
      </c>
      <c r="K276" s="66">
        <v>40042</v>
      </c>
      <c r="L276" s="66">
        <v>14610</v>
      </c>
      <c r="M276" s="66">
        <v>35830.47</v>
      </c>
      <c r="N276" s="66">
        <v>28711</v>
      </c>
      <c r="O276" s="66">
        <v>14760</v>
      </c>
      <c r="P276" s="66">
        <v>0</v>
      </c>
      <c r="Q276" s="66">
        <v>36919.725014354073</v>
      </c>
      <c r="R276" s="66">
        <v>30951</v>
      </c>
      <c r="S276" s="66">
        <v>14465</v>
      </c>
      <c r="T276" s="66">
        <v>0</v>
      </c>
      <c r="U276" s="66">
        <v>24071.631359999999</v>
      </c>
      <c r="V276" s="66">
        <v>20857</v>
      </c>
      <c r="W276" s="66">
        <v>13886</v>
      </c>
      <c r="X276" s="66">
        <v>0</v>
      </c>
      <c r="Y276" s="66">
        <v>0</v>
      </c>
      <c r="Z276" s="66">
        <v>24500.14</v>
      </c>
      <c r="AA276" s="66">
        <v>21717</v>
      </c>
      <c r="AB276" s="66">
        <v>13886</v>
      </c>
      <c r="AC276" s="12">
        <v>50788.840000000004</v>
      </c>
      <c r="AD276" s="12">
        <v>46205</v>
      </c>
      <c r="AE276" s="12">
        <v>13886</v>
      </c>
      <c r="AF276" s="12">
        <v>64470.1</v>
      </c>
      <c r="AG276" s="12">
        <v>62545</v>
      </c>
      <c r="AH276" s="12">
        <v>13886</v>
      </c>
      <c r="AI276" s="12">
        <v>78029.39999999998</v>
      </c>
      <c r="AJ276" s="12">
        <v>70226</v>
      </c>
      <c r="AK276" s="33">
        <v>13886</v>
      </c>
      <c r="AL276" s="12">
        <v>92399.719999999987</v>
      </c>
      <c r="AM276" s="12">
        <v>80706</v>
      </c>
      <c r="AN276" s="33">
        <v>13886</v>
      </c>
    </row>
    <row r="277" spans="1:40">
      <c r="A277" s="108">
        <v>268</v>
      </c>
      <c r="B277" s="9" t="s">
        <v>1767</v>
      </c>
      <c r="C277" s="109">
        <v>24.59</v>
      </c>
      <c r="D277" s="66">
        <v>0</v>
      </c>
      <c r="E277" s="39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12035.81568</v>
      </c>
      <c r="V277" s="66">
        <v>7620</v>
      </c>
      <c r="W277" s="66">
        <v>4416</v>
      </c>
      <c r="X277" s="66">
        <v>0</v>
      </c>
      <c r="Y277" s="66">
        <v>0</v>
      </c>
      <c r="Z277" s="66">
        <v>12250.07</v>
      </c>
      <c r="AA277" s="66">
        <v>7587</v>
      </c>
      <c r="AB277" s="66">
        <v>4663</v>
      </c>
      <c r="AC277" s="12">
        <v>12697.210000000001</v>
      </c>
      <c r="AD277" s="12">
        <v>8809</v>
      </c>
      <c r="AE277" s="12">
        <v>4663</v>
      </c>
      <c r="AF277" s="12">
        <v>12894.02</v>
      </c>
      <c r="AG277" s="12">
        <v>9180</v>
      </c>
      <c r="AH277" s="12">
        <v>4663</v>
      </c>
      <c r="AI277" s="12">
        <v>13004.9</v>
      </c>
      <c r="AJ277" s="12">
        <v>10008</v>
      </c>
      <c r="AK277" s="33">
        <v>4663</v>
      </c>
      <c r="AL277" s="12">
        <v>0</v>
      </c>
      <c r="AM277" s="12">
        <v>0</v>
      </c>
      <c r="AN277" s="33">
        <v>0</v>
      </c>
    </row>
    <row r="278" spans="1:40">
      <c r="A278" s="108">
        <v>269</v>
      </c>
      <c r="B278" s="9" t="s">
        <v>1768</v>
      </c>
      <c r="C278" s="109">
        <v>17.5</v>
      </c>
      <c r="D278" s="66">
        <v>3380552</v>
      </c>
      <c r="E278" s="39">
        <v>3318579</v>
      </c>
      <c r="F278" s="66">
        <v>340731.2</v>
      </c>
      <c r="G278" s="66">
        <v>3421487.44172</v>
      </c>
      <c r="H278" s="66">
        <v>3345012</v>
      </c>
      <c r="I278" s="66">
        <v>392337.2</v>
      </c>
      <c r="J278" s="66">
        <v>3609943.9431416788</v>
      </c>
      <c r="K278" s="66">
        <v>3395988</v>
      </c>
      <c r="L278" s="66">
        <v>464158.2</v>
      </c>
      <c r="M278" s="66">
        <v>3944872.97248</v>
      </c>
      <c r="N278" s="66">
        <v>3531728</v>
      </c>
      <c r="O278" s="66">
        <v>482139.2</v>
      </c>
      <c r="P278" s="66">
        <v>56663</v>
      </c>
      <c r="Q278" s="66">
        <v>4018165.4634094238</v>
      </c>
      <c r="R278" s="66">
        <v>3568870</v>
      </c>
      <c r="S278" s="66">
        <v>528026</v>
      </c>
      <c r="T278" s="66">
        <v>0</v>
      </c>
      <c r="U278" s="66">
        <v>3616285.1801423398</v>
      </c>
      <c r="V278" s="66">
        <v>3274399</v>
      </c>
      <c r="W278" s="66">
        <v>497179</v>
      </c>
      <c r="X278" s="66">
        <v>2669</v>
      </c>
      <c r="Y278" s="66">
        <v>39428</v>
      </c>
      <c r="Z278" s="66">
        <v>3544554.8176799999</v>
      </c>
      <c r="AA278" s="66">
        <v>3168291</v>
      </c>
      <c r="AB278" s="66">
        <v>499848</v>
      </c>
      <c r="AC278" s="12">
        <v>3322207.8539100001</v>
      </c>
      <c r="AD278" s="12">
        <v>3024786</v>
      </c>
      <c r="AE278" s="12">
        <v>515408</v>
      </c>
      <c r="AF278" s="12">
        <v>3446195.4454399999</v>
      </c>
      <c r="AG278" s="12">
        <v>3128611</v>
      </c>
      <c r="AH278" s="12">
        <v>525258</v>
      </c>
      <c r="AI278" s="12">
        <v>3327431.3505500001</v>
      </c>
      <c r="AJ278" s="12">
        <v>2944257</v>
      </c>
      <c r="AK278" s="33">
        <v>545223</v>
      </c>
      <c r="AL278" s="12">
        <v>3380505.0839999993</v>
      </c>
      <c r="AM278" s="12">
        <v>2917753</v>
      </c>
      <c r="AN278" s="33">
        <v>554673</v>
      </c>
    </row>
    <row r="279" spans="1:40">
      <c r="A279" s="108">
        <v>270</v>
      </c>
      <c r="B279" s="9" t="s">
        <v>1769</v>
      </c>
      <c r="C279" s="109">
        <v>45.08</v>
      </c>
      <c r="D279" s="66">
        <v>6819383</v>
      </c>
      <c r="E279" s="39">
        <v>2858481</v>
      </c>
      <c r="F279" s="66">
        <v>3995219</v>
      </c>
      <c r="G279" s="66">
        <v>7141364.7989100004</v>
      </c>
      <c r="H279" s="66">
        <v>3138806</v>
      </c>
      <c r="I279" s="66">
        <v>4154632</v>
      </c>
      <c r="J279" s="66">
        <v>7495917.7602271345</v>
      </c>
      <c r="K279" s="66">
        <v>3284354</v>
      </c>
      <c r="L279" s="66">
        <v>4330455</v>
      </c>
      <c r="M279" s="66">
        <v>7800802.5329999998</v>
      </c>
      <c r="N279" s="66">
        <v>3435489</v>
      </c>
      <c r="O279" s="66">
        <v>4012957</v>
      </c>
      <c r="P279" s="66">
        <v>471617</v>
      </c>
      <c r="Q279" s="66">
        <v>7655204.9791285908</v>
      </c>
      <c r="R279" s="66">
        <v>3754395</v>
      </c>
      <c r="S279" s="66">
        <v>4394883</v>
      </c>
      <c r="T279" s="66">
        <v>0</v>
      </c>
      <c r="U279" s="66">
        <v>12461</v>
      </c>
      <c r="V279" s="66">
        <v>6250.1276655997626</v>
      </c>
      <c r="W279" s="66">
        <v>6812</v>
      </c>
      <c r="X279" s="66">
        <v>37</v>
      </c>
      <c r="Y279" s="66">
        <v>420</v>
      </c>
      <c r="Z279" s="66">
        <v>0</v>
      </c>
      <c r="AA279" s="66">
        <v>0</v>
      </c>
      <c r="AB279" s="66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33">
        <v>0</v>
      </c>
      <c r="AL279" s="12">
        <v>0</v>
      </c>
      <c r="AM279" s="12">
        <v>0</v>
      </c>
      <c r="AN279" s="33">
        <v>0</v>
      </c>
    </row>
    <row r="280" spans="1:40">
      <c r="A280" s="108">
        <v>271</v>
      </c>
      <c r="B280" s="9" t="s">
        <v>1770</v>
      </c>
      <c r="C280" s="109">
        <v>22.56</v>
      </c>
      <c r="D280" s="66">
        <v>39662058</v>
      </c>
      <c r="E280" s="39">
        <v>25861451</v>
      </c>
      <c r="F280" s="66">
        <v>13800607</v>
      </c>
      <c r="G280" s="66">
        <v>43006922.329999998</v>
      </c>
      <c r="H280" s="66">
        <v>27107973</v>
      </c>
      <c r="I280" s="66">
        <v>15898949</v>
      </c>
      <c r="J280" s="66">
        <v>46216469.143160932</v>
      </c>
      <c r="K280" s="66">
        <v>28796799</v>
      </c>
      <c r="L280" s="66">
        <v>17419670</v>
      </c>
      <c r="M280" s="66">
        <v>49163922.700000003</v>
      </c>
      <c r="N280" s="66">
        <v>30297112</v>
      </c>
      <c r="O280" s="66">
        <v>16882697</v>
      </c>
      <c r="P280" s="66">
        <v>1984114</v>
      </c>
      <c r="Q280" s="66">
        <v>50640024.753362693</v>
      </c>
      <c r="R280" s="66">
        <v>31084837</v>
      </c>
      <c r="S280" s="66">
        <v>18489475</v>
      </c>
      <c r="T280" s="66">
        <v>1065713</v>
      </c>
      <c r="U280" s="66">
        <v>49767093.421020001</v>
      </c>
      <c r="V280" s="66">
        <v>32455678</v>
      </c>
      <c r="W280" s="66">
        <v>18412775</v>
      </c>
      <c r="X280" s="66">
        <v>98848</v>
      </c>
      <c r="Y280" s="66">
        <v>1189765</v>
      </c>
      <c r="Z280" s="66">
        <v>51780005.259999998</v>
      </c>
      <c r="AA280" s="66">
        <v>33692240</v>
      </c>
      <c r="AB280" s="66">
        <v>18511623</v>
      </c>
      <c r="AC280" s="12">
        <v>53574891.730000004</v>
      </c>
      <c r="AD280" s="12">
        <v>35083729</v>
      </c>
      <c r="AE280" s="12">
        <v>18748463</v>
      </c>
      <c r="AF280" s="12">
        <v>55072809.080000006</v>
      </c>
      <c r="AG280" s="12">
        <v>36553737</v>
      </c>
      <c r="AH280" s="12">
        <v>18897238</v>
      </c>
      <c r="AI280" s="12">
        <v>55423621.549999997</v>
      </c>
      <c r="AJ280" s="12">
        <v>38578814</v>
      </c>
      <c r="AK280" s="33">
        <v>19045813</v>
      </c>
      <c r="AL280" s="12">
        <v>57096131.690000013</v>
      </c>
      <c r="AM280" s="12">
        <v>40658212</v>
      </c>
      <c r="AN280" s="33">
        <v>19195638</v>
      </c>
    </row>
    <row r="281" spans="1:40">
      <c r="A281" s="108">
        <v>272</v>
      </c>
      <c r="B281" s="9" t="s">
        <v>1771</v>
      </c>
      <c r="C281" s="109">
        <v>46.41</v>
      </c>
      <c r="D281" s="66">
        <v>980949</v>
      </c>
      <c r="E281" s="39">
        <v>744787</v>
      </c>
      <c r="F281" s="66">
        <v>465653.2</v>
      </c>
      <c r="G281" s="66">
        <v>1097675.33</v>
      </c>
      <c r="H281" s="66">
        <v>693858</v>
      </c>
      <c r="I281" s="66">
        <v>532129.19999999995</v>
      </c>
      <c r="J281" s="66">
        <v>1087472.3443519874</v>
      </c>
      <c r="K281" s="66">
        <v>671283</v>
      </c>
      <c r="L281" s="66">
        <v>540635.19999999995</v>
      </c>
      <c r="M281" s="66">
        <v>1238144.68</v>
      </c>
      <c r="N281" s="66">
        <v>732474</v>
      </c>
      <c r="O281" s="66">
        <v>551624.19999999995</v>
      </c>
      <c r="P281" s="66">
        <v>64829</v>
      </c>
      <c r="Q281" s="66">
        <v>1224192.060937799</v>
      </c>
      <c r="R281" s="66">
        <v>728091</v>
      </c>
      <c r="S281" s="66">
        <v>604124</v>
      </c>
      <c r="T281" s="66">
        <v>0</v>
      </c>
      <c r="U281" s="66">
        <v>1121281.2738600001</v>
      </c>
      <c r="V281" s="66">
        <v>660237</v>
      </c>
      <c r="W281" s="66">
        <v>568831</v>
      </c>
      <c r="X281" s="66">
        <v>3054</v>
      </c>
      <c r="Y281" s="66">
        <v>35764</v>
      </c>
      <c r="Z281" s="66">
        <v>1133132.5</v>
      </c>
      <c r="AA281" s="66">
        <v>652599</v>
      </c>
      <c r="AB281" s="66">
        <v>571885</v>
      </c>
      <c r="AC281" s="12">
        <v>1250486.46</v>
      </c>
      <c r="AD281" s="12">
        <v>696787</v>
      </c>
      <c r="AE281" s="12">
        <v>584974.46020800003</v>
      </c>
      <c r="AF281" s="12">
        <v>1178320.1300000001</v>
      </c>
      <c r="AG281" s="12">
        <v>657620</v>
      </c>
      <c r="AH281" s="12">
        <v>588274.46020800003</v>
      </c>
      <c r="AI281" s="12">
        <v>1268845.75</v>
      </c>
      <c r="AJ281" s="12">
        <v>689268</v>
      </c>
      <c r="AK281" s="33">
        <v>593590.46020800003</v>
      </c>
      <c r="AL281" s="12">
        <v>1336733.0899999999</v>
      </c>
      <c r="AM281" s="12">
        <v>723367</v>
      </c>
      <c r="AN281" s="33">
        <v>613366</v>
      </c>
    </row>
    <row r="282" spans="1:40">
      <c r="A282" s="108">
        <v>273</v>
      </c>
      <c r="B282" s="9" t="s">
        <v>1772</v>
      </c>
      <c r="C282" s="109">
        <v>34.33</v>
      </c>
      <c r="D282" s="66">
        <v>18801260</v>
      </c>
      <c r="E282" s="39">
        <v>18110659</v>
      </c>
      <c r="F282" s="66">
        <v>2685723.2</v>
      </c>
      <c r="G282" s="66">
        <v>19720957.539999995</v>
      </c>
      <c r="H282" s="66">
        <v>17515386</v>
      </c>
      <c r="I282" s="66">
        <v>3559416.2</v>
      </c>
      <c r="J282" s="66">
        <v>20657264.747334611</v>
      </c>
      <c r="K282" s="66">
        <v>16992794</v>
      </c>
      <c r="L282" s="66">
        <v>4521167.2</v>
      </c>
      <c r="M282" s="66">
        <v>21503415.919999998</v>
      </c>
      <c r="N282" s="66">
        <v>16475983</v>
      </c>
      <c r="O282" s="66">
        <v>4807347.2</v>
      </c>
      <c r="P282" s="66">
        <v>564976</v>
      </c>
      <c r="Q282" s="66">
        <v>21570952.204983734</v>
      </c>
      <c r="R282" s="66">
        <v>16298338</v>
      </c>
      <c r="S282" s="66">
        <v>5264877</v>
      </c>
      <c r="T282" s="66">
        <v>7737</v>
      </c>
      <c r="U282" s="66">
        <v>14275069</v>
      </c>
      <c r="V282" s="66">
        <v>10715794.64921918</v>
      </c>
      <c r="W282" s="66">
        <v>3499899</v>
      </c>
      <c r="X282" s="66">
        <v>19110</v>
      </c>
      <c r="Y282" s="66">
        <v>75402</v>
      </c>
      <c r="Z282" s="66">
        <v>14571529.510000002</v>
      </c>
      <c r="AA282" s="66">
        <v>10467269</v>
      </c>
      <c r="AB282" s="66">
        <v>4104261</v>
      </c>
      <c r="AC282" s="12">
        <v>15524516.379999997</v>
      </c>
      <c r="AD282" s="12">
        <v>10738045</v>
      </c>
      <c r="AE282" s="12">
        <v>5022377.9989644997</v>
      </c>
      <c r="AF282" s="12">
        <v>15769354.82</v>
      </c>
      <c r="AG282" s="12">
        <v>11107578</v>
      </c>
      <c r="AH282" s="12">
        <v>5109544.062146375</v>
      </c>
      <c r="AI282" s="12">
        <v>16069095.370000001</v>
      </c>
      <c r="AJ282" s="12">
        <v>11192906</v>
      </c>
      <c r="AK282" s="33">
        <v>5217678.062146375</v>
      </c>
      <c r="AL282" s="12">
        <v>16337259.259999998</v>
      </c>
      <c r="AM282" s="12">
        <v>11103046</v>
      </c>
      <c r="AN282" s="33">
        <v>5262728.062146375</v>
      </c>
    </row>
    <row r="283" spans="1:40">
      <c r="A283" s="108">
        <v>274</v>
      </c>
      <c r="B283" s="9" t="s">
        <v>1773</v>
      </c>
      <c r="C283" s="109">
        <v>17.5</v>
      </c>
      <c r="D283" s="66">
        <v>51199725</v>
      </c>
      <c r="E283" s="39">
        <v>35731948</v>
      </c>
      <c r="F283" s="66">
        <v>19725438.800000001</v>
      </c>
      <c r="G283" s="66">
        <v>52325941.29772</v>
      </c>
      <c r="H283" s="66">
        <v>38065244</v>
      </c>
      <c r="I283" s="66">
        <v>19994838.800000001</v>
      </c>
      <c r="J283" s="66">
        <v>53650930.251636975</v>
      </c>
      <c r="K283" s="66">
        <v>40215930</v>
      </c>
      <c r="L283" s="66">
        <v>20255638.800000001</v>
      </c>
      <c r="M283" s="66">
        <v>55603076.77403</v>
      </c>
      <c r="N283" s="66">
        <v>42134230</v>
      </c>
      <c r="O283" s="66">
        <v>18431168.800000001</v>
      </c>
      <c r="P283" s="66">
        <v>2166096</v>
      </c>
      <c r="Q283" s="66">
        <v>57459406.133968234</v>
      </c>
      <c r="R283" s="66">
        <v>47404010</v>
      </c>
      <c r="S283" s="66">
        <v>20185320</v>
      </c>
      <c r="T283" s="66">
        <v>0</v>
      </c>
      <c r="U283" s="66">
        <v>56711003.467927195</v>
      </c>
      <c r="V283" s="66">
        <v>48121353</v>
      </c>
      <c r="W283" s="66">
        <v>19006095</v>
      </c>
      <c r="X283" s="66">
        <v>102033</v>
      </c>
      <c r="Y283" s="66">
        <v>1205842</v>
      </c>
      <c r="Z283" s="66">
        <v>58313543.709569983</v>
      </c>
      <c r="AA283" s="66">
        <v>48819464</v>
      </c>
      <c r="AB283" s="66">
        <v>19108128</v>
      </c>
      <c r="AC283" s="12">
        <v>60645451.388249993</v>
      </c>
      <c r="AD283" s="12">
        <v>50545090</v>
      </c>
      <c r="AE283" s="12">
        <v>19316888</v>
      </c>
      <c r="AF283" s="12">
        <v>61833356.366640002</v>
      </c>
      <c r="AG283" s="12">
        <v>51800992</v>
      </c>
      <c r="AH283" s="12">
        <v>19448713</v>
      </c>
      <c r="AI283" s="12">
        <v>62767269.546019986</v>
      </c>
      <c r="AJ283" s="12">
        <v>52703692</v>
      </c>
      <c r="AK283" s="33">
        <v>19582488</v>
      </c>
      <c r="AL283" s="12">
        <v>64208758.285060003</v>
      </c>
      <c r="AM283" s="12">
        <v>54026428</v>
      </c>
      <c r="AN283" s="33">
        <v>19717388</v>
      </c>
    </row>
    <row r="284" spans="1:40">
      <c r="A284" s="108">
        <v>275</v>
      </c>
      <c r="B284" s="9" t="s">
        <v>1774</v>
      </c>
      <c r="C284" s="109">
        <v>36.46</v>
      </c>
      <c r="D284" s="66">
        <v>3817595</v>
      </c>
      <c r="E284" s="39">
        <v>1937134</v>
      </c>
      <c r="F284" s="66">
        <v>2294612</v>
      </c>
      <c r="G284" s="66">
        <v>4033879.67</v>
      </c>
      <c r="H284" s="66">
        <v>2117278</v>
      </c>
      <c r="I284" s="66">
        <v>2404074</v>
      </c>
      <c r="J284" s="66">
        <v>4219769.7429432645</v>
      </c>
      <c r="K284" s="66">
        <v>2252330</v>
      </c>
      <c r="L284" s="66">
        <v>2496629</v>
      </c>
      <c r="M284" s="66">
        <v>4454454.5199999996</v>
      </c>
      <c r="N284" s="66">
        <v>2332152</v>
      </c>
      <c r="O284" s="66">
        <v>2339180</v>
      </c>
      <c r="P284" s="66">
        <v>274909</v>
      </c>
      <c r="Q284" s="66">
        <v>4552925.5780440187</v>
      </c>
      <c r="R284" s="66">
        <v>2372375</v>
      </c>
      <c r="S284" s="66">
        <v>2561807</v>
      </c>
      <c r="T284" s="66">
        <v>0</v>
      </c>
      <c r="U284" s="66">
        <v>4426092.5655599991</v>
      </c>
      <c r="V284" s="66">
        <v>2463679</v>
      </c>
      <c r="W284" s="66">
        <v>2412147</v>
      </c>
      <c r="X284" s="66">
        <v>12949</v>
      </c>
      <c r="Y284" s="66">
        <v>149736</v>
      </c>
      <c r="Z284" s="66">
        <v>4394778.41</v>
      </c>
      <c r="AA284" s="66">
        <v>2552882</v>
      </c>
      <c r="AB284" s="66">
        <v>2425096</v>
      </c>
      <c r="AC284" s="12">
        <v>4300263.7899999991</v>
      </c>
      <c r="AD284" s="12">
        <v>2555321</v>
      </c>
      <c r="AE284" s="12">
        <v>2444176</v>
      </c>
      <c r="AF284" s="12">
        <v>4418126.47</v>
      </c>
      <c r="AG284" s="12">
        <v>2686385</v>
      </c>
      <c r="AH284" s="12">
        <v>2456276</v>
      </c>
      <c r="AI284" s="12">
        <v>4598039.57</v>
      </c>
      <c r="AJ284" s="12">
        <v>2840365</v>
      </c>
      <c r="AK284" s="33">
        <v>2468676</v>
      </c>
      <c r="AL284" s="12">
        <v>4683286.6400000006</v>
      </c>
      <c r="AM284" s="12">
        <v>2974492</v>
      </c>
      <c r="AN284" s="33">
        <v>2480926</v>
      </c>
    </row>
    <row r="285" spans="1:40">
      <c r="A285" s="108">
        <v>276</v>
      </c>
      <c r="B285" s="9" t="s">
        <v>1775</v>
      </c>
      <c r="C285" s="109">
        <v>17.5</v>
      </c>
      <c r="D285" s="66">
        <v>10775916</v>
      </c>
      <c r="E285" s="39">
        <v>8618521</v>
      </c>
      <c r="F285" s="66">
        <v>2581627</v>
      </c>
      <c r="G285" s="66">
        <v>11112363.866560001</v>
      </c>
      <c r="H285" s="66">
        <v>8827786</v>
      </c>
      <c r="I285" s="66">
        <v>2657427</v>
      </c>
      <c r="J285" s="66">
        <v>11560282.354900939</v>
      </c>
      <c r="K285" s="66">
        <v>9325599</v>
      </c>
      <c r="L285" s="66">
        <v>2735813</v>
      </c>
      <c r="M285" s="66">
        <v>12278597.972959999</v>
      </c>
      <c r="N285" s="66">
        <v>9676623</v>
      </c>
      <c r="O285" s="66">
        <v>2560589</v>
      </c>
      <c r="P285" s="66">
        <v>300929</v>
      </c>
      <c r="Q285" s="66">
        <v>12791303.833687706</v>
      </c>
      <c r="R285" s="66">
        <v>10552826</v>
      </c>
      <c r="S285" s="66">
        <v>2804288</v>
      </c>
      <c r="T285" s="66">
        <v>0</v>
      </c>
      <c r="U285" s="66">
        <v>12125426.22289644</v>
      </c>
      <c r="V285" s="66">
        <v>10423982</v>
      </c>
      <c r="W285" s="66">
        <v>2640461</v>
      </c>
      <c r="X285" s="66">
        <v>14175</v>
      </c>
      <c r="Y285" s="66">
        <v>186952</v>
      </c>
      <c r="Z285" s="66">
        <v>12100378.3814</v>
      </c>
      <c r="AA285" s="66">
        <v>10488914</v>
      </c>
      <c r="AB285" s="66">
        <v>2654636</v>
      </c>
      <c r="AC285" s="12">
        <v>12191121.0648</v>
      </c>
      <c r="AD285" s="12">
        <v>10539005</v>
      </c>
      <c r="AE285" s="12">
        <v>2710636</v>
      </c>
      <c r="AF285" s="12">
        <v>12056861.715160001</v>
      </c>
      <c r="AG285" s="12">
        <v>10683506</v>
      </c>
      <c r="AH285" s="12">
        <v>2744686</v>
      </c>
      <c r="AI285" s="12">
        <v>11801364.191059999</v>
      </c>
      <c r="AJ285" s="12">
        <v>10384154</v>
      </c>
      <c r="AK285" s="33">
        <v>2777761</v>
      </c>
      <c r="AL285" s="12">
        <v>11574099.806239998</v>
      </c>
      <c r="AM285" s="12">
        <v>10152043</v>
      </c>
      <c r="AN285" s="33">
        <v>2809611</v>
      </c>
    </row>
    <row r="286" spans="1:40">
      <c r="A286" s="108">
        <v>277</v>
      </c>
      <c r="B286" s="9" t="s">
        <v>1776</v>
      </c>
      <c r="C286" s="109">
        <v>72.16</v>
      </c>
      <c r="D286" s="66">
        <v>20428362</v>
      </c>
      <c r="E286" s="39">
        <v>5691750</v>
      </c>
      <c r="F286" s="66">
        <v>14736612</v>
      </c>
      <c r="G286" s="66">
        <v>20103131.259999998</v>
      </c>
      <c r="H286" s="66">
        <v>5866161</v>
      </c>
      <c r="I286" s="66">
        <v>14851612</v>
      </c>
      <c r="J286" s="66">
        <v>21509239.16868699</v>
      </c>
      <c r="K286" s="66">
        <v>5955255</v>
      </c>
      <c r="L286" s="66">
        <v>15829982</v>
      </c>
      <c r="M286" s="66">
        <v>22155409.049999997</v>
      </c>
      <c r="N286" s="66">
        <v>6064486</v>
      </c>
      <c r="O286" s="66">
        <v>14570274</v>
      </c>
      <c r="P286" s="66">
        <v>1712350</v>
      </c>
      <c r="Q286" s="66">
        <v>22728459.686706219</v>
      </c>
      <c r="R286" s="66">
        <v>6844242</v>
      </c>
      <c r="S286" s="66">
        <v>15956972</v>
      </c>
      <c r="T286" s="66">
        <v>0</v>
      </c>
      <c r="U286" s="66">
        <v>22931317.140119996</v>
      </c>
      <c r="V286" s="66">
        <v>6910142</v>
      </c>
      <c r="W286" s="66">
        <v>15713770</v>
      </c>
      <c r="X286" s="66">
        <v>84358</v>
      </c>
      <c r="Y286" s="66">
        <v>223047</v>
      </c>
      <c r="Z286" s="66">
        <v>24396090.530000005</v>
      </c>
      <c r="AA286" s="66">
        <v>7165928</v>
      </c>
      <c r="AB286" s="66">
        <v>17230163</v>
      </c>
      <c r="AC286" s="12">
        <v>25154189.23</v>
      </c>
      <c r="AD286" s="12">
        <v>7503317</v>
      </c>
      <c r="AE286" s="12">
        <v>17682899.236941002</v>
      </c>
      <c r="AF286" s="12">
        <v>26268571.68</v>
      </c>
      <c r="AG286" s="12">
        <v>7736324</v>
      </c>
      <c r="AH286" s="12">
        <v>18620961.75948</v>
      </c>
      <c r="AI286" s="12">
        <v>26907889.430000003</v>
      </c>
      <c r="AJ286" s="12">
        <v>7788520</v>
      </c>
      <c r="AK286" s="33">
        <v>19119369</v>
      </c>
      <c r="AL286" s="12">
        <v>27590853.959999993</v>
      </c>
      <c r="AM286" s="12">
        <v>7902804</v>
      </c>
      <c r="AN286" s="33">
        <v>19688050</v>
      </c>
    </row>
    <row r="287" spans="1:40">
      <c r="A287" s="108">
        <v>278</v>
      </c>
      <c r="B287" s="9" t="s">
        <v>1777</v>
      </c>
      <c r="C287" s="109">
        <v>33.950000000000003</v>
      </c>
      <c r="D287" s="66">
        <v>16765667</v>
      </c>
      <c r="E287" s="39">
        <v>11233847</v>
      </c>
      <c r="F287" s="66">
        <v>5531820</v>
      </c>
      <c r="G287" s="66">
        <v>17331909.950000003</v>
      </c>
      <c r="H287" s="66">
        <v>11613713</v>
      </c>
      <c r="I287" s="66">
        <v>5867471</v>
      </c>
      <c r="J287" s="66">
        <v>18060956.990095712</v>
      </c>
      <c r="K287" s="66">
        <v>11637991</v>
      </c>
      <c r="L287" s="66">
        <v>6422966</v>
      </c>
      <c r="M287" s="66">
        <v>19336375.739999998</v>
      </c>
      <c r="N287" s="66">
        <v>11671079</v>
      </c>
      <c r="O287" s="66">
        <v>6859182</v>
      </c>
      <c r="P287" s="66">
        <v>806115</v>
      </c>
      <c r="Q287" s="66">
        <v>19536753.464956939</v>
      </c>
      <c r="R287" s="66">
        <v>11564704</v>
      </c>
      <c r="S287" s="66">
        <v>7511991</v>
      </c>
      <c r="T287" s="66">
        <v>460058</v>
      </c>
      <c r="U287" s="66">
        <v>18934829.861939996</v>
      </c>
      <c r="V287" s="66">
        <v>11597234</v>
      </c>
      <c r="W287" s="66">
        <v>7506322</v>
      </c>
      <c r="X287" s="66">
        <v>40297</v>
      </c>
      <c r="Y287" s="66">
        <v>478280</v>
      </c>
      <c r="Z287" s="66">
        <v>18784553.009999998</v>
      </c>
      <c r="AA287" s="66">
        <v>11810114</v>
      </c>
      <c r="AB287" s="66">
        <v>7546619</v>
      </c>
      <c r="AC287" s="12">
        <v>19235881.489999998</v>
      </c>
      <c r="AD287" s="12">
        <v>12212647</v>
      </c>
      <c r="AE287" s="12">
        <v>7627179</v>
      </c>
      <c r="AF287" s="12">
        <v>19156845.539999999</v>
      </c>
      <c r="AG287" s="12">
        <v>12497985</v>
      </c>
      <c r="AH287" s="12">
        <v>7676404</v>
      </c>
      <c r="AI287" s="12">
        <v>19070528.080000002</v>
      </c>
      <c r="AJ287" s="12">
        <v>12680992</v>
      </c>
      <c r="AK287" s="33">
        <v>7724754</v>
      </c>
      <c r="AL287" s="12">
        <v>19296183.16</v>
      </c>
      <c r="AM287" s="12">
        <v>12948752</v>
      </c>
      <c r="AN287" s="33">
        <v>7772779</v>
      </c>
    </row>
    <row r="288" spans="1:40">
      <c r="A288" s="108">
        <v>279</v>
      </c>
      <c r="B288" s="9" t="s">
        <v>1778</v>
      </c>
      <c r="C288" s="109">
        <v>37.270000000000003</v>
      </c>
      <c r="D288" s="66">
        <v>0</v>
      </c>
      <c r="E288" s="39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33">
        <v>0</v>
      </c>
      <c r="AL288" s="12">
        <v>0</v>
      </c>
      <c r="AM288" s="12">
        <v>0</v>
      </c>
      <c r="AN288" s="33">
        <v>0</v>
      </c>
    </row>
    <row r="289" spans="1:40">
      <c r="A289" s="108">
        <v>280</v>
      </c>
      <c r="B289" s="9" t="s">
        <v>1779</v>
      </c>
      <c r="C289" s="109">
        <v>56.94</v>
      </c>
      <c r="D289" s="66">
        <v>637001</v>
      </c>
      <c r="E289" s="39">
        <v>478936</v>
      </c>
      <c r="F289" s="66">
        <v>10778.186440677964</v>
      </c>
      <c r="G289" s="66">
        <v>54248.3</v>
      </c>
      <c r="H289" s="66">
        <v>12811</v>
      </c>
      <c r="I289" s="66">
        <v>41437</v>
      </c>
      <c r="J289" s="66">
        <v>45421.08</v>
      </c>
      <c r="K289" s="66">
        <v>12291</v>
      </c>
      <c r="L289" s="66">
        <v>41637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12035.81568</v>
      </c>
      <c r="V289" s="66">
        <v>3941</v>
      </c>
      <c r="W289" s="66">
        <v>8095</v>
      </c>
      <c r="X289" s="66">
        <v>0</v>
      </c>
      <c r="Y289" s="66">
        <v>0</v>
      </c>
      <c r="Z289" s="66">
        <v>12250.07</v>
      </c>
      <c r="AA289" s="66">
        <v>4119</v>
      </c>
      <c r="AB289" s="66">
        <v>8131</v>
      </c>
      <c r="AC289" s="12">
        <v>12697.210000000001</v>
      </c>
      <c r="AD289" s="12">
        <v>4307</v>
      </c>
      <c r="AE289" s="12">
        <v>8390</v>
      </c>
      <c r="AF289" s="12">
        <v>25788.04</v>
      </c>
      <c r="AG289" s="12">
        <v>8782</v>
      </c>
      <c r="AH289" s="12">
        <v>17006</v>
      </c>
      <c r="AI289" s="12">
        <v>52019.6</v>
      </c>
      <c r="AJ289" s="12">
        <v>18303</v>
      </c>
      <c r="AK289" s="33">
        <v>33717</v>
      </c>
      <c r="AL289" s="12">
        <v>79199.760000000009</v>
      </c>
      <c r="AM289" s="12">
        <v>29599</v>
      </c>
      <c r="AN289" s="33">
        <v>49601</v>
      </c>
    </row>
    <row r="290" spans="1:40">
      <c r="A290" s="108">
        <v>281</v>
      </c>
      <c r="B290" s="9" t="s">
        <v>1780</v>
      </c>
      <c r="C290" s="109">
        <v>83.2</v>
      </c>
      <c r="D290" s="66">
        <v>253464385</v>
      </c>
      <c r="E290" s="39">
        <v>28100362</v>
      </c>
      <c r="F290" s="66">
        <v>225364023</v>
      </c>
      <c r="G290" s="66">
        <v>262628553.05000001</v>
      </c>
      <c r="H290" s="66">
        <v>30283760</v>
      </c>
      <c r="I290" s="66">
        <v>232799829</v>
      </c>
      <c r="J290" s="66">
        <v>286041159.20882511</v>
      </c>
      <c r="K290" s="66">
        <v>31670757</v>
      </c>
      <c r="L290" s="66">
        <v>254370402</v>
      </c>
      <c r="M290" s="66">
        <v>296198428.4600001</v>
      </c>
      <c r="N290" s="66">
        <v>33567836</v>
      </c>
      <c r="O290" s="66">
        <v>235104590</v>
      </c>
      <c r="P290" s="66">
        <v>27630323</v>
      </c>
      <c r="Q290" s="66">
        <v>305615195.21157515</v>
      </c>
      <c r="R290" s="66">
        <v>33218730</v>
      </c>
      <c r="S290" s="66">
        <v>257480215</v>
      </c>
      <c r="T290" s="66">
        <v>14916250</v>
      </c>
      <c r="U290" s="66">
        <v>302574194.31083989</v>
      </c>
      <c r="V290" s="66">
        <v>34730182</v>
      </c>
      <c r="W290" s="66">
        <v>262704775</v>
      </c>
      <c r="X290" s="66">
        <v>1410316</v>
      </c>
      <c r="Y290" s="66">
        <v>8988999</v>
      </c>
      <c r="Z290" s="66">
        <v>309609750.70000011</v>
      </c>
      <c r="AA290" s="66">
        <v>34205756</v>
      </c>
      <c r="AB290" s="66">
        <v>275403995</v>
      </c>
      <c r="AC290" s="12">
        <v>320618386.81000006</v>
      </c>
      <c r="AD290" s="12">
        <v>34766731</v>
      </c>
      <c r="AE290" s="12">
        <v>285851656</v>
      </c>
      <c r="AF290" s="12">
        <v>330986295.45999998</v>
      </c>
      <c r="AG290" s="12">
        <v>35173501</v>
      </c>
      <c r="AH290" s="12">
        <v>295812794</v>
      </c>
      <c r="AI290" s="12">
        <v>337653427.27999997</v>
      </c>
      <c r="AJ290" s="12">
        <v>36066908</v>
      </c>
      <c r="AK290" s="33">
        <v>301586519</v>
      </c>
      <c r="AL290" s="12">
        <v>345592031.43000001</v>
      </c>
      <c r="AM290" s="12">
        <v>36405937</v>
      </c>
      <c r="AN290" s="33">
        <v>309186094</v>
      </c>
    </row>
    <row r="291" spans="1:40">
      <c r="A291" s="108">
        <v>282</v>
      </c>
      <c r="B291" s="9" t="s">
        <v>1781</v>
      </c>
      <c r="C291" s="109">
        <v>28.92</v>
      </c>
      <c r="D291" s="66">
        <v>0</v>
      </c>
      <c r="E291" s="39">
        <v>0</v>
      </c>
      <c r="F291" s="66">
        <v>0</v>
      </c>
      <c r="G291" s="66">
        <v>0</v>
      </c>
      <c r="H291" s="66">
        <v>0</v>
      </c>
      <c r="I291" s="66">
        <v>0</v>
      </c>
      <c r="J291" s="66">
        <v>0</v>
      </c>
      <c r="K291" s="66">
        <v>0</v>
      </c>
      <c r="L291" s="66">
        <v>0</v>
      </c>
      <c r="M291" s="66">
        <v>0</v>
      </c>
      <c r="N291" s="66">
        <v>0</v>
      </c>
      <c r="O291" s="66">
        <v>0</v>
      </c>
      <c r="P291" s="66">
        <v>0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0</v>
      </c>
      <c r="Y291" s="66">
        <v>0</v>
      </c>
      <c r="Z291" s="66">
        <v>0</v>
      </c>
      <c r="AA291" s="66">
        <v>0</v>
      </c>
      <c r="AB291" s="66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33">
        <v>0</v>
      </c>
      <c r="AL291" s="12">
        <v>0</v>
      </c>
      <c r="AM291" s="12">
        <v>0</v>
      </c>
      <c r="AN291" s="33">
        <v>0</v>
      </c>
    </row>
    <row r="292" spans="1:40">
      <c r="A292" s="108">
        <v>283</v>
      </c>
      <c r="B292" s="9" t="s">
        <v>1782</v>
      </c>
      <c r="C292" s="109">
        <v>17.5</v>
      </c>
      <c r="D292" s="66">
        <v>0</v>
      </c>
      <c r="E292" s="39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  <c r="AB292" s="66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33">
        <v>0</v>
      </c>
      <c r="AL292" s="12">
        <v>0</v>
      </c>
      <c r="AM292" s="12">
        <v>0</v>
      </c>
      <c r="AN292" s="33">
        <v>0</v>
      </c>
    </row>
    <row r="293" spans="1:40">
      <c r="A293" s="108">
        <v>284</v>
      </c>
      <c r="B293" s="9" t="s">
        <v>1783</v>
      </c>
      <c r="C293" s="109">
        <v>17.5</v>
      </c>
      <c r="D293" s="66">
        <v>20419437</v>
      </c>
      <c r="E293" s="39">
        <v>19045680</v>
      </c>
      <c r="F293" s="66">
        <v>2769263.2</v>
      </c>
      <c r="G293" s="66">
        <v>21921969.618560001</v>
      </c>
      <c r="H293" s="66">
        <v>19522076</v>
      </c>
      <c r="I293" s="66">
        <v>3032206.2</v>
      </c>
      <c r="J293" s="66">
        <v>22673086.945864055</v>
      </c>
      <c r="K293" s="66">
        <v>19670018</v>
      </c>
      <c r="L293" s="66">
        <v>3312881.2</v>
      </c>
      <c r="M293" s="66">
        <v>22727888.293199997</v>
      </c>
      <c r="N293" s="66">
        <v>19736135</v>
      </c>
      <c r="O293" s="66">
        <v>3160708.2</v>
      </c>
      <c r="P293" s="66">
        <v>371458</v>
      </c>
      <c r="Q293" s="66">
        <v>23370068.911074977</v>
      </c>
      <c r="R293" s="66">
        <v>19854576</v>
      </c>
      <c r="S293" s="66">
        <v>3461523</v>
      </c>
      <c r="T293" s="66">
        <v>53970</v>
      </c>
      <c r="U293" s="66">
        <v>22707298.597098894</v>
      </c>
      <c r="V293" s="66">
        <v>19664269</v>
      </c>
      <c r="W293" s="66">
        <v>3310118</v>
      </c>
      <c r="X293" s="66">
        <v>17770</v>
      </c>
      <c r="Y293" s="66">
        <v>252255</v>
      </c>
      <c r="Z293" s="66">
        <v>22408566.778700002</v>
      </c>
      <c r="AA293" s="66">
        <v>19761522</v>
      </c>
      <c r="AB293" s="66">
        <v>3327888</v>
      </c>
      <c r="AC293" s="12">
        <v>22578725.166379999</v>
      </c>
      <c r="AD293" s="12">
        <v>20034480</v>
      </c>
      <c r="AE293" s="12">
        <v>3483735.226029125</v>
      </c>
      <c r="AF293" s="12">
        <v>22242673.456560001</v>
      </c>
      <c r="AG293" s="12">
        <v>20042778</v>
      </c>
      <c r="AH293" s="19">
        <f>3585918.38324634+84220</f>
        <v>3670138.3832463399</v>
      </c>
      <c r="AI293" s="12">
        <v>22756236.458160002</v>
      </c>
      <c r="AJ293" s="12">
        <v>19732979</v>
      </c>
      <c r="AK293" s="33">
        <v>3779409.3832463399</v>
      </c>
      <c r="AL293" s="12">
        <v>23623782.041999996</v>
      </c>
      <c r="AM293" s="12">
        <v>19986407</v>
      </c>
      <c r="AN293" s="33">
        <v>3838859.3832463399</v>
      </c>
    </row>
    <row r="294" spans="1:40">
      <c r="A294" s="108">
        <v>285</v>
      </c>
      <c r="B294" s="9" t="s">
        <v>1784</v>
      </c>
      <c r="C294" s="109">
        <v>41.19</v>
      </c>
      <c r="D294" s="66">
        <v>30205157</v>
      </c>
      <c r="E294" s="39">
        <v>21534491</v>
      </c>
      <c r="F294" s="66">
        <v>8780857</v>
      </c>
      <c r="G294" s="66">
        <v>31850504.109099995</v>
      </c>
      <c r="H294" s="66">
        <v>21895939</v>
      </c>
      <c r="I294" s="66">
        <v>9954565</v>
      </c>
      <c r="J294" s="66">
        <v>33770063.061032131</v>
      </c>
      <c r="K294" s="66">
        <v>22305523</v>
      </c>
      <c r="L294" s="66">
        <v>11464540</v>
      </c>
      <c r="M294" s="66">
        <v>35164976.446949996</v>
      </c>
      <c r="N294" s="66">
        <v>22405193</v>
      </c>
      <c r="O294" s="66">
        <v>11417910</v>
      </c>
      <c r="P294" s="66">
        <v>1341873</v>
      </c>
      <c r="Q294" s="66">
        <v>35727786.25349389</v>
      </c>
      <c r="R294" s="66">
        <v>22804647</v>
      </c>
      <c r="S294" s="66">
        <v>12504587</v>
      </c>
      <c r="T294" s="66">
        <v>418552</v>
      </c>
      <c r="U294" s="66">
        <v>34710176.447902016</v>
      </c>
      <c r="V294" s="66">
        <v>22865525</v>
      </c>
      <c r="W294" s="66">
        <v>12168170</v>
      </c>
      <c r="X294" s="66">
        <v>65324</v>
      </c>
      <c r="Y294" s="66">
        <v>784845</v>
      </c>
      <c r="Z294" s="66">
        <v>35682635.053249992</v>
      </c>
      <c r="AA294" s="66">
        <v>22821888</v>
      </c>
      <c r="AB294" s="66">
        <v>12860747</v>
      </c>
      <c r="AC294" s="12">
        <v>37103273.115960002</v>
      </c>
      <c r="AD294" s="12">
        <v>23411556</v>
      </c>
      <c r="AE294" s="12">
        <v>14019928.662023555</v>
      </c>
      <c r="AF294" s="12">
        <v>37422637.886239998</v>
      </c>
      <c r="AG294" s="12">
        <v>23911700</v>
      </c>
      <c r="AH294" s="12">
        <v>14304924.148446621</v>
      </c>
      <c r="AI294" s="12">
        <v>37491590.603239998</v>
      </c>
      <c r="AJ294" s="12">
        <v>23503750</v>
      </c>
      <c r="AK294" s="33">
        <v>14600824.148446621</v>
      </c>
      <c r="AL294" s="12">
        <v>38474628.719349995</v>
      </c>
      <c r="AM294" s="12">
        <v>23660828</v>
      </c>
      <c r="AN294" s="33">
        <v>14813801</v>
      </c>
    </row>
    <row r="295" spans="1:40">
      <c r="A295" s="108">
        <v>286</v>
      </c>
      <c r="B295" s="9" t="s">
        <v>1785</v>
      </c>
      <c r="C295" s="109">
        <v>17.5</v>
      </c>
      <c r="D295" s="66">
        <v>0</v>
      </c>
      <c r="E295" s="39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33">
        <v>0</v>
      </c>
      <c r="AL295" s="12">
        <v>13655.815820000002</v>
      </c>
      <c r="AM295" s="12">
        <v>11465</v>
      </c>
      <c r="AN295" s="33">
        <v>2191</v>
      </c>
    </row>
    <row r="296" spans="1:40">
      <c r="A296" s="108">
        <v>287</v>
      </c>
      <c r="B296" s="9" t="s">
        <v>1786</v>
      </c>
      <c r="C296" s="109">
        <v>43.46</v>
      </c>
      <c r="D296" s="66">
        <v>5388381</v>
      </c>
      <c r="E296" s="39">
        <v>4493704</v>
      </c>
      <c r="F296" s="66">
        <v>1078308.3999999999</v>
      </c>
      <c r="G296" s="66">
        <v>5516983.2500000009</v>
      </c>
      <c r="H296" s="66">
        <v>4220516</v>
      </c>
      <c r="I296" s="66">
        <v>1296467</v>
      </c>
      <c r="J296" s="66">
        <v>5996978.0763373207</v>
      </c>
      <c r="K296" s="66">
        <v>4176875</v>
      </c>
      <c r="L296" s="66">
        <v>1820103</v>
      </c>
      <c r="M296" s="66">
        <v>6345206.4400000004</v>
      </c>
      <c r="N296" s="66">
        <v>4283593</v>
      </c>
      <c r="O296" s="66">
        <v>1844805</v>
      </c>
      <c r="P296" s="66">
        <v>216808</v>
      </c>
      <c r="Q296" s="66">
        <v>6820126.4317856468</v>
      </c>
      <c r="R296" s="66">
        <v>4456964</v>
      </c>
      <c r="S296" s="66">
        <v>2020381</v>
      </c>
      <c r="T296" s="66">
        <v>342781</v>
      </c>
      <c r="U296" s="66">
        <v>6646558.3768799985</v>
      </c>
      <c r="V296" s="66">
        <v>4437863</v>
      </c>
      <c r="W296" s="66">
        <v>2225107</v>
      </c>
      <c r="X296" s="66">
        <v>11945</v>
      </c>
      <c r="Y296" s="66">
        <v>146635</v>
      </c>
      <c r="Z296" s="66">
        <v>6992372.2599999998</v>
      </c>
      <c r="AA296" s="66">
        <v>4640856</v>
      </c>
      <c r="AB296" s="66">
        <v>2351516</v>
      </c>
      <c r="AC296" s="12">
        <v>7793154.3099999987</v>
      </c>
      <c r="AD296" s="12">
        <v>5063140</v>
      </c>
      <c r="AE296" s="12">
        <v>2770520.3911102498</v>
      </c>
      <c r="AF296" s="12">
        <v>7764309.5599999996</v>
      </c>
      <c r="AG296" s="12">
        <v>4966483</v>
      </c>
      <c r="AH296" s="12">
        <v>2865678.1422669999</v>
      </c>
      <c r="AI296" s="12">
        <v>8029576.1899999995</v>
      </c>
      <c r="AJ296" s="12">
        <v>4960281</v>
      </c>
      <c r="AK296" s="33">
        <v>3069295</v>
      </c>
      <c r="AL296" s="12">
        <v>8483866.0799999982</v>
      </c>
      <c r="AM296" s="12">
        <v>4983525</v>
      </c>
      <c r="AN296" s="33">
        <v>3500341</v>
      </c>
    </row>
    <row r="297" spans="1:40">
      <c r="A297" s="108">
        <v>288</v>
      </c>
      <c r="B297" s="9" t="s">
        <v>1787</v>
      </c>
      <c r="C297" s="109">
        <v>17.5</v>
      </c>
      <c r="D297" s="66">
        <v>21263672</v>
      </c>
      <c r="E297" s="39">
        <v>18207063</v>
      </c>
      <c r="F297" s="66">
        <v>3502825</v>
      </c>
      <c r="G297" s="66">
        <v>22258494.250949997</v>
      </c>
      <c r="H297" s="66">
        <v>18693151</v>
      </c>
      <c r="I297" s="66">
        <v>3676919</v>
      </c>
      <c r="J297" s="66">
        <v>23679206.276443515</v>
      </c>
      <c r="K297" s="66">
        <v>19595273</v>
      </c>
      <c r="L297" s="66">
        <v>4083933</v>
      </c>
      <c r="M297" s="66">
        <v>24596035.436999999</v>
      </c>
      <c r="N297" s="66">
        <v>20228054</v>
      </c>
      <c r="O297" s="66">
        <v>3908626</v>
      </c>
      <c r="P297" s="66">
        <v>459355</v>
      </c>
      <c r="Q297" s="66">
        <v>25394888.37452016</v>
      </c>
      <c r="R297" s="66">
        <v>20950783</v>
      </c>
      <c r="S297" s="66">
        <v>4280621</v>
      </c>
      <c r="T297" s="66">
        <v>163484</v>
      </c>
      <c r="U297" s="66">
        <v>24480270.235956777</v>
      </c>
      <c r="V297" s="66">
        <v>21160359</v>
      </c>
      <c r="W297" s="66">
        <v>4184481</v>
      </c>
      <c r="X297" s="66">
        <v>22464</v>
      </c>
      <c r="Y297" s="66">
        <v>312735</v>
      </c>
      <c r="Z297" s="66">
        <v>24225298.832720004</v>
      </c>
      <c r="AA297" s="66">
        <v>21111921</v>
      </c>
      <c r="AB297" s="66">
        <v>4206945</v>
      </c>
      <c r="AC297" s="12">
        <v>25075914.117840003</v>
      </c>
      <c r="AD297" s="12">
        <v>21703788</v>
      </c>
      <c r="AE297" s="12">
        <v>4325145</v>
      </c>
      <c r="AF297" s="12">
        <v>24959360.853349999</v>
      </c>
      <c r="AG297" s="12">
        <v>21986344</v>
      </c>
      <c r="AH297" s="12">
        <v>4397070</v>
      </c>
      <c r="AI297" s="12">
        <v>24443508.479559995</v>
      </c>
      <c r="AJ297" s="12">
        <v>21216573</v>
      </c>
      <c r="AK297" s="33">
        <v>4466220</v>
      </c>
      <c r="AL297" s="12">
        <v>24450575.494369991</v>
      </c>
      <c r="AM297" s="12">
        <v>21153252</v>
      </c>
      <c r="AN297" s="33">
        <v>4534395</v>
      </c>
    </row>
    <row r="298" spans="1:40">
      <c r="A298" s="108">
        <v>289</v>
      </c>
      <c r="B298" s="9" t="s">
        <v>1788</v>
      </c>
      <c r="C298" s="109">
        <v>18.86</v>
      </c>
      <c r="D298" s="66">
        <v>1491367</v>
      </c>
      <c r="E298" s="39">
        <v>811746</v>
      </c>
      <c r="F298" s="66">
        <v>843699</v>
      </c>
      <c r="G298" s="66">
        <v>1434832.39</v>
      </c>
      <c r="H298" s="66">
        <v>731500</v>
      </c>
      <c r="I298" s="66">
        <v>853199</v>
      </c>
      <c r="J298" s="66">
        <v>1506338.8093238133</v>
      </c>
      <c r="K298" s="66">
        <v>728448</v>
      </c>
      <c r="L298" s="66">
        <v>877325</v>
      </c>
      <c r="M298" s="66">
        <v>1550511.91</v>
      </c>
      <c r="N298" s="66">
        <v>767335</v>
      </c>
      <c r="O298" s="66">
        <v>797608</v>
      </c>
      <c r="P298" s="66">
        <v>93738</v>
      </c>
      <c r="Q298" s="66">
        <v>1651251.6745186604</v>
      </c>
      <c r="R298" s="66">
        <v>1124871</v>
      </c>
      <c r="S298" s="66">
        <v>873519</v>
      </c>
      <c r="T298" s="66">
        <v>0</v>
      </c>
      <c r="U298" s="66">
        <v>1426674.3802799999</v>
      </c>
      <c r="V298" s="66">
        <v>1068529</v>
      </c>
      <c r="W298" s="66">
        <v>822488</v>
      </c>
      <c r="X298" s="66">
        <v>4415</v>
      </c>
      <c r="Y298" s="66">
        <v>50791</v>
      </c>
      <c r="Z298" s="66">
        <v>1427166.29</v>
      </c>
      <c r="AA298" s="66">
        <v>1106475</v>
      </c>
      <c r="AB298" s="66">
        <v>826903</v>
      </c>
      <c r="AC298" s="12">
        <v>1450167.1600000001</v>
      </c>
      <c r="AD298" s="12">
        <v>1171657</v>
      </c>
      <c r="AE298" s="12">
        <v>833063</v>
      </c>
      <c r="AF298" s="12">
        <v>1488182.91</v>
      </c>
      <c r="AG298" s="12">
        <v>1281235</v>
      </c>
      <c r="AH298" s="12">
        <v>836963</v>
      </c>
      <c r="AI298" s="12">
        <v>1659835.8300000003</v>
      </c>
      <c r="AJ298" s="12">
        <v>1346071</v>
      </c>
      <c r="AK298" s="33">
        <v>841288</v>
      </c>
      <c r="AL298" s="12">
        <v>1744222.4</v>
      </c>
      <c r="AM298" s="12">
        <v>1440699</v>
      </c>
      <c r="AN298" s="33">
        <v>845663</v>
      </c>
    </row>
    <row r="299" spans="1:40">
      <c r="A299" s="108">
        <v>290</v>
      </c>
      <c r="B299" s="9" t="s">
        <v>1789</v>
      </c>
      <c r="C299" s="109">
        <v>29.35</v>
      </c>
      <c r="D299" s="66">
        <v>11351923</v>
      </c>
      <c r="E299" s="39">
        <v>6730648</v>
      </c>
      <c r="F299" s="66">
        <v>4751948</v>
      </c>
      <c r="G299" s="66">
        <v>12029949.919999998</v>
      </c>
      <c r="H299" s="66">
        <v>7218489</v>
      </c>
      <c r="I299" s="66">
        <v>5011361</v>
      </c>
      <c r="J299" s="66">
        <v>12654100.683758389</v>
      </c>
      <c r="K299" s="66">
        <v>7579591</v>
      </c>
      <c r="L299" s="66">
        <v>5245542</v>
      </c>
      <c r="M299" s="66">
        <v>13334009.530000001</v>
      </c>
      <c r="N299" s="66">
        <v>8022384</v>
      </c>
      <c r="O299" s="66">
        <v>4918279</v>
      </c>
      <c r="P299" s="66">
        <v>578013</v>
      </c>
      <c r="Q299" s="66">
        <v>13738054.398713876</v>
      </c>
      <c r="R299" s="66">
        <v>8347934</v>
      </c>
      <c r="S299" s="66">
        <v>5386366</v>
      </c>
      <c r="T299" s="66">
        <v>3754</v>
      </c>
      <c r="U299" s="66">
        <v>13180445.080379996</v>
      </c>
      <c r="V299" s="66">
        <v>8462731</v>
      </c>
      <c r="W299" s="66">
        <v>5075229</v>
      </c>
      <c r="X299" s="66">
        <v>27246</v>
      </c>
      <c r="Y299" s="66">
        <v>327595</v>
      </c>
      <c r="Z299" s="66">
        <v>13280919.139999997</v>
      </c>
      <c r="AA299" s="66">
        <v>8832665</v>
      </c>
      <c r="AB299" s="66">
        <v>5102475</v>
      </c>
      <c r="AC299" s="12">
        <v>13287888.290000001</v>
      </c>
      <c r="AD299" s="12">
        <v>9081755</v>
      </c>
      <c r="AE299" s="12">
        <v>5163355</v>
      </c>
      <c r="AF299" s="12">
        <v>13559813.799999999</v>
      </c>
      <c r="AG299" s="12">
        <v>9456038</v>
      </c>
      <c r="AH299" s="12">
        <v>5201455</v>
      </c>
      <c r="AI299" s="12">
        <v>13581958.960000001</v>
      </c>
      <c r="AJ299" s="12">
        <v>9692460</v>
      </c>
      <c r="AK299" s="33">
        <v>5239230</v>
      </c>
      <c r="AL299" s="12">
        <v>13719822.630000001</v>
      </c>
      <c r="AM299" s="12">
        <v>9853703</v>
      </c>
      <c r="AN299" s="33">
        <v>5276480</v>
      </c>
    </row>
    <row r="300" spans="1:40">
      <c r="A300" s="108">
        <v>291</v>
      </c>
      <c r="B300" s="9" t="s">
        <v>1790</v>
      </c>
      <c r="C300" s="109">
        <v>17.5</v>
      </c>
      <c r="D300" s="66">
        <v>15093910</v>
      </c>
      <c r="E300" s="39">
        <v>15315544</v>
      </c>
      <c r="F300" s="66">
        <v>2051980.4</v>
      </c>
      <c r="G300" s="66">
        <v>16210766.109999999</v>
      </c>
      <c r="H300" s="66">
        <v>15382522</v>
      </c>
      <c r="I300" s="66">
        <v>2247430.4</v>
      </c>
      <c r="J300" s="66">
        <v>17414723.955687378</v>
      </c>
      <c r="K300" s="66">
        <v>15557542</v>
      </c>
      <c r="L300" s="66">
        <v>2487474.4</v>
      </c>
      <c r="M300" s="66">
        <v>17927585.210000001</v>
      </c>
      <c r="N300" s="66">
        <v>15655737</v>
      </c>
      <c r="O300" s="66">
        <v>2417779.4</v>
      </c>
      <c r="P300" s="66">
        <v>284146</v>
      </c>
      <c r="Q300" s="66">
        <v>18487892.611490913</v>
      </c>
      <c r="R300" s="66">
        <v>15778863</v>
      </c>
      <c r="S300" s="66">
        <v>2647887</v>
      </c>
      <c r="T300" s="66">
        <v>61143</v>
      </c>
      <c r="U300" s="66">
        <v>18190629.378119998</v>
      </c>
      <c r="V300" s="66">
        <v>16021305</v>
      </c>
      <c r="W300" s="66">
        <v>2550769</v>
      </c>
      <c r="X300" s="66">
        <v>13694</v>
      </c>
      <c r="Y300" s="66">
        <v>198667</v>
      </c>
      <c r="Z300" s="66">
        <v>18506840.309999999</v>
      </c>
      <c r="AA300" s="66">
        <v>16211795</v>
      </c>
      <c r="AB300" s="66">
        <v>2564463</v>
      </c>
      <c r="AC300" s="12">
        <v>19282648.440000001</v>
      </c>
      <c r="AD300" s="12">
        <v>16709525</v>
      </c>
      <c r="AE300" s="12">
        <v>2773458.11925</v>
      </c>
      <c r="AF300" s="12">
        <v>19665111.27</v>
      </c>
      <c r="AG300" s="12">
        <v>17029285</v>
      </c>
      <c r="AH300" s="19">
        <f>2940442.2075+16844</f>
        <v>2957286.2075</v>
      </c>
      <c r="AI300" s="12">
        <v>19890269.34</v>
      </c>
      <c r="AJ300" s="12">
        <v>16959906</v>
      </c>
      <c r="AK300" s="33">
        <v>3140515.2075</v>
      </c>
      <c r="AL300" s="12">
        <v>20062283.009999998</v>
      </c>
      <c r="AM300" s="12">
        <v>17079677</v>
      </c>
      <c r="AN300" s="33">
        <v>3193515.2075</v>
      </c>
    </row>
    <row r="301" spans="1:40">
      <c r="A301" s="108">
        <v>292</v>
      </c>
      <c r="B301" s="9" t="s">
        <v>1791</v>
      </c>
      <c r="C301" s="109">
        <v>36.200000000000003</v>
      </c>
      <c r="D301" s="66">
        <v>14565457</v>
      </c>
      <c r="E301" s="39">
        <v>11774730</v>
      </c>
      <c r="F301" s="66">
        <v>4075230.8</v>
      </c>
      <c r="G301" s="66">
        <v>15460786.719999999</v>
      </c>
      <c r="H301" s="66">
        <v>11848674</v>
      </c>
      <c r="I301" s="66">
        <v>4383582.8</v>
      </c>
      <c r="J301" s="66">
        <v>16127292.304335002</v>
      </c>
      <c r="K301" s="66">
        <v>12243842</v>
      </c>
      <c r="L301" s="66">
        <v>4579268.8</v>
      </c>
      <c r="M301" s="66">
        <v>16666358.550000001</v>
      </c>
      <c r="N301" s="66">
        <v>12395050</v>
      </c>
      <c r="O301" s="66">
        <v>4237389.8</v>
      </c>
      <c r="P301" s="66">
        <v>497993</v>
      </c>
      <c r="Q301" s="66">
        <v>17381654.481270812</v>
      </c>
      <c r="R301" s="66">
        <v>12399806</v>
      </c>
      <c r="S301" s="66">
        <v>4640675</v>
      </c>
      <c r="T301" s="66">
        <v>341173</v>
      </c>
      <c r="U301" s="66">
        <v>17156168.303639997</v>
      </c>
      <c r="V301" s="66">
        <v>12593443</v>
      </c>
      <c r="W301" s="66">
        <v>4690809</v>
      </c>
      <c r="X301" s="66">
        <v>25182</v>
      </c>
      <c r="Y301" s="66">
        <v>316157</v>
      </c>
      <c r="Z301" s="66">
        <v>17312134.07</v>
      </c>
      <c r="AA301" s="66">
        <v>12740418</v>
      </c>
      <c r="AB301" s="66">
        <v>4715991</v>
      </c>
      <c r="AC301" s="12">
        <v>18589115.77</v>
      </c>
      <c r="AD301" s="12">
        <v>13137149</v>
      </c>
      <c r="AE301" s="12">
        <v>5657431.8930937499</v>
      </c>
      <c r="AF301" s="12">
        <v>19231862.370000001</v>
      </c>
      <c r="AG301" s="12">
        <v>13411309</v>
      </c>
      <c r="AH301" s="12">
        <v>6098205.5495370002</v>
      </c>
      <c r="AI301" s="12">
        <v>19734625.710000001</v>
      </c>
      <c r="AJ301" s="12">
        <v>13253165</v>
      </c>
      <c r="AK301" s="33">
        <v>6481461</v>
      </c>
      <c r="AL301" s="12">
        <v>20558168.07</v>
      </c>
      <c r="AM301" s="12">
        <v>13514200</v>
      </c>
      <c r="AN301" s="33">
        <v>7043968</v>
      </c>
    </row>
    <row r="302" spans="1:40">
      <c r="A302" s="108">
        <v>293</v>
      </c>
      <c r="B302" s="9" t="s">
        <v>1792</v>
      </c>
      <c r="C302" s="109">
        <v>62.82</v>
      </c>
      <c r="D302" s="66">
        <v>64458276</v>
      </c>
      <c r="E302" s="39">
        <v>23828389</v>
      </c>
      <c r="F302" s="66">
        <v>40629887</v>
      </c>
      <c r="G302" s="66">
        <v>66658595.349999994</v>
      </c>
      <c r="H302" s="66">
        <v>25423363</v>
      </c>
      <c r="I302" s="66">
        <v>41894411</v>
      </c>
      <c r="J302" s="66">
        <v>69472944.332918555</v>
      </c>
      <c r="K302" s="66">
        <v>26621725</v>
      </c>
      <c r="L302" s="66">
        <v>43477482</v>
      </c>
      <c r="M302" s="66">
        <v>72404300.269999996</v>
      </c>
      <c r="N302" s="66">
        <v>27417594</v>
      </c>
      <c r="O302" s="66">
        <v>40398788</v>
      </c>
      <c r="P302" s="66">
        <v>4747808</v>
      </c>
      <c r="Q302" s="66">
        <v>74169525.406621993</v>
      </c>
      <c r="R302" s="66">
        <v>27604965</v>
      </c>
      <c r="S302" s="66">
        <v>44243664</v>
      </c>
      <c r="T302" s="66">
        <v>2320896</v>
      </c>
      <c r="U302" s="66">
        <v>72854522.334359989</v>
      </c>
      <c r="V302" s="66">
        <v>28606446</v>
      </c>
      <c r="W302" s="66">
        <v>43844262</v>
      </c>
      <c r="X302" s="66">
        <v>235375</v>
      </c>
      <c r="Y302" s="66">
        <v>2681198</v>
      </c>
      <c r="Z302" s="66">
        <v>75257775.25999999</v>
      </c>
      <c r="AA302" s="66">
        <v>29692749</v>
      </c>
      <c r="AB302" s="66">
        <v>45565026</v>
      </c>
      <c r="AC302" s="12">
        <v>78583025.370000005</v>
      </c>
      <c r="AD302" s="12">
        <v>30952805</v>
      </c>
      <c r="AE302" s="12">
        <v>47630220</v>
      </c>
      <c r="AF302" s="12">
        <v>79522976.520000011</v>
      </c>
      <c r="AG302" s="12">
        <v>32366269</v>
      </c>
      <c r="AH302" s="12">
        <v>47822170</v>
      </c>
      <c r="AI302" s="12">
        <v>83736224.63000001</v>
      </c>
      <c r="AJ302" s="12">
        <v>33362611</v>
      </c>
      <c r="AK302" s="33">
        <v>50373614</v>
      </c>
      <c r="AL302" s="12">
        <v>86795145.73999998</v>
      </c>
      <c r="AM302" s="12">
        <v>33623458</v>
      </c>
      <c r="AN302" s="33">
        <v>53171688</v>
      </c>
    </row>
    <row r="303" spans="1:40">
      <c r="A303" s="108">
        <v>294</v>
      </c>
      <c r="B303" s="9" t="s">
        <v>1793</v>
      </c>
      <c r="C303" s="109">
        <v>60.59</v>
      </c>
      <c r="D303" s="66">
        <v>0</v>
      </c>
      <c r="E303" s="39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33">
        <v>0</v>
      </c>
      <c r="AL303" s="12">
        <v>0</v>
      </c>
      <c r="AM303" s="12">
        <v>0</v>
      </c>
      <c r="AN303" s="33">
        <v>0</v>
      </c>
    </row>
    <row r="304" spans="1:40">
      <c r="A304" s="108">
        <v>295</v>
      </c>
      <c r="B304" s="9" t="s">
        <v>1794</v>
      </c>
      <c r="C304" s="109">
        <v>24.33</v>
      </c>
      <c r="D304" s="66">
        <v>33347082</v>
      </c>
      <c r="E304" s="39">
        <v>21518968</v>
      </c>
      <c r="F304" s="66">
        <v>11930760</v>
      </c>
      <c r="G304" s="66">
        <v>35015994.193659998</v>
      </c>
      <c r="H304" s="66">
        <v>22768638</v>
      </c>
      <c r="I304" s="66">
        <v>12514712</v>
      </c>
      <c r="J304" s="66">
        <v>36101824.202872381</v>
      </c>
      <c r="K304" s="66">
        <v>23213156</v>
      </c>
      <c r="L304" s="66">
        <v>12918858</v>
      </c>
      <c r="M304" s="66">
        <v>36695412.811939992</v>
      </c>
      <c r="N304" s="66">
        <v>23595558</v>
      </c>
      <c r="O304" s="66">
        <v>11758059</v>
      </c>
      <c r="P304" s="66">
        <v>1381849</v>
      </c>
      <c r="Q304" s="66">
        <v>36766196.446410596</v>
      </c>
      <c r="R304" s="66">
        <v>23754317</v>
      </c>
      <c r="S304" s="66">
        <v>12877110</v>
      </c>
      <c r="T304" s="66">
        <v>134769</v>
      </c>
      <c r="U304" s="66">
        <v>34573601.27935721</v>
      </c>
      <c r="V304" s="66">
        <v>23683428</v>
      </c>
      <c r="W304" s="66">
        <v>12251726</v>
      </c>
      <c r="X304" s="66">
        <v>65773</v>
      </c>
      <c r="Y304" s="66">
        <v>796855</v>
      </c>
      <c r="Z304" s="66">
        <v>34519814.968239993</v>
      </c>
      <c r="AA304" s="66">
        <v>23924435</v>
      </c>
      <c r="AB304" s="66">
        <v>12317499</v>
      </c>
      <c r="AC304" s="12">
        <v>35261727.251350001</v>
      </c>
      <c r="AD304" s="12">
        <v>24776381</v>
      </c>
      <c r="AE304" s="12">
        <v>12472939</v>
      </c>
      <c r="AF304" s="12">
        <v>34626787.82553</v>
      </c>
      <c r="AG304" s="12">
        <v>25513488</v>
      </c>
      <c r="AH304" s="19">
        <f>12566614+67376</f>
        <v>12633990</v>
      </c>
      <c r="AI304" s="12">
        <v>35271376.15231999</v>
      </c>
      <c r="AJ304" s="12">
        <v>26187077</v>
      </c>
      <c r="AK304" s="33">
        <v>12727415</v>
      </c>
      <c r="AL304" s="12">
        <v>34761232.521389998</v>
      </c>
      <c r="AM304" s="12">
        <v>26940200</v>
      </c>
      <c r="AN304" s="33">
        <v>12818290</v>
      </c>
    </row>
    <row r="305" spans="1:40">
      <c r="A305" s="108">
        <v>296</v>
      </c>
      <c r="B305" s="9" t="s">
        <v>1795</v>
      </c>
      <c r="C305" s="109">
        <v>17.5</v>
      </c>
      <c r="D305" s="66">
        <v>2394089</v>
      </c>
      <c r="E305" s="39">
        <v>3644342</v>
      </c>
      <c r="F305" s="66">
        <v>300736.40000000002</v>
      </c>
      <c r="G305" s="66">
        <v>2565498.85</v>
      </c>
      <c r="H305" s="66">
        <v>3203874</v>
      </c>
      <c r="I305" s="66">
        <v>330733.40000000002</v>
      </c>
      <c r="J305" s="66">
        <v>2664557.161478193</v>
      </c>
      <c r="K305" s="66">
        <v>3032752</v>
      </c>
      <c r="L305" s="66">
        <v>371402.4</v>
      </c>
      <c r="M305" s="66">
        <v>2795073.49</v>
      </c>
      <c r="N305" s="66">
        <v>2902213</v>
      </c>
      <c r="O305" s="66">
        <v>367111.4</v>
      </c>
      <c r="P305" s="66">
        <v>43144</v>
      </c>
      <c r="Q305" s="66">
        <v>2952272.706204785</v>
      </c>
      <c r="R305" s="66">
        <v>2990763</v>
      </c>
      <c r="S305" s="66">
        <v>402050</v>
      </c>
      <c r="T305" s="66">
        <v>0</v>
      </c>
      <c r="U305" s="66">
        <v>2875847.00508</v>
      </c>
      <c r="V305" s="66">
        <v>2872767</v>
      </c>
      <c r="W305" s="66">
        <v>378562</v>
      </c>
      <c r="X305" s="66">
        <v>2032</v>
      </c>
      <c r="Y305" s="66">
        <v>29731</v>
      </c>
      <c r="Z305" s="66">
        <v>3137805.37</v>
      </c>
      <c r="AA305" s="66">
        <v>3040803</v>
      </c>
      <c r="AB305" s="66">
        <v>380594</v>
      </c>
      <c r="AC305" s="12">
        <v>3467659.8899999997</v>
      </c>
      <c r="AD305" s="12">
        <v>3144657</v>
      </c>
      <c r="AE305" s="12">
        <v>395514</v>
      </c>
      <c r="AF305" s="12">
        <v>3400472.2900000005</v>
      </c>
      <c r="AG305" s="12">
        <v>3151771</v>
      </c>
      <c r="AH305" s="12">
        <v>404664</v>
      </c>
      <c r="AI305" s="12">
        <v>3448541.2399999993</v>
      </c>
      <c r="AJ305" s="12">
        <v>3079391</v>
      </c>
      <c r="AK305" s="33">
        <v>474255</v>
      </c>
      <c r="AL305" s="12">
        <v>3757350.99</v>
      </c>
      <c r="AM305" s="12">
        <v>3164190</v>
      </c>
      <c r="AN305" s="33">
        <v>593161</v>
      </c>
    </row>
    <row r="306" spans="1:40">
      <c r="A306" s="108">
        <v>297</v>
      </c>
      <c r="B306" s="9" t="s">
        <v>1796</v>
      </c>
      <c r="C306" s="109">
        <v>17.5</v>
      </c>
      <c r="D306" s="66">
        <v>0</v>
      </c>
      <c r="E306" s="39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33">
        <v>0</v>
      </c>
      <c r="AL306" s="12">
        <v>0</v>
      </c>
      <c r="AM306" s="12">
        <v>0</v>
      </c>
      <c r="AN306" s="33">
        <v>0</v>
      </c>
    </row>
    <row r="307" spans="1:40">
      <c r="A307" s="108">
        <v>298</v>
      </c>
      <c r="B307" s="9" t="s">
        <v>1797</v>
      </c>
      <c r="C307" s="109">
        <v>17.5</v>
      </c>
      <c r="D307" s="66">
        <v>4607578</v>
      </c>
      <c r="E307" s="39">
        <v>3944399</v>
      </c>
      <c r="F307" s="66">
        <v>663179</v>
      </c>
      <c r="G307" s="66">
        <v>4657195.6704799999</v>
      </c>
      <c r="H307" s="66">
        <v>3710245</v>
      </c>
      <c r="I307" s="66">
        <v>946951</v>
      </c>
      <c r="J307" s="66">
        <v>4725499.3510903148</v>
      </c>
      <c r="K307" s="66">
        <v>3656031</v>
      </c>
      <c r="L307" s="66">
        <v>1069468</v>
      </c>
      <c r="M307" s="66">
        <v>4933644.223199999</v>
      </c>
      <c r="N307" s="66">
        <v>3831911</v>
      </c>
      <c r="O307" s="66">
        <v>989593</v>
      </c>
      <c r="P307" s="66">
        <v>116300</v>
      </c>
      <c r="Q307" s="66">
        <v>5003494.1629533703</v>
      </c>
      <c r="R307" s="66">
        <v>4127543</v>
      </c>
      <c r="S307" s="66">
        <v>1083775</v>
      </c>
      <c r="T307" s="66">
        <v>0</v>
      </c>
      <c r="U307" s="66">
        <v>4814774.8945071595</v>
      </c>
      <c r="V307" s="66">
        <v>4174269</v>
      </c>
      <c r="W307" s="66">
        <v>1020461</v>
      </c>
      <c r="X307" s="66">
        <v>5478</v>
      </c>
      <c r="Y307" s="66">
        <v>72911</v>
      </c>
      <c r="Z307" s="66">
        <v>4836646.4862000002</v>
      </c>
      <c r="AA307" s="66">
        <v>4219482</v>
      </c>
      <c r="AB307" s="66">
        <v>1025939</v>
      </c>
      <c r="AC307" s="12">
        <v>4821533.5831799991</v>
      </c>
      <c r="AD307" s="12">
        <v>4339766</v>
      </c>
      <c r="AE307" s="12">
        <v>1048739</v>
      </c>
      <c r="AF307" s="12">
        <v>4793485.8869399996</v>
      </c>
      <c r="AG307" s="12">
        <v>4387064</v>
      </c>
      <c r="AH307" s="19">
        <f>1062714+16844</f>
        <v>1079558</v>
      </c>
      <c r="AI307" s="12">
        <v>4950981.2964300001</v>
      </c>
      <c r="AJ307" s="12">
        <v>4373961</v>
      </c>
      <c r="AK307" s="33">
        <v>1093858</v>
      </c>
      <c r="AL307" s="12">
        <v>4876256.0624799998</v>
      </c>
      <c r="AM307" s="12">
        <v>4295264</v>
      </c>
      <c r="AN307" s="33">
        <v>1107808</v>
      </c>
    </row>
    <row r="308" spans="1:40">
      <c r="A308" s="108">
        <v>299</v>
      </c>
      <c r="B308" s="9" t="s">
        <v>1798</v>
      </c>
      <c r="C308" s="109">
        <v>50.81</v>
      </c>
      <c r="D308" s="66">
        <v>9892</v>
      </c>
      <c r="E308" s="39">
        <v>2331</v>
      </c>
      <c r="F308" s="66">
        <v>7561</v>
      </c>
      <c r="G308" s="66">
        <v>10849.66</v>
      </c>
      <c r="H308" s="66">
        <v>4644</v>
      </c>
      <c r="I308" s="66">
        <v>8090</v>
      </c>
      <c r="J308" s="66">
        <v>11355.27</v>
      </c>
      <c r="K308" s="66">
        <v>5441</v>
      </c>
      <c r="L308" s="66">
        <v>8370</v>
      </c>
      <c r="M308" s="66">
        <v>11943.49</v>
      </c>
      <c r="N308" s="66">
        <v>5490</v>
      </c>
      <c r="O308" s="66">
        <v>8704</v>
      </c>
      <c r="P308" s="66">
        <v>0</v>
      </c>
      <c r="Q308" s="66">
        <v>0</v>
      </c>
      <c r="R308" s="66">
        <v>0</v>
      </c>
      <c r="S308" s="66">
        <v>8530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33">
        <v>0</v>
      </c>
      <c r="AL308" s="12">
        <v>0</v>
      </c>
      <c r="AM308" s="12">
        <v>0</v>
      </c>
      <c r="AN308" s="33">
        <v>0</v>
      </c>
    </row>
    <row r="309" spans="1:40">
      <c r="A309" s="108">
        <v>300</v>
      </c>
      <c r="B309" s="9" t="s">
        <v>1799</v>
      </c>
      <c r="C309" s="109">
        <v>17.5</v>
      </c>
      <c r="D309" s="66">
        <v>1704648</v>
      </c>
      <c r="E309" s="39">
        <v>2280388</v>
      </c>
      <c r="F309" s="66">
        <v>221476.8</v>
      </c>
      <c r="G309" s="66">
        <v>1722060.76</v>
      </c>
      <c r="H309" s="66">
        <v>2234440</v>
      </c>
      <c r="I309" s="66">
        <v>237453.8</v>
      </c>
      <c r="J309" s="66">
        <v>1600608.8736194517</v>
      </c>
      <c r="K309" s="66">
        <v>2062541</v>
      </c>
      <c r="L309" s="66">
        <v>250249.8</v>
      </c>
      <c r="M309" s="66">
        <v>1678407.63</v>
      </c>
      <c r="N309" s="66">
        <v>1925541</v>
      </c>
      <c r="O309" s="66">
        <v>236768.8</v>
      </c>
      <c r="P309" s="66">
        <v>27826</v>
      </c>
      <c r="Q309" s="66">
        <v>1755899.2957244022</v>
      </c>
      <c r="R309" s="66">
        <v>1970181</v>
      </c>
      <c r="S309" s="66">
        <v>259303</v>
      </c>
      <c r="T309" s="66">
        <v>0</v>
      </c>
      <c r="U309" s="66">
        <v>1611078.6274799998</v>
      </c>
      <c r="V309" s="66">
        <v>1832624</v>
      </c>
      <c r="W309" s="66">
        <v>244155</v>
      </c>
      <c r="X309" s="66">
        <v>1311</v>
      </c>
      <c r="Y309" s="66">
        <v>18512</v>
      </c>
      <c r="Z309" s="66">
        <v>1679937.99</v>
      </c>
      <c r="AA309" s="66">
        <v>1758607</v>
      </c>
      <c r="AB309" s="66">
        <v>245466</v>
      </c>
      <c r="AC309" s="12">
        <v>1835519.57</v>
      </c>
      <c r="AD309" s="12">
        <v>1798100</v>
      </c>
      <c r="AE309" s="12">
        <v>253586</v>
      </c>
      <c r="AF309" s="12">
        <v>1792085.3099999998</v>
      </c>
      <c r="AG309" s="12">
        <v>1792085</v>
      </c>
      <c r="AH309" s="12">
        <v>258486</v>
      </c>
      <c r="AI309" s="12">
        <v>1788414.01</v>
      </c>
      <c r="AJ309" s="12">
        <v>1609573</v>
      </c>
      <c r="AK309" s="33">
        <v>277556</v>
      </c>
      <c r="AL309" s="12">
        <v>1879850.1199999996</v>
      </c>
      <c r="AM309" s="12">
        <v>1621100</v>
      </c>
      <c r="AN309" s="33">
        <v>282481</v>
      </c>
    </row>
    <row r="310" spans="1:40">
      <c r="A310" s="108">
        <v>301</v>
      </c>
      <c r="B310" s="9" t="s">
        <v>1800</v>
      </c>
      <c r="C310" s="109">
        <v>33.380000000000003</v>
      </c>
      <c r="D310" s="66">
        <v>14979885</v>
      </c>
      <c r="E310" s="39">
        <v>8412477</v>
      </c>
      <c r="F310" s="66">
        <v>6567408</v>
      </c>
      <c r="G310" s="66">
        <v>15541436.869999997</v>
      </c>
      <c r="H310" s="66">
        <v>8616640</v>
      </c>
      <c r="I310" s="66">
        <v>6924797</v>
      </c>
      <c r="J310" s="66">
        <v>16038143.446318682</v>
      </c>
      <c r="K310" s="66">
        <v>8917341</v>
      </c>
      <c r="L310" s="66">
        <v>7143646</v>
      </c>
      <c r="M310" s="66">
        <v>16743697.889999999</v>
      </c>
      <c r="N310" s="66">
        <v>9241021</v>
      </c>
      <c r="O310" s="66">
        <v>6713664</v>
      </c>
      <c r="P310" s="66">
        <v>789013</v>
      </c>
      <c r="Q310" s="66">
        <v>16627737.4536268</v>
      </c>
      <c r="R310" s="66">
        <v>9341709</v>
      </c>
      <c r="S310" s="66">
        <v>7352623</v>
      </c>
      <c r="T310" s="66">
        <v>0</v>
      </c>
      <c r="U310" s="66">
        <v>16055926.01182</v>
      </c>
      <c r="V310" s="66">
        <v>9486124</v>
      </c>
      <c r="W310" s="66">
        <v>6923083</v>
      </c>
      <c r="X310" s="66">
        <v>37166</v>
      </c>
      <c r="Y310" s="66">
        <v>441174</v>
      </c>
      <c r="Z310" s="66">
        <v>15581685.049999999</v>
      </c>
      <c r="AA310" s="66">
        <v>9652634</v>
      </c>
      <c r="AB310" s="66">
        <v>6960249</v>
      </c>
      <c r="AC310" s="12">
        <v>16365479.893119998</v>
      </c>
      <c r="AD310" s="12">
        <v>10162808</v>
      </c>
      <c r="AE310" s="12">
        <v>7034649</v>
      </c>
      <c r="AF310" s="12">
        <v>16473614.73</v>
      </c>
      <c r="AG310" s="12">
        <v>10531483</v>
      </c>
      <c r="AH310" s="12">
        <v>7080574</v>
      </c>
      <c r="AI310" s="12">
        <v>16424708.550000001</v>
      </c>
      <c r="AJ310" s="12">
        <v>10954033</v>
      </c>
      <c r="AK310" s="33">
        <v>7125624</v>
      </c>
      <c r="AL310" s="12">
        <v>16310112.57</v>
      </c>
      <c r="AM310" s="12">
        <v>11087277</v>
      </c>
      <c r="AN310" s="33">
        <v>7169374</v>
      </c>
    </row>
    <row r="311" spans="1:40">
      <c r="A311" s="108">
        <v>302</v>
      </c>
      <c r="B311" s="9" t="s">
        <v>1801</v>
      </c>
      <c r="C311" s="109">
        <v>17.5</v>
      </c>
      <c r="D311" s="66">
        <v>221575</v>
      </c>
      <c r="E311" s="39">
        <v>466915</v>
      </c>
      <c r="F311" s="66">
        <v>30873.599999999999</v>
      </c>
      <c r="G311" s="66">
        <v>217685.02</v>
      </c>
      <c r="H311" s="66">
        <v>326528</v>
      </c>
      <c r="I311" s="66">
        <v>32323.599999999999</v>
      </c>
      <c r="J311" s="66">
        <v>242227.8797746044</v>
      </c>
      <c r="K311" s="66">
        <v>303598</v>
      </c>
      <c r="L311" s="66">
        <v>36618.6</v>
      </c>
      <c r="M311" s="66">
        <v>211474.7</v>
      </c>
      <c r="N311" s="66">
        <v>266822</v>
      </c>
      <c r="O311" s="66">
        <v>37968.6</v>
      </c>
      <c r="P311" s="66">
        <v>0</v>
      </c>
      <c r="Q311" s="66">
        <v>221493.48244210528</v>
      </c>
      <c r="R311" s="66">
        <v>260037</v>
      </c>
      <c r="S311" s="66">
        <v>37209</v>
      </c>
      <c r="T311" s="66">
        <v>0</v>
      </c>
      <c r="U311" s="66">
        <v>250239.19739999998</v>
      </c>
      <c r="V311" s="66">
        <v>250313</v>
      </c>
      <c r="W311" s="66">
        <v>35721</v>
      </c>
      <c r="X311" s="66">
        <v>0</v>
      </c>
      <c r="Y311" s="66">
        <v>0</v>
      </c>
      <c r="Z311" s="66">
        <v>241848.72</v>
      </c>
      <c r="AA311" s="66">
        <v>244240</v>
      </c>
      <c r="AB311" s="66">
        <v>35721</v>
      </c>
      <c r="AC311" s="12">
        <v>258128.17</v>
      </c>
      <c r="AD311" s="12">
        <v>247395</v>
      </c>
      <c r="AE311" s="12">
        <v>35721</v>
      </c>
      <c r="AF311" s="12">
        <v>251901.56999999998</v>
      </c>
      <c r="AG311" s="12">
        <v>248608</v>
      </c>
      <c r="AH311" s="12">
        <v>35721</v>
      </c>
      <c r="AI311" s="12">
        <v>249461.65000000002</v>
      </c>
      <c r="AJ311" s="12">
        <v>224515</v>
      </c>
      <c r="AK311" s="33">
        <v>38498</v>
      </c>
      <c r="AL311" s="12">
        <v>249733.64</v>
      </c>
      <c r="AM311" s="12">
        <v>219336</v>
      </c>
      <c r="AN311" s="33">
        <v>38498</v>
      </c>
    </row>
    <row r="312" spans="1:40">
      <c r="A312" s="108">
        <v>303</v>
      </c>
      <c r="B312" s="9" t="s">
        <v>1802</v>
      </c>
      <c r="C312" s="109">
        <v>35.15</v>
      </c>
      <c r="D312" s="66">
        <v>9988</v>
      </c>
      <c r="E312" s="39">
        <v>4028</v>
      </c>
      <c r="F312" s="66">
        <v>6880</v>
      </c>
      <c r="G312" s="66">
        <v>11197.585239999999</v>
      </c>
      <c r="H312" s="66">
        <v>4809</v>
      </c>
      <c r="I312" s="66">
        <v>7349</v>
      </c>
      <c r="J312" s="66">
        <v>46690.898399999998</v>
      </c>
      <c r="K312" s="66">
        <v>20600</v>
      </c>
      <c r="L312" s="66">
        <v>26091</v>
      </c>
      <c r="M312" s="66">
        <v>24535.137620000001</v>
      </c>
      <c r="N312" s="66">
        <v>10563</v>
      </c>
      <c r="O312" s="66">
        <v>24535.137620000001</v>
      </c>
      <c r="P312" s="66">
        <v>0</v>
      </c>
      <c r="Q312" s="66">
        <v>25382.203100478469</v>
      </c>
      <c r="R312" s="66">
        <v>11203</v>
      </c>
      <c r="S312" s="66">
        <v>24044</v>
      </c>
      <c r="T312" s="66">
        <v>0</v>
      </c>
      <c r="U312" s="66">
        <v>49251.668457600004</v>
      </c>
      <c r="V312" s="66">
        <v>23544</v>
      </c>
      <c r="W312" s="66">
        <v>25708</v>
      </c>
      <c r="X312" s="66">
        <v>0</v>
      </c>
      <c r="Y312" s="66">
        <v>0</v>
      </c>
      <c r="Z312" s="66">
        <v>12582.467449999998</v>
      </c>
      <c r="AA312" s="66">
        <v>6272</v>
      </c>
      <c r="AB312" s="66">
        <v>12582.467449999998</v>
      </c>
      <c r="AC312" s="12">
        <v>26250.526239999996</v>
      </c>
      <c r="AD312" s="12">
        <v>13295</v>
      </c>
      <c r="AE312" s="12">
        <v>12956</v>
      </c>
      <c r="AF312" s="12">
        <v>39954.317999999999</v>
      </c>
      <c r="AG312" s="12">
        <v>20706</v>
      </c>
      <c r="AH312" s="12">
        <v>19248</v>
      </c>
      <c r="AI312" s="12">
        <v>40041.258719999991</v>
      </c>
      <c r="AJ312" s="12">
        <v>21792</v>
      </c>
      <c r="AK312" s="33">
        <v>19248</v>
      </c>
      <c r="AL312" s="12">
        <v>27007.727760000002</v>
      </c>
      <c r="AM312" s="12">
        <v>15988</v>
      </c>
      <c r="AN312" s="33">
        <v>19248</v>
      </c>
    </row>
    <row r="313" spans="1:40">
      <c r="A313" s="108">
        <v>304</v>
      </c>
      <c r="B313" s="9" t="s">
        <v>1803</v>
      </c>
      <c r="C313" s="109">
        <v>42.14</v>
      </c>
      <c r="D313" s="66">
        <v>15694459</v>
      </c>
      <c r="E313" s="39">
        <v>7254008</v>
      </c>
      <c r="F313" s="66">
        <v>8978422</v>
      </c>
      <c r="G313" s="66">
        <v>16305919.27</v>
      </c>
      <c r="H313" s="66">
        <v>7699224</v>
      </c>
      <c r="I313" s="66">
        <v>9271984</v>
      </c>
      <c r="J313" s="66">
        <v>16540051.93015206</v>
      </c>
      <c r="K313" s="66">
        <v>8083909</v>
      </c>
      <c r="L313" s="66">
        <v>9377789</v>
      </c>
      <c r="M313" s="66">
        <v>17120711.660000004</v>
      </c>
      <c r="N313" s="66">
        <v>8646597</v>
      </c>
      <c r="O313" s="66">
        <v>8631945</v>
      </c>
      <c r="P313" s="66">
        <v>1014457</v>
      </c>
      <c r="Q313" s="66">
        <v>17477190.309787564</v>
      </c>
      <c r="R313" s="66">
        <v>9596633</v>
      </c>
      <c r="S313" s="66">
        <v>9453474</v>
      </c>
      <c r="T313" s="66">
        <v>0</v>
      </c>
      <c r="U313" s="66">
        <v>17147339.203259997</v>
      </c>
      <c r="V313" s="66">
        <v>9663507</v>
      </c>
      <c r="W313" s="66">
        <v>8901203</v>
      </c>
      <c r="X313" s="66">
        <v>47786</v>
      </c>
      <c r="Y313" s="66">
        <v>554635</v>
      </c>
      <c r="Z313" s="66">
        <v>16877042.539999999</v>
      </c>
      <c r="AA313" s="66">
        <v>9962236</v>
      </c>
      <c r="AB313" s="66">
        <v>8948989</v>
      </c>
      <c r="AC313" s="12">
        <v>17330083.23</v>
      </c>
      <c r="AD313" s="12">
        <v>10285734</v>
      </c>
      <c r="AE313" s="12">
        <v>9025989</v>
      </c>
      <c r="AF313" s="12">
        <v>17729556.77</v>
      </c>
      <c r="AG313" s="12">
        <v>10515859</v>
      </c>
      <c r="AH313" s="12">
        <v>9074414</v>
      </c>
      <c r="AI313" s="12">
        <v>18066543.430000003</v>
      </c>
      <c r="AJ313" s="12">
        <v>10926419</v>
      </c>
      <c r="AK313" s="33">
        <v>9122764</v>
      </c>
      <c r="AL313" s="12">
        <v>18526071.940000001</v>
      </c>
      <c r="AM313" s="12">
        <v>11067180</v>
      </c>
      <c r="AN313" s="33">
        <v>9171114</v>
      </c>
    </row>
    <row r="314" spans="1:40">
      <c r="A314" s="108">
        <v>305</v>
      </c>
      <c r="B314" s="9" t="s">
        <v>1804</v>
      </c>
      <c r="C314" s="109">
        <v>17.5</v>
      </c>
      <c r="D314" s="66">
        <v>24912170</v>
      </c>
      <c r="E314" s="39">
        <v>24531402</v>
      </c>
      <c r="F314" s="66">
        <v>4066920</v>
      </c>
      <c r="G314" s="66">
        <v>26617789.348280001</v>
      </c>
      <c r="H314" s="66">
        <v>24791745</v>
      </c>
      <c r="I314" s="66">
        <v>4365403</v>
      </c>
      <c r="J314" s="66">
        <v>28230853.006573763</v>
      </c>
      <c r="K314" s="66">
        <v>24914208</v>
      </c>
      <c r="L314" s="66">
        <v>4647689</v>
      </c>
      <c r="M314" s="66">
        <v>29490621.523280002</v>
      </c>
      <c r="N314" s="66">
        <v>25175571</v>
      </c>
      <c r="O314" s="66">
        <v>4356193</v>
      </c>
      <c r="P314" s="66">
        <v>511955</v>
      </c>
      <c r="Q314" s="66">
        <v>30299105.328824647</v>
      </c>
      <c r="R314" s="66">
        <v>25233915</v>
      </c>
      <c r="S314" s="66">
        <v>4770785</v>
      </c>
      <c r="T314" s="66">
        <v>294405</v>
      </c>
      <c r="U314" s="66">
        <v>29492136.843027599</v>
      </c>
      <c r="V314" s="66">
        <v>25278570</v>
      </c>
      <c r="W314" s="66">
        <v>4769282</v>
      </c>
      <c r="X314" s="66">
        <v>25604</v>
      </c>
      <c r="Y314" s="66">
        <v>354054</v>
      </c>
      <c r="Z314" s="66">
        <v>30243376.094500005</v>
      </c>
      <c r="AA314" s="66">
        <v>25690110</v>
      </c>
      <c r="AB314" s="66">
        <v>4794886</v>
      </c>
      <c r="AC314" s="12">
        <v>31226177.075480007</v>
      </c>
      <c r="AD314" s="12">
        <v>26692542</v>
      </c>
      <c r="AE314" s="12">
        <v>4962309.7470522504</v>
      </c>
      <c r="AF314" s="12">
        <v>31777096.588499997</v>
      </c>
      <c r="AG314" s="12">
        <v>27531423</v>
      </c>
      <c r="AH314" s="19">
        <f>5111980.28603606+58954</f>
        <v>5170934.2860360602</v>
      </c>
      <c r="AI314" s="12">
        <v>31933215.629270006</v>
      </c>
      <c r="AJ314" s="12">
        <v>27532408</v>
      </c>
      <c r="AK314" s="33">
        <v>5317017.2860360602</v>
      </c>
      <c r="AL314" s="12">
        <v>32600249.418120001</v>
      </c>
      <c r="AM314" s="12">
        <v>27898292</v>
      </c>
      <c r="AN314" s="33">
        <v>5401367.2860360602</v>
      </c>
    </row>
    <row r="315" spans="1:40">
      <c r="A315" s="108">
        <v>306</v>
      </c>
      <c r="B315" s="9" t="s">
        <v>1805</v>
      </c>
      <c r="C315" s="109">
        <v>56.3</v>
      </c>
      <c r="D315" s="66">
        <v>1057649</v>
      </c>
      <c r="E315" s="39">
        <v>551254</v>
      </c>
      <c r="F315" s="66">
        <v>600096.4</v>
      </c>
      <c r="G315" s="66">
        <v>1097738.68</v>
      </c>
      <c r="H315" s="66">
        <v>542623</v>
      </c>
      <c r="I315" s="66">
        <v>623689.4</v>
      </c>
      <c r="J315" s="66">
        <v>1214081.5491547664</v>
      </c>
      <c r="K315" s="66">
        <v>568369</v>
      </c>
      <c r="L315" s="66">
        <v>692029.4</v>
      </c>
      <c r="M315" s="66">
        <v>1083615.01</v>
      </c>
      <c r="N315" s="66">
        <v>511611</v>
      </c>
      <c r="O315" s="66">
        <v>625113.4</v>
      </c>
      <c r="P315" s="66">
        <v>73466</v>
      </c>
      <c r="Q315" s="66">
        <v>1237788.8446468899</v>
      </c>
      <c r="R315" s="66">
        <v>562473</v>
      </c>
      <c r="S315" s="66">
        <v>684608</v>
      </c>
      <c r="T315" s="66">
        <v>0</v>
      </c>
      <c r="U315" s="66">
        <v>1290629.74896</v>
      </c>
      <c r="V315" s="66">
        <v>586443</v>
      </c>
      <c r="W315" s="66">
        <v>690675</v>
      </c>
      <c r="X315" s="66">
        <v>3708</v>
      </c>
      <c r="Y315" s="66">
        <v>9804</v>
      </c>
      <c r="Z315" s="66">
        <v>1324350.96</v>
      </c>
      <c r="AA315" s="66">
        <v>599347</v>
      </c>
      <c r="AB315" s="66">
        <v>725004</v>
      </c>
      <c r="AC315" s="12">
        <v>1325356.92</v>
      </c>
      <c r="AD315" s="12">
        <v>604836</v>
      </c>
      <c r="AE315" s="12">
        <v>730684</v>
      </c>
      <c r="AF315" s="12">
        <v>1277849.4100000001</v>
      </c>
      <c r="AG315" s="12">
        <v>602399</v>
      </c>
      <c r="AH315" s="12">
        <v>734009</v>
      </c>
      <c r="AI315" s="12">
        <v>1356194.98</v>
      </c>
      <c r="AJ315" s="12">
        <v>645271</v>
      </c>
      <c r="AK315" s="33">
        <v>737534</v>
      </c>
      <c r="AL315" s="12">
        <v>1467392.6599999997</v>
      </c>
      <c r="AM315" s="12">
        <v>661118</v>
      </c>
      <c r="AN315" s="33">
        <v>806275</v>
      </c>
    </row>
    <row r="316" spans="1:40">
      <c r="A316" s="108">
        <v>307</v>
      </c>
      <c r="B316" s="9" t="s">
        <v>1806</v>
      </c>
      <c r="C316" s="109">
        <v>18.88</v>
      </c>
      <c r="D316" s="66">
        <v>26410304</v>
      </c>
      <c r="E316" s="39">
        <v>22394550</v>
      </c>
      <c r="F316" s="66">
        <v>4500224.4000000004</v>
      </c>
      <c r="G316" s="66">
        <v>28924699.423300002</v>
      </c>
      <c r="H316" s="66">
        <v>23409707</v>
      </c>
      <c r="I316" s="66">
        <v>5514992</v>
      </c>
      <c r="J316" s="66">
        <v>31050181.709740832</v>
      </c>
      <c r="K316" s="66">
        <v>24570828</v>
      </c>
      <c r="L316" s="66">
        <v>6479354</v>
      </c>
      <c r="M316" s="66">
        <v>32983538.436549999</v>
      </c>
      <c r="N316" s="66">
        <v>25479114</v>
      </c>
      <c r="O316" s="66">
        <v>6715227</v>
      </c>
      <c r="P316" s="66">
        <v>789197</v>
      </c>
      <c r="Q316" s="66">
        <v>33992625.661692321</v>
      </c>
      <c r="R316" s="66">
        <v>26485132</v>
      </c>
      <c r="S316" s="66">
        <v>7354336</v>
      </c>
      <c r="T316" s="66">
        <v>153158</v>
      </c>
      <c r="U316" s="66">
        <v>32863427.944973391</v>
      </c>
      <c r="V316" s="66">
        <v>26734779</v>
      </c>
      <c r="W316" s="66">
        <v>7068906</v>
      </c>
      <c r="X316" s="66">
        <v>37949</v>
      </c>
      <c r="Y316" s="66">
        <v>496139</v>
      </c>
      <c r="Z316" s="66">
        <v>33583986.553500004</v>
      </c>
      <c r="AA316" s="66">
        <v>27739862</v>
      </c>
      <c r="AB316" s="66">
        <v>7106855</v>
      </c>
      <c r="AC316" s="12">
        <v>35385662.980499998</v>
      </c>
      <c r="AD316" s="12">
        <v>28681277</v>
      </c>
      <c r="AE316" s="12">
        <v>7325008.0005256878</v>
      </c>
      <c r="AF316" s="12">
        <v>36597932.707249992</v>
      </c>
      <c r="AG316" s="12">
        <v>29680601</v>
      </c>
      <c r="AH316" s="12">
        <v>7446255.7103260532</v>
      </c>
      <c r="AI316" s="12">
        <v>36833859.746200003</v>
      </c>
      <c r="AJ316" s="12">
        <v>30016055</v>
      </c>
      <c r="AK316" s="33">
        <v>7542980.7103260532</v>
      </c>
      <c r="AL316" s="12">
        <v>37317617.441239998</v>
      </c>
      <c r="AM316" s="12">
        <v>30729479</v>
      </c>
      <c r="AN316" s="33">
        <v>7638830.7103260532</v>
      </c>
    </row>
    <row r="317" spans="1:40">
      <c r="A317" s="108">
        <v>308</v>
      </c>
      <c r="B317" s="9" t="s">
        <v>1807</v>
      </c>
      <c r="C317" s="109">
        <v>17.5</v>
      </c>
      <c r="D317" s="66">
        <v>38879439</v>
      </c>
      <c r="E317" s="39">
        <v>61572349</v>
      </c>
      <c r="F317" s="66">
        <v>5965643.2000000002</v>
      </c>
      <c r="G317" s="66">
        <v>42761499.772249997</v>
      </c>
      <c r="H317" s="66">
        <v>59697543</v>
      </c>
      <c r="I317" s="66">
        <v>6645004.2000000002</v>
      </c>
      <c r="J317" s="66">
        <v>46074539.537751034</v>
      </c>
      <c r="K317" s="66">
        <v>56268437</v>
      </c>
      <c r="L317" s="66">
        <v>7224786.2000000002</v>
      </c>
      <c r="M317" s="66">
        <v>48110738.181689993</v>
      </c>
      <c r="N317" s="66">
        <v>52317305</v>
      </c>
      <c r="O317" s="66">
        <v>6817755.2000000002</v>
      </c>
      <c r="P317" s="66">
        <v>801247</v>
      </c>
      <c r="Q317" s="66">
        <v>49403220.555879377</v>
      </c>
      <c r="R317" s="66">
        <v>50761236</v>
      </c>
      <c r="S317" s="66">
        <v>7466622</v>
      </c>
      <c r="T317" s="66">
        <v>0</v>
      </c>
      <c r="U317" s="66">
        <v>47912898.078373261</v>
      </c>
      <c r="V317" s="66">
        <v>48460847</v>
      </c>
      <c r="W317" s="66">
        <v>7030422</v>
      </c>
      <c r="X317" s="66">
        <v>37743</v>
      </c>
      <c r="Y317" s="66">
        <v>519232</v>
      </c>
      <c r="Z317" s="66">
        <v>50081563.292000003</v>
      </c>
      <c r="AA317" s="66">
        <v>48664297</v>
      </c>
      <c r="AB317" s="66">
        <v>7068165</v>
      </c>
      <c r="AC317" s="12">
        <v>54877131.504830003</v>
      </c>
      <c r="AD317" s="12">
        <v>50008834</v>
      </c>
      <c r="AE317" s="12">
        <v>7701998.2533363122</v>
      </c>
      <c r="AF317" s="12">
        <v>57878574.668200001</v>
      </c>
      <c r="AG317" s="12">
        <v>51531811</v>
      </c>
      <c r="AH317" s="12">
        <v>8308686.3317359835</v>
      </c>
      <c r="AI317" s="12">
        <v>58974377.85684</v>
      </c>
      <c r="AJ317" s="12">
        <v>51151815</v>
      </c>
      <c r="AK317" s="33">
        <v>9012826.3317359835</v>
      </c>
      <c r="AL317" s="12">
        <v>62218743.565559998</v>
      </c>
      <c r="AM317" s="12">
        <v>52507147</v>
      </c>
      <c r="AN317" s="33">
        <v>9711597</v>
      </c>
    </row>
    <row r="318" spans="1:40">
      <c r="A318" s="108">
        <v>309</v>
      </c>
      <c r="B318" s="9" t="s">
        <v>1808</v>
      </c>
      <c r="C318" s="109">
        <v>62.96</v>
      </c>
      <c r="D318" s="66">
        <v>10543852</v>
      </c>
      <c r="E318" s="39">
        <v>4213722</v>
      </c>
      <c r="F318" s="66">
        <v>7097968</v>
      </c>
      <c r="G318" s="66">
        <v>11341610.789999999</v>
      </c>
      <c r="H318" s="66">
        <v>4490738</v>
      </c>
      <c r="I318" s="66">
        <v>7590105</v>
      </c>
      <c r="J318" s="66">
        <v>11984338.616012348</v>
      </c>
      <c r="K318" s="66">
        <v>4670870</v>
      </c>
      <c r="L318" s="66">
        <v>7988468</v>
      </c>
      <c r="M318" s="66">
        <v>12279413.380000001</v>
      </c>
      <c r="N318" s="66">
        <v>4853748</v>
      </c>
      <c r="O318" s="66">
        <v>7307532</v>
      </c>
      <c r="P318" s="66">
        <v>858807</v>
      </c>
      <c r="Q318" s="66">
        <v>12947330.615364594</v>
      </c>
      <c r="R318" s="66">
        <v>4961196</v>
      </c>
      <c r="S318" s="66">
        <v>8003012</v>
      </c>
      <c r="T318" s="66">
        <v>0</v>
      </c>
      <c r="U318" s="66">
        <v>13334594.007599998</v>
      </c>
      <c r="V318" s="66">
        <v>5116642</v>
      </c>
      <c r="W318" s="66">
        <v>8060271</v>
      </c>
      <c r="X318" s="66">
        <v>43271</v>
      </c>
      <c r="Y318" s="66">
        <v>114410</v>
      </c>
      <c r="Z318" s="66">
        <v>13217323.799999999</v>
      </c>
      <c r="AA318" s="66">
        <v>5226096</v>
      </c>
      <c r="AB318" s="66">
        <v>8103542</v>
      </c>
      <c r="AC318" s="12">
        <v>13610889.48</v>
      </c>
      <c r="AD318" s="12">
        <v>5398699</v>
      </c>
      <c r="AE318" s="12">
        <v>8212190</v>
      </c>
      <c r="AF318" s="12">
        <v>14182968.479999997</v>
      </c>
      <c r="AG318" s="12">
        <v>5508648</v>
      </c>
      <c r="AH318" s="12">
        <v>8674320</v>
      </c>
      <c r="AI318" s="12">
        <v>14311776.950000001</v>
      </c>
      <c r="AJ318" s="12">
        <v>5575059</v>
      </c>
      <c r="AK318" s="33">
        <v>8736718</v>
      </c>
      <c r="AL318" s="12">
        <v>14379106.989999996</v>
      </c>
      <c r="AM318" s="12">
        <v>5507809</v>
      </c>
      <c r="AN318" s="33">
        <v>8871298</v>
      </c>
    </row>
    <row r="319" spans="1:40">
      <c r="A319" s="108">
        <v>310</v>
      </c>
      <c r="B319" s="9" t="s">
        <v>1809</v>
      </c>
      <c r="C319" s="109">
        <v>42.99</v>
      </c>
      <c r="D319" s="66">
        <v>26787120</v>
      </c>
      <c r="E319" s="39">
        <v>16030344</v>
      </c>
      <c r="F319" s="66">
        <v>11226580.000000002</v>
      </c>
      <c r="G319" s="66">
        <v>27620251.569999997</v>
      </c>
      <c r="H319" s="66">
        <v>16502182</v>
      </c>
      <c r="I319" s="66">
        <v>11620568.000000002</v>
      </c>
      <c r="J319" s="66">
        <v>28330642.11136163</v>
      </c>
      <c r="K319" s="66">
        <v>17161382</v>
      </c>
      <c r="L319" s="66">
        <v>11916801.000000002</v>
      </c>
      <c r="M319" s="66">
        <v>29713674.899999999</v>
      </c>
      <c r="N319" s="66">
        <v>17701346</v>
      </c>
      <c r="O319" s="66">
        <v>11178168.000000002</v>
      </c>
      <c r="P319" s="66">
        <v>1313698</v>
      </c>
      <c r="Q319" s="66">
        <v>30323433.981795222</v>
      </c>
      <c r="R319" s="66">
        <v>17409106</v>
      </c>
      <c r="S319" s="66">
        <v>12242029</v>
      </c>
      <c r="T319" s="66">
        <v>672299</v>
      </c>
      <c r="U319" s="66">
        <v>29157976.018979996</v>
      </c>
      <c r="V319" s="66">
        <v>17518457</v>
      </c>
      <c r="W319" s="66">
        <v>12159874</v>
      </c>
      <c r="X319" s="66">
        <v>65280</v>
      </c>
      <c r="Y319" s="66">
        <v>765499</v>
      </c>
      <c r="Z319" s="66">
        <v>28986212.199999999</v>
      </c>
      <c r="AA319" s="66">
        <v>17900064</v>
      </c>
      <c r="AB319" s="66">
        <v>12225154</v>
      </c>
      <c r="AC319" s="12">
        <v>30086115.449999996</v>
      </c>
      <c r="AD319" s="12">
        <v>18383155</v>
      </c>
      <c r="AE319" s="12">
        <v>12345207.138633749</v>
      </c>
      <c r="AF319" s="12">
        <v>29686081.27</v>
      </c>
      <c r="AG319" s="12">
        <v>18523807</v>
      </c>
      <c r="AH319" s="12">
        <v>12416757.138633749</v>
      </c>
      <c r="AI319" s="12">
        <v>29801464.629999995</v>
      </c>
      <c r="AJ319" s="12">
        <v>18563068</v>
      </c>
      <c r="AK319" s="33">
        <v>12488232.138633749</v>
      </c>
      <c r="AL319" s="12">
        <v>30579432.949999999</v>
      </c>
      <c r="AM319" s="12">
        <v>18285648</v>
      </c>
      <c r="AN319" s="33">
        <v>12558607.138633749</v>
      </c>
    </row>
    <row r="320" spans="1:40">
      <c r="A320" s="108">
        <v>311</v>
      </c>
      <c r="B320" s="9" t="s">
        <v>1810</v>
      </c>
      <c r="C320" s="109">
        <v>71.64</v>
      </c>
      <c r="D320" s="66">
        <v>538960</v>
      </c>
      <c r="E320" s="39">
        <v>185240</v>
      </c>
      <c r="F320" s="66">
        <v>353720</v>
      </c>
      <c r="G320" s="66">
        <v>702595.73</v>
      </c>
      <c r="H320" s="66">
        <v>196083</v>
      </c>
      <c r="I320" s="66">
        <v>506513</v>
      </c>
      <c r="J320" s="66">
        <v>158055.47</v>
      </c>
      <c r="K320" s="66">
        <v>44646</v>
      </c>
      <c r="L320" s="66">
        <v>137959</v>
      </c>
      <c r="M320" s="66">
        <v>71660.94</v>
      </c>
      <c r="N320" s="66">
        <v>20366</v>
      </c>
      <c r="O320" s="66">
        <v>71660.94</v>
      </c>
      <c r="P320" s="66">
        <v>0</v>
      </c>
      <c r="Q320" s="66">
        <v>24613.150009569381</v>
      </c>
      <c r="R320" s="66">
        <v>7172</v>
      </c>
      <c r="S320" s="66">
        <v>70228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33">
        <v>0</v>
      </c>
      <c r="AL320" s="12">
        <v>0</v>
      </c>
      <c r="AM320" s="12">
        <v>0</v>
      </c>
      <c r="AN320" s="33">
        <v>0</v>
      </c>
    </row>
    <row r="321" spans="1:40">
      <c r="A321" s="108">
        <v>312</v>
      </c>
      <c r="B321" s="9" t="s">
        <v>1811</v>
      </c>
      <c r="C321" s="109">
        <v>32.130000000000003</v>
      </c>
      <c r="D321" s="66">
        <v>0</v>
      </c>
      <c r="E321" s="39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33">
        <v>0</v>
      </c>
      <c r="AL321" s="12">
        <v>0</v>
      </c>
      <c r="AM321" s="12">
        <v>0</v>
      </c>
      <c r="AN321" s="33">
        <v>0</v>
      </c>
    </row>
    <row r="322" spans="1:40">
      <c r="A322" s="108">
        <v>313</v>
      </c>
      <c r="B322" s="9" t="s">
        <v>1812</v>
      </c>
      <c r="C322" s="109">
        <v>18.11</v>
      </c>
      <c r="D322" s="66">
        <v>29389</v>
      </c>
      <c r="E322" s="39">
        <v>10836</v>
      </c>
      <c r="F322" s="66">
        <v>18553</v>
      </c>
      <c r="G322" s="66">
        <v>32548.98</v>
      </c>
      <c r="H322" s="66">
        <v>18105</v>
      </c>
      <c r="I322" s="66">
        <v>20004</v>
      </c>
      <c r="J322" s="66">
        <v>34065.81</v>
      </c>
      <c r="K322" s="66">
        <v>20948</v>
      </c>
      <c r="L322" s="66">
        <v>20700</v>
      </c>
      <c r="M322" s="66">
        <v>11943.49</v>
      </c>
      <c r="N322" s="66">
        <v>6978</v>
      </c>
      <c r="O322" s="66">
        <v>11943.49</v>
      </c>
      <c r="P322" s="66">
        <v>0</v>
      </c>
      <c r="Q322" s="66">
        <v>24613.150009569381</v>
      </c>
      <c r="R322" s="66">
        <v>16085</v>
      </c>
      <c r="S322" s="66">
        <v>11705</v>
      </c>
      <c r="T322" s="66">
        <v>0</v>
      </c>
      <c r="U322" s="66">
        <v>24071.631359999999</v>
      </c>
      <c r="V322" s="66">
        <v>16378</v>
      </c>
      <c r="W322" s="66">
        <v>11237</v>
      </c>
      <c r="X322" s="66">
        <v>0</v>
      </c>
      <c r="Y322" s="66">
        <v>0</v>
      </c>
      <c r="Z322" s="66">
        <v>12250.07</v>
      </c>
      <c r="AA322" s="66">
        <v>9358</v>
      </c>
      <c r="AB322" s="66">
        <v>11237</v>
      </c>
      <c r="AC322" s="12">
        <v>25394.420000000002</v>
      </c>
      <c r="AD322" s="12">
        <v>19302</v>
      </c>
      <c r="AE322" s="12">
        <v>11237</v>
      </c>
      <c r="AF322" s="12">
        <v>0</v>
      </c>
      <c r="AG322" s="12">
        <v>0</v>
      </c>
      <c r="AH322" s="12">
        <v>0</v>
      </c>
      <c r="AI322" s="12">
        <v>13004.9</v>
      </c>
      <c r="AJ322" s="12">
        <v>10244</v>
      </c>
      <c r="AK322" s="33">
        <v>2761</v>
      </c>
      <c r="AL322" s="12">
        <v>13199.960000000001</v>
      </c>
      <c r="AM322" s="12">
        <v>10149</v>
      </c>
      <c r="AN322" s="33">
        <v>3051</v>
      </c>
    </row>
    <row r="323" spans="1:40">
      <c r="A323" s="108">
        <v>314</v>
      </c>
      <c r="B323" s="9" t="s">
        <v>1813</v>
      </c>
      <c r="C323" s="109">
        <v>17.5</v>
      </c>
      <c r="D323" s="66">
        <v>19464616</v>
      </c>
      <c r="E323" s="39">
        <v>27494743</v>
      </c>
      <c r="F323" s="66">
        <v>2500103.6</v>
      </c>
      <c r="G323" s="66">
        <v>21408022.994499996</v>
      </c>
      <c r="H323" s="66">
        <v>26660901</v>
      </c>
      <c r="I323" s="66">
        <v>2840199.6</v>
      </c>
      <c r="J323" s="66">
        <v>22755172.082941681</v>
      </c>
      <c r="K323" s="66">
        <v>25584736</v>
      </c>
      <c r="L323" s="66">
        <v>3182786.6</v>
      </c>
      <c r="M323" s="66">
        <v>23442917.806000002</v>
      </c>
      <c r="N323" s="66">
        <v>24228635</v>
      </c>
      <c r="O323" s="66">
        <v>3119661.6</v>
      </c>
      <c r="P323" s="66">
        <v>366634</v>
      </c>
      <c r="Q323" s="66">
        <v>24506187.214984823</v>
      </c>
      <c r="R323" s="66">
        <v>24010035</v>
      </c>
      <c r="S323" s="66">
        <v>3416570</v>
      </c>
      <c r="T323" s="66">
        <v>0</v>
      </c>
      <c r="U323" s="66">
        <v>24666914.422698718</v>
      </c>
      <c r="V323" s="66">
        <v>23332261</v>
      </c>
      <c r="W323" s="66">
        <v>3216974</v>
      </c>
      <c r="X323" s="66">
        <v>17270</v>
      </c>
      <c r="Y323" s="66">
        <v>246976</v>
      </c>
      <c r="Z323" s="66">
        <v>25827066.428560004</v>
      </c>
      <c r="AA323" s="66">
        <v>23433118</v>
      </c>
      <c r="AB323" s="66">
        <v>3234244</v>
      </c>
      <c r="AC323" s="12">
        <v>26990163.684909999</v>
      </c>
      <c r="AD323" s="12">
        <v>23875646</v>
      </c>
      <c r="AE323" s="12">
        <v>3341524</v>
      </c>
      <c r="AF323" s="12">
        <v>28042729.455369998</v>
      </c>
      <c r="AG323" s="12">
        <v>24440387</v>
      </c>
      <c r="AH323" s="12">
        <v>3928625.9136724374</v>
      </c>
      <c r="AI323" s="12">
        <v>28744449.526519999</v>
      </c>
      <c r="AJ323" s="12">
        <v>24409669</v>
      </c>
      <c r="AK323" s="33">
        <v>4334781</v>
      </c>
      <c r="AL323" s="12">
        <v>26987815.659180008</v>
      </c>
      <c r="AM323" s="12">
        <v>23909715</v>
      </c>
      <c r="AN323" s="33">
        <v>4399531</v>
      </c>
    </row>
    <row r="324" spans="1:40">
      <c r="A324" s="108">
        <v>315</v>
      </c>
      <c r="B324" s="9" t="s">
        <v>1814</v>
      </c>
      <c r="C324" s="109">
        <v>17.5</v>
      </c>
      <c r="D324" s="66">
        <v>20528254</v>
      </c>
      <c r="E324" s="39">
        <v>22426179</v>
      </c>
      <c r="F324" s="66">
        <v>2433825.2000000002</v>
      </c>
      <c r="G324" s="66">
        <v>21706401.2687</v>
      </c>
      <c r="H324" s="66">
        <v>22177863</v>
      </c>
      <c r="I324" s="66">
        <v>2706784.2</v>
      </c>
      <c r="J324" s="66">
        <v>22348945.189632639</v>
      </c>
      <c r="K324" s="66">
        <v>21508290</v>
      </c>
      <c r="L324" s="66">
        <v>3068068.2</v>
      </c>
      <c r="M324" s="66">
        <v>23105602.879149996</v>
      </c>
      <c r="N324" s="66">
        <v>21557416</v>
      </c>
      <c r="O324" s="66">
        <v>3033452.2</v>
      </c>
      <c r="P324" s="66">
        <v>356502</v>
      </c>
      <c r="Q324" s="66">
        <v>23487595.690153036</v>
      </c>
      <c r="R324" s="66">
        <v>21787470</v>
      </c>
      <c r="S324" s="66">
        <v>3322155</v>
      </c>
      <c r="T324" s="66">
        <v>0</v>
      </c>
      <c r="U324" s="66">
        <v>22901223.710748963</v>
      </c>
      <c r="V324" s="66">
        <v>21497031</v>
      </c>
      <c r="W324" s="66">
        <v>3128075</v>
      </c>
      <c r="X324" s="66">
        <v>16793</v>
      </c>
      <c r="Y324" s="66">
        <v>244512</v>
      </c>
      <c r="Z324" s="66">
        <v>22873243.606079999</v>
      </c>
      <c r="AA324" s="66">
        <v>21683970</v>
      </c>
      <c r="AB324" s="66">
        <v>3144868</v>
      </c>
      <c r="AC324" s="12">
        <v>23638559.356320001</v>
      </c>
      <c r="AD324" s="12">
        <v>22212916</v>
      </c>
      <c r="AE324" s="12">
        <v>3250268</v>
      </c>
      <c r="AF324" s="12">
        <v>24223145.583800003</v>
      </c>
      <c r="AG324" s="12">
        <v>22634976</v>
      </c>
      <c r="AH324" s="12">
        <v>3316668</v>
      </c>
      <c r="AI324" s="12">
        <v>24309849.451349992</v>
      </c>
      <c r="AJ324" s="12">
        <v>21783923</v>
      </c>
      <c r="AK324" s="33">
        <v>3644813</v>
      </c>
      <c r="AL324" s="12">
        <v>24601190.323630001</v>
      </c>
      <c r="AM324" s="12">
        <v>21539908</v>
      </c>
      <c r="AN324" s="33">
        <v>3710313</v>
      </c>
    </row>
    <row r="325" spans="1:40">
      <c r="A325" s="108">
        <v>316</v>
      </c>
      <c r="B325" s="9" t="s">
        <v>1815</v>
      </c>
      <c r="C325" s="109">
        <v>52.99</v>
      </c>
      <c r="D325" s="66">
        <v>15041385</v>
      </c>
      <c r="E325" s="39">
        <v>7642041</v>
      </c>
      <c r="F325" s="66">
        <v>7399344</v>
      </c>
      <c r="G325" s="66">
        <v>16432266.58</v>
      </c>
      <c r="H325" s="66">
        <v>8269809</v>
      </c>
      <c r="I325" s="66">
        <v>8162458</v>
      </c>
      <c r="J325" s="66">
        <v>17755144.59782863</v>
      </c>
      <c r="K325" s="66">
        <v>8781928</v>
      </c>
      <c r="L325" s="66">
        <v>8973217</v>
      </c>
      <c r="M325" s="66">
        <v>18280915.910000004</v>
      </c>
      <c r="N325" s="66">
        <v>9216413</v>
      </c>
      <c r="O325" s="66">
        <v>8231908</v>
      </c>
      <c r="P325" s="66">
        <v>967443</v>
      </c>
      <c r="Q325" s="66">
        <v>19369599.058311965</v>
      </c>
      <c r="R325" s="66">
        <v>9323234</v>
      </c>
      <c r="S325" s="66">
        <v>9015364</v>
      </c>
      <c r="T325" s="66">
        <v>1031001</v>
      </c>
      <c r="U325" s="66">
        <v>19122110.4267</v>
      </c>
      <c r="V325" s="66">
        <v>9432847</v>
      </c>
      <c r="W325" s="66">
        <v>9503351</v>
      </c>
      <c r="X325" s="66">
        <v>51018</v>
      </c>
      <c r="Y325" s="66">
        <v>541696</v>
      </c>
      <c r="Z325" s="66">
        <v>19221499.239999998</v>
      </c>
      <c r="AA325" s="66">
        <v>9741513</v>
      </c>
      <c r="AB325" s="66">
        <v>9554369</v>
      </c>
      <c r="AC325" s="12">
        <v>19780303.73</v>
      </c>
      <c r="AD325" s="12">
        <v>9875242</v>
      </c>
      <c r="AE325" s="12">
        <v>9905062</v>
      </c>
      <c r="AF325" s="12">
        <v>20497532.719999999</v>
      </c>
      <c r="AG325" s="12">
        <v>10176657</v>
      </c>
      <c r="AH325" s="12">
        <v>10320876</v>
      </c>
      <c r="AI325" s="12">
        <v>20776506.130000003</v>
      </c>
      <c r="AJ325" s="12">
        <v>10261282</v>
      </c>
      <c r="AK325" s="33">
        <v>10515224</v>
      </c>
      <c r="AL325" s="12">
        <v>21401884.859999996</v>
      </c>
      <c r="AM325" s="12">
        <v>10346397</v>
      </c>
      <c r="AN325" s="33">
        <v>11055488</v>
      </c>
    </row>
    <row r="326" spans="1:40">
      <c r="A326" s="108">
        <v>317</v>
      </c>
      <c r="B326" s="9" t="s">
        <v>1816</v>
      </c>
      <c r="C326" s="109">
        <v>17.5</v>
      </c>
      <c r="D326" s="66">
        <v>31887905</v>
      </c>
      <c r="E326" s="39">
        <v>31509960</v>
      </c>
      <c r="F326" s="66">
        <v>3170547.2</v>
      </c>
      <c r="G326" s="66">
        <v>35128683.6228</v>
      </c>
      <c r="H326" s="66">
        <v>32249496</v>
      </c>
      <c r="I326" s="66">
        <v>3765942.2</v>
      </c>
      <c r="J326" s="66">
        <v>37728351.069279179</v>
      </c>
      <c r="K326" s="66">
        <v>33113521</v>
      </c>
      <c r="L326" s="66">
        <v>4616898.2</v>
      </c>
      <c r="M326" s="66">
        <v>41021667.78360001</v>
      </c>
      <c r="N326" s="66">
        <v>34503446</v>
      </c>
      <c r="O326" s="66">
        <v>5832738</v>
      </c>
      <c r="P326" s="66">
        <v>685484</v>
      </c>
      <c r="Q326" s="66">
        <v>43474466.332122765</v>
      </c>
      <c r="R326" s="66">
        <v>35866435</v>
      </c>
      <c r="S326" s="66">
        <v>6387858</v>
      </c>
      <c r="T326" s="66">
        <v>1220173</v>
      </c>
      <c r="U326" s="66">
        <v>42176324.226688981</v>
      </c>
      <c r="V326" s="66">
        <v>36405114</v>
      </c>
      <c r="W326" s="66">
        <v>7163571</v>
      </c>
      <c r="X326" s="66">
        <v>38457</v>
      </c>
      <c r="Y326" s="66">
        <v>528228</v>
      </c>
      <c r="Z326" s="66">
        <v>42989228.138499998</v>
      </c>
      <c r="AA326" s="66">
        <v>37498680</v>
      </c>
      <c r="AB326" s="66">
        <v>7202028</v>
      </c>
      <c r="AC326" s="12">
        <v>45335499.620400004</v>
      </c>
      <c r="AD326" s="12">
        <v>38747883</v>
      </c>
      <c r="AE326" s="12">
        <v>7402108</v>
      </c>
      <c r="AF326" s="12">
        <v>46194904.987919994</v>
      </c>
      <c r="AG326" s="12">
        <v>39997992</v>
      </c>
      <c r="AH326" s="12">
        <v>7526408</v>
      </c>
      <c r="AI326" s="12">
        <v>47297420.926149994</v>
      </c>
      <c r="AJ326" s="12">
        <v>40402136</v>
      </c>
      <c r="AK326" s="33">
        <v>7789132</v>
      </c>
      <c r="AL326" s="12">
        <v>48641677.772080004</v>
      </c>
      <c r="AM326" s="12">
        <v>41171516</v>
      </c>
      <c r="AN326" s="33">
        <v>7916157</v>
      </c>
    </row>
    <row r="327" spans="1:40">
      <c r="A327" s="108">
        <v>318</v>
      </c>
      <c r="B327" s="9" t="s">
        <v>1817</v>
      </c>
      <c r="C327" s="109">
        <v>17.5</v>
      </c>
      <c r="D327" s="66">
        <v>1043179</v>
      </c>
      <c r="E327" s="39">
        <v>1587533</v>
      </c>
      <c r="F327" s="66">
        <v>123912.4</v>
      </c>
      <c r="G327" s="66">
        <v>1024829.69</v>
      </c>
      <c r="H327" s="66">
        <v>1362731</v>
      </c>
      <c r="I327" s="66">
        <v>134999.4</v>
      </c>
      <c r="J327" s="66">
        <v>1014001.08</v>
      </c>
      <c r="K327" s="66">
        <v>1199684</v>
      </c>
      <c r="L327" s="66">
        <v>147734.39999999999</v>
      </c>
      <c r="M327" s="66">
        <v>1017218.98</v>
      </c>
      <c r="N327" s="66">
        <v>1111542</v>
      </c>
      <c r="O327" s="66">
        <v>141139.4</v>
      </c>
      <c r="P327" s="66">
        <v>16587</v>
      </c>
      <c r="Q327" s="66">
        <v>1114134.5932248805</v>
      </c>
      <c r="R327" s="66">
        <v>1172923</v>
      </c>
      <c r="S327" s="66">
        <v>154572</v>
      </c>
      <c r="T327" s="66">
        <v>0</v>
      </c>
      <c r="U327" s="66">
        <v>1206261.3075600001</v>
      </c>
      <c r="V327" s="66">
        <v>1220593</v>
      </c>
      <c r="W327" s="66">
        <v>145542</v>
      </c>
      <c r="X327" s="66">
        <v>781</v>
      </c>
      <c r="Y327" s="66">
        <v>11899</v>
      </c>
      <c r="Z327" s="66">
        <v>1181905.93</v>
      </c>
      <c r="AA327" s="66">
        <v>1149462</v>
      </c>
      <c r="AB327" s="66">
        <v>146323</v>
      </c>
      <c r="AC327" s="12">
        <v>1149133.73</v>
      </c>
      <c r="AD327" s="12">
        <v>1123089</v>
      </c>
      <c r="AE327" s="12">
        <v>151483</v>
      </c>
      <c r="AF327" s="12">
        <v>1232950.69</v>
      </c>
      <c r="AG327" s="12">
        <v>1194924</v>
      </c>
      <c r="AH327" s="12">
        <v>154808</v>
      </c>
      <c r="AI327" s="12">
        <v>1240792.6900000002</v>
      </c>
      <c r="AJ327" s="12">
        <v>1116713</v>
      </c>
      <c r="AK327" s="33">
        <v>176624</v>
      </c>
      <c r="AL327" s="12">
        <v>1150249.74</v>
      </c>
      <c r="AM327" s="12">
        <v>993135</v>
      </c>
      <c r="AN327" s="33">
        <v>179724</v>
      </c>
    </row>
    <row r="328" spans="1:40">
      <c r="A328" s="108">
        <v>319</v>
      </c>
      <c r="B328" s="9" t="s">
        <v>1818</v>
      </c>
      <c r="C328" s="109">
        <v>39.54</v>
      </c>
      <c r="D328" s="66">
        <v>0</v>
      </c>
      <c r="E328" s="39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33">
        <v>0</v>
      </c>
      <c r="AL328" s="12">
        <v>0</v>
      </c>
      <c r="AM328" s="12">
        <v>0</v>
      </c>
      <c r="AN328" s="33">
        <v>0</v>
      </c>
    </row>
    <row r="329" spans="1:40">
      <c r="A329" s="108">
        <v>320</v>
      </c>
      <c r="B329" s="9" t="s">
        <v>1819</v>
      </c>
      <c r="C329" s="109">
        <v>17.5</v>
      </c>
      <c r="D329" s="66">
        <v>0</v>
      </c>
      <c r="E329" s="39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9">
        <f>0+8422</f>
        <v>8422</v>
      </c>
      <c r="AI329" s="12">
        <v>13282.92632</v>
      </c>
      <c r="AJ329" s="12">
        <v>11679</v>
      </c>
      <c r="AK329" s="33">
        <v>8422</v>
      </c>
      <c r="AL329" s="12">
        <v>0</v>
      </c>
      <c r="AM329" s="12">
        <v>0</v>
      </c>
      <c r="AN329" s="33">
        <v>0</v>
      </c>
    </row>
    <row r="330" spans="1:40">
      <c r="A330" s="108">
        <v>321</v>
      </c>
      <c r="B330" s="9" t="s">
        <v>1820</v>
      </c>
      <c r="C330" s="109">
        <v>17.5</v>
      </c>
      <c r="D330" s="66">
        <v>24595216</v>
      </c>
      <c r="E330" s="39">
        <v>23154460</v>
      </c>
      <c r="F330" s="66">
        <v>2766040.8</v>
      </c>
      <c r="G330" s="66">
        <v>26156767.179999996</v>
      </c>
      <c r="H330" s="66">
        <v>24071950</v>
      </c>
      <c r="I330" s="66">
        <v>3129365.8</v>
      </c>
      <c r="J330" s="66">
        <v>27284907.908756465</v>
      </c>
      <c r="K330" s="66">
        <v>24682401</v>
      </c>
      <c r="L330" s="66">
        <v>3731061.8</v>
      </c>
      <c r="M330" s="66">
        <v>28924388.270000003</v>
      </c>
      <c r="N330" s="66">
        <v>24976329</v>
      </c>
      <c r="O330" s="66">
        <v>3966523.8</v>
      </c>
      <c r="P330" s="66">
        <v>466160</v>
      </c>
      <c r="Q330" s="66">
        <v>29970816.824099522</v>
      </c>
      <c r="R330" s="66">
        <v>25527660</v>
      </c>
      <c r="S330" s="66">
        <v>4344030</v>
      </c>
      <c r="T330" s="66">
        <v>99127</v>
      </c>
      <c r="U330" s="66">
        <v>29700461.313299999</v>
      </c>
      <c r="V330" s="66">
        <v>25642790</v>
      </c>
      <c r="W330" s="66">
        <v>4183588</v>
      </c>
      <c r="X330" s="66">
        <v>22459</v>
      </c>
      <c r="Y330" s="66">
        <v>325510</v>
      </c>
      <c r="Z330" s="66">
        <v>29045979.329999998</v>
      </c>
      <c r="AA330" s="66">
        <v>26179724</v>
      </c>
      <c r="AB330" s="66">
        <v>4206047</v>
      </c>
      <c r="AC330" s="12">
        <v>30072174.120000001</v>
      </c>
      <c r="AD330" s="12">
        <v>26844072</v>
      </c>
      <c r="AE330" s="12">
        <v>4475455.4982209997</v>
      </c>
      <c r="AF330" s="12">
        <v>31092026.789999999</v>
      </c>
      <c r="AG330" s="12">
        <v>27788304</v>
      </c>
      <c r="AH330" s="12">
        <v>4736300.3124719998</v>
      </c>
      <c r="AI330" s="12">
        <v>31788292.559999999</v>
      </c>
      <c r="AJ330" s="12">
        <v>27852628</v>
      </c>
      <c r="AK330" s="33">
        <v>5025628.3124719998</v>
      </c>
      <c r="AL330" s="12">
        <v>32643542.910000004</v>
      </c>
      <c r="AM330" s="12">
        <v>27945222</v>
      </c>
      <c r="AN330" s="33">
        <v>5113078.3124719998</v>
      </c>
    </row>
    <row r="331" spans="1:40">
      <c r="A331" s="108">
        <v>322</v>
      </c>
      <c r="B331" s="9" t="s">
        <v>1821</v>
      </c>
      <c r="C331" s="109">
        <v>25.18</v>
      </c>
      <c r="D331" s="66">
        <v>7463040</v>
      </c>
      <c r="E331" s="39">
        <v>5272275</v>
      </c>
      <c r="F331" s="66">
        <v>2604355</v>
      </c>
      <c r="G331" s="66">
        <v>7862835.5099999998</v>
      </c>
      <c r="H331" s="66">
        <v>5529064</v>
      </c>
      <c r="I331" s="66">
        <v>2737047</v>
      </c>
      <c r="J331" s="66">
        <v>8303886.0469139311</v>
      </c>
      <c r="K331" s="66">
        <v>5698232</v>
      </c>
      <c r="L331" s="66">
        <v>2880036</v>
      </c>
      <c r="M331" s="66">
        <v>8764535.4300000016</v>
      </c>
      <c r="N331" s="66">
        <v>6056904</v>
      </c>
      <c r="O331" s="66">
        <v>2705190</v>
      </c>
      <c r="P331" s="66">
        <v>317924</v>
      </c>
      <c r="Q331" s="66">
        <v>8721965.5391540695</v>
      </c>
      <c r="R331" s="66">
        <v>6143068</v>
      </c>
      <c r="S331" s="66">
        <v>2962652</v>
      </c>
      <c r="T331" s="66">
        <v>0</v>
      </c>
      <c r="U331" s="66">
        <v>8556984.7309199981</v>
      </c>
      <c r="V331" s="66">
        <v>6224632</v>
      </c>
      <c r="W331" s="66">
        <v>2789574</v>
      </c>
      <c r="X331" s="66">
        <v>14976</v>
      </c>
      <c r="Y331" s="66">
        <v>182302</v>
      </c>
      <c r="Z331" s="66">
        <v>8200894.7400000002</v>
      </c>
      <c r="AA331" s="66">
        <v>6360524</v>
      </c>
      <c r="AB331" s="66">
        <v>2804550</v>
      </c>
      <c r="AC331" s="12">
        <v>8653273.7799999993</v>
      </c>
      <c r="AD331" s="12">
        <v>6565606</v>
      </c>
      <c r="AE331" s="12">
        <v>2841510</v>
      </c>
      <c r="AF331" s="12">
        <v>8616496.2100000009</v>
      </c>
      <c r="AG331" s="12">
        <v>6706677</v>
      </c>
      <c r="AH331" s="12">
        <v>2864560</v>
      </c>
      <c r="AI331" s="12">
        <v>8413020.9400000013</v>
      </c>
      <c r="AJ331" s="12">
        <v>6777592</v>
      </c>
      <c r="AK331" s="33">
        <v>2886885</v>
      </c>
      <c r="AL331" s="12">
        <v>8930152.6600000001</v>
      </c>
      <c r="AM331" s="12">
        <v>6857750</v>
      </c>
      <c r="AN331" s="33">
        <v>2909285</v>
      </c>
    </row>
    <row r="332" spans="1:40">
      <c r="A332" s="108">
        <v>323</v>
      </c>
      <c r="B332" s="9" t="s">
        <v>1822</v>
      </c>
      <c r="C332" s="109">
        <v>33.409999999999997</v>
      </c>
      <c r="D332" s="66">
        <v>7087351</v>
      </c>
      <c r="E332" s="39">
        <v>6483027</v>
      </c>
      <c r="F332" s="66">
        <v>1620335.6</v>
      </c>
      <c r="G332" s="66">
        <v>7481921.1700000018</v>
      </c>
      <c r="H332" s="66">
        <v>6519525</v>
      </c>
      <c r="I332" s="66">
        <v>1739646.6</v>
      </c>
      <c r="J332" s="66">
        <v>8080095.9730690857</v>
      </c>
      <c r="K332" s="66">
        <v>6637938</v>
      </c>
      <c r="L332" s="66">
        <v>1930659.6</v>
      </c>
      <c r="M332" s="66">
        <v>8849560.0699999984</v>
      </c>
      <c r="N332" s="66">
        <v>6740361</v>
      </c>
      <c r="O332" s="66">
        <v>1992175.6</v>
      </c>
      <c r="P332" s="66">
        <v>234128</v>
      </c>
      <c r="Q332" s="66">
        <v>9332740.0692976061</v>
      </c>
      <c r="R332" s="66">
        <v>6973221</v>
      </c>
      <c r="S332" s="66">
        <v>2181778</v>
      </c>
      <c r="T332" s="66">
        <v>177741</v>
      </c>
      <c r="U332" s="66">
        <v>9121055.2676399983</v>
      </c>
      <c r="V332" s="66">
        <v>6925166</v>
      </c>
      <c r="W332" s="66">
        <v>2221676</v>
      </c>
      <c r="X332" s="66">
        <v>11927</v>
      </c>
      <c r="Y332" s="66">
        <v>152991</v>
      </c>
      <c r="Z332" s="66">
        <v>9407934.3300000001</v>
      </c>
      <c r="AA332" s="66">
        <v>6966042</v>
      </c>
      <c r="AB332" s="66">
        <v>2441892</v>
      </c>
      <c r="AC332" s="12">
        <v>9384522.75</v>
      </c>
      <c r="AD332" s="12">
        <v>7101110</v>
      </c>
      <c r="AE332" s="12">
        <v>2550273.4426500001</v>
      </c>
      <c r="AF332" s="12">
        <v>9746407.75</v>
      </c>
      <c r="AG332" s="12">
        <v>7107926</v>
      </c>
      <c r="AH332" s="12">
        <v>2817296.2266937499</v>
      </c>
      <c r="AI332" s="12">
        <v>9789063.1500000022</v>
      </c>
      <c r="AJ332" s="12">
        <v>6918340</v>
      </c>
      <c r="AK332" s="33">
        <v>3006077.2266937499</v>
      </c>
      <c r="AL332" s="12">
        <v>9864782.7299999986</v>
      </c>
      <c r="AM332" s="12">
        <v>6849766</v>
      </c>
      <c r="AN332" s="33">
        <v>3031677.2266937499</v>
      </c>
    </row>
    <row r="333" spans="1:40">
      <c r="A333" s="108">
        <v>324</v>
      </c>
      <c r="B333" s="9" t="s">
        <v>1823</v>
      </c>
      <c r="C333" s="109">
        <v>44.28</v>
      </c>
      <c r="D333" s="66">
        <v>254785</v>
      </c>
      <c r="E333" s="39">
        <v>111031</v>
      </c>
      <c r="F333" s="66">
        <v>143754</v>
      </c>
      <c r="G333" s="66">
        <v>388832.98</v>
      </c>
      <c r="H333" s="66">
        <v>151067</v>
      </c>
      <c r="I333" s="66">
        <v>237766</v>
      </c>
      <c r="J333" s="66">
        <v>328384.52</v>
      </c>
      <c r="K333" s="66">
        <v>139713</v>
      </c>
      <c r="L333" s="66">
        <v>239116</v>
      </c>
      <c r="M333" s="66">
        <v>214016.92</v>
      </c>
      <c r="N333" s="66">
        <v>95359</v>
      </c>
      <c r="O333" s="66">
        <v>214016.92</v>
      </c>
      <c r="P333" s="66">
        <v>0</v>
      </c>
      <c r="Q333" s="66">
        <v>245136.2421588517</v>
      </c>
      <c r="R333" s="66">
        <v>105919</v>
      </c>
      <c r="S333" s="66">
        <v>209737</v>
      </c>
      <c r="T333" s="66">
        <v>0</v>
      </c>
      <c r="U333" s="66">
        <v>251778.78455999997</v>
      </c>
      <c r="V333" s="66">
        <v>114004</v>
      </c>
      <c r="W333" s="66">
        <v>201348</v>
      </c>
      <c r="X333" s="66">
        <v>0</v>
      </c>
      <c r="Y333" s="66">
        <v>0</v>
      </c>
      <c r="Z333" s="66">
        <v>231760.61</v>
      </c>
      <c r="AA333" s="66">
        <v>101090</v>
      </c>
      <c r="AB333" s="66">
        <v>201348</v>
      </c>
      <c r="AC333" s="12">
        <v>303706.14</v>
      </c>
      <c r="AD333" s="12">
        <v>139106</v>
      </c>
      <c r="AE333" s="12">
        <v>201348</v>
      </c>
      <c r="AF333" s="12">
        <v>321307.69</v>
      </c>
      <c r="AG333" s="12">
        <v>147913</v>
      </c>
      <c r="AH333" s="12">
        <v>201348</v>
      </c>
      <c r="AI333" s="12">
        <v>233036.45</v>
      </c>
      <c r="AJ333" s="12">
        <v>115505</v>
      </c>
      <c r="AK333" s="33">
        <v>201348</v>
      </c>
      <c r="AL333" s="12">
        <v>355331.41999999993</v>
      </c>
      <c r="AM333" s="12">
        <v>184172</v>
      </c>
      <c r="AN333" s="33">
        <v>201348</v>
      </c>
    </row>
    <row r="334" spans="1:40">
      <c r="A334" s="108">
        <v>325</v>
      </c>
      <c r="B334" s="9" t="s">
        <v>1824</v>
      </c>
      <c r="C334" s="109">
        <v>54.81</v>
      </c>
      <c r="D334" s="66">
        <v>49973231</v>
      </c>
      <c r="E334" s="39">
        <v>20368440</v>
      </c>
      <c r="F334" s="66">
        <v>29644636</v>
      </c>
      <c r="G334" s="66">
        <v>53649787.230000004</v>
      </c>
      <c r="H334" s="66">
        <v>21748478</v>
      </c>
      <c r="I334" s="66">
        <v>31901309</v>
      </c>
      <c r="J334" s="66">
        <v>55203857.608358152</v>
      </c>
      <c r="K334" s="66">
        <v>22572618</v>
      </c>
      <c r="L334" s="66">
        <v>32840745</v>
      </c>
      <c r="M334" s="66">
        <v>57201000.020000011</v>
      </c>
      <c r="N334" s="66">
        <v>23301263</v>
      </c>
      <c r="O334" s="66">
        <v>30462915</v>
      </c>
      <c r="P334" s="66">
        <v>3580110</v>
      </c>
      <c r="Q334" s="66">
        <v>58064880.787414365</v>
      </c>
      <c r="R334" s="66">
        <v>23683434</v>
      </c>
      <c r="S334" s="66">
        <v>33362165</v>
      </c>
      <c r="T334" s="66">
        <v>1019282</v>
      </c>
      <c r="U334" s="66">
        <v>56542890.625020012</v>
      </c>
      <c r="V334" s="66">
        <v>24024402</v>
      </c>
      <c r="W334" s="66">
        <v>32372885</v>
      </c>
      <c r="X334" s="66">
        <v>173792</v>
      </c>
      <c r="Y334" s="66">
        <v>1986845</v>
      </c>
      <c r="Z334" s="66">
        <v>56348311.590000004</v>
      </c>
      <c r="AA334" s="66">
        <v>24659576</v>
      </c>
      <c r="AB334" s="66">
        <v>32546677</v>
      </c>
      <c r="AC334" s="12">
        <v>58680126.160000004</v>
      </c>
      <c r="AD334" s="12">
        <v>25776861</v>
      </c>
      <c r="AE334" s="12">
        <v>32927874.488096002</v>
      </c>
      <c r="AF334" s="12">
        <v>59626032.379999988</v>
      </c>
      <c r="AG334" s="12">
        <v>26817278</v>
      </c>
      <c r="AH334" s="12">
        <v>33072499.488096002</v>
      </c>
      <c r="AI334" s="12">
        <v>59091820.839999996</v>
      </c>
      <c r="AJ334" s="12">
        <v>27452394</v>
      </c>
      <c r="AK334" s="33">
        <v>33214624.488096002</v>
      </c>
      <c r="AL334" s="12">
        <v>59194723.68</v>
      </c>
      <c r="AM334" s="12">
        <v>27572737</v>
      </c>
      <c r="AN334" s="33">
        <v>33353974.488096002</v>
      </c>
    </row>
    <row r="335" spans="1:40">
      <c r="A335" s="108">
        <v>326</v>
      </c>
      <c r="B335" s="9" t="s">
        <v>1825</v>
      </c>
      <c r="C335" s="109">
        <v>26.68</v>
      </c>
      <c r="D335" s="66">
        <v>35723685</v>
      </c>
      <c r="E335" s="39">
        <v>24675698</v>
      </c>
      <c r="F335" s="66">
        <v>11305202</v>
      </c>
      <c r="G335" s="66">
        <v>38818431.875120007</v>
      </c>
      <c r="H335" s="66">
        <v>25842739</v>
      </c>
      <c r="I335" s="66">
        <v>12975693</v>
      </c>
      <c r="J335" s="66">
        <v>40555313.116589576</v>
      </c>
      <c r="K335" s="66">
        <v>26531707</v>
      </c>
      <c r="L335" s="66">
        <v>14023606</v>
      </c>
      <c r="M335" s="66">
        <v>42911329.967289984</v>
      </c>
      <c r="N335" s="66">
        <v>27280805</v>
      </c>
      <c r="O335" s="66">
        <v>13986752</v>
      </c>
      <c r="P335" s="66">
        <v>1643773</v>
      </c>
      <c r="Q335" s="66">
        <v>44563082.297898509</v>
      </c>
      <c r="R335" s="66">
        <v>27807520</v>
      </c>
      <c r="S335" s="66">
        <v>15317915</v>
      </c>
      <c r="T335" s="66">
        <v>1437647</v>
      </c>
      <c r="U335" s="66">
        <v>42723467.157275043</v>
      </c>
      <c r="V335" s="66">
        <v>28681127</v>
      </c>
      <c r="W335" s="66">
        <v>15776704</v>
      </c>
      <c r="X335" s="66">
        <v>84696</v>
      </c>
      <c r="Y335" s="66">
        <v>1021312</v>
      </c>
      <c r="Z335" s="66">
        <v>43881686.305879995</v>
      </c>
      <c r="AA335" s="66">
        <v>29241053</v>
      </c>
      <c r="AB335" s="66">
        <v>15861400</v>
      </c>
      <c r="AC335" s="12">
        <v>45585175.226279989</v>
      </c>
      <c r="AD335" s="12">
        <v>30308996</v>
      </c>
      <c r="AE335" s="12">
        <v>16064000</v>
      </c>
      <c r="AF335" s="12">
        <v>45685221.157399982</v>
      </c>
      <c r="AG335" s="12">
        <v>31603683</v>
      </c>
      <c r="AH335" s="12">
        <v>16189875</v>
      </c>
      <c r="AI335" s="12">
        <v>45600413.679659985</v>
      </c>
      <c r="AJ335" s="12">
        <v>32229875</v>
      </c>
      <c r="AK335" s="33">
        <v>16313850</v>
      </c>
      <c r="AL335" s="12">
        <v>45124999.36552</v>
      </c>
      <c r="AM335" s="12">
        <v>33597365</v>
      </c>
      <c r="AN335" s="33">
        <v>16436625</v>
      </c>
    </row>
    <row r="336" spans="1:40">
      <c r="A336" s="108">
        <v>327</v>
      </c>
      <c r="B336" s="9" t="s">
        <v>1826</v>
      </c>
      <c r="C336" s="109">
        <v>28.72</v>
      </c>
      <c r="D336" s="66">
        <v>1143015</v>
      </c>
      <c r="E336" s="39">
        <v>871506</v>
      </c>
      <c r="F336" s="66">
        <v>286065.2</v>
      </c>
      <c r="G336" s="66">
        <v>1161647.67</v>
      </c>
      <c r="H336" s="66">
        <v>830817</v>
      </c>
      <c r="I336" s="66">
        <v>341741.2</v>
      </c>
      <c r="J336" s="66">
        <v>1170704.509380162</v>
      </c>
      <c r="K336" s="66">
        <v>836402</v>
      </c>
      <c r="L336" s="66">
        <v>392663.2</v>
      </c>
      <c r="M336" s="66">
        <v>1157514.8700000001</v>
      </c>
      <c r="N336" s="66">
        <v>778624</v>
      </c>
      <c r="O336" s="66">
        <v>376209.2</v>
      </c>
      <c r="P336" s="66">
        <v>44213</v>
      </c>
      <c r="Q336" s="66">
        <v>1296948.5063349283</v>
      </c>
      <c r="R336" s="66">
        <v>829588</v>
      </c>
      <c r="S336" s="66">
        <v>412014</v>
      </c>
      <c r="T336" s="66">
        <v>55347</v>
      </c>
      <c r="U336" s="66">
        <v>1232065.9646999999</v>
      </c>
      <c r="V336" s="66">
        <v>806088</v>
      </c>
      <c r="W336" s="66">
        <v>440058</v>
      </c>
      <c r="X336" s="66">
        <v>2362</v>
      </c>
      <c r="Y336" s="66">
        <v>28516</v>
      </c>
      <c r="Z336" s="66">
        <v>1193876.6000000001</v>
      </c>
      <c r="AA336" s="66">
        <v>823754</v>
      </c>
      <c r="AB336" s="66">
        <v>442420</v>
      </c>
      <c r="AC336" s="12">
        <v>1195530.31</v>
      </c>
      <c r="AD336" s="12">
        <v>868868</v>
      </c>
      <c r="AE336" s="12">
        <v>447620</v>
      </c>
      <c r="AF336" s="12">
        <v>1215188.8099999998</v>
      </c>
      <c r="AG336" s="12">
        <v>921372</v>
      </c>
      <c r="AH336" s="12">
        <v>450895</v>
      </c>
      <c r="AI336" s="12">
        <v>1314694.2799999998</v>
      </c>
      <c r="AJ336" s="12">
        <v>956723</v>
      </c>
      <c r="AK336" s="33">
        <v>454345</v>
      </c>
      <c r="AL336" s="12">
        <v>1294416.6200000001</v>
      </c>
      <c r="AM336" s="12">
        <v>964619</v>
      </c>
      <c r="AN336" s="33">
        <v>457770</v>
      </c>
    </row>
    <row r="337" spans="1:40">
      <c r="A337" s="108">
        <v>328</v>
      </c>
      <c r="B337" s="9" t="s">
        <v>1827</v>
      </c>
      <c r="C337" s="109">
        <v>45.24</v>
      </c>
      <c r="D337" s="66">
        <v>0</v>
      </c>
      <c r="E337" s="39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33">
        <v>0</v>
      </c>
      <c r="AL337" s="12">
        <v>0</v>
      </c>
      <c r="AM337" s="12">
        <v>0</v>
      </c>
      <c r="AN337" s="33">
        <v>0</v>
      </c>
    </row>
    <row r="338" spans="1:40">
      <c r="A338" s="108">
        <v>329</v>
      </c>
      <c r="B338" s="9" t="s">
        <v>1828</v>
      </c>
      <c r="C338" s="109">
        <v>17.5</v>
      </c>
      <c r="D338" s="66">
        <v>0</v>
      </c>
      <c r="E338" s="39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9">
        <f>0+33688</f>
        <v>33688</v>
      </c>
      <c r="AI338" s="12">
        <v>13004.9</v>
      </c>
      <c r="AJ338" s="12">
        <v>10405</v>
      </c>
      <c r="AK338" s="33">
        <v>13004.900000000001</v>
      </c>
      <c r="AL338" s="12">
        <v>13199.960000000001</v>
      </c>
      <c r="AM338" s="12">
        <v>11094</v>
      </c>
      <c r="AN338" s="33">
        <v>13004.900000000001</v>
      </c>
    </row>
    <row r="339" spans="1:40">
      <c r="A339" s="108">
        <v>330</v>
      </c>
      <c r="B339" s="9" t="s">
        <v>1829</v>
      </c>
      <c r="C339" s="109">
        <v>17.5</v>
      </c>
      <c r="D339" s="66">
        <v>16162814</v>
      </c>
      <c r="E339" s="39">
        <v>20181705</v>
      </c>
      <c r="F339" s="66">
        <v>1480949.6</v>
      </c>
      <c r="G339" s="66">
        <v>17307605.129800003</v>
      </c>
      <c r="H339" s="66">
        <v>19912849</v>
      </c>
      <c r="I339" s="66">
        <v>1790525.6</v>
      </c>
      <c r="J339" s="66">
        <v>18370485.452483337</v>
      </c>
      <c r="K339" s="66">
        <v>19288255</v>
      </c>
      <c r="L339" s="66">
        <v>2217818.6</v>
      </c>
      <c r="M339" s="66">
        <v>19437327.17588</v>
      </c>
      <c r="N339" s="66">
        <v>18964744</v>
      </c>
      <c r="O339" s="66">
        <v>2334128.6</v>
      </c>
      <c r="P339" s="66">
        <v>274315</v>
      </c>
      <c r="Q339" s="66">
        <v>20595641.906424958</v>
      </c>
      <c r="R339" s="66">
        <v>19452416</v>
      </c>
      <c r="S339" s="66">
        <v>2556275</v>
      </c>
      <c r="T339" s="66">
        <v>0</v>
      </c>
      <c r="U339" s="66">
        <v>20090660.412545517</v>
      </c>
      <c r="V339" s="66">
        <v>19197587</v>
      </c>
      <c r="W339" s="66">
        <v>2406938</v>
      </c>
      <c r="X339" s="66">
        <v>12921</v>
      </c>
      <c r="Y339" s="66">
        <v>195391</v>
      </c>
      <c r="Z339" s="66">
        <v>20217500.017579999</v>
      </c>
      <c r="AA339" s="66">
        <v>19394331</v>
      </c>
      <c r="AB339" s="66">
        <v>2419859</v>
      </c>
      <c r="AC339" s="12">
        <v>21125018.31106</v>
      </c>
      <c r="AD339" s="12">
        <v>19897050</v>
      </c>
      <c r="AE339" s="12">
        <v>2512979</v>
      </c>
      <c r="AF339" s="12">
        <v>21575268.311200004</v>
      </c>
      <c r="AG339" s="12">
        <v>20375359</v>
      </c>
      <c r="AH339" s="12">
        <v>2571779</v>
      </c>
      <c r="AI339" s="12">
        <v>21506483.175400004</v>
      </c>
      <c r="AJ339" s="12">
        <v>19355835</v>
      </c>
      <c r="AK339" s="33">
        <v>2988929</v>
      </c>
      <c r="AL339" s="12">
        <v>21219806.953260001</v>
      </c>
      <c r="AM339" s="12">
        <v>18857119</v>
      </c>
      <c r="AN339" s="33">
        <v>3045154</v>
      </c>
    </row>
    <row r="340" spans="1:40">
      <c r="A340" s="108">
        <v>331</v>
      </c>
      <c r="B340" s="9" t="s">
        <v>1830</v>
      </c>
      <c r="C340" s="109">
        <v>17.5</v>
      </c>
      <c r="D340" s="66">
        <v>12968630</v>
      </c>
      <c r="E340" s="39">
        <v>9738097</v>
      </c>
      <c r="F340" s="66">
        <v>4035010</v>
      </c>
      <c r="G340" s="66">
        <v>13865149.07</v>
      </c>
      <c r="H340" s="66">
        <v>10429878</v>
      </c>
      <c r="I340" s="66">
        <v>4191901</v>
      </c>
      <c r="J340" s="66">
        <v>14462425.445800073</v>
      </c>
      <c r="K340" s="66">
        <v>11075177</v>
      </c>
      <c r="L340" s="66">
        <v>4296424</v>
      </c>
      <c r="M340" s="66">
        <v>15502132.710000001</v>
      </c>
      <c r="N340" s="66">
        <v>11580866</v>
      </c>
      <c r="O340" s="66">
        <v>4007408</v>
      </c>
      <c r="P340" s="66">
        <v>470965</v>
      </c>
      <c r="Q340" s="66">
        <v>15990008.832857417</v>
      </c>
      <c r="R340" s="66">
        <v>11793167</v>
      </c>
      <c r="S340" s="66">
        <v>4388806</v>
      </c>
      <c r="T340" s="66">
        <v>0</v>
      </c>
      <c r="U340" s="66">
        <v>15747912.792959997</v>
      </c>
      <c r="V340" s="66">
        <v>12196747</v>
      </c>
      <c r="W340" s="66">
        <v>4132413</v>
      </c>
      <c r="X340" s="66">
        <v>22184</v>
      </c>
      <c r="Y340" s="66">
        <v>279609</v>
      </c>
      <c r="Z340" s="66">
        <v>15633780.250000004</v>
      </c>
      <c r="AA340" s="66">
        <v>12313381</v>
      </c>
      <c r="AB340" s="66">
        <v>4154597</v>
      </c>
      <c r="AC340" s="12">
        <v>15649507.84</v>
      </c>
      <c r="AD340" s="12">
        <v>12625582</v>
      </c>
      <c r="AE340" s="12">
        <v>4221997</v>
      </c>
      <c r="AF340" s="12">
        <v>15457275.029999999</v>
      </c>
      <c r="AG340" s="12">
        <v>12949560</v>
      </c>
      <c r="AH340" s="12">
        <v>4262947</v>
      </c>
      <c r="AI340" s="12">
        <v>15286780.110000001</v>
      </c>
      <c r="AJ340" s="12">
        <v>12928118</v>
      </c>
      <c r="AK340" s="33">
        <v>4303047</v>
      </c>
      <c r="AL340" s="12">
        <v>14995933.330000002</v>
      </c>
      <c r="AM340" s="12">
        <v>12876991</v>
      </c>
      <c r="AN340" s="33">
        <v>4341772</v>
      </c>
    </row>
    <row r="341" spans="1:40">
      <c r="A341" s="108">
        <v>332</v>
      </c>
      <c r="B341" s="9" t="s">
        <v>1831</v>
      </c>
      <c r="C341" s="109">
        <v>51.91</v>
      </c>
      <c r="D341" s="66">
        <v>31130339</v>
      </c>
      <c r="E341" s="39">
        <v>18106441</v>
      </c>
      <c r="F341" s="66">
        <v>13445170</v>
      </c>
      <c r="G341" s="66">
        <v>33870575.43</v>
      </c>
      <c r="H341" s="66">
        <v>18598514</v>
      </c>
      <c r="I341" s="66">
        <v>15272061</v>
      </c>
      <c r="J341" s="66">
        <v>35265587.219952904</v>
      </c>
      <c r="K341" s="66">
        <v>18707901</v>
      </c>
      <c r="L341" s="66">
        <v>16557686</v>
      </c>
      <c r="M341" s="66">
        <v>36643826.119999997</v>
      </c>
      <c r="N341" s="66">
        <v>18919840</v>
      </c>
      <c r="O341" s="66">
        <v>15860056</v>
      </c>
      <c r="P341" s="66">
        <v>1863930</v>
      </c>
      <c r="Q341" s="66">
        <v>38205385.345714822</v>
      </c>
      <c r="R341" s="66">
        <v>19265177</v>
      </c>
      <c r="S341" s="66">
        <v>17369506</v>
      </c>
      <c r="T341" s="66">
        <v>1570702</v>
      </c>
      <c r="U341" s="66">
        <v>37738816.076999992</v>
      </c>
      <c r="V341" s="66">
        <v>19240559</v>
      </c>
      <c r="W341" s="66">
        <v>18143323</v>
      </c>
      <c r="X341" s="66">
        <v>97401</v>
      </c>
      <c r="Y341" s="66">
        <v>797859</v>
      </c>
      <c r="Z341" s="66">
        <v>38457480.989999995</v>
      </c>
      <c r="AA341" s="66">
        <v>19599705</v>
      </c>
      <c r="AB341" s="66">
        <v>18857776</v>
      </c>
      <c r="AC341" s="12">
        <v>39534882.329999998</v>
      </c>
      <c r="AD341" s="12">
        <v>20240555</v>
      </c>
      <c r="AE341" s="12">
        <v>19563826.466162249</v>
      </c>
      <c r="AF341" s="12">
        <v>40948666.769999996</v>
      </c>
      <c r="AG341" s="12">
        <v>20335136</v>
      </c>
      <c r="AH341" s="12">
        <v>20717957.063267998</v>
      </c>
      <c r="AI341" s="12">
        <v>41551686.519999996</v>
      </c>
      <c r="AJ341" s="12">
        <v>20188627</v>
      </c>
      <c r="AK341" s="33">
        <v>21363060</v>
      </c>
      <c r="AL341" s="12">
        <v>42891023.810000002</v>
      </c>
      <c r="AM341" s="12">
        <v>20277457</v>
      </c>
      <c r="AN341" s="33">
        <v>22613567</v>
      </c>
    </row>
    <row r="342" spans="1:40">
      <c r="A342" s="108">
        <v>333</v>
      </c>
      <c r="B342" s="9" t="s">
        <v>1832</v>
      </c>
      <c r="C342" s="109">
        <v>17.5</v>
      </c>
      <c r="D342" s="66">
        <v>0</v>
      </c>
      <c r="E342" s="39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33">
        <v>0</v>
      </c>
      <c r="AL342" s="12">
        <v>0</v>
      </c>
      <c r="AM342" s="12">
        <v>0</v>
      </c>
      <c r="AN342" s="33">
        <v>0</v>
      </c>
    </row>
    <row r="343" spans="1:40">
      <c r="A343" s="108">
        <v>334</v>
      </c>
      <c r="B343" s="9" t="s">
        <v>1833</v>
      </c>
      <c r="C343" s="109">
        <v>17.5</v>
      </c>
      <c r="D343" s="66">
        <v>0</v>
      </c>
      <c r="E343" s="39">
        <v>0</v>
      </c>
      <c r="F343" s="66">
        <v>0</v>
      </c>
      <c r="G343" s="66">
        <v>0</v>
      </c>
      <c r="H343" s="66">
        <v>0</v>
      </c>
      <c r="I343" s="66">
        <v>0</v>
      </c>
      <c r="J343" s="66">
        <v>0</v>
      </c>
      <c r="K343" s="66">
        <v>0</v>
      </c>
      <c r="L343" s="66">
        <v>0</v>
      </c>
      <c r="M343" s="66">
        <v>0</v>
      </c>
      <c r="N343" s="66">
        <v>0</v>
      </c>
      <c r="O343" s="66">
        <v>0</v>
      </c>
      <c r="P343" s="66">
        <v>0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33">
        <v>0</v>
      </c>
      <c r="AL343" s="12">
        <v>0</v>
      </c>
      <c r="AM343" s="12">
        <v>0</v>
      </c>
      <c r="AN343" s="33">
        <v>0</v>
      </c>
    </row>
    <row r="344" spans="1:40">
      <c r="A344" s="108">
        <v>335</v>
      </c>
      <c r="B344" s="9" t="s">
        <v>1834</v>
      </c>
      <c r="C344" s="109">
        <v>17.5</v>
      </c>
      <c r="D344" s="66">
        <v>20567480</v>
      </c>
      <c r="E344" s="39">
        <v>21740599</v>
      </c>
      <c r="F344" s="66">
        <v>2250702.4</v>
      </c>
      <c r="G344" s="66">
        <v>22498088.821120001</v>
      </c>
      <c r="H344" s="66">
        <v>21936416</v>
      </c>
      <c r="I344" s="66">
        <v>2588559.4</v>
      </c>
      <c r="J344" s="66">
        <v>24472148.293146249</v>
      </c>
      <c r="K344" s="66">
        <v>22175336</v>
      </c>
      <c r="L344" s="66">
        <v>3096779.4</v>
      </c>
      <c r="M344" s="66">
        <v>25508214.087440003</v>
      </c>
      <c r="N344" s="66">
        <v>22412158</v>
      </c>
      <c r="O344" s="66">
        <v>3174824.4</v>
      </c>
      <c r="P344" s="66">
        <v>373117</v>
      </c>
      <c r="Q344" s="66">
        <v>26986270.471055556</v>
      </c>
      <c r="R344" s="66">
        <v>22996257</v>
      </c>
      <c r="S344" s="66">
        <v>3476983</v>
      </c>
      <c r="T344" s="66">
        <v>513030</v>
      </c>
      <c r="U344" s="66">
        <v>25931255.131285079</v>
      </c>
      <c r="V344" s="66">
        <v>23233856</v>
      </c>
      <c r="W344" s="66">
        <v>3756916</v>
      </c>
      <c r="X344" s="66">
        <v>20169</v>
      </c>
      <c r="Y344" s="66">
        <v>287878</v>
      </c>
      <c r="Z344" s="66">
        <v>26758357.153839998</v>
      </c>
      <c r="AA344" s="66">
        <v>23390650</v>
      </c>
      <c r="AB344" s="66">
        <v>3777085</v>
      </c>
      <c r="AC344" s="12">
        <v>28328703.767000001</v>
      </c>
      <c r="AD344" s="12">
        <v>24138538</v>
      </c>
      <c r="AE344" s="12">
        <v>4382005.2898062505</v>
      </c>
      <c r="AF344" s="12">
        <v>28396775.81552</v>
      </c>
      <c r="AG344" s="12">
        <v>24768521</v>
      </c>
      <c r="AH344" s="12">
        <v>4528862.9092836883</v>
      </c>
      <c r="AI344" s="12">
        <v>29096356.715499997</v>
      </c>
      <c r="AJ344" s="12">
        <v>24830260</v>
      </c>
      <c r="AK344" s="33">
        <v>4725912.9092836883</v>
      </c>
      <c r="AL344" s="12">
        <v>29539997.822689999</v>
      </c>
      <c r="AM344" s="12">
        <v>25123982</v>
      </c>
      <c r="AN344" s="33">
        <v>4803412.9092836883</v>
      </c>
    </row>
    <row r="345" spans="1:40">
      <c r="A345" s="108">
        <v>336</v>
      </c>
      <c r="B345" s="9" t="s">
        <v>1835</v>
      </c>
      <c r="C345" s="109">
        <v>31.93</v>
      </c>
      <c r="D345" s="66">
        <v>51107904</v>
      </c>
      <c r="E345" s="39">
        <v>31463668</v>
      </c>
      <c r="F345" s="66">
        <v>19644236</v>
      </c>
      <c r="G345" s="66">
        <v>54069183.504560001</v>
      </c>
      <c r="H345" s="66">
        <v>33009395</v>
      </c>
      <c r="I345" s="66">
        <v>21059789</v>
      </c>
      <c r="J345" s="66">
        <v>57436766.066748992</v>
      </c>
      <c r="K345" s="66">
        <v>35313488</v>
      </c>
      <c r="L345" s="66">
        <v>22123278</v>
      </c>
      <c r="M345" s="66">
        <v>61362559.405040011</v>
      </c>
      <c r="N345" s="66">
        <v>37036094</v>
      </c>
      <c r="O345" s="66">
        <v>21768190</v>
      </c>
      <c r="P345" s="66">
        <v>2558275</v>
      </c>
      <c r="Q345" s="66">
        <v>62237990.731232964</v>
      </c>
      <c r="R345" s="66">
        <v>37337725</v>
      </c>
      <c r="S345" s="66">
        <v>23839936</v>
      </c>
      <c r="T345" s="66">
        <v>1060330</v>
      </c>
      <c r="U345" s="66">
        <v>62823242.56985008</v>
      </c>
      <c r="V345" s="66">
        <v>38124103</v>
      </c>
      <c r="W345" s="66">
        <v>22447209</v>
      </c>
      <c r="X345" s="66">
        <v>130052</v>
      </c>
      <c r="Y345" s="66">
        <v>2523813</v>
      </c>
      <c r="Z345" s="66">
        <v>64565174.840659991</v>
      </c>
      <c r="AA345" s="66">
        <v>39054922</v>
      </c>
      <c r="AB345" s="66">
        <v>25510253</v>
      </c>
      <c r="AC345" s="12">
        <v>67376255.928720012</v>
      </c>
      <c r="AD345" s="12">
        <v>40341671</v>
      </c>
      <c r="AE345" s="12">
        <v>27034585</v>
      </c>
      <c r="AF345" s="12">
        <v>68036042.431139991</v>
      </c>
      <c r="AG345" s="12">
        <v>41955039</v>
      </c>
      <c r="AH345" s="12">
        <v>27200610</v>
      </c>
      <c r="AI345" s="12">
        <v>68999976.990219995</v>
      </c>
      <c r="AJ345" s="12">
        <v>43802418</v>
      </c>
      <c r="AK345" s="33">
        <v>27366185</v>
      </c>
      <c r="AL345" s="12">
        <v>69769188.724899977</v>
      </c>
      <c r="AM345" s="12">
        <v>45695271</v>
      </c>
      <c r="AN345" s="33">
        <v>27530085</v>
      </c>
    </row>
    <row r="346" spans="1:40">
      <c r="A346" s="108">
        <v>337</v>
      </c>
      <c r="B346" s="9" t="s">
        <v>1836</v>
      </c>
      <c r="C346" s="109">
        <v>17.5</v>
      </c>
      <c r="D346" s="66">
        <v>905765</v>
      </c>
      <c r="E346" s="39">
        <v>834822</v>
      </c>
      <c r="F346" s="66">
        <v>131052.8</v>
      </c>
      <c r="G346" s="66">
        <v>847599.61</v>
      </c>
      <c r="H346" s="66">
        <v>747909</v>
      </c>
      <c r="I346" s="66">
        <v>172887.8</v>
      </c>
      <c r="J346" s="66">
        <v>801658.09440833644</v>
      </c>
      <c r="K346" s="66">
        <v>665132</v>
      </c>
      <c r="L346" s="66">
        <v>207744.8</v>
      </c>
      <c r="M346" s="66">
        <v>828878.44</v>
      </c>
      <c r="N346" s="66">
        <v>601232</v>
      </c>
      <c r="O346" s="66">
        <v>220473.8</v>
      </c>
      <c r="P346" s="66">
        <v>25911</v>
      </c>
      <c r="Q346" s="66">
        <v>831398.74939712929</v>
      </c>
      <c r="R346" s="66">
        <v>581336</v>
      </c>
      <c r="S346" s="66">
        <v>241457</v>
      </c>
      <c r="T346" s="66">
        <v>8606</v>
      </c>
      <c r="U346" s="66">
        <v>770958.84743999992</v>
      </c>
      <c r="V346" s="66">
        <v>548156</v>
      </c>
      <c r="W346" s="66">
        <v>235454</v>
      </c>
      <c r="X346" s="66">
        <v>1264</v>
      </c>
      <c r="Y346" s="66">
        <v>15670</v>
      </c>
      <c r="Z346" s="66">
        <v>778131.94</v>
      </c>
      <c r="AA346" s="66">
        <v>571400</v>
      </c>
      <c r="AB346" s="66">
        <v>236718</v>
      </c>
      <c r="AC346" s="12">
        <v>871685.15</v>
      </c>
      <c r="AD346" s="12">
        <v>643358</v>
      </c>
      <c r="AE346" s="12">
        <v>240518</v>
      </c>
      <c r="AF346" s="12">
        <v>1002641.6199999999</v>
      </c>
      <c r="AG346" s="12">
        <v>761189</v>
      </c>
      <c r="AH346" s="12">
        <v>247640.0875275</v>
      </c>
      <c r="AI346" s="12">
        <v>973888.2100000002</v>
      </c>
      <c r="AJ346" s="12">
        <v>773751</v>
      </c>
      <c r="AK346" s="33">
        <v>250115.0875275</v>
      </c>
      <c r="AL346" s="12">
        <v>877253.83999999985</v>
      </c>
      <c r="AM346" s="12">
        <v>745655</v>
      </c>
      <c r="AN346" s="33">
        <v>252340.0875275</v>
      </c>
    </row>
    <row r="347" spans="1:40">
      <c r="A347" s="108">
        <v>338</v>
      </c>
      <c r="B347" s="9" t="s">
        <v>1837</v>
      </c>
      <c r="C347" s="109">
        <v>54.91</v>
      </c>
      <c r="D347" s="66">
        <v>97965</v>
      </c>
      <c r="E347" s="39">
        <v>35557</v>
      </c>
      <c r="F347" s="66">
        <v>87102</v>
      </c>
      <c r="G347" s="66">
        <v>172717.17</v>
      </c>
      <c r="H347" s="66">
        <v>52188</v>
      </c>
      <c r="I347" s="66">
        <v>126825</v>
      </c>
      <c r="J347" s="66">
        <v>180766.01</v>
      </c>
      <c r="K347" s="66">
        <v>61318</v>
      </c>
      <c r="L347" s="66">
        <v>131107</v>
      </c>
      <c r="M347" s="66">
        <v>119434.9</v>
      </c>
      <c r="N347" s="66">
        <v>40958</v>
      </c>
      <c r="O347" s="66">
        <v>119434.9</v>
      </c>
      <c r="P347" s="66">
        <v>0</v>
      </c>
      <c r="Q347" s="66">
        <v>110759.17504306222</v>
      </c>
      <c r="R347" s="66">
        <v>40065</v>
      </c>
      <c r="S347" s="66">
        <v>117046</v>
      </c>
      <c r="T347" s="66">
        <v>0</v>
      </c>
      <c r="U347" s="66">
        <v>167528.0748</v>
      </c>
      <c r="V347" s="66">
        <v>60734</v>
      </c>
      <c r="W347" s="66">
        <v>112364</v>
      </c>
      <c r="X347" s="66">
        <v>0</v>
      </c>
      <c r="Y347" s="66">
        <v>0</v>
      </c>
      <c r="Z347" s="66">
        <v>158260.19</v>
      </c>
      <c r="AA347" s="66">
        <v>58829</v>
      </c>
      <c r="AB347" s="66">
        <v>112364</v>
      </c>
      <c r="AC347" s="12">
        <v>189431.25</v>
      </c>
      <c r="AD347" s="12">
        <v>70715</v>
      </c>
      <c r="AE347" s="12">
        <v>118716</v>
      </c>
      <c r="AF347" s="12">
        <v>192367.49000000002</v>
      </c>
      <c r="AG347" s="12">
        <v>71155</v>
      </c>
      <c r="AH347" s="12">
        <v>121212</v>
      </c>
      <c r="AI347" s="12">
        <v>78029.39999999998</v>
      </c>
      <c r="AJ347" s="12">
        <v>29915</v>
      </c>
      <c r="AK347" s="33">
        <v>78029.39999999998</v>
      </c>
      <c r="AL347" s="12">
        <v>118799.64000000001</v>
      </c>
      <c r="AM347" s="12">
        <v>47836</v>
      </c>
      <c r="AN347" s="33">
        <v>78029.39999999998</v>
      </c>
    </row>
    <row r="348" spans="1:40">
      <c r="A348" s="108">
        <v>339</v>
      </c>
      <c r="B348" s="9" t="s">
        <v>1838</v>
      </c>
      <c r="C348" s="109">
        <v>32.18</v>
      </c>
      <c r="D348" s="66">
        <v>0</v>
      </c>
      <c r="E348" s="39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33">
        <v>0</v>
      </c>
      <c r="AL348" s="12">
        <v>0</v>
      </c>
      <c r="AM348" s="12">
        <v>0</v>
      </c>
      <c r="AN348" s="33">
        <v>0</v>
      </c>
    </row>
    <row r="349" spans="1:40">
      <c r="A349" s="108">
        <v>340</v>
      </c>
      <c r="B349" s="9" t="s">
        <v>1839</v>
      </c>
      <c r="C349" s="109">
        <v>20.63</v>
      </c>
      <c r="D349" s="66">
        <v>1353554</v>
      </c>
      <c r="E349" s="39">
        <v>1305103</v>
      </c>
      <c r="F349" s="66">
        <v>359184.4</v>
      </c>
      <c r="G349" s="66">
        <v>1431625.05</v>
      </c>
      <c r="H349" s="66">
        <v>1223519</v>
      </c>
      <c r="I349" s="66">
        <v>401047.4</v>
      </c>
      <c r="J349" s="66">
        <v>1303227.8492111149</v>
      </c>
      <c r="K349" s="66">
        <v>1103460</v>
      </c>
      <c r="L349" s="66">
        <v>410847.4</v>
      </c>
      <c r="M349" s="66">
        <v>1358267.99</v>
      </c>
      <c r="N349" s="66">
        <v>1050677</v>
      </c>
      <c r="O349" s="66">
        <v>386941.4</v>
      </c>
      <c r="P349" s="66">
        <v>45475</v>
      </c>
      <c r="Q349" s="66">
        <v>1529284.0745033494</v>
      </c>
      <c r="R349" s="66">
        <v>1098680</v>
      </c>
      <c r="S349" s="66">
        <v>423768</v>
      </c>
      <c r="T349" s="66">
        <v>6836</v>
      </c>
      <c r="U349" s="66">
        <v>1588795.8168000001</v>
      </c>
      <c r="V349" s="66">
        <v>1185579</v>
      </c>
      <c r="W349" s="66">
        <v>405448</v>
      </c>
      <c r="X349" s="66">
        <v>2177</v>
      </c>
      <c r="Y349" s="66">
        <v>27379</v>
      </c>
      <c r="Z349" s="66">
        <v>1626834.23</v>
      </c>
      <c r="AA349" s="66">
        <v>1211055</v>
      </c>
      <c r="AB349" s="66">
        <v>415779</v>
      </c>
      <c r="AC349" s="12">
        <v>1690611.6400000001</v>
      </c>
      <c r="AD349" s="12">
        <v>1270564</v>
      </c>
      <c r="AE349" s="12">
        <v>434689.03882100002</v>
      </c>
      <c r="AF349" s="12">
        <v>1847447.82</v>
      </c>
      <c r="AG349" s="12">
        <v>1352484</v>
      </c>
      <c r="AH349" s="12">
        <v>509920.14508649998</v>
      </c>
      <c r="AI349" s="12">
        <v>1740594.9700000002</v>
      </c>
      <c r="AJ349" s="12">
        <v>1393645</v>
      </c>
      <c r="AK349" s="33">
        <v>514620.14508649998</v>
      </c>
      <c r="AL349" s="12">
        <v>1731396.01</v>
      </c>
      <c r="AM349" s="12">
        <v>1404042</v>
      </c>
      <c r="AN349" s="33">
        <v>519245.14508649998</v>
      </c>
    </row>
    <row r="350" spans="1:40">
      <c r="A350" s="108">
        <v>341</v>
      </c>
      <c r="B350" s="9" t="s">
        <v>1840</v>
      </c>
      <c r="C350" s="109">
        <v>17.5</v>
      </c>
      <c r="D350" s="66">
        <v>2838804</v>
      </c>
      <c r="E350" s="39">
        <v>2951735</v>
      </c>
      <c r="F350" s="66">
        <v>900860.4</v>
      </c>
      <c r="G350" s="66">
        <v>2993564.97</v>
      </c>
      <c r="H350" s="66">
        <v>3003582</v>
      </c>
      <c r="I350" s="66">
        <v>927943.4</v>
      </c>
      <c r="J350" s="66">
        <v>2947485.2032250096</v>
      </c>
      <c r="K350" s="66">
        <v>2967122</v>
      </c>
      <c r="L350" s="66">
        <v>946993.4</v>
      </c>
      <c r="M350" s="66">
        <v>2926746.36</v>
      </c>
      <c r="N350" s="66">
        <v>2854443</v>
      </c>
      <c r="O350" s="66">
        <v>863644.4</v>
      </c>
      <c r="P350" s="66">
        <v>101499</v>
      </c>
      <c r="Q350" s="66">
        <v>3169486.7944727275</v>
      </c>
      <c r="R350" s="66">
        <v>2914408</v>
      </c>
      <c r="S350" s="66">
        <v>945841</v>
      </c>
      <c r="T350" s="66">
        <v>0</v>
      </c>
      <c r="U350" s="66">
        <v>2954221.7637</v>
      </c>
      <c r="V350" s="66">
        <v>2820665</v>
      </c>
      <c r="W350" s="66">
        <v>890585</v>
      </c>
      <c r="X350" s="66">
        <v>4781</v>
      </c>
      <c r="Y350" s="66">
        <v>59525</v>
      </c>
      <c r="Z350" s="66">
        <v>2930427.46</v>
      </c>
      <c r="AA350" s="66">
        <v>2765115</v>
      </c>
      <c r="AB350" s="66">
        <v>895366</v>
      </c>
      <c r="AC350" s="12">
        <v>3160940.25</v>
      </c>
      <c r="AD350" s="12">
        <v>2913200</v>
      </c>
      <c r="AE350" s="12">
        <v>909926</v>
      </c>
      <c r="AF350" s="12">
        <v>3339446.0000000005</v>
      </c>
      <c r="AG350" s="12">
        <v>3057274</v>
      </c>
      <c r="AH350" s="12">
        <v>919376</v>
      </c>
      <c r="AI350" s="12">
        <v>3344865.7700000005</v>
      </c>
      <c r="AJ350" s="12">
        <v>2917285</v>
      </c>
      <c r="AK350" s="33">
        <v>928776</v>
      </c>
      <c r="AL350" s="12">
        <v>3691422.7599999993</v>
      </c>
      <c r="AM350" s="12">
        <v>3123894</v>
      </c>
      <c r="AN350" s="33">
        <v>938701</v>
      </c>
    </row>
    <row r="351" spans="1:40">
      <c r="A351" s="108">
        <v>342</v>
      </c>
      <c r="B351" s="9" t="s">
        <v>1841</v>
      </c>
      <c r="C351" s="109">
        <v>28.83</v>
      </c>
      <c r="D351" s="66">
        <v>26946504</v>
      </c>
      <c r="E351" s="39">
        <v>24426636</v>
      </c>
      <c r="F351" s="66">
        <v>3493482.8</v>
      </c>
      <c r="G351" s="66">
        <v>28589474.265000004</v>
      </c>
      <c r="H351" s="66">
        <v>24012970</v>
      </c>
      <c r="I351" s="66">
        <v>4787472.8</v>
      </c>
      <c r="J351" s="66">
        <v>30225618.082184222</v>
      </c>
      <c r="K351" s="66">
        <v>23520068</v>
      </c>
      <c r="L351" s="66">
        <v>6758866.7999999998</v>
      </c>
      <c r="M351" s="66">
        <v>32940341.795039997</v>
      </c>
      <c r="N351" s="66">
        <v>22982850</v>
      </c>
      <c r="O351" s="66">
        <v>8910320</v>
      </c>
      <c r="P351" s="66">
        <v>1047172</v>
      </c>
      <c r="Q351" s="66">
        <v>33354631.307536971</v>
      </c>
      <c r="R351" s="66">
        <v>23083400</v>
      </c>
      <c r="S351" s="66">
        <v>9758342</v>
      </c>
      <c r="T351" s="66">
        <v>512889</v>
      </c>
      <c r="U351" s="66">
        <v>33071492.365163159</v>
      </c>
      <c r="V351" s="66">
        <v>22741572</v>
      </c>
      <c r="W351" s="66">
        <v>10131715</v>
      </c>
      <c r="X351" s="66">
        <v>54392</v>
      </c>
      <c r="Y351" s="66">
        <v>180399</v>
      </c>
      <c r="Z351" s="66">
        <v>33089929.46198</v>
      </c>
      <c r="AA351" s="66">
        <v>23047600</v>
      </c>
      <c r="AB351" s="66">
        <v>10186107</v>
      </c>
      <c r="AC351" s="12">
        <v>33475095.871219996</v>
      </c>
      <c r="AD351" s="12">
        <v>23350005</v>
      </c>
      <c r="AE351" s="12">
        <v>10653175.75580658</v>
      </c>
      <c r="AF351" s="12">
        <v>33711449.013840005</v>
      </c>
      <c r="AG351" s="12">
        <v>24229668</v>
      </c>
      <c r="AH351" s="19">
        <f>10743100.7558066+58954</f>
        <v>10802054.755806601</v>
      </c>
      <c r="AI351" s="12">
        <v>33711949.045720004</v>
      </c>
      <c r="AJ351" s="12">
        <v>24256928</v>
      </c>
      <c r="AK351" s="33">
        <v>10891329.755806601</v>
      </c>
      <c r="AL351" s="12">
        <v>33895541.813259996</v>
      </c>
      <c r="AM351" s="12">
        <v>24840882</v>
      </c>
      <c r="AN351" s="33">
        <v>10978729.755806601</v>
      </c>
    </row>
    <row r="352" spans="1:40">
      <c r="A352" s="108">
        <v>343</v>
      </c>
      <c r="B352" s="9" t="s">
        <v>1842</v>
      </c>
      <c r="C352" s="109">
        <v>67.739999999999995</v>
      </c>
      <c r="D352" s="66">
        <v>13575447</v>
      </c>
      <c r="E352" s="39">
        <v>4042511</v>
      </c>
      <c r="F352" s="66">
        <v>9746972</v>
      </c>
      <c r="G352" s="66">
        <v>14428042.68</v>
      </c>
      <c r="H352" s="66">
        <v>4236403</v>
      </c>
      <c r="I352" s="66">
        <v>10353509</v>
      </c>
      <c r="J352" s="66">
        <v>14745121.603420299</v>
      </c>
      <c r="K352" s="66">
        <v>4352216</v>
      </c>
      <c r="L352" s="66">
        <v>10575115</v>
      </c>
      <c r="M352" s="66">
        <v>15156933.289999999</v>
      </c>
      <c r="N352" s="66">
        <v>4512742</v>
      </c>
      <c r="O352" s="66">
        <v>9718917</v>
      </c>
      <c r="P352" s="66">
        <v>1142201</v>
      </c>
      <c r="Q352" s="66">
        <v>16219065.234373206</v>
      </c>
      <c r="R352" s="66">
        <v>4477183</v>
      </c>
      <c r="S352" s="66">
        <v>10643896</v>
      </c>
      <c r="T352" s="66">
        <v>1097986</v>
      </c>
      <c r="U352" s="66">
        <v>15672163.269959999</v>
      </c>
      <c r="V352" s="66">
        <v>4664700</v>
      </c>
      <c r="W352" s="66">
        <v>11055922</v>
      </c>
      <c r="X352" s="66">
        <v>59353</v>
      </c>
      <c r="Y352" s="66">
        <v>669132</v>
      </c>
      <c r="Z352" s="66">
        <v>15461197.040000001</v>
      </c>
      <c r="AA352" s="66">
        <v>4686612</v>
      </c>
      <c r="AB352" s="66">
        <v>11115275</v>
      </c>
      <c r="AC352" s="12">
        <v>15336037.73</v>
      </c>
      <c r="AD352" s="12">
        <v>4744751</v>
      </c>
      <c r="AE352" s="12">
        <v>11177635</v>
      </c>
      <c r="AF352" s="12">
        <v>14932867.66</v>
      </c>
      <c r="AG352" s="12">
        <v>4859333</v>
      </c>
      <c r="AH352" s="12">
        <v>11215085</v>
      </c>
      <c r="AI352" s="12">
        <v>14667673.109999999</v>
      </c>
      <c r="AJ352" s="12">
        <v>4914309</v>
      </c>
      <c r="AK352" s="33">
        <v>11251885</v>
      </c>
      <c r="AL352" s="12">
        <v>14868534.459999999</v>
      </c>
      <c r="AM352" s="12">
        <v>4931923</v>
      </c>
      <c r="AN352" s="33">
        <v>11288335</v>
      </c>
    </row>
    <row r="353" spans="1:40">
      <c r="A353" s="108">
        <v>344</v>
      </c>
      <c r="B353" s="9" t="s">
        <v>1843</v>
      </c>
      <c r="C353" s="109">
        <v>17.5</v>
      </c>
      <c r="D353" s="66">
        <v>25105213</v>
      </c>
      <c r="E353" s="39">
        <v>24915091</v>
      </c>
      <c r="F353" s="66">
        <v>3131320.8</v>
      </c>
      <c r="G353" s="66">
        <v>27686227.761740003</v>
      </c>
      <c r="H353" s="66">
        <v>25368782</v>
      </c>
      <c r="I353" s="66">
        <v>3582998.8</v>
      </c>
      <c r="J353" s="66">
        <v>30248338.701930307</v>
      </c>
      <c r="K353" s="66">
        <v>26104922</v>
      </c>
      <c r="L353" s="66">
        <v>4143417</v>
      </c>
      <c r="M353" s="66">
        <v>32130973.606599998</v>
      </c>
      <c r="N353" s="66">
        <v>26921385</v>
      </c>
      <c r="O353" s="66">
        <v>4661726</v>
      </c>
      <c r="P353" s="66">
        <v>547863</v>
      </c>
      <c r="Q353" s="66">
        <v>33869183.152500734</v>
      </c>
      <c r="R353" s="66">
        <v>27942076</v>
      </c>
      <c r="S353" s="66">
        <v>5105397</v>
      </c>
      <c r="T353" s="66">
        <v>821710</v>
      </c>
      <c r="U353" s="66">
        <v>34209062.642022774</v>
      </c>
      <c r="V353" s="66">
        <v>28412977</v>
      </c>
      <c r="W353" s="66">
        <v>5684874</v>
      </c>
      <c r="X353" s="66">
        <v>30519</v>
      </c>
      <c r="Y353" s="66">
        <v>312514</v>
      </c>
      <c r="Z353" s="66">
        <v>35352719.397000007</v>
      </c>
      <c r="AA353" s="66">
        <v>29111601</v>
      </c>
      <c r="AB353" s="66">
        <v>6241118</v>
      </c>
      <c r="AC353" s="12">
        <v>37274561.601149991</v>
      </c>
      <c r="AD353" s="12">
        <v>30107863</v>
      </c>
      <c r="AE353" s="12">
        <v>7166699</v>
      </c>
      <c r="AF353" s="12">
        <v>38667213.748349994</v>
      </c>
      <c r="AG353" s="12">
        <v>31202716</v>
      </c>
      <c r="AH353" s="12">
        <v>7464498</v>
      </c>
      <c r="AI353" s="12">
        <v>39564443.627320006</v>
      </c>
      <c r="AJ353" s="12">
        <v>32332932</v>
      </c>
      <c r="AK353" s="33">
        <v>7572048</v>
      </c>
      <c r="AL353" s="12">
        <v>40749515.511779994</v>
      </c>
      <c r="AM353" s="12">
        <v>33648454</v>
      </c>
      <c r="AN353" s="33">
        <v>7680548</v>
      </c>
    </row>
    <row r="354" spans="1:40">
      <c r="A354" s="108">
        <v>345</v>
      </c>
      <c r="B354" s="9" t="s">
        <v>1844</v>
      </c>
      <c r="C354" s="109">
        <v>19.04</v>
      </c>
      <c r="D354" s="66">
        <v>19593</v>
      </c>
      <c r="E354" s="39">
        <v>9317</v>
      </c>
      <c r="F354" s="66">
        <v>18987</v>
      </c>
      <c r="G354" s="66">
        <v>43398.64</v>
      </c>
      <c r="H354" s="66">
        <v>22696</v>
      </c>
      <c r="I354" s="66">
        <v>30997</v>
      </c>
      <c r="J354" s="66">
        <v>79486.89</v>
      </c>
      <c r="K354" s="66">
        <v>46037</v>
      </c>
      <c r="L354" s="66">
        <v>50091</v>
      </c>
      <c r="M354" s="66">
        <v>59717.45</v>
      </c>
      <c r="N354" s="66">
        <v>33889</v>
      </c>
      <c r="O354" s="66">
        <v>50341</v>
      </c>
      <c r="P354" s="66">
        <v>0</v>
      </c>
      <c r="Q354" s="66">
        <v>49226.300019138762</v>
      </c>
      <c r="R354" s="66">
        <v>30072</v>
      </c>
      <c r="S354" s="66">
        <v>49334</v>
      </c>
      <c r="T354" s="66">
        <v>0</v>
      </c>
      <c r="U354" s="66">
        <v>48143.262719999999</v>
      </c>
      <c r="V354" s="66">
        <v>30554</v>
      </c>
      <c r="W354" s="66">
        <v>47361</v>
      </c>
      <c r="X354" s="66">
        <v>0</v>
      </c>
      <c r="Y354" s="66">
        <v>0</v>
      </c>
      <c r="Z354" s="66">
        <v>98000.56</v>
      </c>
      <c r="AA354" s="66">
        <v>57428</v>
      </c>
      <c r="AB354" s="66">
        <v>47361</v>
      </c>
      <c r="AC354" s="12">
        <v>88880.470000000016</v>
      </c>
      <c r="AD354" s="12">
        <v>53746</v>
      </c>
      <c r="AE354" s="12">
        <v>47361</v>
      </c>
      <c r="AF354" s="12">
        <v>90258.14</v>
      </c>
      <c r="AG354" s="12">
        <v>59063</v>
      </c>
      <c r="AH354" s="12">
        <v>47361</v>
      </c>
      <c r="AI354" s="12">
        <v>91034.3</v>
      </c>
      <c r="AJ354" s="12">
        <v>66927</v>
      </c>
      <c r="AK354" s="33">
        <v>47361</v>
      </c>
      <c r="AL354" s="12">
        <v>39599.880000000005</v>
      </c>
      <c r="AM354" s="12">
        <v>33367</v>
      </c>
      <c r="AN354" s="33">
        <v>39599.880000000005</v>
      </c>
    </row>
    <row r="355" spans="1:40">
      <c r="A355" s="108">
        <v>346</v>
      </c>
      <c r="B355" s="9" t="s">
        <v>1845</v>
      </c>
      <c r="C355" s="109">
        <v>30.36</v>
      </c>
      <c r="D355" s="66">
        <v>14203032</v>
      </c>
      <c r="E355" s="39">
        <v>10524171</v>
      </c>
      <c r="F355" s="66">
        <v>4649575</v>
      </c>
      <c r="G355" s="66">
        <v>15189263.146560002</v>
      </c>
      <c r="H355" s="66">
        <v>10737357</v>
      </c>
      <c r="I355" s="66">
        <v>4843961</v>
      </c>
      <c r="J355" s="66">
        <v>16040450.497654758</v>
      </c>
      <c r="K355" s="66">
        <v>11241167</v>
      </c>
      <c r="L355" s="66">
        <v>5042458</v>
      </c>
      <c r="M355" s="66">
        <v>16653713.865099998</v>
      </c>
      <c r="N355" s="66">
        <v>11482366</v>
      </c>
      <c r="O355" s="66">
        <v>4639322</v>
      </c>
      <c r="P355" s="66">
        <v>545229</v>
      </c>
      <c r="Q355" s="66">
        <v>17547573.530765843</v>
      </c>
      <c r="R355" s="66">
        <v>12509487</v>
      </c>
      <c r="S355" s="66">
        <v>5080860</v>
      </c>
      <c r="T355" s="66">
        <v>0</v>
      </c>
      <c r="U355" s="66">
        <v>16947233.724507775</v>
      </c>
      <c r="V355" s="66">
        <v>12482874</v>
      </c>
      <c r="W355" s="66">
        <v>4784037</v>
      </c>
      <c r="X355" s="66">
        <v>25683</v>
      </c>
      <c r="Y355" s="66">
        <v>318165</v>
      </c>
      <c r="Z355" s="66">
        <v>17937168.698699996</v>
      </c>
      <c r="AA355" s="66">
        <v>12779319</v>
      </c>
      <c r="AB355" s="66">
        <v>5157850</v>
      </c>
      <c r="AC355" s="12">
        <v>18416072.0348</v>
      </c>
      <c r="AD355" s="12">
        <v>13141365</v>
      </c>
      <c r="AE355" s="12">
        <v>5274707</v>
      </c>
      <c r="AF355" s="12">
        <v>19449615.869399998</v>
      </c>
      <c r="AG355" s="12">
        <v>13466250</v>
      </c>
      <c r="AH355" s="19">
        <f>6026961.59606301+25266</f>
        <v>6052227.5960630104</v>
      </c>
      <c r="AI355" s="12">
        <v>19874501.94588</v>
      </c>
      <c r="AJ355" s="12">
        <v>13576177</v>
      </c>
      <c r="AK355" s="33">
        <v>6298325</v>
      </c>
      <c r="AL355" s="12">
        <v>19501001.633919992</v>
      </c>
      <c r="AM355" s="12">
        <v>13757564</v>
      </c>
      <c r="AN355" s="33">
        <v>6346975</v>
      </c>
    </row>
    <row r="356" spans="1:40">
      <c r="A356" s="108">
        <v>347</v>
      </c>
      <c r="B356" s="9" t="s">
        <v>1407</v>
      </c>
      <c r="C356" s="109">
        <v>17.5</v>
      </c>
      <c r="D356" s="66">
        <v>34930602</v>
      </c>
      <c r="E356" s="39">
        <v>37657788</v>
      </c>
      <c r="F356" s="66">
        <v>4733852.8</v>
      </c>
      <c r="G356" s="66">
        <v>37332334.363359995</v>
      </c>
      <c r="H356" s="66">
        <v>38094517</v>
      </c>
      <c r="I356" s="66">
        <v>5154155.8</v>
      </c>
      <c r="J356" s="66">
        <v>40314036.275784098</v>
      </c>
      <c r="K356" s="66">
        <v>38276911</v>
      </c>
      <c r="L356" s="66">
        <v>5788495.7999999998</v>
      </c>
      <c r="M356" s="66">
        <v>42494196.208999999</v>
      </c>
      <c r="N356" s="66">
        <v>37749504</v>
      </c>
      <c r="O356" s="66">
        <v>6002692.7999999998</v>
      </c>
      <c r="P356" s="66">
        <v>705458</v>
      </c>
      <c r="Q356" s="66">
        <v>43397769.300633483</v>
      </c>
      <c r="R356" s="66">
        <v>37761424</v>
      </c>
      <c r="S356" s="66">
        <v>6573988</v>
      </c>
      <c r="T356" s="66">
        <v>0</v>
      </c>
      <c r="U356" s="66">
        <v>43013306.744314127</v>
      </c>
      <c r="V356" s="66">
        <v>37654434</v>
      </c>
      <c r="W356" s="66">
        <v>6189936</v>
      </c>
      <c r="X356" s="66">
        <v>33230</v>
      </c>
      <c r="Y356" s="66">
        <v>468697</v>
      </c>
      <c r="Z356" s="66">
        <v>44725938.827559993</v>
      </c>
      <c r="AA356" s="66">
        <v>38469627</v>
      </c>
      <c r="AB356" s="66">
        <v>6256312</v>
      </c>
      <c r="AC356" s="12">
        <v>46091897.869999997</v>
      </c>
      <c r="AD356" s="12">
        <v>39862499</v>
      </c>
      <c r="AE356" s="12">
        <v>6819375.0867005</v>
      </c>
      <c r="AF356" s="12">
        <v>47182460.705740005</v>
      </c>
      <c r="AG356" s="12">
        <v>40697687</v>
      </c>
      <c r="AH356" s="19">
        <f>7323850.03757165+16844</f>
        <v>7340694.03757165</v>
      </c>
      <c r="AI356" s="12">
        <v>48695159.223999999</v>
      </c>
      <c r="AJ356" s="12">
        <v>40727571</v>
      </c>
      <c r="AK356" s="33">
        <v>8202269.03757165</v>
      </c>
      <c r="AL356" s="12">
        <v>49230530.561499998</v>
      </c>
      <c r="AM356" s="12">
        <v>41631275</v>
      </c>
      <c r="AN356" s="33">
        <v>8321994.03757165</v>
      </c>
    </row>
    <row r="357" spans="1:40">
      <c r="A357" s="108">
        <v>348</v>
      </c>
      <c r="B357" s="9" t="s">
        <v>1846</v>
      </c>
      <c r="C357" s="109">
        <v>70.59</v>
      </c>
      <c r="D357" s="66">
        <v>233243474</v>
      </c>
      <c r="E357" s="39">
        <v>72184115</v>
      </c>
      <c r="F357" s="66">
        <v>161059359</v>
      </c>
      <c r="G357" s="66">
        <v>242782324.40000004</v>
      </c>
      <c r="H357" s="66">
        <v>77309187</v>
      </c>
      <c r="I357" s="66">
        <v>167480913</v>
      </c>
      <c r="J357" s="66">
        <v>252522466.45670471</v>
      </c>
      <c r="K357" s="66">
        <v>80540711</v>
      </c>
      <c r="L357" s="66">
        <v>174025314</v>
      </c>
      <c r="M357" s="66">
        <v>262175701.59</v>
      </c>
      <c r="N357" s="66">
        <v>83762339</v>
      </c>
      <c r="O357" s="66">
        <v>161512435</v>
      </c>
      <c r="P357" s="66">
        <v>18981512</v>
      </c>
      <c r="Q357" s="66">
        <v>274595072.36176842</v>
      </c>
      <c r="R357" s="66">
        <v>81810677</v>
      </c>
      <c r="S357" s="66">
        <v>176884068</v>
      </c>
      <c r="T357" s="66">
        <v>15900327</v>
      </c>
      <c r="U357" s="66">
        <v>275818706.70521998</v>
      </c>
      <c r="V357" s="66">
        <v>84305903</v>
      </c>
      <c r="W357" s="66">
        <v>187838166</v>
      </c>
      <c r="X357" s="66">
        <v>1008399</v>
      </c>
      <c r="Y357" s="66">
        <v>4578055</v>
      </c>
      <c r="Z357" s="66">
        <v>286908104.64000005</v>
      </c>
      <c r="AA357" s="66">
        <v>85772826</v>
      </c>
      <c r="AB357" s="66">
        <v>201135279</v>
      </c>
      <c r="AC357" s="12">
        <v>298950312.13000005</v>
      </c>
      <c r="AD357" s="12">
        <v>88586175</v>
      </c>
      <c r="AE357" s="12">
        <v>210364137</v>
      </c>
      <c r="AF357" s="12">
        <v>311832464.69999999</v>
      </c>
      <c r="AG357" s="12">
        <v>91934732</v>
      </c>
      <c r="AH357" s="12">
        <v>219897733</v>
      </c>
      <c r="AI357" s="12">
        <v>314854112.86000001</v>
      </c>
      <c r="AJ357" s="12">
        <v>96374700</v>
      </c>
      <c r="AK357" s="33">
        <v>220569583</v>
      </c>
      <c r="AL357" s="12">
        <v>329468506.71999997</v>
      </c>
      <c r="AM357" s="12">
        <v>97927769</v>
      </c>
      <c r="AN357" s="33">
        <v>231540738</v>
      </c>
    </row>
    <row r="358" spans="1:40">
      <c r="A358" s="108">
        <v>349</v>
      </c>
      <c r="B358" s="9" t="s">
        <v>1847</v>
      </c>
      <c r="C358" s="109">
        <v>17.5</v>
      </c>
      <c r="D358" s="66">
        <v>156820</v>
      </c>
      <c r="E358" s="39">
        <v>105031</v>
      </c>
      <c r="F358" s="66">
        <v>69958</v>
      </c>
      <c r="G358" s="66">
        <v>108496.6</v>
      </c>
      <c r="H358" s="66">
        <v>89804</v>
      </c>
      <c r="I358" s="66">
        <v>70458</v>
      </c>
      <c r="J358" s="66">
        <v>113552.7</v>
      </c>
      <c r="K358" s="66">
        <v>89058</v>
      </c>
      <c r="L358" s="66">
        <v>72331</v>
      </c>
      <c r="M358" s="66">
        <v>95547.92</v>
      </c>
      <c r="N358" s="66">
        <v>69044</v>
      </c>
      <c r="O358" s="66">
        <v>72731</v>
      </c>
      <c r="P358" s="66">
        <v>0</v>
      </c>
      <c r="Q358" s="66">
        <v>73839.450028708146</v>
      </c>
      <c r="R358" s="66">
        <v>58793</v>
      </c>
      <c r="S358" s="66">
        <v>71276</v>
      </c>
      <c r="T358" s="66">
        <v>0</v>
      </c>
      <c r="U358" s="66">
        <v>60179.078399999999</v>
      </c>
      <c r="V358" s="66">
        <v>50743</v>
      </c>
      <c r="W358" s="66">
        <v>60179.078399999999</v>
      </c>
      <c r="X358" s="66">
        <v>0</v>
      </c>
      <c r="Y358" s="66">
        <v>0</v>
      </c>
      <c r="Z358" s="66">
        <v>49000.28</v>
      </c>
      <c r="AA358" s="66">
        <v>61740</v>
      </c>
      <c r="AB358" s="66">
        <v>49000.28</v>
      </c>
      <c r="AC358" s="12">
        <v>101577.68000000001</v>
      </c>
      <c r="AD358" s="12">
        <v>101578</v>
      </c>
      <c r="AE358" s="12">
        <v>49000.28</v>
      </c>
      <c r="AF358" s="12">
        <v>103152.16</v>
      </c>
      <c r="AG358" s="12">
        <v>103152</v>
      </c>
      <c r="AH358" s="12">
        <v>49000.28</v>
      </c>
      <c r="AI358" s="12">
        <v>181016.85000000003</v>
      </c>
      <c r="AJ358" s="12">
        <v>161882</v>
      </c>
      <c r="AK358" s="33">
        <f>49000.28+144899</f>
        <v>193899.28</v>
      </c>
      <c r="AL358" s="12">
        <v>1164871.5999999999</v>
      </c>
      <c r="AM358" s="12">
        <v>939802</v>
      </c>
      <c r="AN358" s="33">
        <v>225070</v>
      </c>
    </row>
    <row r="359" spans="1:40">
      <c r="A359" s="108">
        <v>350</v>
      </c>
      <c r="B359" s="9" t="s">
        <v>1848</v>
      </c>
      <c r="C359" s="109">
        <v>17.5</v>
      </c>
      <c r="D359" s="66">
        <v>8108218</v>
      </c>
      <c r="E359" s="39">
        <v>4773537</v>
      </c>
      <c r="F359" s="66">
        <v>3446005</v>
      </c>
      <c r="G359" s="66">
        <v>8536881.8352199998</v>
      </c>
      <c r="H359" s="66">
        <v>4905786</v>
      </c>
      <c r="I359" s="66">
        <v>3631096</v>
      </c>
      <c r="J359" s="66">
        <v>8611109.7637538575</v>
      </c>
      <c r="K359" s="66">
        <v>5032071</v>
      </c>
      <c r="L359" s="66">
        <v>3688296</v>
      </c>
      <c r="M359" s="66">
        <v>9026427.3732400015</v>
      </c>
      <c r="N359" s="66">
        <v>5280507</v>
      </c>
      <c r="O359" s="66">
        <v>3413547</v>
      </c>
      <c r="P359" s="66">
        <v>401172</v>
      </c>
      <c r="Q359" s="66">
        <v>9476432.1319100633</v>
      </c>
      <c r="R359" s="66">
        <v>5747185</v>
      </c>
      <c r="S359" s="66">
        <v>3738425</v>
      </c>
      <c r="T359" s="66">
        <v>0</v>
      </c>
      <c r="U359" s="66">
        <v>9107308.40131188</v>
      </c>
      <c r="V359" s="66">
        <v>5781211</v>
      </c>
      <c r="W359" s="66">
        <v>3520026</v>
      </c>
      <c r="X359" s="66">
        <v>18897</v>
      </c>
      <c r="Y359" s="66">
        <v>227952</v>
      </c>
      <c r="Z359" s="66">
        <v>8997163.6104499996</v>
      </c>
      <c r="AA359" s="66">
        <v>5880789</v>
      </c>
      <c r="AB359" s="66">
        <v>3538923</v>
      </c>
      <c r="AC359" s="12">
        <v>8996680.8980999999</v>
      </c>
      <c r="AD359" s="12">
        <v>5899004</v>
      </c>
      <c r="AE359" s="12">
        <v>3581123</v>
      </c>
      <c r="AF359" s="12">
        <v>8892422.6601499971</v>
      </c>
      <c r="AG359" s="12">
        <v>6253155</v>
      </c>
      <c r="AH359" s="12">
        <v>3606873</v>
      </c>
      <c r="AI359" s="12">
        <v>9069999.5540800001</v>
      </c>
      <c r="AJ359" s="12">
        <v>6555043</v>
      </c>
      <c r="AK359" s="33">
        <v>3632823</v>
      </c>
      <c r="AL359" s="12">
        <v>8534196.4301100001</v>
      </c>
      <c r="AM359" s="12">
        <v>6762850</v>
      </c>
      <c r="AN359" s="33">
        <v>3656773</v>
      </c>
    </row>
    <row r="360" spans="1:40">
      <c r="A360" s="108">
        <v>351</v>
      </c>
      <c r="B360" s="9" t="s">
        <v>1849</v>
      </c>
      <c r="C360" s="109">
        <v>17.5</v>
      </c>
      <c r="D360" s="66">
        <v>0</v>
      </c>
      <c r="E360" s="39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11943.49</v>
      </c>
      <c r="N360" s="66">
        <v>9336</v>
      </c>
      <c r="O360" s="66">
        <v>2607</v>
      </c>
      <c r="P360" s="66">
        <v>0</v>
      </c>
      <c r="Q360" s="66">
        <v>24613.150009569381</v>
      </c>
      <c r="R360" s="66">
        <v>19848</v>
      </c>
      <c r="S360" s="66">
        <v>2555</v>
      </c>
      <c r="T360" s="66">
        <v>2210</v>
      </c>
      <c r="U360" s="66">
        <v>12035.81568</v>
      </c>
      <c r="V360" s="66">
        <v>10055</v>
      </c>
      <c r="W360" s="66">
        <v>4574</v>
      </c>
      <c r="X360" s="66">
        <v>0</v>
      </c>
      <c r="Y360" s="66">
        <v>0</v>
      </c>
      <c r="Z360" s="66">
        <v>12250.07</v>
      </c>
      <c r="AA360" s="66">
        <v>10608</v>
      </c>
      <c r="AB360" s="66">
        <v>4574</v>
      </c>
      <c r="AC360" s="12">
        <v>12697.210000000001</v>
      </c>
      <c r="AD360" s="12">
        <v>10850</v>
      </c>
      <c r="AE360" s="12">
        <v>4574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33">
        <v>0</v>
      </c>
      <c r="AL360" s="12">
        <v>0</v>
      </c>
      <c r="AM360" s="12">
        <v>0</v>
      </c>
      <c r="AN360" s="33">
        <v>0</v>
      </c>
    </row>
    <row r="361" spans="1:40">
      <c r="A361" s="108">
        <v>406</v>
      </c>
      <c r="B361" s="9" t="s">
        <v>1850</v>
      </c>
      <c r="C361" s="109">
        <v>17.5</v>
      </c>
      <c r="D361" s="66">
        <v>1567616</v>
      </c>
      <c r="E361" s="39">
        <v>1276116</v>
      </c>
      <c r="F361" s="66">
        <v>738533.6</v>
      </c>
      <c r="G361" s="66">
        <v>2025133</v>
      </c>
      <c r="H361" s="66">
        <v>1468568</v>
      </c>
      <c r="I361" s="66">
        <v>875376.6</v>
      </c>
      <c r="J361" s="66">
        <v>2278216</v>
      </c>
      <c r="K361" s="66">
        <v>1708914</v>
      </c>
      <c r="L361" s="66">
        <v>947960.6</v>
      </c>
      <c r="M361" s="66">
        <v>2111565</v>
      </c>
      <c r="N361" s="66">
        <v>1581883</v>
      </c>
      <c r="O361" s="66">
        <v>854264.6</v>
      </c>
      <c r="P361" s="66">
        <v>100396</v>
      </c>
      <c r="Q361" s="66">
        <v>2146693.9467942584</v>
      </c>
      <c r="R361" s="66">
        <v>1617583</v>
      </c>
      <c r="S361" s="66">
        <v>935567</v>
      </c>
      <c r="T361" s="66">
        <v>0</v>
      </c>
      <c r="U361" s="66">
        <v>2230337.8020000001</v>
      </c>
      <c r="V361" s="66">
        <v>1765084</v>
      </c>
      <c r="W361" s="66">
        <v>880911</v>
      </c>
      <c r="X361" s="66">
        <v>4729</v>
      </c>
      <c r="Y361" s="66">
        <v>53277</v>
      </c>
      <c r="Z361" s="66">
        <v>2070902</v>
      </c>
      <c r="AA361" s="66">
        <v>1658734</v>
      </c>
      <c r="AB361" s="66">
        <v>885640</v>
      </c>
      <c r="AC361" s="12">
        <v>2229442</v>
      </c>
      <c r="AD361" s="12">
        <v>1757745</v>
      </c>
      <c r="AE361" s="12">
        <v>890560</v>
      </c>
      <c r="AF361" s="12">
        <v>2020055</v>
      </c>
      <c r="AG361" s="12">
        <v>1627859</v>
      </c>
      <c r="AH361" s="12">
        <v>893210</v>
      </c>
      <c r="AI361" s="12">
        <v>1764814</v>
      </c>
      <c r="AJ361" s="12">
        <v>1447978</v>
      </c>
      <c r="AK361" s="33">
        <v>895485</v>
      </c>
      <c r="AL361" s="12">
        <v>1980086</v>
      </c>
      <c r="AM361" s="12">
        <v>1655651</v>
      </c>
      <c r="AN361" s="33">
        <v>897910</v>
      </c>
    </row>
    <row r="362" spans="1:40">
      <c r="A362" s="108">
        <v>600</v>
      </c>
      <c r="B362" s="9" t="s">
        <v>1851</v>
      </c>
      <c r="C362" s="109">
        <v>21.89</v>
      </c>
      <c r="D362" s="66">
        <v>20024105</v>
      </c>
      <c r="E362" s="39">
        <v>16885593</v>
      </c>
      <c r="F362" s="66">
        <v>3138512</v>
      </c>
      <c r="G362" s="66">
        <v>22506705</v>
      </c>
      <c r="H362" s="66">
        <v>17791669</v>
      </c>
      <c r="I362" s="66">
        <v>4715036</v>
      </c>
      <c r="J362" s="66">
        <v>23994743</v>
      </c>
      <c r="K362" s="66">
        <v>18369316</v>
      </c>
      <c r="L362" s="66">
        <v>5625427</v>
      </c>
      <c r="M362" s="66">
        <v>25793437</v>
      </c>
      <c r="N362" s="66">
        <v>18940607</v>
      </c>
      <c r="O362" s="66">
        <v>6132157</v>
      </c>
      <c r="P362" s="66">
        <v>720673</v>
      </c>
      <c r="Q362" s="66">
        <v>26931634.808038283</v>
      </c>
      <c r="R362" s="66">
        <v>19569628</v>
      </c>
      <c r="S362" s="66">
        <v>6715773</v>
      </c>
      <c r="T362" s="66">
        <v>646234</v>
      </c>
      <c r="U362" s="66">
        <v>26278547.039999999</v>
      </c>
      <c r="V362" s="66">
        <v>19800807</v>
      </c>
      <c r="W362" s="66">
        <v>6931919</v>
      </c>
      <c r="X362" s="66">
        <v>37214</v>
      </c>
      <c r="Y362" s="66">
        <v>467099</v>
      </c>
      <c r="Z362" s="66">
        <v>26873147</v>
      </c>
      <c r="AA362" s="66">
        <v>20359612</v>
      </c>
      <c r="AB362" s="66">
        <v>6969133</v>
      </c>
      <c r="AC362" s="12">
        <v>27636880</v>
      </c>
      <c r="AD362" s="12">
        <v>20909979</v>
      </c>
      <c r="AE362" s="12">
        <v>7124121.5619999999</v>
      </c>
      <c r="AF362" s="19">
        <f>28337812+3710701+20514396</f>
        <v>52562909</v>
      </c>
      <c r="AG362" s="19">
        <f>21701014+3337251+15117599</f>
        <v>40155864</v>
      </c>
      <c r="AH362" s="19">
        <f>7198421.562+1320503+5594326</f>
        <v>14113250.561999999</v>
      </c>
      <c r="AI362" s="12">
        <v>52422543</v>
      </c>
      <c r="AJ362" s="12">
        <v>40290368</v>
      </c>
      <c r="AK362" s="33">
        <v>14254475.561999999</v>
      </c>
      <c r="AL362" s="12">
        <v>52599957</v>
      </c>
      <c r="AM362" s="12">
        <v>41315952</v>
      </c>
      <c r="AN362" s="33">
        <v>14393075.561999999</v>
      </c>
    </row>
    <row r="363" spans="1:40">
      <c r="A363" s="108">
        <v>603</v>
      </c>
      <c r="B363" s="9" t="s">
        <v>1852</v>
      </c>
      <c r="C363" s="109">
        <v>61.86</v>
      </c>
      <c r="D363" s="66">
        <v>13106574</v>
      </c>
      <c r="E363" s="39">
        <v>3602054</v>
      </c>
      <c r="F363" s="66">
        <v>9630920</v>
      </c>
      <c r="G363" s="66">
        <v>13377962</v>
      </c>
      <c r="H363" s="66">
        <v>3796726</v>
      </c>
      <c r="I363" s="66">
        <v>9810525</v>
      </c>
      <c r="J363" s="66">
        <v>14106031</v>
      </c>
      <c r="K363" s="66">
        <v>3891220</v>
      </c>
      <c r="L363" s="66">
        <v>10299351</v>
      </c>
      <c r="M363" s="66">
        <v>14355783</v>
      </c>
      <c r="N363" s="66">
        <v>4039739</v>
      </c>
      <c r="O363" s="66">
        <v>9363751</v>
      </c>
      <c r="P363" s="66">
        <v>1100461</v>
      </c>
      <c r="Q363" s="66">
        <v>14762561.506602872</v>
      </c>
      <c r="R363" s="66">
        <v>4503688</v>
      </c>
      <c r="S363" s="66">
        <v>10254928</v>
      </c>
      <c r="T363" s="66">
        <v>3946</v>
      </c>
      <c r="U363" s="66">
        <v>14205800.124</v>
      </c>
      <c r="V363" s="66">
        <v>4515273</v>
      </c>
      <c r="W363" s="66">
        <v>9659551</v>
      </c>
      <c r="X363" s="66">
        <v>51857</v>
      </c>
      <c r="Y363" s="66">
        <v>585716</v>
      </c>
      <c r="Z363" s="66">
        <v>14489416</v>
      </c>
      <c r="AA363" s="66">
        <v>4653780</v>
      </c>
      <c r="AB363" s="66">
        <v>9835636</v>
      </c>
      <c r="AC363" s="12">
        <v>14848664</v>
      </c>
      <c r="AD363" s="12">
        <v>4798921</v>
      </c>
      <c r="AE363" s="12">
        <v>10049743</v>
      </c>
      <c r="AF363" s="12">
        <v>14525980</v>
      </c>
      <c r="AG363" s="12">
        <v>4882095</v>
      </c>
      <c r="AH363" s="12">
        <v>10085868</v>
      </c>
      <c r="AI363" s="12">
        <v>14419594</v>
      </c>
      <c r="AJ363" s="12">
        <v>4988650</v>
      </c>
      <c r="AK363" s="33">
        <v>10121468</v>
      </c>
      <c r="AL363" s="12">
        <v>14523439</v>
      </c>
      <c r="AM363" s="12">
        <v>5160616</v>
      </c>
      <c r="AN363" s="33">
        <v>10156418</v>
      </c>
    </row>
    <row r="364" spans="1:40">
      <c r="A364" s="108">
        <v>605</v>
      </c>
      <c r="B364" s="9" t="s">
        <v>1853</v>
      </c>
      <c r="C364" s="109">
        <v>27.27</v>
      </c>
      <c r="D364" s="66">
        <v>15073351</v>
      </c>
      <c r="E364" s="39">
        <v>7265229</v>
      </c>
      <c r="F364" s="66">
        <v>9343785</v>
      </c>
      <c r="G364" s="66">
        <v>15860056</v>
      </c>
      <c r="H364" s="66">
        <v>8312731</v>
      </c>
      <c r="I364" s="66">
        <v>9689857</v>
      </c>
      <c r="J364" s="66">
        <v>16118464</v>
      </c>
      <c r="K364" s="66">
        <v>8736670</v>
      </c>
      <c r="L364" s="66">
        <v>9793582</v>
      </c>
      <c r="M364" s="66">
        <v>16270720</v>
      </c>
      <c r="N364" s="66">
        <v>8932603</v>
      </c>
      <c r="O364" s="66">
        <v>8844227</v>
      </c>
      <c r="P364" s="66">
        <v>1039405</v>
      </c>
      <c r="Q364" s="66">
        <v>16430082.97033493</v>
      </c>
      <c r="R364" s="66">
        <v>10908954</v>
      </c>
      <c r="S364" s="66">
        <v>9685959</v>
      </c>
      <c r="T364" s="66">
        <v>0</v>
      </c>
      <c r="U364" s="66">
        <v>15978763.512</v>
      </c>
      <c r="V364" s="66">
        <v>10987020</v>
      </c>
      <c r="W364" s="66">
        <v>9120106</v>
      </c>
      <c r="X364" s="66">
        <v>48961</v>
      </c>
      <c r="Y364" s="66">
        <v>560042</v>
      </c>
      <c r="Z364" s="66">
        <v>15588078</v>
      </c>
      <c r="AA364" s="66">
        <v>11132046</v>
      </c>
      <c r="AB364" s="66">
        <v>9169067</v>
      </c>
      <c r="AC364" s="12">
        <v>15882762</v>
      </c>
      <c r="AD364" s="12">
        <v>11359856</v>
      </c>
      <c r="AE364" s="12">
        <v>9233467</v>
      </c>
      <c r="AF364" s="12">
        <v>15889254</v>
      </c>
      <c r="AG364" s="12">
        <v>11667688</v>
      </c>
      <c r="AH364" s="12">
        <v>9272992</v>
      </c>
      <c r="AI364" s="12">
        <v>15504219</v>
      </c>
      <c r="AJ364" s="12">
        <v>11484398</v>
      </c>
      <c r="AK364" s="33">
        <v>9311217</v>
      </c>
      <c r="AL364" s="12">
        <v>15834018</v>
      </c>
      <c r="AM364" s="12">
        <v>11664726</v>
      </c>
      <c r="AN364" s="33">
        <v>9349517</v>
      </c>
    </row>
    <row r="365" spans="1:40">
      <c r="A365" s="108">
        <v>610</v>
      </c>
      <c r="B365" s="9" t="s">
        <v>1854</v>
      </c>
      <c r="C365" s="109">
        <v>50.22</v>
      </c>
      <c r="D365" s="66">
        <v>16693060</v>
      </c>
      <c r="E365" s="39">
        <v>7990286</v>
      </c>
      <c r="F365" s="66">
        <v>8905601</v>
      </c>
      <c r="G365" s="66">
        <v>17725876</v>
      </c>
      <c r="H365" s="66">
        <v>8610748</v>
      </c>
      <c r="I365" s="66">
        <v>9391438</v>
      </c>
      <c r="J365" s="66">
        <v>18827304</v>
      </c>
      <c r="K365" s="66">
        <v>8914333</v>
      </c>
      <c r="L365" s="66">
        <v>9934552</v>
      </c>
      <c r="M365" s="66">
        <v>19657064</v>
      </c>
      <c r="N365" s="66">
        <v>9471071</v>
      </c>
      <c r="O365" s="66">
        <v>9246935</v>
      </c>
      <c r="P365" s="66">
        <v>1086732</v>
      </c>
      <c r="Q365" s="66">
        <v>20747434.319617227</v>
      </c>
      <c r="R365" s="66">
        <v>10251619</v>
      </c>
      <c r="S365" s="66">
        <v>10126994</v>
      </c>
      <c r="T365" s="66">
        <v>368821</v>
      </c>
      <c r="U365" s="66">
        <v>20412503.039999999</v>
      </c>
      <c r="V365" s="66">
        <v>10455439</v>
      </c>
      <c r="W365" s="66">
        <v>9882650</v>
      </c>
      <c r="X365" s="66">
        <v>53054</v>
      </c>
      <c r="Y365" s="66">
        <v>619686</v>
      </c>
      <c r="Z365" s="66">
        <v>20584849</v>
      </c>
      <c r="AA365" s="66">
        <v>10676599</v>
      </c>
      <c r="AB365" s="66">
        <v>9935704</v>
      </c>
      <c r="AC365" s="12">
        <v>20759601</v>
      </c>
      <c r="AD365" s="12">
        <v>10923476</v>
      </c>
      <c r="AE365" s="12">
        <v>10026904</v>
      </c>
      <c r="AF365" s="12">
        <v>20785812</v>
      </c>
      <c r="AG365" s="12">
        <v>11067299</v>
      </c>
      <c r="AH365" s="12">
        <v>10083104</v>
      </c>
      <c r="AI365" s="12">
        <v>20944478</v>
      </c>
      <c r="AJ365" s="12">
        <v>11060794</v>
      </c>
      <c r="AK365" s="33">
        <v>10138704</v>
      </c>
      <c r="AL365" s="12">
        <v>21651624</v>
      </c>
      <c r="AM365" s="12">
        <v>11097471</v>
      </c>
      <c r="AN365" s="33">
        <v>10554153</v>
      </c>
    </row>
    <row r="366" spans="1:40">
      <c r="A366" s="108">
        <v>615</v>
      </c>
      <c r="B366" s="9" t="s">
        <v>1855</v>
      </c>
      <c r="C366" s="109">
        <v>68.05</v>
      </c>
      <c r="D366" s="66">
        <v>17339154</v>
      </c>
      <c r="E366" s="39">
        <v>518662</v>
      </c>
      <c r="F366" s="66">
        <v>16820492</v>
      </c>
      <c r="G366" s="66">
        <v>17708359</v>
      </c>
      <c r="H366" s="66">
        <v>623845</v>
      </c>
      <c r="I366" s="66">
        <v>17084514</v>
      </c>
      <c r="J366" s="66">
        <v>18516080</v>
      </c>
      <c r="K366" s="66">
        <v>678872</v>
      </c>
      <c r="L366" s="66">
        <v>17837208</v>
      </c>
      <c r="M366" s="66">
        <v>19014821</v>
      </c>
      <c r="N366" s="66">
        <v>720901</v>
      </c>
      <c r="O366" s="66">
        <v>16370053</v>
      </c>
      <c r="P366" s="66">
        <v>1923867</v>
      </c>
      <c r="Q366" s="66">
        <v>18226670.661818184</v>
      </c>
      <c r="R366" s="66">
        <v>2067242</v>
      </c>
      <c r="S366" s="66">
        <v>17928042</v>
      </c>
      <c r="T366" s="66">
        <v>0</v>
      </c>
      <c r="U366" s="66">
        <v>17923395.240000002</v>
      </c>
      <c r="V366" s="66">
        <v>2103961</v>
      </c>
      <c r="W366" s="66">
        <v>16880687</v>
      </c>
      <c r="X366" s="66">
        <v>90623</v>
      </c>
      <c r="Y366" s="66">
        <v>1004932</v>
      </c>
      <c r="Z366" s="66">
        <v>17935653</v>
      </c>
      <c r="AA366" s="66">
        <v>2172893</v>
      </c>
      <c r="AB366" s="66">
        <v>16971310</v>
      </c>
      <c r="AC366" s="12">
        <v>17818204</v>
      </c>
      <c r="AD366" s="12">
        <v>2286653</v>
      </c>
      <c r="AE366" s="12">
        <v>17043590</v>
      </c>
      <c r="AF366" s="12">
        <v>17517520</v>
      </c>
      <c r="AG366" s="12">
        <v>2367862</v>
      </c>
      <c r="AH366" s="12">
        <v>17086740</v>
      </c>
      <c r="AI366" s="12">
        <v>17539155</v>
      </c>
      <c r="AJ366" s="12">
        <v>2500939</v>
      </c>
      <c r="AK366" s="33">
        <v>17129715</v>
      </c>
      <c r="AL366" s="12">
        <v>17879139</v>
      </c>
      <c r="AM366" s="12">
        <v>2687482</v>
      </c>
      <c r="AN366" s="33">
        <v>17172640</v>
      </c>
    </row>
    <row r="367" spans="1:40">
      <c r="A367" s="108">
        <v>616</v>
      </c>
      <c r="B367" s="9" t="s">
        <v>1420</v>
      </c>
      <c r="C367" s="109">
        <v>40.21</v>
      </c>
      <c r="D367" s="66"/>
      <c r="E367" s="39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>
        <v>0</v>
      </c>
      <c r="R367" s="66"/>
      <c r="S367" s="66"/>
      <c r="T367" s="66"/>
      <c r="U367" s="66">
        <v>16872486</v>
      </c>
      <c r="V367" s="66">
        <v>9799433.7010924481</v>
      </c>
      <c r="W367" s="66">
        <v>7802151</v>
      </c>
      <c r="X367" s="66">
        <v>41885</v>
      </c>
      <c r="Y367" s="66">
        <v>487764</v>
      </c>
      <c r="Z367" s="66">
        <v>16879384</v>
      </c>
      <c r="AA367" s="66">
        <v>9899773</v>
      </c>
      <c r="AB367" s="66">
        <v>7844036</v>
      </c>
      <c r="AC367" s="12">
        <v>17419519</v>
      </c>
      <c r="AD367" s="12">
        <v>10045000</v>
      </c>
      <c r="AE367" s="12">
        <v>7915436</v>
      </c>
      <c r="AF367" s="12">
        <v>17689265</v>
      </c>
      <c r="AG367" s="12">
        <v>10457924</v>
      </c>
      <c r="AH367" s="12">
        <v>7959611</v>
      </c>
      <c r="AI367" s="12">
        <v>18020997</v>
      </c>
      <c r="AJ367" s="12">
        <v>10736761</v>
      </c>
      <c r="AK367" s="33">
        <v>8003886</v>
      </c>
      <c r="AL367" s="12">
        <v>17776166</v>
      </c>
      <c r="AM367" s="12">
        <v>10841421</v>
      </c>
      <c r="AN367" s="33">
        <v>8047361</v>
      </c>
    </row>
    <row r="368" spans="1:40">
      <c r="A368" s="108">
        <v>618</v>
      </c>
      <c r="B368" s="9" t="s">
        <v>1856</v>
      </c>
      <c r="C368" s="109">
        <v>17.5</v>
      </c>
      <c r="D368" s="66">
        <v>8878410</v>
      </c>
      <c r="E368" s="39">
        <v>10098842</v>
      </c>
      <c r="F368" s="66">
        <v>2672816.7999999998</v>
      </c>
      <c r="G368" s="66">
        <v>9250332</v>
      </c>
      <c r="H368" s="66">
        <v>10102954</v>
      </c>
      <c r="I368" s="66">
        <v>2737902.8</v>
      </c>
      <c r="J368" s="66">
        <v>9395655</v>
      </c>
      <c r="K368" s="66">
        <v>9910102</v>
      </c>
      <c r="L368" s="66">
        <v>2793902.8</v>
      </c>
      <c r="M368" s="66">
        <v>9799535</v>
      </c>
      <c r="N368" s="66">
        <v>9631380</v>
      </c>
      <c r="O368" s="66">
        <v>2563329.7999999998</v>
      </c>
      <c r="P368" s="66">
        <v>301252</v>
      </c>
      <c r="Q368" s="66">
        <v>9958320.0275598094</v>
      </c>
      <c r="R368" s="66">
        <v>9695771</v>
      </c>
      <c r="S368" s="66">
        <v>2807290</v>
      </c>
      <c r="T368" s="66">
        <v>0</v>
      </c>
      <c r="U368" s="66">
        <v>9969549.1140000001</v>
      </c>
      <c r="V368" s="66">
        <v>9487659</v>
      </c>
      <c r="W368" s="66">
        <v>2643288</v>
      </c>
      <c r="X368" s="66">
        <v>14190</v>
      </c>
      <c r="Y368" s="66">
        <v>177387</v>
      </c>
      <c r="Z368" s="66">
        <v>9915801</v>
      </c>
      <c r="AA368" s="66">
        <v>9513236</v>
      </c>
      <c r="AB368" s="66">
        <v>2657478</v>
      </c>
      <c r="AC368" s="12">
        <v>10178607</v>
      </c>
      <c r="AD368" s="12">
        <v>9534109</v>
      </c>
      <c r="AE368" s="12">
        <v>2700038</v>
      </c>
      <c r="AF368" s="12">
        <v>10635683</v>
      </c>
      <c r="AG368" s="12">
        <v>9671358</v>
      </c>
      <c r="AH368" s="12">
        <v>2726838</v>
      </c>
      <c r="AI368" s="12">
        <v>10662018</v>
      </c>
      <c r="AJ368" s="12">
        <v>9324675</v>
      </c>
      <c r="AK368" s="33">
        <v>2753513</v>
      </c>
      <c r="AL368" s="12">
        <v>10878643</v>
      </c>
      <c r="AM368" s="12">
        <v>9349872</v>
      </c>
      <c r="AN368" s="33">
        <v>2780663</v>
      </c>
    </row>
    <row r="369" spans="1:40">
      <c r="A369" s="108">
        <v>620</v>
      </c>
      <c r="B369" s="9" t="s">
        <v>1857</v>
      </c>
      <c r="C369" s="109">
        <v>17.5</v>
      </c>
      <c r="D369" s="66">
        <v>2881502</v>
      </c>
      <c r="E369" s="39">
        <v>2980030</v>
      </c>
      <c r="F369" s="66">
        <v>790482</v>
      </c>
      <c r="G369" s="66">
        <v>3230183</v>
      </c>
      <c r="H369" s="66">
        <v>3023460</v>
      </c>
      <c r="I369" s="66">
        <v>851501</v>
      </c>
      <c r="J369" s="66">
        <v>3463889</v>
      </c>
      <c r="K369" s="66">
        <v>3187414</v>
      </c>
      <c r="L369" s="66">
        <v>892400</v>
      </c>
      <c r="M369" s="66">
        <v>3734852</v>
      </c>
      <c r="N369" s="66">
        <v>3255818</v>
      </c>
      <c r="O369" s="66">
        <v>840984</v>
      </c>
      <c r="P369" s="66">
        <v>98835</v>
      </c>
      <c r="Q369" s="66">
        <v>3848242.2752153119</v>
      </c>
      <c r="R369" s="66">
        <v>3256016</v>
      </c>
      <c r="S369" s="66">
        <v>921023</v>
      </c>
      <c r="T369" s="66">
        <v>0</v>
      </c>
      <c r="U369" s="66">
        <v>3748889.16</v>
      </c>
      <c r="V369" s="66">
        <v>3345125</v>
      </c>
      <c r="W369" s="66">
        <v>867217</v>
      </c>
      <c r="X369" s="66">
        <v>4656</v>
      </c>
      <c r="Y369" s="66">
        <v>59925</v>
      </c>
      <c r="Z369" s="66">
        <v>3766444</v>
      </c>
      <c r="AA369" s="66">
        <v>3420481</v>
      </c>
      <c r="AB369" s="66">
        <v>871873</v>
      </c>
      <c r="AC369" s="19">
        <f>3871973+250741+384591</f>
        <v>4507305</v>
      </c>
      <c r="AD369" s="12">
        <v>3391112</v>
      </c>
      <c r="AE369" s="19">
        <f>888833+78723+56292</f>
        <v>1023848</v>
      </c>
      <c r="AF369" s="12">
        <v>4631328</v>
      </c>
      <c r="AG369" s="12">
        <v>4040189</v>
      </c>
      <c r="AH369" s="12">
        <v>1036398</v>
      </c>
      <c r="AI369" s="12">
        <v>4817370</v>
      </c>
      <c r="AJ369" s="12">
        <v>4122172</v>
      </c>
      <c r="AK369" s="33">
        <v>1049323</v>
      </c>
      <c r="AL369" s="12">
        <v>5052434</v>
      </c>
      <c r="AM369" s="12">
        <v>4334259</v>
      </c>
      <c r="AN369" s="33">
        <v>1062648</v>
      </c>
    </row>
    <row r="370" spans="1:40">
      <c r="A370" s="108">
        <v>622</v>
      </c>
      <c r="B370" s="9" t="s">
        <v>1858</v>
      </c>
      <c r="C370" s="109">
        <v>53.99</v>
      </c>
      <c r="D370" s="66">
        <v>15426759</v>
      </c>
      <c r="E370" s="39">
        <v>5876193</v>
      </c>
      <c r="F370" s="66">
        <v>10378194</v>
      </c>
      <c r="G370" s="66">
        <v>15675653</v>
      </c>
      <c r="H370" s="66">
        <v>6231925</v>
      </c>
      <c r="I370" s="66">
        <v>10509983</v>
      </c>
      <c r="J370" s="66">
        <v>16290966</v>
      </c>
      <c r="K370" s="66">
        <v>6659559</v>
      </c>
      <c r="L370" s="66">
        <v>10845267</v>
      </c>
      <c r="M370" s="66">
        <v>17163606</v>
      </c>
      <c r="N370" s="66">
        <v>6723921</v>
      </c>
      <c r="O370" s="66">
        <v>10139052</v>
      </c>
      <c r="P370" s="66">
        <v>1191577</v>
      </c>
      <c r="Q370" s="66">
        <v>17821603.166315794</v>
      </c>
      <c r="R370" s="66">
        <v>7213787</v>
      </c>
      <c r="S370" s="66">
        <v>11104016</v>
      </c>
      <c r="T370" s="66">
        <v>0</v>
      </c>
      <c r="U370" s="66">
        <v>17631668.597999997</v>
      </c>
      <c r="V370" s="66">
        <v>7334869</v>
      </c>
      <c r="W370" s="66">
        <v>10455320</v>
      </c>
      <c r="X370" s="66">
        <v>56129</v>
      </c>
      <c r="Y370" s="66">
        <v>643892</v>
      </c>
      <c r="Z370" s="66">
        <v>17725268</v>
      </c>
      <c r="AA370" s="66">
        <v>7567852</v>
      </c>
      <c r="AB370" s="66">
        <v>10511449</v>
      </c>
      <c r="AC370" s="12">
        <v>18008630</v>
      </c>
      <c r="AD370" s="12">
        <v>7894508</v>
      </c>
      <c r="AE370" s="12">
        <v>10589769</v>
      </c>
      <c r="AF370" s="12">
        <v>17925439</v>
      </c>
      <c r="AG370" s="12">
        <v>8081231</v>
      </c>
      <c r="AH370" s="12">
        <v>10637619</v>
      </c>
      <c r="AI370" s="12">
        <v>17804636</v>
      </c>
      <c r="AJ370" s="12">
        <v>8183978</v>
      </c>
      <c r="AK370" s="33">
        <v>10684594</v>
      </c>
      <c r="AL370" s="12">
        <v>17580139</v>
      </c>
      <c r="AM370" s="12">
        <v>8234791</v>
      </c>
      <c r="AN370" s="33">
        <v>10729594</v>
      </c>
    </row>
    <row r="371" spans="1:40">
      <c r="A371" s="108">
        <v>625</v>
      </c>
      <c r="B371" s="9" t="s">
        <v>1859</v>
      </c>
      <c r="C371" s="109">
        <v>39.549999999999997</v>
      </c>
      <c r="D371" s="66">
        <v>40912576</v>
      </c>
      <c r="E371" s="39">
        <v>21884965</v>
      </c>
      <c r="F371" s="66">
        <v>19283254</v>
      </c>
      <c r="G371" s="66">
        <v>41935929</v>
      </c>
      <c r="H371" s="66">
        <v>23349196</v>
      </c>
      <c r="I371" s="66">
        <v>19665067</v>
      </c>
      <c r="J371" s="66">
        <v>44782550</v>
      </c>
      <c r="K371" s="66">
        <v>24739437</v>
      </c>
      <c r="L371" s="66">
        <v>20734543</v>
      </c>
      <c r="M371" s="66">
        <v>47098996</v>
      </c>
      <c r="N371" s="66">
        <v>25851193</v>
      </c>
      <c r="O371" s="66">
        <v>19340030</v>
      </c>
      <c r="P371" s="66">
        <v>2272909</v>
      </c>
      <c r="Q371" s="66">
        <v>48428019.06526316</v>
      </c>
      <c r="R371" s="66">
        <v>27952831</v>
      </c>
      <c r="S371" s="66">
        <v>21180680</v>
      </c>
      <c r="T371" s="66">
        <v>0</v>
      </c>
      <c r="U371" s="66">
        <v>47983788.083999999</v>
      </c>
      <c r="V371" s="66">
        <v>28495798</v>
      </c>
      <c r="W371" s="66">
        <v>19943306</v>
      </c>
      <c r="X371" s="66">
        <v>107065</v>
      </c>
      <c r="Y371" s="66">
        <v>1272209</v>
      </c>
      <c r="Z371" s="66">
        <v>48390610</v>
      </c>
      <c r="AA371" s="66">
        <v>29073200</v>
      </c>
      <c r="AB371" s="66">
        <v>20050371</v>
      </c>
      <c r="AC371" s="12">
        <v>49427213</v>
      </c>
      <c r="AD371" s="12">
        <v>30075604</v>
      </c>
      <c r="AE371" s="12">
        <v>20269571</v>
      </c>
      <c r="AF371" s="12">
        <v>49488995</v>
      </c>
      <c r="AG371" s="12">
        <v>30660371</v>
      </c>
      <c r="AH371" s="12">
        <v>20403671</v>
      </c>
      <c r="AI371" s="12">
        <v>49690981</v>
      </c>
      <c r="AJ371" s="12">
        <v>31221396</v>
      </c>
      <c r="AK371" s="33">
        <v>20536596</v>
      </c>
      <c r="AL371" s="12">
        <v>51489038</v>
      </c>
      <c r="AM371" s="12">
        <v>31846579</v>
      </c>
      <c r="AN371" s="33">
        <v>20671771</v>
      </c>
    </row>
    <row r="372" spans="1:40">
      <c r="A372" s="108">
        <v>632</v>
      </c>
      <c r="B372" s="9" t="s">
        <v>1425</v>
      </c>
      <c r="C372" s="109">
        <v>39.39</v>
      </c>
      <c r="D372" s="66">
        <v>1195209</v>
      </c>
      <c r="E372" s="39">
        <v>674787</v>
      </c>
      <c r="F372" s="66">
        <v>646741</v>
      </c>
      <c r="G372" s="66">
        <v>1312143</v>
      </c>
      <c r="H372" s="66">
        <v>731037</v>
      </c>
      <c r="I372" s="66">
        <v>711347</v>
      </c>
      <c r="J372" s="66">
        <v>1277283</v>
      </c>
      <c r="K372" s="66">
        <v>717531</v>
      </c>
      <c r="L372" s="66">
        <v>719547</v>
      </c>
      <c r="M372" s="66">
        <v>1377086</v>
      </c>
      <c r="N372" s="66">
        <v>699752</v>
      </c>
      <c r="O372" s="66">
        <v>691531</v>
      </c>
      <c r="P372" s="66">
        <v>81271</v>
      </c>
      <c r="Q372" s="66">
        <v>1450752.9125358853</v>
      </c>
      <c r="R372" s="66">
        <v>732969</v>
      </c>
      <c r="S372" s="66">
        <v>757346</v>
      </c>
      <c r="T372" s="66">
        <v>0</v>
      </c>
      <c r="U372" s="66">
        <v>1401680.358</v>
      </c>
      <c r="V372" s="66">
        <v>744562</v>
      </c>
      <c r="W372" s="66">
        <v>713102</v>
      </c>
      <c r="X372" s="66">
        <v>3828</v>
      </c>
      <c r="Y372" s="66">
        <v>44616</v>
      </c>
      <c r="Z372" s="66">
        <v>1350534</v>
      </c>
      <c r="AA372" s="66">
        <v>753143</v>
      </c>
      <c r="AB372" s="66">
        <v>716930</v>
      </c>
      <c r="AC372" s="12">
        <v>1413142</v>
      </c>
      <c r="AD372" s="12">
        <v>785219</v>
      </c>
      <c r="AE372" s="12">
        <v>723330</v>
      </c>
      <c r="AF372" s="12">
        <v>1413824</v>
      </c>
      <c r="AG372" s="12">
        <v>797176</v>
      </c>
      <c r="AH372" s="12">
        <v>727230</v>
      </c>
      <c r="AI372" s="12">
        <v>1269753</v>
      </c>
      <c r="AJ372" s="12">
        <v>783121</v>
      </c>
      <c r="AK372" s="33">
        <v>730880</v>
      </c>
      <c r="AL372" s="12">
        <v>1290268</v>
      </c>
      <c r="AM372" s="12">
        <v>795911</v>
      </c>
      <c r="AN372" s="33">
        <v>734280</v>
      </c>
    </row>
    <row r="373" spans="1:40">
      <c r="A373" s="108">
        <v>635</v>
      </c>
      <c r="B373" s="9" t="s">
        <v>1860</v>
      </c>
      <c r="C373" s="109">
        <v>37.65</v>
      </c>
      <c r="D373" s="66">
        <v>16411075</v>
      </c>
      <c r="E373" s="39">
        <v>9277515</v>
      </c>
      <c r="F373" s="66">
        <v>7747832.0000000009</v>
      </c>
      <c r="G373" s="66">
        <v>17068928</v>
      </c>
      <c r="H373" s="66">
        <v>9492361</v>
      </c>
      <c r="I373" s="66">
        <v>8092876.0000000009</v>
      </c>
      <c r="J373" s="66">
        <v>17956787</v>
      </c>
      <c r="K373" s="66">
        <v>9547848</v>
      </c>
      <c r="L373" s="66">
        <v>8550035</v>
      </c>
      <c r="M373" s="66">
        <v>18638347</v>
      </c>
      <c r="N373" s="66">
        <v>9708028</v>
      </c>
      <c r="O373" s="66">
        <v>7991169</v>
      </c>
      <c r="P373" s="66">
        <v>939150</v>
      </c>
      <c r="Q373" s="66">
        <v>18841797.769186605</v>
      </c>
      <c r="R373" s="66">
        <v>10035980</v>
      </c>
      <c r="S373" s="66">
        <v>8751713</v>
      </c>
      <c r="T373" s="66">
        <v>54105</v>
      </c>
      <c r="U373" s="66">
        <v>17732901.377999999</v>
      </c>
      <c r="V373" s="66">
        <v>10045858</v>
      </c>
      <c r="W373" s="66">
        <v>8291382</v>
      </c>
      <c r="X373" s="66">
        <v>44512</v>
      </c>
      <c r="Y373" s="66">
        <v>520024</v>
      </c>
      <c r="Z373" s="66">
        <v>17880776</v>
      </c>
      <c r="AA373" s="66">
        <v>10085382</v>
      </c>
      <c r="AB373" s="66">
        <v>8335894</v>
      </c>
      <c r="AC373" s="12">
        <v>17613394</v>
      </c>
      <c r="AD373" s="12">
        <v>10334614</v>
      </c>
      <c r="AE373" s="12">
        <v>8410334</v>
      </c>
      <c r="AF373" s="12">
        <v>17159555</v>
      </c>
      <c r="AG373" s="12">
        <v>10602338</v>
      </c>
      <c r="AH373" s="12">
        <v>8454734</v>
      </c>
      <c r="AI373" s="12">
        <v>16974405</v>
      </c>
      <c r="AJ373" s="12">
        <v>10521566</v>
      </c>
      <c r="AK373" s="33">
        <v>8498034</v>
      </c>
      <c r="AL373" s="12">
        <v>16927679</v>
      </c>
      <c r="AM373" s="12">
        <v>10815311</v>
      </c>
      <c r="AN373" s="33">
        <v>8540559</v>
      </c>
    </row>
    <row r="374" spans="1:40">
      <c r="A374" s="108">
        <v>640</v>
      </c>
      <c r="B374" s="9" t="s">
        <v>1861</v>
      </c>
      <c r="C374" s="109">
        <v>17.5</v>
      </c>
      <c r="D374" s="66">
        <v>9779664</v>
      </c>
      <c r="E374" s="39">
        <v>11276561</v>
      </c>
      <c r="F374" s="66">
        <v>1482929.2</v>
      </c>
      <c r="G374" s="66">
        <v>11043068</v>
      </c>
      <c r="H374" s="66">
        <v>11833214</v>
      </c>
      <c r="I374" s="66">
        <v>1704025.2</v>
      </c>
      <c r="J374" s="66">
        <v>11535486</v>
      </c>
      <c r="K374" s="66">
        <v>12039761</v>
      </c>
      <c r="L374" s="66">
        <v>1798430.2</v>
      </c>
      <c r="M374" s="66">
        <v>12261008</v>
      </c>
      <c r="N374" s="66">
        <v>11881005</v>
      </c>
      <c r="O374" s="66">
        <v>1722913.2</v>
      </c>
      <c r="P374" s="66">
        <v>202483</v>
      </c>
      <c r="Q374" s="66">
        <v>12736972.591770336</v>
      </c>
      <c r="R374" s="66">
        <v>12027622</v>
      </c>
      <c r="S374" s="66">
        <v>1886888</v>
      </c>
      <c r="T374" s="66">
        <v>0</v>
      </c>
      <c r="U374" s="66">
        <v>12226662.599999998</v>
      </c>
      <c r="V374" s="66">
        <v>11610510</v>
      </c>
      <c r="W374" s="66">
        <v>1776656</v>
      </c>
      <c r="X374" s="66">
        <v>9538</v>
      </c>
      <c r="Y374" s="66">
        <v>132844</v>
      </c>
      <c r="Z374" s="66">
        <v>12055418</v>
      </c>
      <c r="AA374" s="66">
        <v>11452179</v>
      </c>
      <c r="AB374" s="66">
        <v>1786194</v>
      </c>
      <c r="AC374" s="12">
        <v>12584072</v>
      </c>
      <c r="AD374" s="12">
        <v>11667076</v>
      </c>
      <c r="AE374" s="12">
        <v>1836274</v>
      </c>
      <c r="AF374" s="12">
        <v>12876490</v>
      </c>
      <c r="AG374" s="12">
        <v>11748056</v>
      </c>
      <c r="AH374" s="12">
        <v>1867899</v>
      </c>
      <c r="AI374" s="12">
        <v>13172186</v>
      </c>
      <c r="AJ374" s="12">
        <v>11470046</v>
      </c>
      <c r="AK374" s="33">
        <v>2020931</v>
      </c>
      <c r="AL374" s="12">
        <v>13659882</v>
      </c>
      <c r="AM374" s="12">
        <v>11719574</v>
      </c>
      <c r="AN374" s="33">
        <v>2053456</v>
      </c>
    </row>
    <row r="375" spans="1:40">
      <c r="A375" s="108">
        <v>645</v>
      </c>
      <c r="B375" s="9" t="s">
        <v>1862</v>
      </c>
      <c r="C375" s="109">
        <v>17.5</v>
      </c>
      <c r="D375" s="66">
        <v>31552699</v>
      </c>
      <c r="E375" s="39">
        <v>26916269</v>
      </c>
      <c r="F375" s="66">
        <v>6323844</v>
      </c>
      <c r="G375" s="66">
        <v>31921636</v>
      </c>
      <c r="H375" s="66">
        <v>27640649</v>
      </c>
      <c r="I375" s="66">
        <v>6521044</v>
      </c>
      <c r="J375" s="66">
        <v>32866009</v>
      </c>
      <c r="K375" s="66">
        <v>28181902</v>
      </c>
      <c r="L375" s="66">
        <v>6712794</v>
      </c>
      <c r="M375" s="66">
        <v>33929083</v>
      </c>
      <c r="N375" s="66">
        <v>28230096</v>
      </c>
      <c r="O375" s="66">
        <v>6176777</v>
      </c>
      <c r="P375" s="66">
        <v>725917</v>
      </c>
      <c r="Q375" s="66">
        <v>34720683.78947369</v>
      </c>
      <c r="R375" s="66">
        <v>29362682</v>
      </c>
      <c r="S375" s="66">
        <v>6764640</v>
      </c>
      <c r="T375" s="66">
        <v>0</v>
      </c>
      <c r="U375" s="66">
        <v>33550155.035999998</v>
      </c>
      <c r="V375" s="66">
        <v>29272877</v>
      </c>
      <c r="W375" s="66">
        <v>6369450</v>
      </c>
      <c r="X375" s="66">
        <v>34194</v>
      </c>
      <c r="Y375" s="66">
        <v>452946</v>
      </c>
      <c r="Z375" s="66">
        <v>33188220</v>
      </c>
      <c r="AA375" s="66">
        <v>29829472</v>
      </c>
      <c r="AB375" s="66">
        <v>6403644</v>
      </c>
      <c r="AC375" s="12">
        <v>34159114</v>
      </c>
      <c r="AD375" s="12">
        <v>30421379</v>
      </c>
      <c r="AE375" s="12">
        <v>6543564</v>
      </c>
      <c r="AF375" s="12">
        <v>34997479</v>
      </c>
      <c r="AG375" s="12">
        <v>31287824</v>
      </c>
      <c r="AH375" s="12">
        <v>6631289</v>
      </c>
      <c r="AI375" s="12">
        <v>34668834</v>
      </c>
      <c r="AJ375" s="12">
        <v>30189585</v>
      </c>
      <c r="AK375" s="33">
        <v>6718014</v>
      </c>
      <c r="AL375" s="12">
        <v>35460503</v>
      </c>
      <c r="AM375" s="12">
        <v>30284637</v>
      </c>
      <c r="AN375" s="33">
        <v>6803239</v>
      </c>
    </row>
    <row r="376" spans="1:40">
      <c r="A376" s="108">
        <v>650</v>
      </c>
      <c r="B376" s="9" t="s">
        <v>1863</v>
      </c>
      <c r="C376" s="109">
        <v>38.729999999999997</v>
      </c>
      <c r="D376" s="66">
        <v>23502323</v>
      </c>
      <c r="E376" s="39">
        <v>12171196</v>
      </c>
      <c r="F376" s="66">
        <v>11331127</v>
      </c>
      <c r="G376" s="66">
        <v>25227557</v>
      </c>
      <c r="H376" s="66">
        <v>13220377</v>
      </c>
      <c r="I376" s="66">
        <v>12078498</v>
      </c>
      <c r="J376" s="66">
        <v>26488176</v>
      </c>
      <c r="K376" s="66">
        <v>14032590</v>
      </c>
      <c r="L376" s="66">
        <v>12595982</v>
      </c>
      <c r="M376" s="66">
        <v>27834400</v>
      </c>
      <c r="N376" s="66">
        <v>14867498</v>
      </c>
      <c r="O376" s="66">
        <v>11760784</v>
      </c>
      <c r="P376" s="66">
        <v>1382169</v>
      </c>
      <c r="Q376" s="66">
        <v>28579093.545645937</v>
      </c>
      <c r="R376" s="66">
        <v>15934995</v>
      </c>
      <c r="S376" s="66">
        <v>12880094</v>
      </c>
      <c r="T376" s="66">
        <v>0</v>
      </c>
      <c r="U376" s="66">
        <v>27227094.57</v>
      </c>
      <c r="V376" s="66">
        <v>16519761</v>
      </c>
      <c r="W376" s="66">
        <v>12127640</v>
      </c>
      <c r="X376" s="66">
        <v>65106</v>
      </c>
      <c r="Y376" s="66">
        <v>766523</v>
      </c>
      <c r="Z376" s="66">
        <v>27435686</v>
      </c>
      <c r="AA376" s="66">
        <v>16943069</v>
      </c>
      <c r="AB376" s="66">
        <v>12192746</v>
      </c>
      <c r="AC376" s="12">
        <v>28588235</v>
      </c>
      <c r="AD376" s="12">
        <v>17614915</v>
      </c>
      <c r="AE376" s="12">
        <v>12315946</v>
      </c>
      <c r="AF376" s="12">
        <v>28145868</v>
      </c>
      <c r="AG376" s="12">
        <v>17936311</v>
      </c>
      <c r="AH376" s="12">
        <v>12390171</v>
      </c>
      <c r="AI376" s="12">
        <v>28150365</v>
      </c>
      <c r="AJ376" s="12">
        <v>18051150</v>
      </c>
      <c r="AK376" s="33">
        <v>12463021</v>
      </c>
      <c r="AL376" s="12">
        <v>28723483</v>
      </c>
      <c r="AM376" s="12">
        <v>18028977</v>
      </c>
      <c r="AN376" s="33">
        <v>12536246</v>
      </c>
    </row>
    <row r="377" spans="1:40">
      <c r="A377" s="108">
        <v>655</v>
      </c>
      <c r="B377" s="9" t="s">
        <v>1864</v>
      </c>
      <c r="C377" s="109">
        <v>17.5</v>
      </c>
      <c r="D377" s="66">
        <v>7739997</v>
      </c>
      <c r="E377" s="39">
        <v>8275872</v>
      </c>
      <c r="F377" s="66">
        <v>1191754.3999999999</v>
      </c>
      <c r="G377" s="66">
        <v>8206331</v>
      </c>
      <c r="H377" s="66">
        <v>8468634</v>
      </c>
      <c r="I377" s="66">
        <v>1273362.3999999999</v>
      </c>
      <c r="J377" s="66">
        <v>8844812</v>
      </c>
      <c r="K377" s="66">
        <v>8708826</v>
      </c>
      <c r="L377" s="66">
        <v>1385096.4</v>
      </c>
      <c r="M377" s="66">
        <v>9304310</v>
      </c>
      <c r="N377" s="66">
        <v>8639071</v>
      </c>
      <c r="O377" s="66">
        <v>1311389.3999999999</v>
      </c>
      <c r="P377" s="66">
        <v>154119</v>
      </c>
      <c r="Q377" s="66">
        <v>9990853.0587559827</v>
      </c>
      <c r="R377" s="66">
        <v>9006852</v>
      </c>
      <c r="S377" s="66">
        <v>1436198</v>
      </c>
      <c r="T377" s="66">
        <v>0</v>
      </c>
      <c r="U377" s="66">
        <v>10131211.535999998</v>
      </c>
      <c r="V377" s="66">
        <v>9255639</v>
      </c>
      <c r="W377" s="66">
        <v>1352295</v>
      </c>
      <c r="X377" s="66">
        <v>7260</v>
      </c>
      <c r="Y377" s="66">
        <v>106168</v>
      </c>
      <c r="Z377" s="66">
        <v>10389452</v>
      </c>
      <c r="AA377" s="66">
        <v>9537204</v>
      </c>
      <c r="AB377" s="66">
        <v>1359555</v>
      </c>
      <c r="AC377" s="12">
        <v>11120543</v>
      </c>
      <c r="AD377" s="12">
        <v>10202046</v>
      </c>
      <c r="AE377" s="12">
        <v>1408555</v>
      </c>
      <c r="AF377" s="12">
        <v>11227795</v>
      </c>
      <c r="AG377" s="12">
        <v>10290387</v>
      </c>
      <c r="AH377" s="12">
        <v>1438730</v>
      </c>
      <c r="AI377" s="12">
        <v>11333898</v>
      </c>
      <c r="AJ377" s="12">
        <v>10098983</v>
      </c>
      <c r="AK377" s="33">
        <v>1629376</v>
      </c>
      <c r="AL377" s="12">
        <v>11580014</v>
      </c>
      <c r="AM377" s="12">
        <v>10114738</v>
      </c>
      <c r="AN377" s="33">
        <v>1659576</v>
      </c>
    </row>
    <row r="378" spans="1:40">
      <c r="A378" s="108">
        <v>658</v>
      </c>
      <c r="B378" s="9" t="s">
        <v>1865</v>
      </c>
      <c r="C378" s="109">
        <v>54.11</v>
      </c>
      <c r="D378" s="66">
        <v>30449329</v>
      </c>
      <c r="E378" s="39">
        <v>9274397</v>
      </c>
      <c r="F378" s="66">
        <v>21174932</v>
      </c>
      <c r="G378" s="66">
        <v>32233347</v>
      </c>
      <c r="H378" s="66">
        <v>10252229</v>
      </c>
      <c r="I378" s="66">
        <v>22188433</v>
      </c>
      <c r="J378" s="66">
        <v>33797564</v>
      </c>
      <c r="K378" s="66">
        <v>11029311</v>
      </c>
      <c r="L378" s="66">
        <v>23069087</v>
      </c>
      <c r="M378" s="66">
        <v>36110116</v>
      </c>
      <c r="N378" s="66">
        <v>11697527</v>
      </c>
      <c r="O378" s="66">
        <v>21845257</v>
      </c>
      <c r="P378" s="66">
        <v>2567332</v>
      </c>
      <c r="Q378" s="66">
        <v>36777726.03406699</v>
      </c>
      <c r="R378" s="66">
        <v>11966621</v>
      </c>
      <c r="S378" s="66">
        <v>23924337</v>
      </c>
      <c r="T378" s="66">
        <v>886768</v>
      </c>
      <c r="U378" s="66">
        <v>35729459.82</v>
      </c>
      <c r="V378" s="66">
        <v>12287043</v>
      </c>
      <c r="W378" s="66">
        <v>23361642</v>
      </c>
      <c r="X378" s="66">
        <v>125416</v>
      </c>
      <c r="Y378" s="66">
        <v>1429447</v>
      </c>
      <c r="Z378" s="66">
        <v>35694097</v>
      </c>
      <c r="AA378" s="66">
        <v>12669036</v>
      </c>
      <c r="AB378" s="66">
        <v>23487058</v>
      </c>
      <c r="AC378" s="12">
        <v>36205278</v>
      </c>
      <c r="AD378" s="12">
        <v>13079319</v>
      </c>
      <c r="AE378" s="12">
        <v>23647098</v>
      </c>
      <c r="AF378" s="12">
        <v>36078034</v>
      </c>
      <c r="AG378" s="12">
        <v>13510547</v>
      </c>
      <c r="AH378" s="12">
        <v>23744648</v>
      </c>
      <c r="AI378" s="12">
        <v>36713400</v>
      </c>
      <c r="AJ378" s="12">
        <v>14006333</v>
      </c>
      <c r="AK378" s="33">
        <v>23842023</v>
      </c>
      <c r="AL378" s="12">
        <v>37460711</v>
      </c>
      <c r="AM378" s="12">
        <v>14629068</v>
      </c>
      <c r="AN378" s="33">
        <v>23938773</v>
      </c>
    </row>
    <row r="379" spans="1:40">
      <c r="A379" s="108">
        <v>660</v>
      </c>
      <c r="B379" s="9" t="s">
        <v>1866</v>
      </c>
      <c r="C379" s="109">
        <v>17.5</v>
      </c>
      <c r="D379" s="66">
        <v>13094670</v>
      </c>
      <c r="E379" s="39">
        <v>13143058</v>
      </c>
      <c r="F379" s="66">
        <v>3212073.2</v>
      </c>
      <c r="G379" s="66">
        <v>13492342</v>
      </c>
      <c r="H379" s="66">
        <v>13864524</v>
      </c>
      <c r="I379" s="66">
        <v>3298923.2</v>
      </c>
      <c r="J379" s="66">
        <v>13240289</v>
      </c>
      <c r="K379" s="66">
        <v>13643131</v>
      </c>
      <c r="L379" s="66">
        <v>3379473.2</v>
      </c>
      <c r="M379" s="66">
        <v>12973291</v>
      </c>
      <c r="N379" s="66">
        <v>12791886</v>
      </c>
      <c r="O379" s="66">
        <v>3090604.2</v>
      </c>
      <c r="P379" s="66">
        <v>363219</v>
      </c>
      <c r="Q379" s="66">
        <v>12824763.657799043</v>
      </c>
      <c r="R379" s="66">
        <v>12606630</v>
      </c>
      <c r="S379" s="66">
        <v>3384747</v>
      </c>
      <c r="T379" s="66">
        <v>0</v>
      </c>
      <c r="U379" s="66">
        <v>12466861.355999999</v>
      </c>
      <c r="V379" s="66">
        <v>12161887</v>
      </c>
      <c r="W379" s="66">
        <v>3187010</v>
      </c>
      <c r="X379" s="66">
        <v>17109</v>
      </c>
      <c r="Y379" s="66">
        <v>216203</v>
      </c>
      <c r="Z379" s="66">
        <v>11987364</v>
      </c>
      <c r="AA379" s="66">
        <v>11783104</v>
      </c>
      <c r="AB379" s="66">
        <v>3204119</v>
      </c>
      <c r="AC379" s="12">
        <v>12271544</v>
      </c>
      <c r="AD379" s="12">
        <v>11841626</v>
      </c>
      <c r="AE379" s="12">
        <v>3256279</v>
      </c>
      <c r="AF379" s="12">
        <v>12583436</v>
      </c>
      <c r="AG379" s="12">
        <v>12006085</v>
      </c>
      <c r="AH379" s="12">
        <v>3289004</v>
      </c>
      <c r="AI379" s="12">
        <v>12650853</v>
      </c>
      <c r="AJ379" s="12">
        <v>11365672</v>
      </c>
      <c r="AK379" s="33">
        <v>3321529</v>
      </c>
      <c r="AL379" s="12">
        <v>12867301</v>
      </c>
      <c r="AM379" s="12">
        <v>11188533</v>
      </c>
      <c r="AN379" s="33">
        <v>3353354</v>
      </c>
    </row>
    <row r="380" spans="1:40">
      <c r="A380" s="108">
        <v>662</v>
      </c>
      <c r="B380" s="9" t="s">
        <v>1433</v>
      </c>
      <c r="C380" s="109">
        <v>17.5</v>
      </c>
      <c r="D380" s="66">
        <v>2207961</v>
      </c>
      <c r="E380" s="39">
        <v>2145103</v>
      </c>
      <c r="F380" s="66">
        <v>375505.6</v>
      </c>
      <c r="G380" s="66">
        <v>2244629</v>
      </c>
      <c r="H380" s="66">
        <v>2179857</v>
      </c>
      <c r="I380" s="66">
        <v>389405.6</v>
      </c>
      <c r="J380" s="66">
        <v>2032717</v>
      </c>
      <c r="K380" s="66">
        <v>2125018</v>
      </c>
      <c r="L380" s="66">
        <v>401955.6</v>
      </c>
      <c r="M380" s="66">
        <v>2101262</v>
      </c>
      <c r="N380" s="66">
        <v>2056801</v>
      </c>
      <c r="O380" s="66">
        <v>370690.6</v>
      </c>
      <c r="P380" s="66">
        <v>43565</v>
      </c>
      <c r="Q380" s="66">
        <v>2272476.6989473687</v>
      </c>
      <c r="R380" s="66">
        <v>2094866</v>
      </c>
      <c r="S380" s="66">
        <v>405970</v>
      </c>
      <c r="T380" s="66">
        <v>0</v>
      </c>
      <c r="U380" s="66">
        <v>2284470.102</v>
      </c>
      <c r="V380" s="66">
        <v>2094019</v>
      </c>
      <c r="W380" s="66">
        <v>382253</v>
      </c>
      <c r="X380" s="66">
        <v>2052</v>
      </c>
      <c r="Y380" s="66">
        <v>28215</v>
      </c>
      <c r="Z380" s="66">
        <v>2507654</v>
      </c>
      <c r="AA380" s="66">
        <v>2157223</v>
      </c>
      <c r="AB380" s="66">
        <v>384305</v>
      </c>
      <c r="AC380" s="12">
        <v>2477293</v>
      </c>
      <c r="AD380" s="12">
        <v>2210649</v>
      </c>
      <c r="AE380" s="12">
        <v>394745</v>
      </c>
      <c r="AF380" s="12">
        <v>2381535</v>
      </c>
      <c r="AG380" s="12">
        <v>2239793</v>
      </c>
      <c r="AH380" s="12">
        <v>400995</v>
      </c>
      <c r="AI380" s="12">
        <v>2333265</v>
      </c>
      <c r="AJ380" s="12">
        <v>2082363</v>
      </c>
      <c r="AK380" s="33">
        <v>407070</v>
      </c>
      <c r="AL380" s="12">
        <v>2496034</v>
      </c>
      <c r="AM380" s="12">
        <v>2114411</v>
      </c>
      <c r="AN380" s="33">
        <v>413420</v>
      </c>
    </row>
    <row r="381" spans="1:40">
      <c r="A381" s="108">
        <v>665</v>
      </c>
      <c r="B381" s="9" t="s">
        <v>1867</v>
      </c>
      <c r="C381" s="109">
        <v>33.22</v>
      </c>
      <c r="D381" s="66">
        <v>13524454</v>
      </c>
      <c r="E381" s="39">
        <v>7948805</v>
      </c>
      <c r="F381" s="66">
        <v>6460005.0000000009</v>
      </c>
      <c r="G381" s="66">
        <v>14519330</v>
      </c>
      <c r="H381" s="66">
        <v>8906388</v>
      </c>
      <c r="I381" s="66">
        <v>6832785.0000000009</v>
      </c>
      <c r="J381" s="66">
        <v>15553549</v>
      </c>
      <c r="K381" s="66">
        <v>9668371</v>
      </c>
      <c r="L381" s="66">
        <v>7200036.0000000009</v>
      </c>
      <c r="M381" s="66">
        <v>16583275</v>
      </c>
      <c r="N381" s="66">
        <v>10105484</v>
      </c>
      <c r="O381" s="66">
        <v>6769499.0000000009</v>
      </c>
      <c r="P381" s="66">
        <v>795575</v>
      </c>
      <c r="Q381" s="66">
        <v>17047222.562296651</v>
      </c>
      <c r="R381" s="66">
        <v>10617731</v>
      </c>
      <c r="S381" s="66">
        <v>7413773</v>
      </c>
      <c r="T381" s="66">
        <v>0</v>
      </c>
      <c r="U381" s="66">
        <v>25704555.482000001</v>
      </c>
      <c r="V381" s="66">
        <v>16324122.86063578</v>
      </c>
      <c r="W381" s="66">
        <v>10304430</v>
      </c>
      <c r="X381" s="66">
        <v>55318</v>
      </c>
      <c r="Y381" s="66">
        <v>621851</v>
      </c>
      <c r="Z381" s="66">
        <v>25567244</v>
      </c>
      <c r="AA381" s="66">
        <v>16827381</v>
      </c>
      <c r="AB381" s="66">
        <v>10359748</v>
      </c>
      <c r="AC381" s="12">
        <v>26403268</v>
      </c>
      <c r="AD381" s="12">
        <v>17241340</v>
      </c>
      <c r="AE381" s="12">
        <v>10478788</v>
      </c>
      <c r="AF381" s="12">
        <v>26716909</v>
      </c>
      <c r="AG381" s="12">
        <v>17493884</v>
      </c>
      <c r="AH381" s="12">
        <v>10552138</v>
      </c>
      <c r="AI381" s="12">
        <v>26295108</v>
      </c>
      <c r="AJ381" s="12">
        <v>17518350</v>
      </c>
      <c r="AK381" s="33">
        <v>10623488</v>
      </c>
      <c r="AL381" s="12">
        <v>25836232</v>
      </c>
      <c r="AM381" s="12">
        <v>17647952</v>
      </c>
      <c r="AN381" s="33">
        <v>10692488</v>
      </c>
    </row>
    <row r="382" spans="1:40">
      <c r="A382" s="108">
        <v>670</v>
      </c>
      <c r="B382" s="9" t="s">
        <v>1868</v>
      </c>
      <c r="C382" s="109">
        <v>17.850000000000001</v>
      </c>
      <c r="D382" s="66">
        <v>5418605</v>
      </c>
      <c r="E382" s="39">
        <v>3086349</v>
      </c>
      <c r="F382" s="66">
        <v>2650507</v>
      </c>
      <c r="G382" s="66">
        <v>5733999</v>
      </c>
      <c r="H382" s="66">
        <v>3534975</v>
      </c>
      <c r="I382" s="66">
        <v>2746608</v>
      </c>
      <c r="J382" s="66">
        <v>5983480</v>
      </c>
      <c r="K382" s="66">
        <v>3789925</v>
      </c>
      <c r="L382" s="66">
        <v>2814392</v>
      </c>
      <c r="M382" s="66">
        <v>6338406</v>
      </c>
      <c r="N382" s="66">
        <v>3919060</v>
      </c>
      <c r="O382" s="66">
        <v>2608966</v>
      </c>
      <c r="P382" s="66">
        <v>306615</v>
      </c>
      <c r="Q382" s="66">
        <v>6166668.8979904307</v>
      </c>
      <c r="R382" s="66">
        <v>4548404</v>
      </c>
      <c r="S382" s="66">
        <v>2857269</v>
      </c>
      <c r="T382" s="66">
        <v>0</v>
      </c>
      <c r="U382" s="66">
        <v>5993205.5159999998</v>
      </c>
      <c r="V382" s="66">
        <v>4594579</v>
      </c>
      <c r="W382" s="66">
        <v>2690347</v>
      </c>
      <c r="X382" s="66">
        <v>14443</v>
      </c>
      <c r="Y382" s="66">
        <v>168829</v>
      </c>
      <c r="Z382" s="66">
        <v>5922687</v>
      </c>
      <c r="AA382" s="66">
        <v>4614585</v>
      </c>
      <c r="AB382" s="66">
        <v>2704790</v>
      </c>
      <c r="AC382" s="12">
        <v>5890106</v>
      </c>
      <c r="AD382" s="12">
        <v>4643352</v>
      </c>
      <c r="AE382" s="12">
        <v>2729670</v>
      </c>
      <c r="AF382" s="12">
        <v>5648702</v>
      </c>
      <c r="AG382" s="12">
        <v>4748410</v>
      </c>
      <c r="AH382" s="12">
        <v>2744045</v>
      </c>
      <c r="AI382" s="12">
        <v>5716411</v>
      </c>
      <c r="AJ382" s="12">
        <v>4750289</v>
      </c>
      <c r="AK382" s="33">
        <v>2758445</v>
      </c>
      <c r="AL382" s="12">
        <v>5662972</v>
      </c>
      <c r="AM382" s="12">
        <v>4785017</v>
      </c>
      <c r="AN382" s="33">
        <v>2772595</v>
      </c>
    </row>
    <row r="383" spans="1:40">
      <c r="A383" s="108">
        <v>672</v>
      </c>
      <c r="B383" s="9" t="s">
        <v>1869</v>
      </c>
      <c r="C383" s="109">
        <v>43.16</v>
      </c>
      <c r="D383" s="66">
        <v>10512746</v>
      </c>
      <c r="E383" s="39">
        <v>5273227</v>
      </c>
      <c r="F383" s="66">
        <v>5377752</v>
      </c>
      <c r="G383" s="66">
        <v>11307523</v>
      </c>
      <c r="H383" s="66">
        <v>5576855</v>
      </c>
      <c r="I383" s="66">
        <v>5817025</v>
      </c>
      <c r="J383" s="66">
        <v>11430685</v>
      </c>
      <c r="K383" s="66">
        <v>5636748</v>
      </c>
      <c r="L383" s="66">
        <v>5921631</v>
      </c>
      <c r="M383" s="66">
        <v>11453179</v>
      </c>
      <c r="N383" s="66">
        <v>5658310</v>
      </c>
      <c r="O383" s="66">
        <v>5356783</v>
      </c>
      <c r="P383" s="66">
        <v>629548</v>
      </c>
      <c r="Q383" s="66">
        <v>11448115.732822968</v>
      </c>
      <c r="R383" s="66">
        <v>5871665</v>
      </c>
      <c r="S383" s="66">
        <v>5866604</v>
      </c>
      <c r="T383" s="66">
        <v>0</v>
      </c>
      <c r="U383" s="66">
        <v>11136859.595999999</v>
      </c>
      <c r="V383" s="66">
        <v>5975739</v>
      </c>
      <c r="W383" s="66">
        <v>5523878</v>
      </c>
      <c r="X383" s="66">
        <v>29655</v>
      </c>
      <c r="Y383" s="66">
        <v>343896</v>
      </c>
      <c r="Z383" s="66">
        <v>10684938</v>
      </c>
      <c r="AA383" s="66">
        <v>5977311</v>
      </c>
      <c r="AB383" s="66">
        <v>5553533</v>
      </c>
      <c r="AC383" s="12">
        <v>10913250</v>
      </c>
      <c r="AD383" s="12">
        <v>6024049</v>
      </c>
      <c r="AE383" s="12">
        <v>5598773</v>
      </c>
      <c r="AF383" s="12">
        <v>10501988</v>
      </c>
      <c r="AG383" s="12">
        <v>6111205</v>
      </c>
      <c r="AH383" s="12">
        <v>5625873</v>
      </c>
      <c r="AI383" s="12">
        <v>10475106</v>
      </c>
      <c r="AJ383" s="12">
        <v>6121175</v>
      </c>
      <c r="AK383" s="151">
        <f>5652523-144899</f>
        <v>5507624</v>
      </c>
      <c r="AL383" s="12">
        <v>9565466</v>
      </c>
      <c r="AM383" s="12">
        <v>5566378</v>
      </c>
      <c r="AN383" s="33">
        <v>5531374</v>
      </c>
    </row>
    <row r="384" spans="1:40">
      <c r="A384" s="108">
        <v>673</v>
      </c>
      <c r="B384" s="9" t="s">
        <v>1870</v>
      </c>
      <c r="C384" s="109">
        <v>19.010000000000002</v>
      </c>
      <c r="D384" s="66">
        <v>19963557</v>
      </c>
      <c r="E384" s="39">
        <v>10573496</v>
      </c>
      <c r="F384" s="66">
        <v>9690045</v>
      </c>
      <c r="G384" s="66">
        <v>22069166</v>
      </c>
      <c r="H384" s="66">
        <v>11478206</v>
      </c>
      <c r="I384" s="66">
        <v>10590960</v>
      </c>
      <c r="J384" s="66">
        <v>22567813</v>
      </c>
      <c r="K384" s="66">
        <v>12305992</v>
      </c>
      <c r="L384" s="66">
        <v>10757109</v>
      </c>
      <c r="M384" s="66">
        <v>23533501</v>
      </c>
      <c r="N384" s="66">
        <v>13095797</v>
      </c>
      <c r="O384" s="66">
        <v>9914811</v>
      </c>
      <c r="P384" s="66">
        <v>1165224</v>
      </c>
      <c r="Q384" s="66">
        <v>23587738.32880383</v>
      </c>
      <c r="R384" s="66">
        <v>16063245</v>
      </c>
      <c r="S384" s="66">
        <v>10858434</v>
      </c>
      <c r="T384" s="66">
        <v>0</v>
      </c>
      <c r="U384" s="66">
        <v>22939192.446000002</v>
      </c>
      <c r="V384" s="66">
        <v>16429914</v>
      </c>
      <c r="W384" s="66">
        <v>10224085</v>
      </c>
      <c r="X384" s="66">
        <v>54888</v>
      </c>
      <c r="Y384" s="66">
        <v>648086</v>
      </c>
      <c r="Z384" s="66">
        <v>23308786</v>
      </c>
      <c r="AA384" s="66">
        <v>17069512</v>
      </c>
      <c r="AB384" s="66">
        <v>10278973</v>
      </c>
      <c r="AC384" s="12">
        <v>23452027</v>
      </c>
      <c r="AD384" s="12">
        <v>17673118</v>
      </c>
      <c r="AE384" s="12">
        <v>10384573</v>
      </c>
      <c r="AF384" s="12">
        <v>23574679</v>
      </c>
      <c r="AG384" s="12">
        <v>18322278</v>
      </c>
      <c r="AH384" s="12">
        <v>10449473</v>
      </c>
      <c r="AI384" s="12">
        <v>23421974</v>
      </c>
      <c r="AJ384" s="12">
        <v>18828192</v>
      </c>
      <c r="AK384" s="33">
        <v>10513273</v>
      </c>
      <c r="AL384" s="12">
        <v>23366261</v>
      </c>
      <c r="AM384" s="12">
        <v>19288600</v>
      </c>
      <c r="AN384" s="33">
        <v>10575673</v>
      </c>
    </row>
    <row r="385" spans="1:40">
      <c r="A385" s="108">
        <v>674</v>
      </c>
      <c r="B385" s="9" t="s">
        <v>1871</v>
      </c>
      <c r="C385" s="109">
        <v>46.93</v>
      </c>
      <c r="D385" s="66">
        <v>9776132</v>
      </c>
      <c r="E385" s="39">
        <v>4890426</v>
      </c>
      <c r="F385" s="66">
        <v>5898325.9999999991</v>
      </c>
      <c r="G385" s="66">
        <v>10362291</v>
      </c>
      <c r="H385" s="66">
        <v>5144962</v>
      </c>
      <c r="I385" s="66">
        <v>6225636.9999999991</v>
      </c>
      <c r="J385" s="66">
        <v>10629600</v>
      </c>
      <c r="K385" s="66">
        <v>5170843</v>
      </c>
      <c r="L385" s="66">
        <v>6375222.9999999991</v>
      </c>
      <c r="M385" s="66">
        <v>10694903</v>
      </c>
      <c r="N385" s="66">
        <v>5178227</v>
      </c>
      <c r="O385" s="66">
        <v>5756498.9999999991</v>
      </c>
      <c r="P385" s="66">
        <v>676524</v>
      </c>
      <c r="Q385" s="66">
        <v>10705697.249377992</v>
      </c>
      <c r="R385" s="66">
        <v>5206242</v>
      </c>
      <c r="S385" s="66">
        <v>6304363</v>
      </c>
      <c r="T385" s="66">
        <v>0</v>
      </c>
      <c r="U385" s="66">
        <v>10709037.408</v>
      </c>
      <c r="V385" s="66">
        <v>5230945</v>
      </c>
      <c r="W385" s="66">
        <v>5936062</v>
      </c>
      <c r="X385" s="66">
        <v>31867</v>
      </c>
      <c r="Y385" s="66">
        <v>364384</v>
      </c>
      <c r="Z385" s="66">
        <v>10890170</v>
      </c>
      <c r="AA385" s="66">
        <v>5322669</v>
      </c>
      <c r="AB385" s="66">
        <v>5967929</v>
      </c>
      <c r="AC385" s="12">
        <v>10709407</v>
      </c>
      <c r="AD385" s="12">
        <v>5432442</v>
      </c>
      <c r="AE385" s="12">
        <v>6010369</v>
      </c>
      <c r="AF385" s="12">
        <v>11221184</v>
      </c>
      <c r="AG385" s="12">
        <v>5642595</v>
      </c>
      <c r="AH385" s="12">
        <v>6037994</v>
      </c>
      <c r="AI385" s="12">
        <v>11383341</v>
      </c>
      <c r="AJ385" s="12">
        <v>5825645</v>
      </c>
      <c r="AK385" s="33">
        <v>6065444</v>
      </c>
      <c r="AL385" s="12">
        <v>11391876</v>
      </c>
      <c r="AM385" s="12">
        <v>6028359</v>
      </c>
      <c r="AN385" s="33">
        <v>6092669</v>
      </c>
    </row>
    <row r="386" spans="1:40">
      <c r="A386" s="108">
        <v>675</v>
      </c>
      <c r="B386" s="9" t="s">
        <v>1872</v>
      </c>
      <c r="C386" s="109">
        <v>17.5</v>
      </c>
      <c r="D386" s="66">
        <v>14468765</v>
      </c>
      <c r="E386" s="39">
        <v>11376222</v>
      </c>
      <c r="F386" s="66">
        <v>3164291</v>
      </c>
      <c r="G386" s="66">
        <v>15069063</v>
      </c>
      <c r="H386" s="66">
        <v>11961487</v>
      </c>
      <c r="I386" s="66">
        <v>3269343</v>
      </c>
      <c r="J386" s="66">
        <v>15863562</v>
      </c>
      <c r="K386" s="66">
        <v>12603727</v>
      </c>
      <c r="L386" s="66">
        <v>3408380</v>
      </c>
      <c r="M386" s="66">
        <v>16231350</v>
      </c>
      <c r="N386" s="66">
        <v>12979612</v>
      </c>
      <c r="O386" s="66">
        <v>3137455</v>
      </c>
      <c r="P386" s="66">
        <v>368725</v>
      </c>
      <c r="Q386" s="66">
        <v>16539445.386411486</v>
      </c>
      <c r="R386" s="66">
        <v>13759009</v>
      </c>
      <c r="S386" s="66">
        <v>3436056</v>
      </c>
      <c r="T386" s="66">
        <v>0</v>
      </c>
      <c r="U386" s="66">
        <v>16099995.413999999</v>
      </c>
      <c r="V386" s="66">
        <v>13883368</v>
      </c>
      <c r="W386" s="66">
        <v>3235322</v>
      </c>
      <c r="X386" s="66">
        <v>17369</v>
      </c>
      <c r="Y386" s="66">
        <v>231115</v>
      </c>
      <c r="Z386" s="66">
        <v>15671050</v>
      </c>
      <c r="AA386" s="66">
        <v>13956082</v>
      </c>
      <c r="AB386" s="66">
        <v>3252691</v>
      </c>
      <c r="AC386" s="12">
        <v>16304849</v>
      </c>
      <c r="AD386" s="12">
        <v>14293365</v>
      </c>
      <c r="AE386" s="12">
        <v>3325691</v>
      </c>
      <c r="AF386" s="12">
        <v>16257548</v>
      </c>
      <c r="AG386" s="12">
        <v>14512213</v>
      </c>
      <c r="AH386" s="12">
        <v>3370416</v>
      </c>
      <c r="AI386" s="12">
        <v>15726746</v>
      </c>
      <c r="AJ386" s="12">
        <v>13965278</v>
      </c>
      <c r="AK386" s="33">
        <v>3413341</v>
      </c>
      <c r="AL386" s="12">
        <v>16707535</v>
      </c>
      <c r="AM386" s="12">
        <v>14120458</v>
      </c>
      <c r="AN386" s="33">
        <v>3457966</v>
      </c>
    </row>
    <row r="387" spans="1:40">
      <c r="A387" s="108">
        <v>680</v>
      </c>
      <c r="B387" s="9" t="s">
        <v>1873</v>
      </c>
      <c r="C387" s="109">
        <v>31.07</v>
      </c>
      <c r="D387" s="66">
        <v>27186575</v>
      </c>
      <c r="E387" s="39">
        <v>17817946</v>
      </c>
      <c r="F387" s="66">
        <v>9591950</v>
      </c>
      <c r="G387" s="66">
        <v>28628962</v>
      </c>
      <c r="H387" s="66">
        <v>18371310</v>
      </c>
      <c r="I387" s="66">
        <v>10257652</v>
      </c>
      <c r="J387" s="66">
        <v>29666356</v>
      </c>
      <c r="K387" s="66">
        <v>18507813</v>
      </c>
      <c r="L387" s="66">
        <v>11187984</v>
      </c>
      <c r="M387" s="66">
        <v>30302280</v>
      </c>
      <c r="N387" s="66">
        <v>18629304</v>
      </c>
      <c r="O387" s="66">
        <v>10514180</v>
      </c>
      <c r="P387" s="66">
        <v>1235664</v>
      </c>
      <c r="Q387" s="66">
        <v>30835123.285741627</v>
      </c>
      <c r="R387" s="66">
        <v>19103251</v>
      </c>
      <c r="S387" s="66">
        <v>11514847</v>
      </c>
      <c r="T387" s="66">
        <v>217025</v>
      </c>
      <c r="U387" s="66">
        <v>29974196.813999999</v>
      </c>
      <c r="V387" s="66">
        <v>18956605</v>
      </c>
      <c r="W387" s="66">
        <v>11046497</v>
      </c>
      <c r="X387" s="66">
        <v>59302</v>
      </c>
      <c r="Y387" s="66">
        <v>714898</v>
      </c>
      <c r="Z387" s="66">
        <v>30318463</v>
      </c>
      <c r="AA387" s="66">
        <v>19431538</v>
      </c>
      <c r="AB387" s="66">
        <v>11105799</v>
      </c>
      <c r="AC387" s="12">
        <v>30471568</v>
      </c>
      <c r="AD387" s="12">
        <v>19904990</v>
      </c>
      <c r="AE387" s="12">
        <v>11241439</v>
      </c>
      <c r="AF387" s="12">
        <v>30267610</v>
      </c>
      <c r="AG387" s="12">
        <v>20416003</v>
      </c>
      <c r="AH387" s="12">
        <v>11323964</v>
      </c>
      <c r="AI387" s="12">
        <v>30372595</v>
      </c>
      <c r="AJ387" s="12">
        <v>20400941</v>
      </c>
      <c r="AK387" s="33">
        <v>11405264</v>
      </c>
      <c r="AL387" s="12">
        <v>29954423</v>
      </c>
      <c r="AM387" s="12">
        <v>20917022</v>
      </c>
      <c r="AN387" s="33">
        <v>11483814</v>
      </c>
    </row>
    <row r="388" spans="1:40">
      <c r="A388" s="108">
        <v>683</v>
      </c>
      <c r="B388" s="9" t="s">
        <v>1874</v>
      </c>
      <c r="C388" s="109">
        <v>34.07</v>
      </c>
      <c r="D388" s="66">
        <v>6298064</v>
      </c>
      <c r="E388" s="39">
        <v>3937642</v>
      </c>
      <c r="F388" s="66">
        <v>2426572</v>
      </c>
      <c r="G388" s="66">
        <v>6805484</v>
      </c>
      <c r="H388" s="66">
        <v>4138583</v>
      </c>
      <c r="I388" s="66">
        <v>2676375</v>
      </c>
      <c r="J388" s="66">
        <v>6739463</v>
      </c>
      <c r="K388" s="66">
        <v>4154095</v>
      </c>
      <c r="L388" s="66">
        <v>2812809</v>
      </c>
      <c r="M388" s="66">
        <v>7281652</v>
      </c>
      <c r="N388" s="66">
        <v>4261680</v>
      </c>
      <c r="O388" s="66">
        <v>2743722</v>
      </c>
      <c r="P388" s="66">
        <v>322452</v>
      </c>
      <c r="Q388" s="66">
        <v>7552394.2032535886</v>
      </c>
      <c r="R388" s="66">
        <v>4295649</v>
      </c>
      <c r="S388" s="66">
        <v>3004851</v>
      </c>
      <c r="T388" s="66">
        <v>251894</v>
      </c>
      <c r="U388" s="66">
        <v>7104748.4820000008</v>
      </c>
      <c r="V388" s="66">
        <v>4238418</v>
      </c>
      <c r="W388" s="66">
        <v>3066486</v>
      </c>
      <c r="X388" s="66">
        <v>16462</v>
      </c>
      <c r="Y388" s="66">
        <v>194072</v>
      </c>
      <c r="Z388" s="66">
        <v>7166323</v>
      </c>
      <c r="AA388" s="66">
        <v>4430064</v>
      </c>
      <c r="AB388" s="66">
        <v>3082948</v>
      </c>
      <c r="AC388" s="12">
        <v>7159285</v>
      </c>
      <c r="AD388" s="12">
        <v>4518959</v>
      </c>
      <c r="AE388" s="12">
        <v>3114108</v>
      </c>
      <c r="AF388" s="12">
        <v>7221048</v>
      </c>
      <c r="AG388" s="12">
        <v>4622819</v>
      </c>
      <c r="AH388" s="12">
        <v>3133233</v>
      </c>
      <c r="AI388" s="12">
        <v>7159547</v>
      </c>
      <c r="AJ388" s="12">
        <v>4689344</v>
      </c>
      <c r="AK388" s="33">
        <v>3151983</v>
      </c>
      <c r="AL388" s="12">
        <v>7223607</v>
      </c>
      <c r="AM388" s="12">
        <v>4822063</v>
      </c>
      <c r="AN388" s="33">
        <v>3170333</v>
      </c>
    </row>
    <row r="389" spans="1:40">
      <c r="A389" s="108">
        <v>685</v>
      </c>
      <c r="B389" s="9" t="s">
        <v>1875</v>
      </c>
      <c r="C389" s="109">
        <v>44.12</v>
      </c>
      <c r="D389" s="66">
        <v>1068768</v>
      </c>
      <c r="E389" s="39">
        <v>490624</v>
      </c>
      <c r="F389" s="66">
        <v>613734.80000000005</v>
      </c>
      <c r="G389" s="66">
        <v>1007233</v>
      </c>
      <c r="H389" s="66">
        <v>489631</v>
      </c>
      <c r="I389" s="66">
        <v>620084.80000000005</v>
      </c>
      <c r="J389" s="66">
        <v>935837</v>
      </c>
      <c r="K389" s="66">
        <v>424000</v>
      </c>
      <c r="L389" s="66">
        <v>625634.80000000005</v>
      </c>
      <c r="M389" s="66">
        <v>977501</v>
      </c>
      <c r="N389" s="66">
        <v>437137</v>
      </c>
      <c r="O389" s="66">
        <v>582347.80000000005</v>
      </c>
      <c r="P389" s="66">
        <v>68440</v>
      </c>
      <c r="Q389" s="66">
        <v>1015177.688803828</v>
      </c>
      <c r="R389" s="66">
        <v>455789</v>
      </c>
      <c r="S389" s="66">
        <v>637772</v>
      </c>
      <c r="T389" s="66">
        <v>0</v>
      </c>
      <c r="U389" s="66">
        <v>943708.38599999994</v>
      </c>
      <c r="V389" s="66">
        <v>475782</v>
      </c>
      <c r="W389" s="66">
        <v>600513</v>
      </c>
      <c r="X389" s="66">
        <v>3224</v>
      </c>
      <c r="Y389" s="66">
        <v>36635</v>
      </c>
      <c r="Z389" s="66">
        <v>852740</v>
      </c>
      <c r="AA389" s="66">
        <v>451986</v>
      </c>
      <c r="AB389" s="66">
        <v>603737</v>
      </c>
      <c r="AC389" s="12">
        <v>880128</v>
      </c>
      <c r="AD389" s="12">
        <v>468192</v>
      </c>
      <c r="AE389" s="12">
        <v>607377</v>
      </c>
      <c r="AF389" s="12">
        <v>950613</v>
      </c>
      <c r="AG389" s="12">
        <v>539883</v>
      </c>
      <c r="AH389" s="12">
        <v>609827</v>
      </c>
      <c r="AI389" s="12">
        <v>933646</v>
      </c>
      <c r="AJ389" s="12">
        <v>531341</v>
      </c>
      <c r="AK389" s="33">
        <v>612202</v>
      </c>
      <c r="AL389" s="12">
        <v>950854</v>
      </c>
      <c r="AM389" s="12">
        <v>532283</v>
      </c>
      <c r="AN389" s="33">
        <v>614527</v>
      </c>
    </row>
    <row r="390" spans="1:40">
      <c r="A390" s="108">
        <v>690</v>
      </c>
      <c r="B390" s="9" t="s">
        <v>1876</v>
      </c>
      <c r="C390" s="109">
        <v>20.92</v>
      </c>
      <c r="D390" s="66">
        <v>14979166</v>
      </c>
      <c r="E390" s="39">
        <v>8734642</v>
      </c>
      <c r="F390" s="66">
        <v>6244524</v>
      </c>
      <c r="G390" s="66">
        <v>16295851</v>
      </c>
      <c r="H390" s="66">
        <v>9507703</v>
      </c>
      <c r="I390" s="66">
        <v>6788148</v>
      </c>
      <c r="J390" s="66">
        <v>17396805</v>
      </c>
      <c r="K390" s="66">
        <v>10500808</v>
      </c>
      <c r="L390" s="66">
        <v>7139022</v>
      </c>
      <c r="M390" s="66">
        <v>18770909</v>
      </c>
      <c r="N390" s="66">
        <v>11301852</v>
      </c>
      <c r="O390" s="66">
        <v>6776559</v>
      </c>
      <c r="P390" s="66">
        <v>796405</v>
      </c>
      <c r="Q390" s="66">
        <v>19266152.972248808</v>
      </c>
      <c r="R390" s="66">
        <v>12421086</v>
      </c>
      <c r="S390" s="66">
        <v>7421505</v>
      </c>
      <c r="T390" s="66">
        <v>0</v>
      </c>
      <c r="U390" s="66">
        <v>18766472.316</v>
      </c>
      <c r="V390" s="66">
        <v>12655997</v>
      </c>
      <c r="W390" s="66">
        <v>6987941</v>
      </c>
      <c r="X390" s="66">
        <v>37514</v>
      </c>
      <c r="Y390" s="66">
        <v>450050</v>
      </c>
      <c r="Z390" s="66">
        <v>19491490</v>
      </c>
      <c r="AA390" s="66">
        <v>13489687</v>
      </c>
      <c r="AB390" s="66">
        <v>7025455</v>
      </c>
      <c r="AC390" s="12">
        <v>20106153</v>
      </c>
      <c r="AD390" s="12">
        <v>14008919</v>
      </c>
      <c r="AE390" s="12">
        <v>7113575</v>
      </c>
      <c r="AF390" s="12">
        <v>20756038</v>
      </c>
      <c r="AG390" s="12">
        <v>15085093</v>
      </c>
      <c r="AH390" s="12">
        <v>7169225</v>
      </c>
      <c r="AI390" s="12">
        <v>20668060</v>
      </c>
      <c r="AJ390" s="12">
        <v>15441355</v>
      </c>
      <c r="AK390" s="33">
        <v>7224100</v>
      </c>
      <c r="AL390" s="12">
        <v>20796265</v>
      </c>
      <c r="AM390" s="12">
        <v>16339640</v>
      </c>
      <c r="AN390" s="33">
        <v>7278450</v>
      </c>
    </row>
    <row r="391" spans="1:40">
      <c r="A391" s="108">
        <v>695</v>
      </c>
      <c r="B391" s="9" t="s">
        <v>1877</v>
      </c>
      <c r="C391" s="109">
        <v>17.5</v>
      </c>
      <c r="D391" s="66">
        <v>11315184</v>
      </c>
      <c r="E391" s="39">
        <v>11075410</v>
      </c>
      <c r="F391" s="66">
        <v>1787678.4</v>
      </c>
      <c r="G391" s="66">
        <v>13657169</v>
      </c>
      <c r="H391" s="66">
        <v>11726968</v>
      </c>
      <c r="I391" s="66">
        <v>2197526</v>
      </c>
      <c r="J391" s="66">
        <v>14669142</v>
      </c>
      <c r="K391" s="66">
        <v>12512472</v>
      </c>
      <c r="L391" s="66">
        <v>2374621</v>
      </c>
      <c r="M391" s="66">
        <v>15512737</v>
      </c>
      <c r="N391" s="66">
        <v>13029848</v>
      </c>
      <c r="O391" s="66">
        <v>2256999</v>
      </c>
      <c r="P391" s="66">
        <v>265251</v>
      </c>
      <c r="Q391" s="66">
        <v>16180111.874449763</v>
      </c>
      <c r="R391" s="66">
        <v>13524542</v>
      </c>
      <c r="S391" s="66">
        <v>2471805</v>
      </c>
      <c r="T391" s="66">
        <v>183765</v>
      </c>
      <c r="U391" s="66">
        <v>15640388.226</v>
      </c>
      <c r="V391" s="66">
        <v>13606478</v>
      </c>
      <c r="W391" s="66">
        <v>2500432</v>
      </c>
      <c r="X391" s="66">
        <v>13423</v>
      </c>
      <c r="Y391" s="66">
        <v>182915</v>
      </c>
      <c r="Z391" s="66">
        <v>15881721</v>
      </c>
      <c r="AA391" s="66">
        <v>14058638</v>
      </c>
      <c r="AB391" s="66">
        <v>2513855</v>
      </c>
      <c r="AC391" s="12">
        <v>16550937</v>
      </c>
      <c r="AD391" s="12">
        <v>14522938</v>
      </c>
      <c r="AE391" s="12">
        <v>2609494.7437499999</v>
      </c>
      <c r="AF391" s="12">
        <v>16660368</v>
      </c>
      <c r="AG391" s="12">
        <v>14759478</v>
      </c>
      <c r="AH391" s="12">
        <v>2686012.1578124999</v>
      </c>
      <c r="AI391" s="12">
        <v>17538177</v>
      </c>
      <c r="AJ391" s="12">
        <v>15255513</v>
      </c>
      <c r="AK391" s="33">
        <v>2820121.1578124999</v>
      </c>
      <c r="AL391" s="12">
        <v>17586404</v>
      </c>
      <c r="AM391" s="12">
        <v>15195939</v>
      </c>
      <c r="AN391" s="33">
        <v>2862021.1578124999</v>
      </c>
    </row>
    <row r="392" spans="1:40">
      <c r="A392" s="108">
        <v>698</v>
      </c>
      <c r="B392" s="9" t="s">
        <v>1445</v>
      </c>
      <c r="C392" s="109">
        <v>17.5</v>
      </c>
      <c r="D392" s="66">
        <v>8366673</v>
      </c>
      <c r="E392" s="39">
        <v>9103515</v>
      </c>
      <c r="F392" s="66">
        <v>1375984</v>
      </c>
      <c r="G392" s="66">
        <v>9141258</v>
      </c>
      <c r="H392" s="66">
        <v>9202986</v>
      </c>
      <c r="I392" s="66">
        <v>1511536</v>
      </c>
      <c r="J392" s="66">
        <v>9630975</v>
      </c>
      <c r="K392" s="66">
        <v>9237772</v>
      </c>
      <c r="L392" s="66">
        <v>1597236</v>
      </c>
      <c r="M392" s="66">
        <v>10323403</v>
      </c>
      <c r="N392" s="66">
        <v>9323664</v>
      </c>
      <c r="O392" s="66">
        <v>1537696</v>
      </c>
      <c r="P392" s="66">
        <v>180715</v>
      </c>
      <c r="Q392" s="66">
        <v>10893473.5984689</v>
      </c>
      <c r="R392" s="66">
        <v>9499354</v>
      </c>
      <c r="S392" s="66">
        <v>1684043</v>
      </c>
      <c r="T392" s="66">
        <v>0</v>
      </c>
      <c r="U392" s="66">
        <v>11219611.109999999</v>
      </c>
      <c r="V392" s="66">
        <v>9669672</v>
      </c>
      <c r="W392" s="66">
        <v>1585661</v>
      </c>
      <c r="X392" s="66">
        <v>8513</v>
      </c>
      <c r="Y392" s="66">
        <v>123169</v>
      </c>
      <c r="Z392" s="66">
        <v>12153403</v>
      </c>
      <c r="AA392" s="66">
        <v>10046472</v>
      </c>
      <c r="AB392" s="66">
        <v>2106931</v>
      </c>
      <c r="AC392" s="12">
        <v>13132240</v>
      </c>
      <c r="AD392" s="12">
        <v>10490205</v>
      </c>
      <c r="AE392" s="12">
        <v>2642035</v>
      </c>
      <c r="AF392" s="12">
        <v>13658346</v>
      </c>
      <c r="AG392" s="12">
        <v>10881653</v>
      </c>
      <c r="AH392" s="12">
        <v>2776693</v>
      </c>
      <c r="AI392" s="12">
        <v>13572189</v>
      </c>
      <c r="AJ392" s="12">
        <v>11221647</v>
      </c>
      <c r="AK392" s="33">
        <v>2813718</v>
      </c>
      <c r="AL392" s="12">
        <v>13636380</v>
      </c>
      <c r="AM392" s="12">
        <v>11449215</v>
      </c>
      <c r="AN392" s="33">
        <v>2850168</v>
      </c>
    </row>
    <row r="393" spans="1:40">
      <c r="A393" s="108">
        <v>700</v>
      </c>
      <c r="B393" s="9" t="s">
        <v>1878</v>
      </c>
      <c r="C393" s="109">
        <v>17.5</v>
      </c>
      <c r="D393" s="66">
        <v>7093516</v>
      </c>
      <c r="E393" s="39">
        <v>6601054</v>
      </c>
      <c r="F393" s="66">
        <v>2673935</v>
      </c>
      <c r="G393" s="66">
        <v>7932850</v>
      </c>
      <c r="H393" s="66">
        <v>7970360</v>
      </c>
      <c r="I393" s="66">
        <v>2820735</v>
      </c>
      <c r="J393" s="66">
        <v>8068434</v>
      </c>
      <c r="K393" s="66">
        <v>8233407</v>
      </c>
      <c r="L393" s="66">
        <v>2861785</v>
      </c>
      <c r="M393" s="66">
        <v>7978454</v>
      </c>
      <c r="N393" s="66">
        <v>7784419</v>
      </c>
      <c r="O393" s="66">
        <v>2596397</v>
      </c>
      <c r="P393" s="66">
        <v>305138</v>
      </c>
      <c r="Q393" s="66">
        <v>8027782.3081339709</v>
      </c>
      <c r="R393" s="66">
        <v>7579454</v>
      </c>
      <c r="S393" s="66">
        <v>2843504</v>
      </c>
      <c r="T393" s="66">
        <v>0</v>
      </c>
      <c r="U393" s="66">
        <v>7689159.2280000001</v>
      </c>
      <c r="V393" s="66">
        <v>7354264</v>
      </c>
      <c r="W393" s="66">
        <v>2677387</v>
      </c>
      <c r="X393" s="66">
        <v>14373</v>
      </c>
      <c r="Y393" s="66">
        <v>170469</v>
      </c>
      <c r="Z393" s="66">
        <v>7459791</v>
      </c>
      <c r="AA393" s="66">
        <v>6982300</v>
      </c>
      <c r="AB393" s="66">
        <v>2691760</v>
      </c>
      <c r="AC393" s="12">
        <v>7821993</v>
      </c>
      <c r="AD393" s="12">
        <v>7071878</v>
      </c>
      <c r="AE393" s="12">
        <v>2720400</v>
      </c>
      <c r="AF393" s="12">
        <v>8027352</v>
      </c>
      <c r="AG393" s="12">
        <v>7261038</v>
      </c>
      <c r="AH393" s="12">
        <v>2738625</v>
      </c>
      <c r="AI393" s="12">
        <v>8168795</v>
      </c>
      <c r="AJ393" s="12">
        <v>7068505</v>
      </c>
      <c r="AK393" s="33">
        <v>2756975</v>
      </c>
      <c r="AL393" s="12">
        <v>8315537</v>
      </c>
      <c r="AM393" s="12">
        <v>6895864</v>
      </c>
      <c r="AN393" s="33">
        <v>2775225</v>
      </c>
    </row>
    <row r="394" spans="1:40">
      <c r="A394" s="108">
        <v>705</v>
      </c>
      <c r="B394" s="9" t="s">
        <v>1879</v>
      </c>
      <c r="C394" s="109">
        <v>17.489999999999998</v>
      </c>
      <c r="D394" s="66">
        <v>15318665</v>
      </c>
      <c r="E394" s="39">
        <v>11142823</v>
      </c>
      <c r="F394" s="66">
        <v>4419317</v>
      </c>
      <c r="G394" s="66">
        <v>17202789</v>
      </c>
      <c r="H394" s="66">
        <v>12854203</v>
      </c>
      <c r="I394" s="66">
        <v>4773155</v>
      </c>
      <c r="J394" s="66">
        <v>18048378</v>
      </c>
      <c r="K394" s="66">
        <v>13991386</v>
      </c>
      <c r="L394" s="66">
        <v>4933394</v>
      </c>
      <c r="M394" s="66">
        <v>18669125</v>
      </c>
      <c r="N394" s="66">
        <v>14530501</v>
      </c>
      <c r="O394" s="66">
        <v>4520949</v>
      </c>
      <c r="P394" s="66">
        <v>531318</v>
      </c>
      <c r="Q394" s="66">
        <v>19727906.272153113</v>
      </c>
      <c r="R394" s="66">
        <v>16061599</v>
      </c>
      <c r="S394" s="66">
        <v>4951222</v>
      </c>
      <c r="T394" s="66">
        <v>0</v>
      </c>
      <c r="U394" s="66">
        <v>18612164.453999996</v>
      </c>
      <c r="V394" s="66">
        <v>16036618</v>
      </c>
      <c r="W394" s="66">
        <v>4661972</v>
      </c>
      <c r="X394" s="66">
        <v>25027</v>
      </c>
      <c r="Y394" s="66">
        <v>317398</v>
      </c>
      <c r="Z394" s="66">
        <v>18928100</v>
      </c>
      <c r="AA394" s="66">
        <v>16514464</v>
      </c>
      <c r="AB394" s="66">
        <v>4686999</v>
      </c>
      <c r="AC394" s="12">
        <v>19357735</v>
      </c>
      <c r="AD394" s="12">
        <v>16963367</v>
      </c>
      <c r="AE394" s="12">
        <v>4770799</v>
      </c>
      <c r="AF394" s="12">
        <v>19715478</v>
      </c>
      <c r="AG394" s="12">
        <v>17420377</v>
      </c>
      <c r="AH394" s="12">
        <v>4823099</v>
      </c>
      <c r="AI394" s="12">
        <v>19907859</v>
      </c>
      <c r="AJ394" s="12">
        <v>17251458</v>
      </c>
      <c r="AK394" s="33">
        <v>4875399</v>
      </c>
      <c r="AL394" s="12">
        <v>19398726</v>
      </c>
      <c r="AM394" s="12">
        <v>16836310</v>
      </c>
      <c r="AN394" s="33">
        <v>4925724</v>
      </c>
    </row>
    <row r="395" spans="1:40">
      <c r="A395" s="108">
        <v>710</v>
      </c>
      <c r="B395" s="9" t="s">
        <v>1880</v>
      </c>
      <c r="C395" s="109">
        <v>34.81</v>
      </c>
      <c r="D395" s="66">
        <v>17625772</v>
      </c>
      <c r="E395" s="39">
        <v>7917147</v>
      </c>
      <c r="F395" s="66">
        <v>9708625</v>
      </c>
      <c r="G395" s="66">
        <v>19301063</v>
      </c>
      <c r="H395" s="66">
        <v>8448890</v>
      </c>
      <c r="I395" s="66">
        <v>10852173</v>
      </c>
      <c r="J395" s="66">
        <v>20644958</v>
      </c>
      <c r="K395" s="66">
        <v>8956960</v>
      </c>
      <c r="L395" s="66">
        <v>11687998</v>
      </c>
      <c r="M395" s="66">
        <v>21996366</v>
      </c>
      <c r="N395" s="66">
        <v>9449432</v>
      </c>
      <c r="O395" s="66">
        <v>11227445</v>
      </c>
      <c r="P395" s="66">
        <v>1319489</v>
      </c>
      <c r="Q395" s="66">
        <v>22672457.180478469</v>
      </c>
      <c r="R395" s="66">
        <v>10147020</v>
      </c>
      <c r="S395" s="66">
        <v>12295995</v>
      </c>
      <c r="T395" s="66">
        <v>229442</v>
      </c>
      <c r="U395" s="66">
        <v>22132247.579999998</v>
      </c>
      <c r="V395" s="66">
        <v>10574513</v>
      </c>
      <c r="W395" s="66">
        <v>11793702</v>
      </c>
      <c r="X395" s="66">
        <v>63314</v>
      </c>
      <c r="Y395" s="66">
        <v>734621</v>
      </c>
      <c r="Z395" s="66">
        <v>22155000</v>
      </c>
      <c r="AA395" s="66">
        <v>11066163</v>
      </c>
      <c r="AB395" s="66">
        <v>11857016</v>
      </c>
      <c r="AC395" s="12">
        <v>22015006</v>
      </c>
      <c r="AD395" s="12">
        <v>11315699</v>
      </c>
      <c r="AE395" s="12">
        <v>11954456</v>
      </c>
      <c r="AF395" s="12">
        <v>22375411</v>
      </c>
      <c r="AG395" s="12">
        <v>11860177</v>
      </c>
      <c r="AH395" s="12">
        <v>12014831</v>
      </c>
      <c r="AI395" s="12">
        <v>21900366</v>
      </c>
      <c r="AJ395" s="12">
        <v>12299101</v>
      </c>
      <c r="AK395" s="33">
        <v>12074206</v>
      </c>
      <c r="AL395" s="12">
        <v>21475634</v>
      </c>
      <c r="AM395" s="12">
        <v>12907063</v>
      </c>
      <c r="AN395" s="33">
        <v>12131581</v>
      </c>
    </row>
    <row r="396" spans="1:40">
      <c r="A396" s="108">
        <v>712</v>
      </c>
      <c r="B396" s="9" t="s">
        <v>1449</v>
      </c>
      <c r="C396" s="109">
        <v>17.5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0</v>
      </c>
      <c r="Q396" s="66">
        <v>0</v>
      </c>
      <c r="R396" s="66">
        <v>0</v>
      </c>
      <c r="S396" s="66">
        <v>0</v>
      </c>
      <c r="T396" s="66">
        <v>0</v>
      </c>
      <c r="U396" s="66">
        <v>0</v>
      </c>
      <c r="V396" s="66">
        <v>0</v>
      </c>
      <c r="W396" s="66">
        <v>0</v>
      </c>
      <c r="X396" s="66">
        <v>0</v>
      </c>
      <c r="Y396" s="66">
        <v>0</v>
      </c>
      <c r="Z396" s="66">
        <v>17110771.399999999</v>
      </c>
      <c r="AA396" s="66">
        <v>16296303</v>
      </c>
      <c r="AB396" s="66">
        <v>2384540</v>
      </c>
      <c r="AC396" s="12">
        <v>17569657</v>
      </c>
      <c r="AD396" s="12">
        <v>16140983</v>
      </c>
      <c r="AE396" s="12">
        <v>2460460</v>
      </c>
      <c r="AF396" s="12">
        <v>17319106</v>
      </c>
      <c r="AG396" s="12">
        <v>16031006</v>
      </c>
      <c r="AH396" s="12">
        <v>2506360</v>
      </c>
      <c r="AI396" s="12">
        <v>17618966</v>
      </c>
      <c r="AJ396" s="12">
        <v>15518373</v>
      </c>
      <c r="AK396" s="33">
        <v>2708296</v>
      </c>
      <c r="AL396" s="12">
        <v>18464076</v>
      </c>
      <c r="AM396" s="12">
        <v>15720020</v>
      </c>
      <c r="AN396" s="33">
        <v>2755146</v>
      </c>
    </row>
    <row r="397" spans="1:40">
      <c r="A397" s="108">
        <v>715</v>
      </c>
      <c r="B397" s="9" t="s">
        <v>1881</v>
      </c>
      <c r="C397" s="109">
        <v>24.23</v>
      </c>
      <c r="D397" s="66">
        <v>4676875</v>
      </c>
      <c r="E397" s="39">
        <v>4597031</v>
      </c>
      <c r="F397" s="66">
        <v>1666950</v>
      </c>
      <c r="G397" s="66">
        <v>4791177</v>
      </c>
      <c r="H397" s="66">
        <v>4533455</v>
      </c>
      <c r="I397" s="66">
        <v>1699377</v>
      </c>
      <c r="J397" s="66">
        <v>4697972</v>
      </c>
      <c r="K397" s="66">
        <v>4234702</v>
      </c>
      <c r="L397" s="66">
        <v>1727227</v>
      </c>
      <c r="M397" s="66">
        <v>4870291</v>
      </c>
      <c r="N397" s="66">
        <v>4171647</v>
      </c>
      <c r="O397" s="66">
        <v>1590024</v>
      </c>
      <c r="P397" s="66">
        <v>186865</v>
      </c>
      <c r="Q397" s="66">
        <v>5038820.6667942591</v>
      </c>
      <c r="R397" s="66">
        <v>4176618</v>
      </c>
      <c r="S397" s="66">
        <v>1741351</v>
      </c>
      <c r="T397" s="66">
        <v>0</v>
      </c>
      <c r="U397" s="66">
        <v>4954695.6780000003</v>
      </c>
      <c r="V397" s="66">
        <v>4130699</v>
      </c>
      <c r="W397" s="66">
        <v>1639621</v>
      </c>
      <c r="X397" s="66">
        <v>8802</v>
      </c>
      <c r="Y397" s="66">
        <v>106828</v>
      </c>
      <c r="Z397" s="66">
        <v>4795752</v>
      </c>
      <c r="AA397" s="66">
        <v>4018167</v>
      </c>
      <c r="AB397" s="66">
        <v>1648423</v>
      </c>
      <c r="AC397" s="12">
        <v>4847655</v>
      </c>
      <c r="AD397" s="12">
        <v>3957893</v>
      </c>
      <c r="AE397" s="12">
        <v>1668783</v>
      </c>
      <c r="AF397" s="12">
        <v>4713594</v>
      </c>
      <c r="AG397" s="12">
        <v>3902934</v>
      </c>
      <c r="AH397" s="12">
        <v>1680908</v>
      </c>
      <c r="AI397" s="12">
        <v>5049227</v>
      </c>
      <c r="AJ397" s="12">
        <v>3998439</v>
      </c>
      <c r="AK397" s="33">
        <v>1693808</v>
      </c>
      <c r="AL397" s="12">
        <v>4887694</v>
      </c>
      <c r="AM397" s="12">
        <v>3824463</v>
      </c>
      <c r="AN397" s="33">
        <v>1705983</v>
      </c>
    </row>
    <row r="398" spans="1:40">
      <c r="A398" s="108">
        <v>717</v>
      </c>
      <c r="B398" s="9" t="s">
        <v>1882</v>
      </c>
      <c r="C398" s="109">
        <v>31.26</v>
      </c>
      <c r="D398" s="66">
        <v>10399815</v>
      </c>
      <c r="E398" s="39">
        <v>5552327</v>
      </c>
      <c r="F398" s="66">
        <v>5972084</v>
      </c>
      <c r="G398" s="66">
        <v>10269301</v>
      </c>
      <c r="H398" s="66">
        <v>5648614</v>
      </c>
      <c r="I398" s="66">
        <v>6034784</v>
      </c>
      <c r="J398" s="66">
        <v>10605776</v>
      </c>
      <c r="K398" s="66">
        <v>5769493</v>
      </c>
      <c r="L398" s="66">
        <v>6204233</v>
      </c>
      <c r="M398" s="66">
        <v>10359333</v>
      </c>
      <c r="N398" s="66">
        <v>5721445</v>
      </c>
      <c r="O398" s="66">
        <v>5603580</v>
      </c>
      <c r="P398" s="66">
        <v>658553</v>
      </c>
      <c r="Q398" s="66">
        <v>10590789.40784689</v>
      </c>
      <c r="R398" s="66">
        <v>5820331</v>
      </c>
      <c r="S398" s="66">
        <v>6136890</v>
      </c>
      <c r="T398" s="66">
        <v>0</v>
      </c>
      <c r="U398" s="66">
        <v>10304179.638</v>
      </c>
      <c r="V398" s="66">
        <v>5807577</v>
      </c>
      <c r="W398" s="66">
        <v>5778373</v>
      </c>
      <c r="X398" s="66">
        <v>31021</v>
      </c>
      <c r="Y398" s="66">
        <v>355446</v>
      </c>
      <c r="Z398" s="66">
        <v>10123559</v>
      </c>
      <c r="AA398" s="66">
        <v>5977059</v>
      </c>
      <c r="AB398" s="66">
        <v>5809394</v>
      </c>
      <c r="AC398" s="12">
        <v>9875049</v>
      </c>
      <c r="AD398" s="12">
        <v>6107017</v>
      </c>
      <c r="AE398" s="12">
        <v>5850194</v>
      </c>
      <c r="AF398" s="12">
        <v>9444879</v>
      </c>
      <c r="AG398" s="12">
        <v>6294792</v>
      </c>
      <c r="AH398" s="12">
        <v>5874244</v>
      </c>
      <c r="AI398" s="12">
        <v>9300413</v>
      </c>
      <c r="AJ398" s="12">
        <v>6365060</v>
      </c>
      <c r="AK398" s="33">
        <v>5897844</v>
      </c>
      <c r="AL398" s="12">
        <v>9310511</v>
      </c>
      <c r="AM398" s="12">
        <v>6523226</v>
      </c>
      <c r="AN398" s="33">
        <v>5921294</v>
      </c>
    </row>
    <row r="399" spans="1:40">
      <c r="A399" s="108">
        <v>720</v>
      </c>
      <c r="B399" s="9" t="s">
        <v>1883</v>
      </c>
      <c r="C399" s="109">
        <v>58.44</v>
      </c>
      <c r="D399" s="66">
        <v>11727704</v>
      </c>
      <c r="E399" s="39">
        <v>2977580</v>
      </c>
      <c r="F399" s="66">
        <v>8750124</v>
      </c>
      <c r="G399" s="66">
        <v>12694975</v>
      </c>
      <c r="H399" s="66">
        <v>3200990</v>
      </c>
      <c r="I399" s="66">
        <v>9493985</v>
      </c>
      <c r="J399" s="66">
        <v>13440494</v>
      </c>
      <c r="K399" s="66">
        <v>3363034</v>
      </c>
      <c r="L399" s="66">
        <v>10077460</v>
      </c>
      <c r="M399" s="66">
        <v>13890162</v>
      </c>
      <c r="N399" s="66">
        <v>3558412</v>
      </c>
      <c r="O399" s="66">
        <v>9267025</v>
      </c>
      <c r="P399" s="66">
        <v>1089094</v>
      </c>
      <c r="Q399" s="66">
        <v>14047951.990813399</v>
      </c>
      <c r="R399" s="66">
        <v>4510425</v>
      </c>
      <c r="S399" s="66">
        <v>10148997</v>
      </c>
      <c r="T399" s="66">
        <v>0</v>
      </c>
      <c r="U399" s="66">
        <v>13273695.708000001</v>
      </c>
      <c r="V399" s="66">
        <v>4548674</v>
      </c>
      <c r="W399" s="66">
        <v>9556093</v>
      </c>
      <c r="X399" s="66">
        <v>51301</v>
      </c>
      <c r="Y399" s="66">
        <v>579303</v>
      </c>
      <c r="Z399" s="66">
        <v>13213993</v>
      </c>
      <c r="AA399" s="66">
        <v>4564055</v>
      </c>
      <c r="AB399" s="66">
        <v>9607394</v>
      </c>
      <c r="AC399" s="12">
        <v>13537728</v>
      </c>
      <c r="AD399" s="12">
        <v>4721311</v>
      </c>
      <c r="AE399" s="12">
        <v>9664194</v>
      </c>
      <c r="AF399" s="12">
        <v>13335812</v>
      </c>
      <c r="AG399" s="12">
        <v>4863858</v>
      </c>
      <c r="AH399" s="12">
        <v>9698544</v>
      </c>
      <c r="AI399" s="12">
        <v>12841231</v>
      </c>
      <c r="AJ399" s="12">
        <v>4967494</v>
      </c>
      <c r="AK399" s="33">
        <v>9731269</v>
      </c>
      <c r="AL399" s="12">
        <v>13170587</v>
      </c>
      <c r="AM399" s="12">
        <v>5169393</v>
      </c>
      <c r="AN399" s="33">
        <v>9764044</v>
      </c>
    </row>
    <row r="400" spans="1:40">
      <c r="A400" s="108">
        <v>725</v>
      </c>
      <c r="B400" s="9" t="s">
        <v>1884</v>
      </c>
      <c r="C400" s="109">
        <v>21.29</v>
      </c>
      <c r="D400" s="66">
        <v>21474489</v>
      </c>
      <c r="E400" s="39">
        <v>17977668</v>
      </c>
      <c r="F400" s="66">
        <v>5332822.8</v>
      </c>
      <c r="G400" s="66">
        <v>23697784</v>
      </c>
      <c r="H400" s="66">
        <v>19133543</v>
      </c>
      <c r="I400" s="66">
        <v>5871971.7999999998</v>
      </c>
      <c r="J400" s="66">
        <v>25411849</v>
      </c>
      <c r="K400" s="66">
        <v>20274365</v>
      </c>
      <c r="L400" s="66">
        <v>6289003.7999999998</v>
      </c>
      <c r="M400" s="66">
        <v>26805348</v>
      </c>
      <c r="N400" s="66">
        <v>21157439</v>
      </c>
      <c r="O400" s="66">
        <v>5911057.7999999998</v>
      </c>
      <c r="P400" s="66">
        <v>694688</v>
      </c>
      <c r="Q400" s="66">
        <v>28088852.89033493</v>
      </c>
      <c r="R400" s="66">
        <v>22132725</v>
      </c>
      <c r="S400" s="66">
        <v>6473631</v>
      </c>
      <c r="T400" s="66">
        <v>0</v>
      </c>
      <c r="U400" s="66">
        <v>27791843.604000002</v>
      </c>
      <c r="V400" s="66">
        <v>22306466</v>
      </c>
      <c r="W400" s="66">
        <v>6095442</v>
      </c>
      <c r="X400" s="66">
        <v>32723</v>
      </c>
      <c r="Y400" s="66">
        <v>426391</v>
      </c>
      <c r="Z400" s="66">
        <v>28345672</v>
      </c>
      <c r="AA400" s="66">
        <v>22733730</v>
      </c>
      <c r="AB400" s="66">
        <v>6128165</v>
      </c>
      <c r="AC400" s="12">
        <v>29407907</v>
      </c>
      <c r="AD400" s="12">
        <v>23699381</v>
      </c>
      <c r="AE400" s="12">
        <v>6330455.0653249994</v>
      </c>
      <c r="AF400" s="12">
        <v>29650929</v>
      </c>
      <c r="AG400" s="12">
        <v>24483221</v>
      </c>
      <c r="AH400" s="12">
        <v>6411680.0653249994</v>
      </c>
      <c r="AI400" s="12">
        <v>29833754</v>
      </c>
      <c r="AJ400" s="12">
        <v>24514579</v>
      </c>
      <c r="AK400" s="33">
        <v>6492305.0653249994</v>
      </c>
      <c r="AL400" s="12">
        <v>30925691</v>
      </c>
      <c r="AM400" s="12">
        <v>25002991</v>
      </c>
      <c r="AN400" s="33">
        <v>6574230.0653249994</v>
      </c>
    </row>
    <row r="401" spans="1:40">
      <c r="A401" s="108">
        <v>728</v>
      </c>
      <c r="B401" s="9" t="s">
        <v>1885</v>
      </c>
      <c r="C401" s="109">
        <v>44.97</v>
      </c>
      <c r="D401" s="66">
        <v>1009815</v>
      </c>
      <c r="E401" s="39">
        <v>579782</v>
      </c>
      <c r="F401" s="66">
        <v>602215.19999999995</v>
      </c>
      <c r="G401" s="66">
        <v>1068078</v>
      </c>
      <c r="H401" s="66">
        <v>538560</v>
      </c>
      <c r="I401" s="66">
        <v>635233.19999999995</v>
      </c>
      <c r="J401" s="66">
        <v>1119947</v>
      </c>
      <c r="K401" s="66">
        <v>538342</v>
      </c>
      <c r="L401" s="66">
        <v>663419.19999999995</v>
      </c>
      <c r="M401" s="66">
        <v>1108280</v>
      </c>
      <c r="N401" s="66">
        <v>538661</v>
      </c>
      <c r="O401" s="66">
        <v>599333.19999999995</v>
      </c>
      <c r="P401" s="66">
        <v>70436</v>
      </c>
      <c r="Q401" s="66">
        <v>1124015.5376076559</v>
      </c>
      <c r="R401" s="66">
        <v>570244</v>
      </c>
      <c r="S401" s="66">
        <v>656374</v>
      </c>
      <c r="T401" s="66">
        <v>0</v>
      </c>
      <c r="U401" s="66">
        <v>1039961.19</v>
      </c>
      <c r="V401" s="66">
        <v>627734</v>
      </c>
      <c r="W401" s="66">
        <v>618029</v>
      </c>
      <c r="X401" s="66">
        <v>3318</v>
      </c>
      <c r="Y401" s="66">
        <v>37952</v>
      </c>
      <c r="Z401" s="66">
        <v>1102692</v>
      </c>
      <c r="AA401" s="66">
        <v>649363</v>
      </c>
      <c r="AB401" s="66">
        <v>621347</v>
      </c>
      <c r="AC401" s="12">
        <v>1136073</v>
      </c>
      <c r="AD401" s="12">
        <v>642537</v>
      </c>
      <c r="AE401" s="12">
        <v>626107</v>
      </c>
      <c r="AF401" s="12">
        <v>1171083</v>
      </c>
      <c r="AG401" s="12">
        <v>681574</v>
      </c>
      <c r="AH401" s="12">
        <v>629007</v>
      </c>
      <c r="AI401" s="12">
        <v>1217420</v>
      </c>
      <c r="AJ401" s="12">
        <v>707520</v>
      </c>
      <c r="AK401" s="33">
        <v>631982</v>
      </c>
      <c r="AL401" s="12">
        <v>1255062</v>
      </c>
      <c r="AM401" s="12">
        <v>711713</v>
      </c>
      <c r="AN401" s="33">
        <v>635007</v>
      </c>
    </row>
    <row r="402" spans="1:40">
      <c r="A402" s="108">
        <v>730</v>
      </c>
      <c r="B402" s="9" t="s">
        <v>1886</v>
      </c>
      <c r="C402" s="109">
        <v>18.43</v>
      </c>
      <c r="D402" s="66">
        <v>9277131</v>
      </c>
      <c r="E402" s="39">
        <v>7604912</v>
      </c>
      <c r="F402" s="66">
        <v>1700728</v>
      </c>
      <c r="G402" s="66">
        <v>11057753</v>
      </c>
      <c r="H402" s="66">
        <v>8704773</v>
      </c>
      <c r="I402" s="66">
        <v>2352980</v>
      </c>
      <c r="J402" s="66">
        <v>12033372</v>
      </c>
      <c r="K402" s="66">
        <v>9631771</v>
      </c>
      <c r="L402" s="66">
        <v>2591421</v>
      </c>
      <c r="M402" s="66">
        <v>12946742</v>
      </c>
      <c r="N402" s="66">
        <v>10026161</v>
      </c>
      <c r="O402" s="66">
        <v>2613440</v>
      </c>
      <c r="P402" s="66">
        <v>307141</v>
      </c>
      <c r="Q402" s="66">
        <v>13338720.275598086</v>
      </c>
      <c r="R402" s="66">
        <v>10464106</v>
      </c>
      <c r="S402" s="66">
        <v>2862169</v>
      </c>
      <c r="T402" s="66">
        <v>12445</v>
      </c>
      <c r="U402" s="66">
        <v>13069614.491999999</v>
      </c>
      <c r="V402" s="66">
        <v>10623654</v>
      </c>
      <c r="W402" s="66">
        <v>2706679</v>
      </c>
      <c r="X402" s="66">
        <v>14531</v>
      </c>
      <c r="Y402" s="66">
        <v>189279</v>
      </c>
      <c r="Z402" s="66">
        <v>13569441</v>
      </c>
      <c r="AA402" s="66">
        <v>11147301</v>
      </c>
      <c r="AB402" s="66">
        <v>2721210</v>
      </c>
      <c r="AC402" s="12">
        <v>14179585</v>
      </c>
      <c r="AD402" s="12">
        <v>11573173</v>
      </c>
      <c r="AE402" s="12">
        <v>2838863.6458749999</v>
      </c>
      <c r="AF402" s="12">
        <v>14882231</v>
      </c>
      <c r="AG402" s="12">
        <v>12443854</v>
      </c>
      <c r="AH402" s="12">
        <v>2876913.6458749999</v>
      </c>
      <c r="AI402" s="12">
        <v>14903362</v>
      </c>
      <c r="AJ402" s="12">
        <v>12767292</v>
      </c>
      <c r="AK402" s="33">
        <v>2914613.6458749999</v>
      </c>
      <c r="AL402" s="12">
        <v>15041278</v>
      </c>
      <c r="AM402" s="12">
        <v>12932868</v>
      </c>
      <c r="AN402" s="33">
        <v>2951913.6458749999</v>
      </c>
    </row>
    <row r="403" spans="1:40">
      <c r="A403" s="108">
        <v>735</v>
      </c>
      <c r="B403" s="9" t="s">
        <v>1887</v>
      </c>
      <c r="C403" s="109">
        <v>47.58</v>
      </c>
      <c r="D403" s="66">
        <v>32397974</v>
      </c>
      <c r="E403" s="39">
        <v>13915496</v>
      </c>
      <c r="F403" s="66">
        <v>19063721</v>
      </c>
      <c r="G403" s="66">
        <v>33499786</v>
      </c>
      <c r="H403" s="66">
        <v>15279377</v>
      </c>
      <c r="I403" s="66">
        <v>19658038</v>
      </c>
      <c r="J403" s="66">
        <v>34412577</v>
      </c>
      <c r="K403" s="66">
        <v>15653174</v>
      </c>
      <c r="L403" s="66">
        <v>20148846</v>
      </c>
      <c r="M403" s="66">
        <v>36029257</v>
      </c>
      <c r="N403" s="66">
        <v>16080023</v>
      </c>
      <c r="O403" s="66">
        <v>18814143</v>
      </c>
      <c r="P403" s="66">
        <v>2211105</v>
      </c>
      <c r="Q403" s="66">
        <v>36456713.541818187</v>
      </c>
      <c r="R403" s="66">
        <v>16064311</v>
      </c>
      <c r="S403" s="66">
        <v>20604743</v>
      </c>
      <c r="T403" s="66">
        <v>0</v>
      </c>
      <c r="U403" s="66">
        <v>34774968.005999997</v>
      </c>
      <c r="V403" s="66">
        <v>16111990</v>
      </c>
      <c r="W403" s="66">
        <v>19401015</v>
      </c>
      <c r="X403" s="66">
        <v>104153</v>
      </c>
      <c r="Y403" s="66">
        <v>1203025</v>
      </c>
      <c r="Z403" s="66">
        <v>34052825</v>
      </c>
      <c r="AA403" s="66">
        <v>16450543</v>
      </c>
      <c r="AB403" s="66">
        <v>19505168</v>
      </c>
      <c r="AC403" s="12">
        <v>34577589</v>
      </c>
      <c r="AD403" s="12">
        <v>16881292</v>
      </c>
      <c r="AE403" s="12">
        <v>19659168</v>
      </c>
      <c r="AF403" s="12">
        <v>33991777</v>
      </c>
      <c r="AG403" s="12">
        <v>17328829</v>
      </c>
      <c r="AH403" s="12">
        <v>19751668</v>
      </c>
      <c r="AI403" s="12">
        <v>32881223</v>
      </c>
      <c r="AJ403" s="12">
        <v>17183613</v>
      </c>
      <c r="AK403" s="33">
        <v>19840443</v>
      </c>
      <c r="AL403" s="12">
        <v>32371795</v>
      </c>
      <c r="AM403" s="12">
        <v>17231131</v>
      </c>
      <c r="AN403" s="33">
        <v>19925993</v>
      </c>
    </row>
    <row r="404" spans="1:40">
      <c r="A404" s="108">
        <v>740</v>
      </c>
      <c r="B404" s="9" t="s">
        <v>1888</v>
      </c>
      <c r="C404" s="109">
        <v>24.42</v>
      </c>
      <c r="D404" s="66">
        <v>8705281</v>
      </c>
      <c r="E404" s="39">
        <v>7603741</v>
      </c>
      <c r="F404" s="66">
        <v>1530510</v>
      </c>
      <c r="G404" s="66">
        <v>9257160</v>
      </c>
      <c r="H404" s="66">
        <v>7909870</v>
      </c>
      <c r="I404" s="66">
        <v>1701522</v>
      </c>
      <c r="J404" s="66">
        <v>9923961</v>
      </c>
      <c r="K404" s="66">
        <v>8215414</v>
      </c>
      <c r="L404" s="66">
        <v>1954417</v>
      </c>
      <c r="M404" s="66">
        <v>10120297</v>
      </c>
      <c r="N404" s="66">
        <v>8156604</v>
      </c>
      <c r="O404" s="66">
        <v>1890481</v>
      </c>
      <c r="P404" s="66">
        <v>222176</v>
      </c>
      <c r="Q404" s="66">
        <v>10028263.973971292</v>
      </c>
      <c r="R404" s="66">
        <v>8036971</v>
      </c>
      <c r="S404" s="66">
        <v>2070404</v>
      </c>
      <c r="T404" s="66">
        <v>0</v>
      </c>
      <c r="U404" s="66">
        <v>9726308.7780000009</v>
      </c>
      <c r="V404" s="66">
        <v>7998372</v>
      </c>
      <c r="W404" s="66">
        <v>1949451</v>
      </c>
      <c r="X404" s="66">
        <v>10466</v>
      </c>
      <c r="Y404" s="66">
        <v>138637</v>
      </c>
      <c r="Z404" s="66">
        <v>10036210</v>
      </c>
      <c r="AA404" s="66">
        <v>8109683</v>
      </c>
      <c r="AB404" s="66">
        <v>1959917</v>
      </c>
      <c r="AC404" s="12">
        <v>10099046</v>
      </c>
      <c r="AD404" s="12">
        <v>8089994</v>
      </c>
      <c r="AE404" s="12">
        <v>2124850.6151999999</v>
      </c>
      <c r="AF404" s="12">
        <v>10378205</v>
      </c>
      <c r="AG404" s="12">
        <v>8357878</v>
      </c>
      <c r="AH404" s="12">
        <v>2238124.4918999998</v>
      </c>
      <c r="AI404" s="12">
        <v>10659228</v>
      </c>
      <c r="AJ404" s="12">
        <v>8277118</v>
      </c>
      <c r="AK404" s="33">
        <v>2382613.4918999998</v>
      </c>
      <c r="AL404" s="12">
        <v>11419777</v>
      </c>
      <c r="AM404" s="12">
        <v>8704098</v>
      </c>
      <c r="AN404" s="33">
        <v>2715679</v>
      </c>
    </row>
    <row r="405" spans="1:40">
      <c r="A405" s="108">
        <v>745</v>
      </c>
      <c r="B405" s="9" t="s">
        <v>1889</v>
      </c>
      <c r="C405" s="109">
        <v>33.04</v>
      </c>
      <c r="D405" s="66">
        <v>22757511</v>
      </c>
      <c r="E405" s="39">
        <v>10704624</v>
      </c>
      <c r="F405" s="66">
        <v>12362390</v>
      </c>
      <c r="G405" s="66">
        <v>24589511</v>
      </c>
      <c r="H405" s="66">
        <v>11578381</v>
      </c>
      <c r="I405" s="66">
        <v>13099037</v>
      </c>
      <c r="J405" s="66">
        <v>24625431</v>
      </c>
      <c r="K405" s="66">
        <v>12223789</v>
      </c>
      <c r="L405" s="66">
        <v>13258787</v>
      </c>
      <c r="M405" s="66">
        <v>25233854</v>
      </c>
      <c r="N405" s="66">
        <v>12938684</v>
      </c>
      <c r="O405" s="66">
        <v>12077530</v>
      </c>
      <c r="P405" s="66">
        <v>1419394</v>
      </c>
      <c r="Q405" s="66">
        <v>26043317.600765556</v>
      </c>
      <c r="R405" s="66">
        <v>14358256</v>
      </c>
      <c r="S405" s="66">
        <v>13226986</v>
      </c>
      <c r="T405" s="66">
        <v>0</v>
      </c>
      <c r="U405" s="66">
        <v>25398255.107999999</v>
      </c>
      <c r="V405" s="66">
        <v>14404858</v>
      </c>
      <c r="W405" s="66">
        <v>12454267</v>
      </c>
      <c r="X405" s="66">
        <v>66860</v>
      </c>
      <c r="Y405" s="66">
        <v>782234</v>
      </c>
      <c r="Z405" s="66">
        <v>24895122</v>
      </c>
      <c r="AA405" s="66">
        <v>14749468</v>
      </c>
      <c r="AB405" s="66">
        <v>12521127</v>
      </c>
      <c r="AC405" s="12">
        <v>25088106</v>
      </c>
      <c r="AD405" s="12">
        <v>15200680</v>
      </c>
      <c r="AE405" s="12">
        <v>12635127</v>
      </c>
      <c r="AF405" s="12">
        <v>24540719</v>
      </c>
      <c r="AG405" s="12">
        <v>15640639</v>
      </c>
      <c r="AH405" s="12">
        <v>12703677</v>
      </c>
      <c r="AI405" s="12">
        <v>24290785</v>
      </c>
      <c r="AJ405" s="12">
        <v>16086295</v>
      </c>
      <c r="AK405" s="33">
        <v>12770527</v>
      </c>
      <c r="AL405" s="12">
        <v>23602673</v>
      </c>
      <c r="AM405" s="12">
        <v>16203424</v>
      </c>
      <c r="AN405" s="33">
        <v>12834852</v>
      </c>
    </row>
    <row r="406" spans="1:40">
      <c r="A406" s="108">
        <v>750</v>
      </c>
      <c r="B406" s="9" t="s">
        <v>1890</v>
      </c>
      <c r="C406" s="109">
        <v>36.979999999999997</v>
      </c>
      <c r="D406" s="66">
        <v>7285294</v>
      </c>
      <c r="E406" s="39">
        <v>3967896</v>
      </c>
      <c r="F406" s="66">
        <v>3857345</v>
      </c>
      <c r="G406" s="66">
        <v>7629462</v>
      </c>
      <c r="H406" s="66">
        <v>4135816</v>
      </c>
      <c r="I406" s="66">
        <v>4031666</v>
      </c>
      <c r="J406" s="66">
        <v>7722039</v>
      </c>
      <c r="K406" s="66">
        <v>4259679</v>
      </c>
      <c r="L406" s="66">
        <v>4078816</v>
      </c>
      <c r="M406" s="66">
        <v>8137059</v>
      </c>
      <c r="N406" s="66">
        <v>4327512</v>
      </c>
      <c r="O406" s="66">
        <v>3981402</v>
      </c>
      <c r="P406" s="66">
        <v>300027</v>
      </c>
      <c r="Q406" s="66">
        <v>8250102.2009569379</v>
      </c>
      <c r="R406" s="66">
        <v>4422230</v>
      </c>
      <c r="S406" s="66">
        <v>4195800</v>
      </c>
      <c r="T406" s="66">
        <v>0</v>
      </c>
      <c r="U406" s="66">
        <v>8263519.067999999</v>
      </c>
      <c r="V406" s="66">
        <v>4563544</v>
      </c>
      <c r="W406" s="66">
        <v>3950682</v>
      </c>
      <c r="X406" s="66">
        <v>21209</v>
      </c>
      <c r="Y406" s="66">
        <v>247084</v>
      </c>
      <c r="Z406" s="66">
        <v>8098758</v>
      </c>
      <c r="AA406" s="66">
        <v>4668314</v>
      </c>
      <c r="AB406" s="66">
        <v>3971891</v>
      </c>
      <c r="AC406" s="12">
        <v>8564268</v>
      </c>
      <c r="AD406" s="12">
        <v>4778263</v>
      </c>
      <c r="AE406" s="12">
        <v>4007811</v>
      </c>
      <c r="AF406" s="12">
        <v>7994487</v>
      </c>
      <c r="AG406" s="12">
        <v>4761551</v>
      </c>
      <c r="AH406" s="12">
        <v>4028736</v>
      </c>
      <c r="AI406" s="12">
        <v>7816227</v>
      </c>
      <c r="AJ406" s="12">
        <v>4803095</v>
      </c>
      <c r="AK406" s="33">
        <v>4048786</v>
      </c>
      <c r="AL406" s="12">
        <v>7481050</v>
      </c>
      <c r="AM406" s="12">
        <v>4776255</v>
      </c>
      <c r="AN406" s="33">
        <v>4067561</v>
      </c>
    </row>
    <row r="407" spans="1:40">
      <c r="A407" s="108">
        <v>753</v>
      </c>
      <c r="B407" s="9" t="s">
        <v>1891</v>
      </c>
      <c r="C407" s="109">
        <v>54.46</v>
      </c>
      <c r="D407" s="66">
        <v>21479251</v>
      </c>
      <c r="E407" s="39">
        <v>5822139</v>
      </c>
      <c r="F407" s="66">
        <v>15657112</v>
      </c>
      <c r="G407" s="66">
        <v>22828423</v>
      </c>
      <c r="H407" s="66">
        <v>6355417</v>
      </c>
      <c r="I407" s="66">
        <v>16510059</v>
      </c>
      <c r="J407" s="66">
        <v>23457369</v>
      </c>
      <c r="K407" s="66">
        <v>6739031</v>
      </c>
      <c r="L407" s="66">
        <v>16898056</v>
      </c>
      <c r="M407" s="66">
        <v>24154885</v>
      </c>
      <c r="N407" s="66">
        <v>7104683</v>
      </c>
      <c r="O407" s="66">
        <v>15503658</v>
      </c>
      <c r="P407" s="66">
        <v>1822045</v>
      </c>
      <c r="Q407" s="66">
        <v>24370491.302583735</v>
      </c>
      <c r="R407" s="66">
        <v>9043482</v>
      </c>
      <c r="S407" s="66">
        <v>16979189</v>
      </c>
      <c r="T407" s="66">
        <v>0</v>
      </c>
      <c r="U407" s="66">
        <v>23447229.215999998</v>
      </c>
      <c r="V407" s="66">
        <v>9241790.7475171536</v>
      </c>
      <c r="W407" s="66">
        <v>15987266</v>
      </c>
      <c r="X407" s="66">
        <v>85827</v>
      </c>
      <c r="Y407" s="66">
        <v>973446</v>
      </c>
      <c r="Z407" s="66">
        <v>22899542</v>
      </c>
      <c r="AA407" s="66">
        <v>9371400</v>
      </c>
      <c r="AB407" s="66">
        <v>16073093</v>
      </c>
      <c r="AC407" s="12">
        <v>22525878</v>
      </c>
      <c r="AD407" s="12">
        <v>9626834</v>
      </c>
      <c r="AE407" s="12">
        <v>16170613</v>
      </c>
      <c r="AF407" s="12">
        <v>22333577</v>
      </c>
      <c r="AG407" s="12">
        <v>9850748</v>
      </c>
      <c r="AH407" s="12">
        <v>16229913</v>
      </c>
      <c r="AI407" s="12">
        <v>21722178</v>
      </c>
      <c r="AJ407" s="12">
        <v>9941651</v>
      </c>
      <c r="AK407" s="33">
        <v>16286563</v>
      </c>
      <c r="AL407" s="12">
        <v>22051647</v>
      </c>
      <c r="AM407" s="12">
        <v>10090036</v>
      </c>
      <c r="AN407" s="33">
        <v>16342038</v>
      </c>
    </row>
    <row r="408" spans="1:40">
      <c r="A408" s="108">
        <v>755</v>
      </c>
      <c r="B408" s="9" t="s">
        <v>1892</v>
      </c>
      <c r="C408" s="109">
        <v>63.72</v>
      </c>
      <c r="D408" s="66">
        <v>6412185</v>
      </c>
      <c r="E408" s="39">
        <v>2094096</v>
      </c>
      <c r="F408" s="66">
        <v>4365173</v>
      </c>
      <c r="G408" s="66">
        <v>6917262</v>
      </c>
      <c r="H408" s="66">
        <v>2152974</v>
      </c>
      <c r="I408" s="66">
        <v>4764288</v>
      </c>
      <c r="J408" s="66">
        <v>7718288</v>
      </c>
      <c r="K408" s="66">
        <v>2334381</v>
      </c>
      <c r="L408" s="66">
        <v>5383907</v>
      </c>
      <c r="M408" s="66">
        <v>8079301</v>
      </c>
      <c r="N408" s="66">
        <v>2414941</v>
      </c>
      <c r="O408" s="66">
        <v>5068672</v>
      </c>
      <c r="P408" s="66">
        <v>595688</v>
      </c>
      <c r="Q408" s="66">
        <v>8102223.5314832535</v>
      </c>
      <c r="R408" s="66">
        <v>2701871</v>
      </c>
      <c r="S408" s="66">
        <v>5551073</v>
      </c>
      <c r="T408" s="66">
        <v>0</v>
      </c>
      <c r="U408" s="66">
        <v>7695444.8340000007</v>
      </c>
      <c r="V408" s="66">
        <v>2655320</v>
      </c>
      <c r="W408" s="66">
        <v>5226780</v>
      </c>
      <c r="X408" s="66">
        <v>28060</v>
      </c>
      <c r="Y408" s="66">
        <v>316133</v>
      </c>
      <c r="Z408" s="66">
        <v>7780312</v>
      </c>
      <c r="AA408" s="66">
        <v>2783833</v>
      </c>
      <c r="AB408" s="66">
        <v>5254840</v>
      </c>
      <c r="AC408" s="12">
        <v>8048219</v>
      </c>
      <c r="AD408" s="12">
        <v>2944041</v>
      </c>
      <c r="AE408" s="12">
        <v>5286040</v>
      </c>
      <c r="AF408" s="12">
        <v>7625909</v>
      </c>
      <c r="AG408" s="12">
        <v>2829128</v>
      </c>
      <c r="AH408" s="12">
        <v>5304190</v>
      </c>
      <c r="AI408" s="12">
        <v>7705540</v>
      </c>
      <c r="AJ408" s="12">
        <v>2887638</v>
      </c>
      <c r="AK408" s="33">
        <v>5322215</v>
      </c>
      <c r="AL408" s="12">
        <v>7640717</v>
      </c>
      <c r="AM408" s="12">
        <v>2842068</v>
      </c>
      <c r="AN408" s="33">
        <v>5339690</v>
      </c>
    </row>
    <row r="409" spans="1:40">
      <c r="A409" s="108">
        <v>760</v>
      </c>
      <c r="B409" s="9" t="s">
        <v>1893</v>
      </c>
      <c r="C409" s="109">
        <v>38.93</v>
      </c>
      <c r="D409" s="66">
        <v>13321046</v>
      </c>
      <c r="E409" s="39">
        <v>7724834</v>
      </c>
      <c r="F409" s="66">
        <v>5693535.0000000009</v>
      </c>
      <c r="G409" s="66">
        <v>14290967</v>
      </c>
      <c r="H409" s="66">
        <v>8518476</v>
      </c>
      <c r="I409" s="66">
        <v>6060844</v>
      </c>
      <c r="J409" s="66">
        <v>15151746</v>
      </c>
      <c r="K409" s="66">
        <v>9152272</v>
      </c>
      <c r="L409" s="66">
        <v>6377611</v>
      </c>
      <c r="M409" s="66">
        <v>16633749</v>
      </c>
      <c r="N409" s="66">
        <v>9695605</v>
      </c>
      <c r="O409" s="66">
        <v>6223582</v>
      </c>
      <c r="P409" s="66">
        <v>731417</v>
      </c>
      <c r="Q409" s="66">
        <v>17042793.321339712</v>
      </c>
      <c r="R409" s="66">
        <v>10087324</v>
      </c>
      <c r="S409" s="66">
        <v>6815899</v>
      </c>
      <c r="T409" s="66">
        <v>139570</v>
      </c>
      <c r="U409" s="66">
        <v>17072736.708000001</v>
      </c>
      <c r="V409" s="66">
        <v>10313024</v>
      </c>
      <c r="W409" s="66">
        <v>6630012</v>
      </c>
      <c r="X409" s="66">
        <v>35593</v>
      </c>
      <c r="Y409" s="66">
        <v>335739</v>
      </c>
      <c r="Z409" s="66">
        <v>17435883</v>
      </c>
      <c r="AA409" s="66">
        <v>10508810</v>
      </c>
      <c r="AB409" s="66">
        <v>6927073</v>
      </c>
      <c r="AC409" s="12">
        <v>18150262</v>
      </c>
      <c r="AD409" s="12">
        <v>11017327</v>
      </c>
      <c r="AE409" s="12">
        <v>7202389.2436499996</v>
      </c>
      <c r="AF409" s="12">
        <v>19039526</v>
      </c>
      <c r="AG409" s="12">
        <v>11580385</v>
      </c>
      <c r="AH409" s="12">
        <v>7571134.5369499996</v>
      </c>
      <c r="AI409" s="12">
        <v>18899966</v>
      </c>
      <c r="AJ409" s="12">
        <v>11622559</v>
      </c>
      <c r="AK409" s="33">
        <v>7617506.5369499996</v>
      </c>
      <c r="AL409" s="12">
        <v>19669150</v>
      </c>
      <c r="AM409" s="12">
        <v>12263148</v>
      </c>
      <c r="AN409" s="33">
        <v>7663956.5369499996</v>
      </c>
    </row>
    <row r="410" spans="1:40">
      <c r="A410" s="108">
        <v>763</v>
      </c>
      <c r="B410" s="9" t="s">
        <v>1463</v>
      </c>
      <c r="C410" s="109">
        <v>37.69</v>
      </c>
      <c r="D410" s="66"/>
      <c r="E410" s="39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>
        <v>0</v>
      </c>
      <c r="R410" s="66"/>
      <c r="S410" s="66"/>
      <c r="T410" s="66"/>
      <c r="U410" s="66">
        <v>8934024</v>
      </c>
      <c r="V410" s="66">
        <v>6024631.0156340012</v>
      </c>
      <c r="W410" s="66">
        <v>3020271</v>
      </c>
      <c r="X410" s="66">
        <v>16235</v>
      </c>
      <c r="Y410" s="66">
        <v>120381</v>
      </c>
      <c r="Z410" s="66">
        <v>9240084</v>
      </c>
      <c r="AA410" s="66">
        <v>6119915</v>
      </c>
      <c r="AB410" s="66">
        <v>3120169</v>
      </c>
      <c r="AC410" s="12">
        <v>9949356</v>
      </c>
      <c r="AD410" s="12">
        <v>6253551</v>
      </c>
      <c r="AE410" s="12">
        <v>3771017.8262999998</v>
      </c>
      <c r="AF410" s="12">
        <v>10006703</v>
      </c>
      <c r="AG410" s="12">
        <v>6377384</v>
      </c>
      <c r="AH410" s="12">
        <v>3795642.8262999998</v>
      </c>
      <c r="AI410" s="12">
        <v>10050573</v>
      </c>
      <c r="AJ410" s="12">
        <v>6394899</v>
      </c>
      <c r="AK410" s="33">
        <v>3820117.8262999998</v>
      </c>
      <c r="AL410" s="12">
        <v>9594365</v>
      </c>
      <c r="AM410" s="12">
        <v>6056531</v>
      </c>
      <c r="AN410" s="33">
        <v>3843167.8262999998</v>
      </c>
    </row>
    <row r="411" spans="1:40">
      <c r="A411" s="108">
        <v>765</v>
      </c>
      <c r="B411" s="9" t="s">
        <v>1894</v>
      </c>
      <c r="C411" s="109">
        <v>17.5</v>
      </c>
      <c r="D411" s="66">
        <v>6853294</v>
      </c>
      <c r="E411" s="39">
        <v>6969793</v>
      </c>
      <c r="F411" s="66">
        <v>1733974</v>
      </c>
      <c r="G411" s="66">
        <v>7077639</v>
      </c>
      <c r="H411" s="66">
        <v>7054068</v>
      </c>
      <c r="I411" s="66">
        <v>1779274</v>
      </c>
      <c r="J411" s="66">
        <v>7434729</v>
      </c>
      <c r="K411" s="66">
        <v>7019446</v>
      </c>
      <c r="L411" s="66">
        <v>1862619</v>
      </c>
      <c r="M411" s="66">
        <v>7749803</v>
      </c>
      <c r="N411" s="66">
        <v>6862924</v>
      </c>
      <c r="O411" s="66">
        <v>1735164</v>
      </c>
      <c r="P411" s="66">
        <v>203923</v>
      </c>
      <c r="Q411" s="66">
        <v>7701585.2769377995</v>
      </c>
      <c r="R411" s="66">
        <v>6957008</v>
      </c>
      <c r="S411" s="66">
        <v>1900305</v>
      </c>
      <c r="T411" s="66">
        <v>0</v>
      </c>
      <c r="U411" s="66">
        <v>7684458.96</v>
      </c>
      <c r="V411" s="66">
        <v>6952302</v>
      </c>
      <c r="W411" s="66">
        <v>1789290</v>
      </c>
      <c r="X411" s="66">
        <v>9606</v>
      </c>
      <c r="Y411" s="66">
        <v>123334</v>
      </c>
      <c r="Z411" s="66">
        <v>7591122</v>
      </c>
      <c r="AA411" s="66">
        <v>6997774</v>
      </c>
      <c r="AB411" s="66">
        <v>1798896</v>
      </c>
      <c r="AC411" s="12">
        <v>7425917</v>
      </c>
      <c r="AD411" s="12">
        <v>6948964</v>
      </c>
      <c r="AE411" s="12">
        <v>1830896</v>
      </c>
      <c r="AF411" s="12">
        <v>7307651</v>
      </c>
      <c r="AG411" s="12">
        <v>7007679</v>
      </c>
      <c r="AH411" s="12">
        <v>1850096</v>
      </c>
      <c r="AI411" s="12">
        <v>7132076</v>
      </c>
      <c r="AJ411" s="12">
        <v>6413209</v>
      </c>
      <c r="AK411" s="33">
        <v>1869396</v>
      </c>
      <c r="AL411" s="12">
        <v>7553559</v>
      </c>
      <c r="AM411" s="12">
        <v>6368170</v>
      </c>
      <c r="AN411" s="33">
        <v>1888246</v>
      </c>
    </row>
    <row r="412" spans="1:40">
      <c r="A412" s="108">
        <v>766</v>
      </c>
      <c r="B412" s="9" t="s">
        <v>1465</v>
      </c>
      <c r="C412" s="109">
        <v>35.75</v>
      </c>
      <c r="D412" s="66">
        <v>12815911</v>
      </c>
      <c r="E412" s="39">
        <v>5574268</v>
      </c>
      <c r="F412" s="66">
        <v>7241643</v>
      </c>
      <c r="G412" s="66">
        <v>13803858</v>
      </c>
      <c r="H412" s="66">
        <v>5990969</v>
      </c>
      <c r="I412" s="66">
        <v>7812889</v>
      </c>
      <c r="J412" s="66">
        <v>14257212</v>
      </c>
      <c r="K412" s="66">
        <v>6442013</v>
      </c>
      <c r="L412" s="66">
        <v>8037753</v>
      </c>
      <c r="M412" s="66">
        <v>14939371</v>
      </c>
      <c r="N412" s="66">
        <v>6703364</v>
      </c>
      <c r="O412" s="66">
        <v>7499327</v>
      </c>
      <c r="P412" s="66">
        <v>881347</v>
      </c>
      <c r="Q412" s="66">
        <v>15526560.214354068</v>
      </c>
      <c r="R412" s="66">
        <v>6881234</v>
      </c>
      <c r="S412" s="66">
        <v>8213061</v>
      </c>
      <c r="T412" s="66">
        <v>432265</v>
      </c>
      <c r="U412" s="66">
        <v>14765244.486</v>
      </c>
      <c r="V412" s="66">
        <v>7056511</v>
      </c>
      <c r="W412" s="66">
        <v>8140267</v>
      </c>
      <c r="X412" s="66">
        <v>43700</v>
      </c>
      <c r="Y412" s="66">
        <v>503859</v>
      </c>
      <c r="Z412" s="66">
        <v>16668383</v>
      </c>
      <c r="AA412" s="66">
        <v>8578921</v>
      </c>
      <c r="AB412" s="66">
        <v>9431433</v>
      </c>
      <c r="AC412" s="12">
        <v>16707052</v>
      </c>
      <c r="AD412" s="12">
        <v>8956864</v>
      </c>
      <c r="AE412" s="12">
        <v>9503073</v>
      </c>
      <c r="AF412" s="12">
        <v>16783207</v>
      </c>
      <c r="AG412" s="12">
        <v>9329641</v>
      </c>
      <c r="AH412" s="12">
        <v>9546823</v>
      </c>
      <c r="AI412" s="12">
        <v>16539210</v>
      </c>
      <c r="AJ412" s="12">
        <v>9831214</v>
      </c>
      <c r="AK412" s="33">
        <v>9588623</v>
      </c>
      <c r="AL412" s="12">
        <v>16275297</v>
      </c>
      <c r="AM412" s="12">
        <v>10235762</v>
      </c>
      <c r="AN412" s="33">
        <v>9628898</v>
      </c>
    </row>
    <row r="413" spans="1:40">
      <c r="A413" s="108">
        <v>767</v>
      </c>
      <c r="B413" s="9" t="s">
        <v>1895</v>
      </c>
      <c r="C413" s="109">
        <v>56.36</v>
      </c>
      <c r="D413" s="66">
        <v>16645826</v>
      </c>
      <c r="E413" s="39">
        <v>4067456</v>
      </c>
      <c r="F413" s="66">
        <v>12578370</v>
      </c>
      <c r="G413" s="66">
        <v>17597929</v>
      </c>
      <c r="H413" s="66">
        <v>4757111</v>
      </c>
      <c r="I413" s="66">
        <v>13106216</v>
      </c>
      <c r="J413" s="66">
        <v>18350163</v>
      </c>
      <c r="K413" s="66">
        <v>5038864</v>
      </c>
      <c r="L413" s="66">
        <v>13522201</v>
      </c>
      <c r="M413" s="66">
        <v>19528044</v>
      </c>
      <c r="N413" s="66">
        <v>5259510</v>
      </c>
      <c r="O413" s="66">
        <v>12767994</v>
      </c>
      <c r="P413" s="66">
        <v>1500540</v>
      </c>
      <c r="Q413" s="66">
        <v>19758448.511387561</v>
      </c>
      <c r="R413" s="66">
        <v>5909466</v>
      </c>
      <c r="S413" s="66">
        <v>13983163</v>
      </c>
      <c r="T413" s="66">
        <v>0</v>
      </c>
      <c r="U413" s="66">
        <v>18373741.745999999</v>
      </c>
      <c r="V413" s="66">
        <v>6026675</v>
      </c>
      <c r="W413" s="66">
        <v>13166267</v>
      </c>
      <c r="X413" s="66">
        <v>70682</v>
      </c>
      <c r="Y413" s="66">
        <v>795214</v>
      </c>
      <c r="Z413" s="66">
        <v>18885409</v>
      </c>
      <c r="AA413" s="66">
        <v>6269918</v>
      </c>
      <c r="AB413" s="66">
        <v>13236949</v>
      </c>
      <c r="AC413" s="12">
        <v>19620951</v>
      </c>
      <c r="AD413" s="12">
        <v>6527063</v>
      </c>
      <c r="AE413" s="12">
        <v>13315389</v>
      </c>
      <c r="AF413" s="12">
        <v>19752991</v>
      </c>
      <c r="AG413" s="12">
        <v>6679987</v>
      </c>
      <c r="AH413" s="12">
        <v>13363889</v>
      </c>
      <c r="AI413" s="12">
        <v>19886690</v>
      </c>
      <c r="AJ413" s="12">
        <v>6981057</v>
      </c>
      <c r="AK413" s="33">
        <v>13412164</v>
      </c>
      <c r="AL413" s="12">
        <v>19202300</v>
      </c>
      <c r="AM413" s="12">
        <v>7237563</v>
      </c>
      <c r="AN413" s="33">
        <v>13457639</v>
      </c>
    </row>
    <row r="414" spans="1:40">
      <c r="A414" s="108">
        <v>770</v>
      </c>
      <c r="B414" s="9" t="s">
        <v>1896</v>
      </c>
      <c r="C414" s="109">
        <v>46.58</v>
      </c>
      <c r="D414" s="66">
        <v>13580390</v>
      </c>
      <c r="E414" s="39">
        <v>7605305</v>
      </c>
      <c r="F414" s="66">
        <v>6707029</v>
      </c>
      <c r="G414" s="66">
        <v>15046973</v>
      </c>
      <c r="H414" s="66">
        <v>8686343</v>
      </c>
      <c r="I414" s="66">
        <v>7420522</v>
      </c>
      <c r="J414" s="66">
        <v>15970260</v>
      </c>
      <c r="K414" s="66">
        <v>9193635</v>
      </c>
      <c r="L414" s="66">
        <v>7855113</v>
      </c>
      <c r="M414" s="66">
        <v>16430281</v>
      </c>
      <c r="N414" s="66">
        <v>9386267</v>
      </c>
      <c r="O414" s="66">
        <v>7217816</v>
      </c>
      <c r="P414" s="66">
        <v>848263</v>
      </c>
      <c r="Q414" s="66">
        <v>16633736.353684211</v>
      </c>
      <c r="R414" s="66">
        <v>9400405</v>
      </c>
      <c r="S414" s="66">
        <v>7904757</v>
      </c>
      <c r="T414" s="66">
        <v>0</v>
      </c>
      <c r="U414" s="66">
        <v>15980906.310000001</v>
      </c>
      <c r="V414" s="66">
        <v>9314281</v>
      </c>
      <c r="W414" s="66">
        <v>7442962</v>
      </c>
      <c r="X414" s="66">
        <v>39957</v>
      </c>
      <c r="Y414" s="66">
        <v>462563</v>
      </c>
      <c r="Z414" s="66">
        <v>16224252</v>
      </c>
      <c r="AA414" s="66">
        <v>9446479</v>
      </c>
      <c r="AB414" s="66">
        <v>7482919</v>
      </c>
      <c r="AC414" s="12">
        <v>16427458</v>
      </c>
      <c r="AD414" s="12">
        <v>9458186</v>
      </c>
      <c r="AE414" s="12">
        <v>7547159</v>
      </c>
      <c r="AF414" s="12">
        <v>17338059</v>
      </c>
      <c r="AG414" s="12">
        <v>10016205</v>
      </c>
      <c r="AH414" s="12">
        <v>7602665.309475</v>
      </c>
      <c r="AI414" s="12">
        <v>17582598</v>
      </c>
      <c r="AJ414" s="12">
        <v>10044332</v>
      </c>
      <c r="AK414" s="33">
        <v>7701145.309475</v>
      </c>
      <c r="AL414" s="12">
        <v>18183142</v>
      </c>
      <c r="AM414" s="12">
        <v>10066601</v>
      </c>
      <c r="AN414" s="33">
        <v>8116541</v>
      </c>
    </row>
    <row r="415" spans="1:40">
      <c r="A415" s="108">
        <v>773</v>
      </c>
      <c r="B415" s="9" t="s">
        <v>1897</v>
      </c>
      <c r="C415" s="109">
        <v>18.440000000000001</v>
      </c>
      <c r="D415" s="66">
        <v>24298847</v>
      </c>
      <c r="E415" s="39">
        <v>17072630</v>
      </c>
      <c r="F415" s="66">
        <v>7792907.9999999981</v>
      </c>
      <c r="G415" s="66">
        <v>25952449</v>
      </c>
      <c r="H415" s="66">
        <v>18085444</v>
      </c>
      <c r="I415" s="66">
        <v>8297753</v>
      </c>
      <c r="J415" s="66">
        <v>26566548</v>
      </c>
      <c r="K415" s="66">
        <v>19085868</v>
      </c>
      <c r="L415" s="66">
        <v>8463498</v>
      </c>
      <c r="M415" s="66">
        <v>27588090</v>
      </c>
      <c r="N415" s="66">
        <v>19936190</v>
      </c>
      <c r="O415" s="66">
        <v>7824273</v>
      </c>
      <c r="P415" s="66">
        <v>919536</v>
      </c>
      <c r="Q415" s="66">
        <v>27881099.599617224</v>
      </c>
      <c r="R415" s="66">
        <v>20765902</v>
      </c>
      <c r="S415" s="66">
        <v>8568933</v>
      </c>
      <c r="T415" s="66">
        <v>0</v>
      </c>
      <c r="U415" s="66">
        <v>27238757.220000003</v>
      </c>
      <c r="V415" s="66">
        <v>21107766</v>
      </c>
      <c r="W415" s="66">
        <v>8068337</v>
      </c>
      <c r="X415" s="66">
        <v>43314</v>
      </c>
      <c r="Y415" s="66">
        <v>535182</v>
      </c>
      <c r="Z415" s="66">
        <v>26824765</v>
      </c>
      <c r="AA415" s="66">
        <v>21271799</v>
      </c>
      <c r="AB415" s="66">
        <v>8111651</v>
      </c>
      <c r="AC415" s="12">
        <v>26774026</v>
      </c>
      <c r="AD415" s="12">
        <v>21942837</v>
      </c>
      <c r="AE415" s="12">
        <v>8226571</v>
      </c>
      <c r="AF415" s="12">
        <v>26448890</v>
      </c>
      <c r="AG415" s="12">
        <v>22380186</v>
      </c>
      <c r="AH415" s="12">
        <v>8295596</v>
      </c>
      <c r="AI415" s="12">
        <v>25789437</v>
      </c>
      <c r="AJ415" s="12">
        <v>21866153</v>
      </c>
      <c r="AK415" s="33">
        <v>8362546</v>
      </c>
      <c r="AL415" s="12">
        <v>25722812</v>
      </c>
      <c r="AM415" s="12">
        <v>21834988</v>
      </c>
      <c r="AN415" s="33">
        <v>8428221</v>
      </c>
    </row>
    <row r="416" spans="1:40">
      <c r="A416" s="108">
        <v>774</v>
      </c>
      <c r="B416" s="9" t="s">
        <v>1469</v>
      </c>
      <c r="C416" s="109">
        <v>17.5</v>
      </c>
      <c r="D416" s="66">
        <v>2818004</v>
      </c>
      <c r="E416" s="39">
        <v>3631100</v>
      </c>
      <c r="F416" s="66">
        <v>787574.4</v>
      </c>
      <c r="G416" s="66">
        <v>2663328</v>
      </c>
      <c r="H416" s="66">
        <v>3211483</v>
      </c>
      <c r="I416" s="66">
        <v>806324.4</v>
      </c>
      <c r="J416" s="66">
        <v>2717737</v>
      </c>
      <c r="K416" s="66">
        <v>2976843</v>
      </c>
      <c r="L416" s="66">
        <v>824474.4</v>
      </c>
      <c r="M416" s="66">
        <v>2781909</v>
      </c>
      <c r="N416" s="66">
        <v>2936509</v>
      </c>
      <c r="O416" s="66">
        <v>753921.4</v>
      </c>
      <c r="P416" s="66">
        <v>88603</v>
      </c>
      <c r="Q416" s="66">
        <v>2963440.2602870818</v>
      </c>
      <c r="R416" s="66">
        <v>3058634</v>
      </c>
      <c r="S416" s="66">
        <v>825674</v>
      </c>
      <c r="T416" s="66">
        <v>0</v>
      </c>
      <c r="U416" s="66">
        <v>2883583.122</v>
      </c>
      <c r="V416" s="66">
        <v>2954241</v>
      </c>
      <c r="W416" s="66">
        <v>777438</v>
      </c>
      <c r="X416" s="66">
        <v>4174</v>
      </c>
      <c r="Y416" s="66">
        <v>53162</v>
      </c>
      <c r="Z416" s="66">
        <v>2947159</v>
      </c>
      <c r="AA416" s="66">
        <v>2938229</v>
      </c>
      <c r="AB416" s="66">
        <v>781612</v>
      </c>
      <c r="AC416" s="12">
        <v>2938330</v>
      </c>
      <c r="AD416" s="12">
        <v>2789900</v>
      </c>
      <c r="AE416" s="12">
        <v>795572</v>
      </c>
      <c r="AF416" s="12">
        <v>2924404</v>
      </c>
      <c r="AG416" s="12">
        <v>2799531</v>
      </c>
      <c r="AH416" s="12">
        <v>804072</v>
      </c>
      <c r="AI416" s="12">
        <v>3060576</v>
      </c>
      <c r="AJ416" s="12">
        <v>2703741</v>
      </c>
      <c r="AK416" s="33">
        <v>812797</v>
      </c>
      <c r="AL416" s="12">
        <v>3393222</v>
      </c>
      <c r="AM416" s="12">
        <v>2857444</v>
      </c>
      <c r="AN416" s="33">
        <v>821922</v>
      </c>
    </row>
    <row r="417" spans="1:40">
      <c r="A417" s="108">
        <v>775</v>
      </c>
      <c r="B417" s="9" t="s">
        <v>1898</v>
      </c>
      <c r="C417" s="109">
        <v>40.35</v>
      </c>
      <c r="D417" s="66">
        <v>48282346</v>
      </c>
      <c r="E417" s="39">
        <v>33777538</v>
      </c>
      <c r="F417" s="66">
        <v>14580116</v>
      </c>
      <c r="G417" s="66">
        <v>51403850</v>
      </c>
      <c r="H417" s="66">
        <v>35230245</v>
      </c>
      <c r="I417" s="66">
        <v>16173605</v>
      </c>
      <c r="J417" s="66">
        <v>54801725</v>
      </c>
      <c r="K417" s="66">
        <v>35455524</v>
      </c>
      <c r="L417" s="66">
        <v>19346201</v>
      </c>
      <c r="M417" s="66">
        <v>58236852</v>
      </c>
      <c r="N417" s="66">
        <v>36308065</v>
      </c>
      <c r="O417" s="66">
        <v>19622662</v>
      </c>
      <c r="P417" s="66">
        <v>2306125</v>
      </c>
      <c r="Q417" s="66">
        <v>59911476.039043061</v>
      </c>
      <c r="R417" s="66">
        <v>37367519</v>
      </c>
      <c r="S417" s="66">
        <v>21490211</v>
      </c>
      <c r="T417" s="66">
        <v>1053746</v>
      </c>
      <c r="U417" s="66">
        <v>59254110.450000003</v>
      </c>
      <c r="V417" s="66">
        <v>37595289</v>
      </c>
      <c r="W417" s="66">
        <v>21243244</v>
      </c>
      <c r="X417" s="66">
        <v>114043</v>
      </c>
      <c r="Y417" s="66">
        <v>1365920</v>
      </c>
      <c r="Z417" s="66">
        <v>60601665</v>
      </c>
      <c r="AA417" s="66">
        <v>38212334</v>
      </c>
      <c r="AB417" s="66">
        <v>22389331</v>
      </c>
      <c r="AC417" s="12">
        <v>63034725</v>
      </c>
      <c r="AD417" s="12">
        <v>39189250</v>
      </c>
      <c r="AE417" s="12">
        <v>24301041.254999999</v>
      </c>
      <c r="AF417" s="12">
        <v>63737669</v>
      </c>
      <c r="AG417" s="12">
        <v>39961275</v>
      </c>
      <c r="AH417" s="12">
        <v>24731803.504425</v>
      </c>
      <c r="AI417" s="12">
        <v>63713837</v>
      </c>
      <c r="AJ417" s="12">
        <v>39643665</v>
      </c>
      <c r="AK417" s="33">
        <v>24988919.504425</v>
      </c>
      <c r="AL417" s="12">
        <v>65656785</v>
      </c>
      <c r="AM417" s="12">
        <v>40218460</v>
      </c>
      <c r="AN417" s="33">
        <v>25438325</v>
      </c>
    </row>
    <row r="418" spans="1:40">
      <c r="A418" s="108">
        <v>778</v>
      </c>
      <c r="B418" s="9" t="s">
        <v>1471</v>
      </c>
      <c r="C418" s="109">
        <v>61.19</v>
      </c>
      <c r="D418" s="66">
        <v>11141894</v>
      </c>
      <c r="E418" s="39">
        <v>3567006</v>
      </c>
      <c r="F418" s="66">
        <v>7574888</v>
      </c>
      <c r="G418" s="66">
        <v>11791190</v>
      </c>
      <c r="H418" s="66">
        <v>3881276</v>
      </c>
      <c r="I418" s="66">
        <v>7991217</v>
      </c>
      <c r="J418" s="66">
        <v>12254851</v>
      </c>
      <c r="K418" s="66">
        <v>4136812</v>
      </c>
      <c r="L418" s="66">
        <v>8281608</v>
      </c>
      <c r="M418" s="66">
        <v>12617536</v>
      </c>
      <c r="N418" s="66">
        <v>4373441</v>
      </c>
      <c r="O418" s="66">
        <v>8157632</v>
      </c>
      <c r="P418" s="66">
        <v>347753</v>
      </c>
      <c r="Q418" s="66">
        <v>12703713.843444977</v>
      </c>
      <c r="R418" s="66">
        <v>4409832</v>
      </c>
      <c r="S418" s="66">
        <v>8335277</v>
      </c>
      <c r="T418" s="66">
        <v>0</v>
      </c>
      <c r="U418" s="66">
        <v>12453350.286</v>
      </c>
      <c r="V418" s="66">
        <v>4490234</v>
      </c>
      <c r="W418" s="66">
        <v>7848331</v>
      </c>
      <c r="X418" s="66">
        <v>42133</v>
      </c>
      <c r="Y418" s="66">
        <v>479238</v>
      </c>
      <c r="Z418" s="66">
        <v>13025123</v>
      </c>
      <c r="AA418" s="66">
        <v>4631357</v>
      </c>
      <c r="AB418" s="66">
        <v>8393766</v>
      </c>
      <c r="AC418" s="12">
        <v>12911828</v>
      </c>
      <c r="AD418" s="12">
        <v>4742222</v>
      </c>
      <c r="AE418" s="12">
        <v>8447086</v>
      </c>
      <c r="AF418" s="12">
        <v>13046235</v>
      </c>
      <c r="AG418" s="12">
        <v>4894859</v>
      </c>
      <c r="AH418" s="12">
        <v>8479786</v>
      </c>
      <c r="AI418" s="12">
        <v>13203478</v>
      </c>
      <c r="AJ418" s="12">
        <v>5067470</v>
      </c>
      <c r="AK418" s="33">
        <v>8512186</v>
      </c>
      <c r="AL418" s="12">
        <v>13357209</v>
      </c>
      <c r="AM418" s="12">
        <v>5095756</v>
      </c>
      <c r="AN418" s="33">
        <v>8544111</v>
      </c>
    </row>
    <row r="419" spans="1:40">
      <c r="A419" s="108">
        <v>780</v>
      </c>
      <c r="B419" s="9" t="s">
        <v>1899</v>
      </c>
      <c r="C419" s="109">
        <v>51.86</v>
      </c>
      <c r="D419" s="66">
        <v>30538240</v>
      </c>
      <c r="E419" s="39">
        <v>9106058</v>
      </c>
      <c r="F419" s="66">
        <v>21432182</v>
      </c>
      <c r="G419" s="66">
        <v>32259424</v>
      </c>
      <c r="H419" s="66">
        <v>9879380</v>
      </c>
      <c r="I419" s="66">
        <v>22380044</v>
      </c>
      <c r="J419" s="66">
        <v>33351647</v>
      </c>
      <c r="K419" s="66">
        <v>10636667</v>
      </c>
      <c r="L419" s="66">
        <v>22947017</v>
      </c>
      <c r="M419" s="66">
        <v>35222900</v>
      </c>
      <c r="N419" s="66">
        <v>11243141</v>
      </c>
      <c r="O419" s="66">
        <v>21457945</v>
      </c>
      <c r="P419" s="66">
        <v>2521814</v>
      </c>
      <c r="Q419" s="66">
        <v>36937606.644976079</v>
      </c>
      <c r="R419" s="66">
        <v>12830981</v>
      </c>
      <c r="S419" s="66">
        <v>23500164</v>
      </c>
      <c r="T419" s="66">
        <v>606462</v>
      </c>
      <c r="U419" s="66">
        <v>36853531.943999998</v>
      </c>
      <c r="V419" s="66">
        <v>13057622</v>
      </c>
      <c r="W419" s="66">
        <v>23339328</v>
      </c>
      <c r="X419" s="66">
        <v>125296</v>
      </c>
      <c r="Y419" s="66">
        <v>749752</v>
      </c>
      <c r="Z419" s="66">
        <v>36625906</v>
      </c>
      <c r="AA419" s="66">
        <v>13430108</v>
      </c>
      <c r="AB419" s="66">
        <v>23464624</v>
      </c>
      <c r="AC419" s="12">
        <v>37691613</v>
      </c>
      <c r="AD419" s="12">
        <v>14011112</v>
      </c>
      <c r="AE419" s="12">
        <v>23680501</v>
      </c>
      <c r="AF419" s="12">
        <v>38579785</v>
      </c>
      <c r="AG419" s="12">
        <v>14560975</v>
      </c>
      <c r="AH419" s="12">
        <v>24018810</v>
      </c>
      <c r="AI419" s="12">
        <v>38173063</v>
      </c>
      <c r="AJ419" s="12">
        <v>15278470</v>
      </c>
      <c r="AK419" s="33">
        <v>24120485</v>
      </c>
      <c r="AL419" s="12">
        <v>38322360</v>
      </c>
      <c r="AM419" s="12">
        <v>16147370</v>
      </c>
      <c r="AN419" s="33">
        <v>24219585</v>
      </c>
    </row>
    <row r="420" spans="1:40">
      <c r="A420" s="108">
        <v>801</v>
      </c>
      <c r="B420" s="9" t="s">
        <v>1900</v>
      </c>
      <c r="C420" s="109">
        <v>37.04</v>
      </c>
      <c r="D420" s="66">
        <v>8391985</v>
      </c>
      <c r="E420" s="39">
        <v>7333682</v>
      </c>
      <c r="F420" s="66">
        <v>2477600.4</v>
      </c>
      <c r="G420" s="66">
        <v>9303432</v>
      </c>
      <c r="H420" s="66">
        <v>7595626</v>
      </c>
      <c r="I420" s="66">
        <v>2733990.4</v>
      </c>
      <c r="J420" s="66">
        <v>9764859</v>
      </c>
      <c r="K420" s="66">
        <v>7625516</v>
      </c>
      <c r="L420" s="66">
        <v>2878463.4</v>
      </c>
      <c r="M420" s="66">
        <v>9921868</v>
      </c>
      <c r="N420" s="66">
        <v>7323853</v>
      </c>
      <c r="O420" s="66">
        <v>2679432.4</v>
      </c>
      <c r="P420" s="66">
        <v>314896</v>
      </c>
      <c r="Q420" s="66">
        <v>10283013.364976078</v>
      </c>
      <c r="R420" s="66">
        <v>7403603</v>
      </c>
      <c r="S420" s="66">
        <v>2934442</v>
      </c>
      <c r="T420" s="66">
        <v>0</v>
      </c>
      <c r="U420" s="66">
        <v>9970968.1919999998</v>
      </c>
      <c r="V420" s="66">
        <v>7231682</v>
      </c>
      <c r="W420" s="66">
        <v>2763012</v>
      </c>
      <c r="X420" s="66">
        <v>14833</v>
      </c>
      <c r="Y420" s="66">
        <v>173097</v>
      </c>
      <c r="Z420" s="66">
        <v>10706516</v>
      </c>
      <c r="AA420" s="66">
        <v>7640401</v>
      </c>
      <c r="AB420" s="66">
        <v>3066115</v>
      </c>
      <c r="AC420" s="12">
        <v>11638299</v>
      </c>
      <c r="AD420" s="12">
        <v>8079707</v>
      </c>
      <c r="AE420" s="12">
        <v>3688749.9498749999</v>
      </c>
      <c r="AF420" s="12">
        <v>11645533</v>
      </c>
      <c r="AG420" s="12">
        <v>8015009</v>
      </c>
      <c r="AH420" s="12">
        <v>3773901.0669062501</v>
      </c>
      <c r="AI420" s="12">
        <v>11767240</v>
      </c>
      <c r="AJ420" s="12">
        <v>7930239</v>
      </c>
      <c r="AK420" s="33">
        <v>3884226.0669062501</v>
      </c>
      <c r="AL420" s="12">
        <v>12473207</v>
      </c>
      <c r="AM420" s="12">
        <v>8071058</v>
      </c>
      <c r="AN420" s="33">
        <v>4402149</v>
      </c>
    </row>
    <row r="421" spans="1:40">
      <c r="A421" s="108">
        <v>805</v>
      </c>
      <c r="B421" s="9" t="s">
        <v>1901</v>
      </c>
      <c r="C421" s="109">
        <v>42.39</v>
      </c>
      <c r="D421" s="66">
        <v>9538740</v>
      </c>
      <c r="E421" s="39">
        <v>4657490</v>
      </c>
      <c r="F421" s="66">
        <v>4881250</v>
      </c>
      <c r="G421" s="66">
        <v>11634064</v>
      </c>
      <c r="H421" s="66">
        <v>5661661</v>
      </c>
      <c r="I421" s="66">
        <v>5972403</v>
      </c>
      <c r="J421" s="66">
        <v>13058784</v>
      </c>
      <c r="K421" s="66">
        <v>6650789</v>
      </c>
      <c r="L421" s="66">
        <v>6607116</v>
      </c>
      <c r="M421" s="66">
        <v>14423992</v>
      </c>
      <c r="N421" s="66">
        <v>7306124</v>
      </c>
      <c r="O421" s="66">
        <v>6462753</v>
      </c>
      <c r="P421" s="66">
        <v>759526</v>
      </c>
      <c r="Q421" s="66">
        <v>15755118.710813399</v>
      </c>
      <c r="R421" s="66">
        <v>8124101</v>
      </c>
      <c r="S421" s="66">
        <v>7077833</v>
      </c>
      <c r="T421" s="66">
        <v>553185</v>
      </c>
      <c r="U421" s="66">
        <v>16047786.84</v>
      </c>
      <c r="V421" s="66">
        <v>8574515</v>
      </c>
      <c r="W421" s="66">
        <v>7329879</v>
      </c>
      <c r="X421" s="66">
        <v>39350</v>
      </c>
      <c r="Y421" s="66">
        <v>290739</v>
      </c>
      <c r="Z421" s="66">
        <v>16495490</v>
      </c>
      <c r="AA421" s="66">
        <v>8881138</v>
      </c>
      <c r="AB421" s="66">
        <v>7614352</v>
      </c>
      <c r="AC421" s="12">
        <v>17182760</v>
      </c>
      <c r="AD421" s="12">
        <v>9269607</v>
      </c>
      <c r="AE421" s="12">
        <v>7913153</v>
      </c>
      <c r="AF421" s="12">
        <v>17574009</v>
      </c>
      <c r="AG421" s="12">
        <v>9547590</v>
      </c>
      <c r="AH421" s="12">
        <v>8026419</v>
      </c>
      <c r="AI421" s="12">
        <v>17695720</v>
      </c>
      <c r="AJ421" s="12">
        <v>9764199</v>
      </c>
      <c r="AK421" s="33">
        <v>8056069</v>
      </c>
      <c r="AL421" s="12">
        <v>18218330</v>
      </c>
      <c r="AM421" s="12">
        <v>10300542</v>
      </c>
      <c r="AN421" s="33">
        <v>8086169</v>
      </c>
    </row>
    <row r="422" spans="1:40">
      <c r="A422" s="108">
        <v>806</v>
      </c>
      <c r="B422" s="9" t="s">
        <v>1902</v>
      </c>
      <c r="C422" s="109">
        <v>32.590000000000003</v>
      </c>
      <c r="D422" s="66">
        <v>8736268</v>
      </c>
      <c r="E422" s="39">
        <v>7619162</v>
      </c>
      <c r="F422" s="66">
        <v>3073959.2</v>
      </c>
      <c r="G422" s="66">
        <v>10491975</v>
      </c>
      <c r="H422" s="66">
        <v>8307024</v>
      </c>
      <c r="I422" s="66">
        <v>3600320.2</v>
      </c>
      <c r="J422" s="66">
        <v>11368895</v>
      </c>
      <c r="K422" s="66">
        <v>8741919</v>
      </c>
      <c r="L422" s="66">
        <v>3875673.2</v>
      </c>
      <c r="M422" s="66">
        <v>12148540</v>
      </c>
      <c r="N422" s="66">
        <v>8967009</v>
      </c>
      <c r="O422" s="66">
        <v>3684433.2</v>
      </c>
      <c r="P422" s="66">
        <v>433008</v>
      </c>
      <c r="Q422" s="66">
        <v>12332269.926889954</v>
      </c>
      <c r="R422" s="66">
        <v>8910498</v>
      </c>
      <c r="S422" s="66">
        <v>4035092</v>
      </c>
      <c r="T422" s="66">
        <v>0</v>
      </c>
      <c r="U422" s="66">
        <v>12217671.845999999</v>
      </c>
      <c r="V422" s="66">
        <v>9020653</v>
      </c>
      <c r="W422" s="66">
        <v>3799362</v>
      </c>
      <c r="X422" s="66">
        <v>20397</v>
      </c>
      <c r="Y422" s="66">
        <v>236383</v>
      </c>
      <c r="Z422" s="66">
        <v>12473226</v>
      </c>
      <c r="AA422" s="66">
        <v>9088881</v>
      </c>
      <c r="AB422" s="66">
        <v>3819759</v>
      </c>
      <c r="AC422" s="12">
        <v>12759498</v>
      </c>
      <c r="AD422" s="12">
        <v>9108222</v>
      </c>
      <c r="AE422" s="12">
        <v>3898019.6005500001</v>
      </c>
      <c r="AF422" s="12">
        <v>13021004</v>
      </c>
      <c r="AG422" s="12">
        <v>9407988</v>
      </c>
      <c r="AH422" s="12">
        <v>3973984.1981125004</v>
      </c>
      <c r="AI422" s="12">
        <v>13656513</v>
      </c>
      <c r="AJ422" s="12">
        <v>9688001</v>
      </c>
      <c r="AK422" s="33">
        <v>4130304.1981125004</v>
      </c>
      <c r="AL422" s="12">
        <v>14060446</v>
      </c>
      <c r="AM422" s="12">
        <v>9823319</v>
      </c>
      <c r="AN422" s="33">
        <v>4237127</v>
      </c>
    </row>
    <row r="423" spans="1:40">
      <c r="A423" s="108">
        <v>810</v>
      </c>
      <c r="B423" s="9" t="s">
        <v>1903</v>
      </c>
      <c r="C423" s="109">
        <v>52.99</v>
      </c>
      <c r="D423" s="66">
        <v>11388476</v>
      </c>
      <c r="E423" s="39">
        <v>4427094</v>
      </c>
      <c r="F423" s="66">
        <v>6961382</v>
      </c>
      <c r="G423" s="66">
        <v>13514890</v>
      </c>
      <c r="H423" s="66">
        <v>5510850</v>
      </c>
      <c r="I423" s="66">
        <v>8086042</v>
      </c>
      <c r="J423" s="66">
        <v>14637445</v>
      </c>
      <c r="K423" s="66">
        <v>6248486</v>
      </c>
      <c r="L423" s="66">
        <v>8665617</v>
      </c>
      <c r="M423" s="66">
        <v>15904781</v>
      </c>
      <c r="N423" s="66">
        <v>6720290</v>
      </c>
      <c r="O423" s="66">
        <v>8345601</v>
      </c>
      <c r="P423" s="66">
        <v>980805</v>
      </c>
      <c r="Q423" s="66">
        <v>17087281.950622011</v>
      </c>
      <c r="R423" s="66">
        <v>7152445</v>
      </c>
      <c r="S423" s="66">
        <v>9139878</v>
      </c>
      <c r="T423" s="66">
        <v>794959</v>
      </c>
      <c r="U423" s="66">
        <v>17171584.145999998</v>
      </c>
      <c r="V423" s="66">
        <v>7555546.2191998027</v>
      </c>
      <c r="W423" s="66">
        <v>9422839</v>
      </c>
      <c r="X423" s="66">
        <v>50586</v>
      </c>
      <c r="Y423" s="66">
        <v>492612</v>
      </c>
      <c r="Z423" s="66">
        <v>17835184</v>
      </c>
      <c r="AA423" s="66">
        <v>7974320</v>
      </c>
      <c r="AB423" s="66">
        <v>9860864</v>
      </c>
      <c r="AC423" s="12">
        <v>18840987</v>
      </c>
      <c r="AD423" s="12">
        <v>8467645</v>
      </c>
      <c r="AE423" s="12">
        <v>10373342</v>
      </c>
      <c r="AF423" s="12">
        <v>19809952</v>
      </c>
      <c r="AG423" s="12">
        <v>9275499</v>
      </c>
      <c r="AH423" s="12">
        <v>10562802.050000001</v>
      </c>
      <c r="AI423" s="12">
        <v>19738678</v>
      </c>
      <c r="AJ423" s="12">
        <v>9454533</v>
      </c>
      <c r="AK423" s="33">
        <v>10595527.050000001</v>
      </c>
      <c r="AL423" s="12">
        <v>20776046</v>
      </c>
      <c r="AM423" s="12">
        <v>10001847</v>
      </c>
      <c r="AN423" s="33">
        <v>10774199</v>
      </c>
    </row>
    <row r="424" spans="1:40">
      <c r="A424" s="108">
        <v>815</v>
      </c>
      <c r="B424" s="9" t="s">
        <v>1904</v>
      </c>
      <c r="C424" s="109">
        <v>17.5</v>
      </c>
      <c r="D424" s="66">
        <v>8147786</v>
      </c>
      <c r="E424" s="39">
        <v>7106299</v>
      </c>
      <c r="F424" s="66">
        <v>1812921.2</v>
      </c>
      <c r="G424" s="66">
        <v>8939780</v>
      </c>
      <c r="H424" s="66">
        <v>8238693</v>
      </c>
      <c r="I424" s="66">
        <v>1951441.2</v>
      </c>
      <c r="J424" s="66">
        <v>8959018</v>
      </c>
      <c r="K424" s="66">
        <v>8344063</v>
      </c>
      <c r="L424" s="66">
        <v>1986191.2</v>
      </c>
      <c r="M424" s="66">
        <v>10056493</v>
      </c>
      <c r="N424" s="66">
        <v>8988695</v>
      </c>
      <c r="O424" s="66">
        <v>1949175.2</v>
      </c>
      <c r="P424" s="66">
        <v>229074</v>
      </c>
      <c r="Q424" s="66">
        <v>10128081.632153112</v>
      </c>
      <c r="R424" s="66">
        <v>9004924</v>
      </c>
      <c r="S424" s="66">
        <v>2134684</v>
      </c>
      <c r="T424" s="66">
        <v>0</v>
      </c>
      <c r="U424" s="66">
        <v>9662450.2679999992</v>
      </c>
      <c r="V424" s="66">
        <v>8722672</v>
      </c>
      <c r="W424" s="66">
        <v>2009976</v>
      </c>
      <c r="X424" s="66">
        <v>10791</v>
      </c>
      <c r="Y424" s="66">
        <v>131042</v>
      </c>
      <c r="Z424" s="66">
        <v>9969203</v>
      </c>
      <c r="AA424" s="66">
        <v>9140927</v>
      </c>
      <c r="AB424" s="66">
        <v>2020767</v>
      </c>
      <c r="AC424" s="12">
        <v>10009944</v>
      </c>
      <c r="AD424" s="12">
        <v>9018171</v>
      </c>
      <c r="AE424" s="12">
        <v>2047487</v>
      </c>
      <c r="AF424" s="12">
        <v>9858315</v>
      </c>
      <c r="AG424" s="12">
        <v>8884266</v>
      </c>
      <c r="AH424" s="12">
        <v>2063837</v>
      </c>
      <c r="AI424" s="12">
        <v>10012278</v>
      </c>
      <c r="AJ424" s="12">
        <v>8734661</v>
      </c>
      <c r="AK424" s="33">
        <v>2080187</v>
      </c>
      <c r="AL424" s="12">
        <v>10180996</v>
      </c>
      <c r="AM424" s="12">
        <v>8693872</v>
      </c>
      <c r="AN424" s="33">
        <v>2096487</v>
      </c>
    </row>
    <row r="425" spans="1:40">
      <c r="A425" s="108">
        <v>817</v>
      </c>
      <c r="B425" s="9" t="s">
        <v>1478</v>
      </c>
      <c r="C425" s="109">
        <v>24.61</v>
      </c>
      <c r="D425" s="66">
        <v>5267177</v>
      </c>
      <c r="E425" s="39">
        <v>4108620</v>
      </c>
      <c r="F425" s="66">
        <v>1440224</v>
      </c>
      <c r="G425" s="66">
        <v>5871980</v>
      </c>
      <c r="H425" s="66">
        <v>4830228</v>
      </c>
      <c r="I425" s="66">
        <v>1577696</v>
      </c>
      <c r="J425" s="66">
        <v>6088638</v>
      </c>
      <c r="K425" s="66">
        <v>5073417</v>
      </c>
      <c r="L425" s="66">
        <v>1627614</v>
      </c>
      <c r="M425" s="66">
        <v>6185029</v>
      </c>
      <c r="N425" s="66">
        <v>5030466</v>
      </c>
      <c r="O425" s="66">
        <v>1476268</v>
      </c>
      <c r="P425" s="66">
        <v>173496</v>
      </c>
      <c r="Q425" s="66">
        <v>6597337.6428708136</v>
      </c>
      <c r="R425" s="66">
        <v>5303791</v>
      </c>
      <c r="S425" s="66">
        <v>1616769</v>
      </c>
      <c r="T425" s="66">
        <v>0</v>
      </c>
      <c r="U425" s="66">
        <v>6438150.5279999999</v>
      </c>
      <c r="V425" s="66">
        <v>5257509</v>
      </c>
      <c r="W425" s="66">
        <v>1522317</v>
      </c>
      <c r="X425" s="66">
        <v>8173</v>
      </c>
      <c r="Y425" s="66">
        <v>97479</v>
      </c>
      <c r="Z425" s="66">
        <v>6657128</v>
      </c>
      <c r="AA425" s="66">
        <v>5422037</v>
      </c>
      <c r="AB425" s="66">
        <v>1530490</v>
      </c>
      <c r="AC425" s="12">
        <v>7032311</v>
      </c>
      <c r="AD425" s="12">
        <v>5606831</v>
      </c>
      <c r="AE425" s="12">
        <v>1578772.356525</v>
      </c>
      <c r="AF425" s="19">
        <f>7223671+2406437</f>
        <v>9630108</v>
      </c>
      <c r="AG425" s="19">
        <f>5744390+1758848</f>
        <v>7503238</v>
      </c>
      <c r="AH425" s="19">
        <f>1633572.19536875+736211+279092</f>
        <v>2648875.19536875</v>
      </c>
      <c r="AI425" s="12">
        <v>10537063</v>
      </c>
      <c r="AJ425" s="12">
        <v>8095297</v>
      </c>
      <c r="AK425" s="152">
        <f>2685804.19536875+374740</f>
        <v>3060544.19536875</v>
      </c>
      <c r="AL425" s="12">
        <v>12253746</v>
      </c>
      <c r="AM425" s="12">
        <v>9478745</v>
      </c>
      <c r="AN425" s="33">
        <v>3080269.19536875</v>
      </c>
    </row>
    <row r="426" spans="1:40">
      <c r="A426" s="108">
        <v>818</v>
      </c>
      <c r="B426" s="9" t="s">
        <v>1905</v>
      </c>
      <c r="C426" s="109">
        <v>45.82</v>
      </c>
      <c r="D426" s="66">
        <v>5609534</v>
      </c>
      <c r="E426" s="39">
        <v>2938885</v>
      </c>
      <c r="F426" s="66">
        <v>2670649</v>
      </c>
      <c r="G426" s="66">
        <v>6238167</v>
      </c>
      <c r="H426" s="66">
        <v>3104015</v>
      </c>
      <c r="I426" s="66">
        <v>3134152</v>
      </c>
      <c r="J426" s="66">
        <v>6391771</v>
      </c>
      <c r="K426" s="66">
        <v>3127422</v>
      </c>
      <c r="L426" s="66">
        <v>3264349</v>
      </c>
      <c r="M426" s="66">
        <v>6770398</v>
      </c>
      <c r="N426" s="66">
        <v>3246800</v>
      </c>
      <c r="O426" s="66">
        <v>3153041</v>
      </c>
      <c r="P426" s="66">
        <v>370557</v>
      </c>
      <c r="Q426" s="66">
        <v>6937473.1758851679</v>
      </c>
      <c r="R426" s="66">
        <v>3512111</v>
      </c>
      <c r="S426" s="66">
        <v>3453126</v>
      </c>
      <c r="T426" s="66">
        <v>0</v>
      </c>
      <c r="U426" s="66">
        <v>6832233.6720000003</v>
      </c>
      <c r="V426" s="66">
        <v>3565201</v>
      </c>
      <c r="W426" s="66">
        <v>3251395</v>
      </c>
      <c r="X426" s="66">
        <v>17455</v>
      </c>
      <c r="Y426" s="66">
        <v>196151</v>
      </c>
      <c r="Z426" s="66">
        <v>6816703</v>
      </c>
      <c r="AA426" s="66">
        <v>3635743</v>
      </c>
      <c r="AB426" s="66">
        <v>3268850</v>
      </c>
      <c r="AC426" s="12">
        <v>7147655</v>
      </c>
      <c r="AD426" s="12">
        <v>3823257</v>
      </c>
      <c r="AE426" s="12">
        <v>3344405.5191250001</v>
      </c>
      <c r="AF426" s="12">
        <v>7343776</v>
      </c>
      <c r="AG426" s="12">
        <v>3944755</v>
      </c>
      <c r="AH426" s="12">
        <v>3416932.8843999999</v>
      </c>
      <c r="AI426" s="12">
        <v>7425790</v>
      </c>
      <c r="AJ426" s="12">
        <v>4056096</v>
      </c>
      <c r="AK426" s="33">
        <v>3437610.8843999999</v>
      </c>
      <c r="AL426" s="12">
        <v>7597275</v>
      </c>
      <c r="AM426" s="12">
        <v>4196134</v>
      </c>
      <c r="AN426" s="33">
        <v>3449560.8843999999</v>
      </c>
    </row>
    <row r="427" spans="1:40">
      <c r="A427" s="108">
        <v>821</v>
      </c>
      <c r="B427" s="9" t="s">
        <v>1906</v>
      </c>
      <c r="C427" s="109">
        <v>62.23</v>
      </c>
      <c r="D427" s="66">
        <v>14786630</v>
      </c>
      <c r="E427" s="39">
        <v>3199554</v>
      </c>
      <c r="F427" s="66">
        <v>11587076</v>
      </c>
      <c r="G427" s="66">
        <v>17060238</v>
      </c>
      <c r="H427" s="66">
        <v>4544760</v>
      </c>
      <c r="I427" s="66">
        <v>12983299</v>
      </c>
      <c r="J427" s="66">
        <v>18611314</v>
      </c>
      <c r="K427" s="66">
        <v>5287988</v>
      </c>
      <c r="L427" s="66">
        <v>13901536</v>
      </c>
      <c r="M427" s="66">
        <v>19717271</v>
      </c>
      <c r="N427" s="66">
        <v>5629515</v>
      </c>
      <c r="O427" s="66">
        <v>13024771</v>
      </c>
      <c r="P427" s="66">
        <v>1530717</v>
      </c>
      <c r="Q427" s="66">
        <v>20071537.276937805</v>
      </c>
      <c r="R427" s="66">
        <v>5932617</v>
      </c>
      <c r="S427" s="66">
        <v>14264378</v>
      </c>
      <c r="T427" s="66">
        <v>0</v>
      </c>
      <c r="U427" s="66">
        <v>19949613.684</v>
      </c>
      <c r="V427" s="66">
        <v>6306552.870136939</v>
      </c>
      <c r="W427" s="66">
        <v>13431054</v>
      </c>
      <c r="X427" s="66">
        <v>72104</v>
      </c>
      <c r="Y427" s="66">
        <v>796545</v>
      </c>
      <c r="Z427" s="66">
        <v>20383237</v>
      </c>
      <c r="AA427" s="66">
        <v>6467055</v>
      </c>
      <c r="AB427" s="66">
        <v>13916182</v>
      </c>
      <c r="AC427" s="12">
        <v>20957230</v>
      </c>
      <c r="AD427" s="12">
        <v>6715829</v>
      </c>
      <c r="AE427" s="12">
        <v>14241401</v>
      </c>
      <c r="AF427" s="12">
        <v>21919605</v>
      </c>
      <c r="AG427" s="12">
        <v>7123557</v>
      </c>
      <c r="AH427" s="12">
        <v>14796048</v>
      </c>
      <c r="AI427" s="12">
        <v>22550978</v>
      </c>
      <c r="AJ427" s="12">
        <v>7369160</v>
      </c>
      <c r="AK427" s="33">
        <v>15181818</v>
      </c>
      <c r="AL427" s="12">
        <v>23275199</v>
      </c>
      <c r="AM427" s="12">
        <v>7579429</v>
      </c>
      <c r="AN427" s="33">
        <v>15695770</v>
      </c>
    </row>
    <row r="428" spans="1:40">
      <c r="A428" s="108">
        <v>823</v>
      </c>
      <c r="B428" s="9" t="s">
        <v>1907</v>
      </c>
      <c r="C428" s="109">
        <v>76.97</v>
      </c>
      <c r="D428" s="66">
        <v>20801927</v>
      </c>
      <c r="E428" s="39">
        <v>3447460</v>
      </c>
      <c r="F428" s="66">
        <v>17354467</v>
      </c>
      <c r="G428" s="66">
        <v>23397863</v>
      </c>
      <c r="H428" s="66">
        <v>2950685</v>
      </c>
      <c r="I428" s="66">
        <v>20447178</v>
      </c>
      <c r="J428" s="66">
        <v>24270329</v>
      </c>
      <c r="K428" s="66">
        <v>2925720</v>
      </c>
      <c r="L428" s="66">
        <v>21344609</v>
      </c>
      <c r="M428" s="66">
        <v>22243985</v>
      </c>
      <c r="N428" s="66">
        <v>2764043</v>
      </c>
      <c r="O428" s="66">
        <v>19164616</v>
      </c>
      <c r="P428" s="66">
        <v>2252293</v>
      </c>
      <c r="Q428" s="66">
        <v>21086064.186794262</v>
      </c>
      <c r="R428" s="66">
        <v>2952089</v>
      </c>
      <c r="S428" s="66">
        <v>20988571</v>
      </c>
      <c r="T428" s="66">
        <v>0</v>
      </c>
      <c r="U428" s="66">
        <v>21516841.079999998</v>
      </c>
      <c r="V428" s="66">
        <v>3448145</v>
      </c>
      <c r="W428" s="66">
        <v>19762420</v>
      </c>
      <c r="X428" s="66">
        <v>106093</v>
      </c>
      <c r="Y428" s="66">
        <v>1154758</v>
      </c>
      <c r="Z428" s="66">
        <v>22406284</v>
      </c>
      <c r="AA428" s="66">
        <v>3637418</v>
      </c>
      <c r="AB428" s="66">
        <v>19868513</v>
      </c>
      <c r="AC428" s="12">
        <v>23647271</v>
      </c>
      <c r="AD428" s="12">
        <v>3930189</v>
      </c>
      <c r="AE428" s="12">
        <v>19925633</v>
      </c>
      <c r="AF428" s="12">
        <v>24165774</v>
      </c>
      <c r="AG428" s="12">
        <v>3918941</v>
      </c>
      <c r="AH428" s="12">
        <v>20246833</v>
      </c>
      <c r="AI428" s="12">
        <v>25639135</v>
      </c>
      <c r="AJ428" s="12">
        <v>4446591</v>
      </c>
      <c r="AK428" s="33">
        <v>21192544</v>
      </c>
      <c r="AL428" s="12">
        <v>25953903</v>
      </c>
      <c r="AM428" s="12">
        <v>4514175</v>
      </c>
      <c r="AN428" s="33">
        <v>21439728</v>
      </c>
    </row>
    <row r="429" spans="1:40">
      <c r="A429" s="108">
        <v>825</v>
      </c>
      <c r="B429" s="9" t="s">
        <v>1908</v>
      </c>
      <c r="C429" s="109">
        <v>65.66</v>
      </c>
      <c r="D429" s="66">
        <v>22363849</v>
      </c>
      <c r="E429" s="39">
        <v>4239109</v>
      </c>
      <c r="F429" s="66">
        <v>18124740</v>
      </c>
      <c r="G429" s="66">
        <v>25632190</v>
      </c>
      <c r="H429" s="66">
        <v>5757999</v>
      </c>
      <c r="I429" s="66">
        <v>20279884</v>
      </c>
      <c r="J429" s="66">
        <v>27124010</v>
      </c>
      <c r="K429" s="66">
        <v>6752296</v>
      </c>
      <c r="L429" s="66">
        <v>21235693</v>
      </c>
      <c r="M429" s="66">
        <v>28611071</v>
      </c>
      <c r="N429" s="66">
        <v>7172648</v>
      </c>
      <c r="O429" s="66">
        <v>19857283</v>
      </c>
      <c r="P429" s="66">
        <v>2333698</v>
      </c>
      <c r="Q429" s="66">
        <v>30517951.37531101</v>
      </c>
      <c r="R429" s="66">
        <v>7763883</v>
      </c>
      <c r="S429" s="66">
        <v>21747161</v>
      </c>
      <c r="T429" s="66">
        <v>1006907</v>
      </c>
      <c r="U429" s="66">
        <v>30298830.222000003</v>
      </c>
      <c r="V429" s="66">
        <v>8132720</v>
      </c>
      <c r="W429" s="66">
        <v>21740799</v>
      </c>
      <c r="X429" s="66">
        <v>116714</v>
      </c>
      <c r="Y429" s="66">
        <v>949205</v>
      </c>
      <c r="Z429" s="66">
        <v>31299153</v>
      </c>
      <c r="AA429" s="66">
        <v>8624602</v>
      </c>
      <c r="AB429" s="66">
        <v>22674551</v>
      </c>
      <c r="AC429" s="12">
        <v>32530714</v>
      </c>
      <c r="AD429" s="12">
        <v>8972206</v>
      </c>
      <c r="AE429" s="12">
        <v>23558508</v>
      </c>
      <c r="AF429" s="12">
        <v>33301712</v>
      </c>
      <c r="AG429" s="12">
        <v>9217036</v>
      </c>
      <c r="AH429" s="12">
        <v>24084676</v>
      </c>
      <c r="AI429" s="12">
        <v>33725633</v>
      </c>
      <c r="AJ429" s="12">
        <v>9588800</v>
      </c>
      <c r="AK429" s="33">
        <v>24138401</v>
      </c>
      <c r="AL429" s="12">
        <v>34323634</v>
      </c>
      <c r="AM429" s="12">
        <v>9854302</v>
      </c>
      <c r="AN429" s="33">
        <v>24469332</v>
      </c>
    </row>
    <row r="430" spans="1:40">
      <c r="A430" s="108">
        <v>828</v>
      </c>
      <c r="B430" s="9" t="s">
        <v>1909</v>
      </c>
      <c r="C430" s="109">
        <v>65.319999999999993</v>
      </c>
      <c r="D430" s="66">
        <v>24208574</v>
      </c>
      <c r="E430" s="39">
        <v>6905055</v>
      </c>
      <c r="F430" s="66">
        <v>17303519</v>
      </c>
      <c r="G430" s="66">
        <v>27036778</v>
      </c>
      <c r="H430" s="66">
        <v>7606125</v>
      </c>
      <c r="I430" s="66">
        <v>19430653</v>
      </c>
      <c r="J430" s="66">
        <v>27800682</v>
      </c>
      <c r="K430" s="66">
        <v>7909037</v>
      </c>
      <c r="L430" s="66">
        <v>19937045</v>
      </c>
      <c r="M430" s="66">
        <v>29465237</v>
      </c>
      <c r="N430" s="66">
        <v>8510997</v>
      </c>
      <c r="O430" s="66">
        <v>18820473</v>
      </c>
      <c r="P430" s="66">
        <v>2211849</v>
      </c>
      <c r="Q430" s="66">
        <v>29630457.502009567</v>
      </c>
      <c r="R430" s="66">
        <v>8466385</v>
      </c>
      <c r="S430" s="66">
        <v>20611676</v>
      </c>
      <c r="T430" s="66">
        <v>552397</v>
      </c>
      <c r="U430" s="66">
        <v>30423897.84</v>
      </c>
      <c r="V430" s="66">
        <v>9232155</v>
      </c>
      <c r="W430" s="66">
        <v>20785128</v>
      </c>
      <c r="X430" s="66">
        <v>111584</v>
      </c>
      <c r="Y430" s="66">
        <v>319986</v>
      </c>
      <c r="Z430" s="66">
        <v>31597336</v>
      </c>
      <c r="AA430" s="66">
        <v>9860549</v>
      </c>
      <c r="AB430" s="66">
        <v>21736787</v>
      </c>
      <c r="AC430" s="12">
        <v>33772319</v>
      </c>
      <c r="AD430" s="12">
        <v>10353219</v>
      </c>
      <c r="AE430" s="12">
        <v>23419100</v>
      </c>
      <c r="AF430" s="12">
        <v>34324570</v>
      </c>
      <c r="AG430" s="12">
        <v>10693693</v>
      </c>
      <c r="AH430" s="12">
        <v>23630877</v>
      </c>
      <c r="AI430" s="12">
        <v>34545660</v>
      </c>
      <c r="AJ430" s="12">
        <v>10980189</v>
      </c>
      <c r="AK430" s="33">
        <v>23685627</v>
      </c>
      <c r="AL430" s="12">
        <v>34992565</v>
      </c>
      <c r="AM430" s="12">
        <v>11434404</v>
      </c>
      <c r="AN430" s="33">
        <v>23740502</v>
      </c>
    </row>
    <row r="431" spans="1:40">
      <c r="A431" s="108">
        <v>829</v>
      </c>
      <c r="B431" s="9" t="s">
        <v>1910</v>
      </c>
      <c r="C431" s="109">
        <v>36.15</v>
      </c>
      <c r="D431" s="66">
        <v>8446819</v>
      </c>
      <c r="E431" s="39">
        <v>8588762</v>
      </c>
      <c r="F431" s="66">
        <v>2167094</v>
      </c>
      <c r="G431" s="66">
        <v>9208715</v>
      </c>
      <c r="H431" s="66">
        <v>8268805</v>
      </c>
      <c r="I431" s="66">
        <v>2366025</v>
      </c>
      <c r="J431" s="66">
        <v>9654723</v>
      </c>
      <c r="K431" s="66">
        <v>8165281</v>
      </c>
      <c r="L431" s="66">
        <v>2493762</v>
      </c>
      <c r="M431" s="66">
        <v>9715858</v>
      </c>
      <c r="N431" s="66">
        <v>7715501</v>
      </c>
      <c r="O431" s="66">
        <v>2327422</v>
      </c>
      <c r="P431" s="66">
        <v>273527</v>
      </c>
      <c r="Q431" s="66">
        <v>9614405.0465071779</v>
      </c>
      <c r="R431" s="66">
        <v>7341351</v>
      </c>
      <c r="S431" s="66">
        <v>2548930</v>
      </c>
      <c r="T431" s="66">
        <v>0</v>
      </c>
      <c r="U431" s="66">
        <v>9792459.7200000007</v>
      </c>
      <c r="V431" s="66">
        <v>7492557</v>
      </c>
      <c r="W431" s="66">
        <v>2400022</v>
      </c>
      <c r="X431" s="66">
        <v>12884</v>
      </c>
      <c r="Y431" s="66">
        <v>152274</v>
      </c>
      <c r="Z431" s="66">
        <v>10544997</v>
      </c>
      <c r="AA431" s="66">
        <v>7892246</v>
      </c>
      <c r="AB431" s="66">
        <v>2652751</v>
      </c>
      <c r="AC431" s="12">
        <v>10989581</v>
      </c>
      <c r="AD431" s="12">
        <v>7883290</v>
      </c>
      <c r="AE431" s="12">
        <v>3269602.165025</v>
      </c>
      <c r="AF431" s="12">
        <v>11813873</v>
      </c>
      <c r="AG431" s="12">
        <v>8259858</v>
      </c>
      <c r="AH431" s="12">
        <v>3686820.5708499998</v>
      </c>
      <c r="AI431" s="12">
        <v>11573926</v>
      </c>
      <c r="AJ431" s="12">
        <v>7868569</v>
      </c>
      <c r="AK431" s="33">
        <v>3818290.5708499998</v>
      </c>
      <c r="AL431" s="12">
        <v>11914131</v>
      </c>
      <c r="AM431" s="12">
        <v>7823272</v>
      </c>
      <c r="AN431" s="33">
        <v>4090859</v>
      </c>
    </row>
    <row r="432" spans="1:40">
      <c r="A432" s="108">
        <v>830</v>
      </c>
      <c r="B432" s="9" t="s">
        <v>1911</v>
      </c>
      <c r="C432" s="109">
        <v>18.88</v>
      </c>
      <c r="D432" s="66">
        <v>6066584</v>
      </c>
      <c r="E432" s="39">
        <v>5495202</v>
      </c>
      <c r="F432" s="66">
        <v>2078300.4</v>
      </c>
      <c r="G432" s="66">
        <v>6914249</v>
      </c>
      <c r="H432" s="66">
        <v>6039013</v>
      </c>
      <c r="I432" s="66">
        <v>2248003.4</v>
      </c>
      <c r="J432" s="66">
        <v>6679422</v>
      </c>
      <c r="K432" s="66">
        <v>5830500</v>
      </c>
      <c r="L432" s="66">
        <v>2272053.4</v>
      </c>
      <c r="M432" s="66">
        <v>6716739</v>
      </c>
      <c r="N432" s="66">
        <v>5664903</v>
      </c>
      <c r="O432" s="66">
        <v>2053740.4</v>
      </c>
      <c r="P432" s="66">
        <v>241363</v>
      </c>
      <c r="Q432" s="66">
        <v>6448437.4476555018</v>
      </c>
      <c r="R432" s="66">
        <v>5389510</v>
      </c>
      <c r="S432" s="66">
        <v>2249201</v>
      </c>
      <c r="T432" s="66">
        <v>0</v>
      </c>
      <c r="U432" s="66">
        <v>6278768.8019999992</v>
      </c>
      <c r="V432" s="66">
        <v>5380998</v>
      </c>
      <c r="W432" s="66">
        <v>2117803</v>
      </c>
      <c r="X432" s="66">
        <v>11369</v>
      </c>
      <c r="Y432" s="66">
        <v>130554</v>
      </c>
      <c r="Z432" s="66">
        <v>6529848</v>
      </c>
      <c r="AA432" s="66">
        <v>5563357</v>
      </c>
      <c r="AB432" s="66">
        <v>2129172</v>
      </c>
      <c r="AC432" s="12">
        <v>6720937</v>
      </c>
      <c r="AD432" s="12">
        <v>5635287</v>
      </c>
      <c r="AE432" s="12">
        <v>2146052</v>
      </c>
      <c r="AF432" s="12">
        <v>6466600</v>
      </c>
      <c r="AG432" s="12">
        <v>5367418</v>
      </c>
      <c r="AH432" s="12">
        <v>2155902</v>
      </c>
      <c r="AI432" s="12">
        <v>7154168</v>
      </c>
      <c r="AJ432" s="12">
        <v>5853666</v>
      </c>
      <c r="AK432" s="33">
        <v>2166677</v>
      </c>
      <c r="AL432" s="12">
        <v>7012158</v>
      </c>
      <c r="AM432" s="12">
        <v>5684556</v>
      </c>
      <c r="AN432" s="33">
        <v>2177027</v>
      </c>
    </row>
    <row r="433" spans="1:40">
      <c r="A433" s="108">
        <v>832</v>
      </c>
      <c r="B433" s="9" t="s">
        <v>1912</v>
      </c>
      <c r="C433" s="109">
        <v>59.07</v>
      </c>
      <c r="D433" s="66">
        <v>13742072</v>
      </c>
      <c r="E433" s="39">
        <v>4888977</v>
      </c>
      <c r="F433" s="66">
        <v>8853095</v>
      </c>
      <c r="G433" s="66">
        <v>15840334</v>
      </c>
      <c r="H433" s="66">
        <v>5296832</v>
      </c>
      <c r="I433" s="66">
        <v>10543502</v>
      </c>
      <c r="J433" s="66">
        <v>17251828</v>
      </c>
      <c r="K433" s="66">
        <v>5727859</v>
      </c>
      <c r="L433" s="66">
        <v>11523969</v>
      </c>
      <c r="M433" s="66">
        <v>18210278</v>
      </c>
      <c r="N433" s="66">
        <v>5909892</v>
      </c>
      <c r="O433" s="66">
        <v>11006825</v>
      </c>
      <c r="P433" s="66">
        <v>1293561</v>
      </c>
      <c r="Q433" s="66">
        <v>19239467.091291867</v>
      </c>
      <c r="R433" s="66">
        <v>6487260</v>
      </c>
      <c r="S433" s="66">
        <v>12054378</v>
      </c>
      <c r="T433" s="66">
        <v>697829</v>
      </c>
      <c r="U433" s="66">
        <v>19087950.695999995</v>
      </c>
      <c r="V433" s="66">
        <v>6671879</v>
      </c>
      <c r="W433" s="66">
        <v>12177840</v>
      </c>
      <c r="X433" s="66">
        <v>65376</v>
      </c>
      <c r="Y433" s="66">
        <v>543116</v>
      </c>
      <c r="Z433" s="66">
        <v>19926696</v>
      </c>
      <c r="AA433" s="66">
        <v>7025474</v>
      </c>
      <c r="AB433" s="66">
        <v>12901222</v>
      </c>
      <c r="AC433" s="12">
        <v>21362521</v>
      </c>
      <c r="AD433" s="12">
        <v>7634846</v>
      </c>
      <c r="AE433" s="12">
        <v>13727675</v>
      </c>
      <c r="AF433" s="12">
        <v>21644238</v>
      </c>
      <c r="AG433" s="12">
        <v>8117570</v>
      </c>
      <c r="AH433" s="12">
        <v>13764000</v>
      </c>
      <c r="AI433" s="12">
        <v>22098279</v>
      </c>
      <c r="AJ433" s="12">
        <v>8502935</v>
      </c>
      <c r="AK433" s="33">
        <v>13800675</v>
      </c>
      <c r="AL433" s="12">
        <v>22705864</v>
      </c>
      <c r="AM433" s="12">
        <v>8952868</v>
      </c>
      <c r="AN433" s="33">
        <v>13837825</v>
      </c>
    </row>
    <row r="434" spans="1:40">
      <c r="A434" s="108">
        <v>851</v>
      </c>
      <c r="B434" s="9" t="s">
        <v>1913</v>
      </c>
      <c r="C434" s="109">
        <v>60.8</v>
      </c>
      <c r="D434" s="66">
        <v>4866072</v>
      </c>
      <c r="E434" s="39">
        <v>1480368</v>
      </c>
      <c r="F434" s="66">
        <v>3385704</v>
      </c>
      <c r="G434" s="66">
        <v>5410246</v>
      </c>
      <c r="H434" s="66">
        <v>1532260</v>
      </c>
      <c r="I434" s="66">
        <v>3877986</v>
      </c>
      <c r="J434" s="66">
        <v>5840580</v>
      </c>
      <c r="K434" s="66">
        <v>1651415</v>
      </c>
      <c r="L434" s="66">
        <v>4189165</v>
      </c>
      <c r="M434" s="66">
        <v>6022166</v>
      </c>
      <c r="N434" s="66">
        <v>1628309</v>
      </c>
      <c r="O434" s="66">
        <v>3931780</v>
      </c>
      <c r="P434" s="66">
        <v>462077</v>
      </c>
      <c r="Q434" s="66">
        <v>6405552.1010526326</v>
      </c>
      <c r="R434" s="66">
        <v>1973265</v>
      </c>
      <c r="S434" s="66">
        <v>4305980</v>
      </c>
      <c r="T434" s="66">
        <v>126307</v>
      </c>
      <c r="U434" s="66">
        <v>6194470.0919999992</v>
      </c>
      <c r="V434" s="66">
        <v>1959117</v>
      </c>
      <c r="W434" s="66">
        <v>4173354</v>
      </c>
      <c r="X434" s="66">
        <v>22404</v>
      </c>
      <c r="Y434" s="66">
        <v>247404</v>
      </c>
      <c r="Z434" s="66">
        <v>6032835</v>
      </c>
      <c r="AA434" s="66">
        <v>2076564</v>
      </c>
      <c r="AB434" s="66">
        <v>4195758</v>
      </c>
      <c r="AC434" s="19">
        <f>5901249+265615+518532</f>
        <v>6685396</v>
      </c>
      <c r="AD434" s="12">
        <v>2057940</v>
      </c>
      <c r="AE434" s="19">
        <f>4211358+97719+296789</f>
        <v>4605866</v>
      </c>
      <c r="AF434" s="12">
        <v>7074072</v>
      </c>
      <c r="AG434" s="12">
        <v>2680139</v>
      </c>
      <c r="AH434" s="12">
        <v>4617441</v>
      </c>
      <c r="AI434" s="12">
        <v>7193835</v>
      </c>
      <c r="AJ434" s="12">
        <v>2748884</v>
      </c>
      <c r="AK434" s="33">
        <v>4629241</v>
      </c>
      <c r="AL434" s="12">
        <v>7377904</v>
      </c>
      <c r="AM434" s="12">
        <v>2797399</v>
      </c>
      <c r="AN434" s="33">
        <v>4641116</v>
      </c>
    </row>
    <row r="435" spans="1:40">
      <c r="A435" s="108">
        <v>852</v>
      </c>
      <c r="B435" s="9" t="s">
        <v>1914</v>
      </c>
      <c r="C435" s="109">
        <v>34.56</v>
      </c>
      <c r="D435" s="66">
        <v>5158946</v>
      </c>
      <c r="E435" s="39">
        <v>3321776</v>
      </c>
      <c r="F435" s="66">
        <v>1931065.2</v>
      </c>
      <c r="G435" s="66">
        <v>5389599</v>
      </c>
      <c r="H435" s="66">
        <v>3394928</v>
      </c>
      <c r="I435" s="66">
        <v>2023465</v>
      </c>
      <c r="J435" s="66">
        <v>6238440</v>
      </c>
      <c r="K435" s="66">
        <v>3743767</v>
      </c>
      <c r="L435" s="66">
        <v>2494673</v>
      </c>
      <c r="M435" s="66">
        <v>7033183</v>
      </c>
      <c r="N435" s="66">
        <v>4130123</v>
      </c>
      <c r="O435" s="66">
        <v>2597762</v>
      </c>
      <c r="P435" s="66">
        <v>305298</v>
      </c>
      <c r="Q435" s="66">
        <v>7866987.6486124406</v>
      </c>
      <c r="R435" s="66">
        <v>4598216</v>
      </c>
      <c r="S435" s="66">
        <v>2844999</v>
      </c>
      <c r="T435" s="66">
        <v>423773</v>
      </c>
      <c r="U435" s="66">
        <v>8233340.9220000003</v>
      </c>
      <c r="V435" s="66">
        <v>5083135.795428413</v>
      </c>
      <c r="W435" s="66">
        <v>3080894</v>
      </c>
      <c r="X435" s="66">
        <v>16540</v>
      </c>
      <c r="Y435" s="66">
        <v>185963</v>
      </c>
      <c r="Z435" s="66">
        <v>8193934</v>
      </c>
      <c r="AA435" s="66">
        <v>5151981</v>
      </c>
      <c r="AB435" s="66">
        <v>3097434</v>
      </c>
      <c r="AC435" s="19">
        <f>8811361+786722</f>
        <v>9598083</v>
      </c>
      <c r="AD435" s="12">
        <v>5561630</v>
      </c>
      <c r="AE435" s="19">
        <f>3273055.84085+294572</f>
        <v>3567627.8408499998</v>
      </c>
      <c r="AF435" s="12">
        <v>9643398</v>
      </c>
      <c r="AG435" s="12">
        <v>6347664</v>
      </c>
      <c r="AH435" s="12">
        <v>3583552.8408499998</v>
      </c>
      <c r="AI435" s="12">
        <v>10305011</v>
      </c>
      <c r="AJ435" s="12">
        <v>6808953</v>
      </c>
      <c r="AK435" s="33">
        <v>3602853.8408499998</v>
      </c>
      <c r="AL435" s="12">
        <v>10872297</v>
      </c>
      <c r="AM435" s="12">
        <v>7267551</v>
      </c>
      <c r="AN435" s="33">
        <v>3620453.8408499998</v>
      </c>
    </row>
    <row r="436" spans="1:40">
      <c r="A436" s="108">
        <v>853</v>
      </c>
      <c r="B436" s="9" t="s">
        <v>1915</v>
      </c>
      <c r="C436" s="109">
        <v>42.39</v>
      </c>
      <c r="D436" s="66">
        <v>13805435</v>
      </c>
      <c r="E436" s="39">
        <v>8368989</v>
      </c>
      <c r="F436" s="66">
        <v>5436446</v>
      </c>
      <c r="G436" s="66">
        <v>15298678</v>
      </c>
      <c r="H436" s="66">
        <v>8834989</v>
      </c>
      <c r="I436" s="66">
        <v>6463689</v>
      </c>
      <c r="J436" s="66">
        <v>16448129</v>
      </c>
      <c r="K436" s="66">
        <v>9382830</v>
      </c>
      <c r="L436" s="66">
        <v>7065299</v>
      </c>
      <c r="M436" s="66">
        <v>17520203</v>
      </c>
      <c r="N436" s="66">
        <v>9753752</v>
      </c>
      <c r="O436" s="66">
        <v>6949698</v>
      </c>
      <c r="P436" s="66">
        <v>816753</v>
      </c>
      <c r="Q436" s="66">
        <v>18195495.392153114</v>
      </c>
      <c r="R436" s="66">
        <v>9906992</v>
      </c>
      <c r="S436" s="66">
        <v>7611122</v>
      </c>
      <c r="T436" s="66">
        <v>677381</v>
      </c>
      <c r="U436" s="66">
        <v>18075511.403999995</v>
      </c>
      <c r="V436" s="66">
        <v>10403784</v>
      </c>
      <c r="W436" s="66">
        <v>7787386</v>
      </c>
      <c r="X436" s="66">
        <v>41897</v>
      </c>
      <c r="Y436" s="66">
        <v>489726</v>
      </c>
      <c r="Z436" s="66">
        <v>18846605</v>
      </c>
      <c r="AA436" s="66">
        <v>10860660</v>
      </c>
      <c r="AB436" s="66">
        <v>7985945</v>
      </c>
      <c r="AC436" s="12">
        <v>19273753</v>
      </c>
      <c r="AD436" s="12">
        <v>10987834</v>
      </c>
      <c r="AE436" s="12">
        <v>8285919</v>
      </c>
      <c r="AF436" s="12">
        <v>19964083</v>
      </c>
      <c r="AG436" s="12">
        <v>11419748</v>
      </c>
      <c r="AH436" s="12">
        <v>8564871.3160750009</v>
      </c>
      <c r="AI436" s="12">
        <v>20104161</v>
      </c>
      <c r="AJ436" s="12">
        <v>11494298</v>
      </c>
      <c r="AK436" s="33">
        <v>8609863</v>
      </c>
      <c r="AL436" s="12">
        <v>20386925</v>
      </c>
      <c r="AM436" s="12">
        <v>11746592</v>
      </c>
      <c r="AN436" s="33">
        <v>8640688</v>
      </c>
    </row>
    <row r="437" spans="1:40">
      <c r="A437" s="108">
        <v>855</v>
      </c>
      <c r="B437" s="9" t="s">
        <v>1916</v>
      </c>
      <c r="C437" s="109">
        <v>39.119999999999997</v>
      </c>
      <c r="D437" s="66">
        <v>4989253</v>
      </c>
      <c r="E437" s="39">
        <v>2641742</v>
      </c>
      <c r="F437" s="66">
        <v>2546991</v>
      </c>
      <c r="G437" s="66">
        <v>5820992</v>
      </c>
      <c r="H437" s="66">
        <v>2972628</v>
      </c>
      <c r="I437" s="66">
        <v>2935912</v>
      </c>
      <c r="J437" s="66">
        <v>6621083</v>
      </c>
      <c r="K437" s="66">
        <v>3475932</v>
      </c>
      <c r="L437" s="66">
        <v>3292273</v>
      </c>
      <c r="M437" s="66">
        <v>6827603</v>
      </c>
      <c r="N437" s="66">
        <v>3546608</v>
      </c>
      <c r="O437" s="66">
        <v>3028077</v>
      </c>
      <c r="P437" s="66">
        <v>355870</v>
      </c>
      <c r="Q437" s="66">
        <v>7042233.7959808633</v>
      </c>
      <c r="R437" s="66">
        <v>3704307</v>
      </c>
      <c r="S437" s="66">
        <v>3316268</v>
      </c>
      <c r="T437" s="66">
        <v>21659</v>
      </c>
      <c r="U437" s="66">
        <v>6779947.8360000001</v>
      </c>
      <c r="V437" s="66">
        <v>3833931.4919956997</v>
      </c>
      <c r="W437" s="66">
        <v>3142926</v>
      </c>
      <c r="X437" s="66">
        <v>16873</v>
      </c>
      <c r="Y437" s="66">
        <v>190453</v>
      </c>
      <c r="Z437" s="66">
        <v>6636605</v>
      </c>
      <c r="AA437" s="66">
        <v>3861415</v>
      </c>
      <c r="AB437" s="66">
        <v>3159799</v>
      </c>
      <c r="AC437" s="12">
        <v>6993936</v>
      </c>
      <c r="AD437" s="12">
        <v>4108774</v>
      </c>
      <c r="AE437" s="12">
        <v>3179079</v>
      </c>
      <c r="AF437" s="12">
        <v>7318581</v>
      </c>
      <c r="AG437" s="12">
        <v>4348047</v>
      </c>
      <c r="AH437" s="12">
        <v>3191479</v>
      </c>
      <c r="AI437" s="12">
        <v>7268292</v>
      </c>
      <c r="AJ437" s="12">
        <v>4341070</v>
      </c>
      <c r="AK437" s="33">
        <v>3203704</v>
      </c>
      <c r="AL437" s="12">
        <v>7329579</v>
      </c>
      <c r="AM437" s="12">
        <v>4522220</v>
      </c>
      <c r="AN437" s="33">
        <v>3215679</v>
      </c>
    </row>
    <row r="438" spans="1:40">
      <c r="A438" s="108">
        <v>860</v>
      </c>
      <c r="B438" s="9" t="s">
        <v>1917</v>
      </c>
      <c r="C438" s="109">
        <v>56.42</v>
      </c>
      <c r="D438" s="66">
        <v>6096738</v>
      </c>
      <c r="E438" s="39">
        <v>2786084</v>
      </c>
      <c r="F438" s="66">
        <v>3310654</v>
      </c>
      <c r="G438" s="66">
        <v>6802165</v>
      </c>
      <c r="H438" s="66">
        <v>2722408</v>
      </c>
      <c r="I438" s="66">
        <v>4079757</v>
      </c>
      <c r="J438" s="66">
        <v>7765674</v>
      </c>
      <c r="K438" s="66">
        <v>2973205</v>
      </c>
      <c r="L438" s="66">
        <v>4792469</v>
      </c>
      <c r="M438" s="66">
        <v>8192718</v>
      </c>
      <c r="N438" s="66">
        <v>3079140</v>
      </c>
      <c r="O438" s="66">
        <v>4575812</v>
      </c>
      <c r="P438" s="66">
        <v>537766</v>
      </c>
      <c r="Q438" s="66">
        <v>7922637.1368421055</v>
      </c>
      <c r="R438" s="66">
        <v>3002367</v>
      </c>
      <c r="S438" s="66">
        <v>5011306</v>
      </c>
      <c r="T438" s="66">
        <v>0</v>
      </c>
      <c r="U438" s="66">
        <v>8264011.2758400002</v>
      </c>
      <c r="V438" s="66">
        <v>3272693.2524828459</v>
      </c>
      <c r="W438" s="66">
        <f>4773477+124459</f>
        <v>4897936</v>
      </c>
      <c r="X438" s="66">
        <v>25626</v>
      </c>
      <c r="Y438" s="66">
        <v>226728</v>
      </c>
      <c r="Z438" s="66">
        <v>8310204</v>
      </c>
      <c r="AA438" s="66">
        <v>3406888</v>
      </c>
      <c r="AB438" s="66">
        <v>4923562</v>
      </c>
      <c r="AC438" s="12">
        <v>9047750</v>
      </c>
      <c r="AD438" s="12">
        <v>3742148</v>
      </c>
      <c r="AE438" s="12">
        <v>5305602</v>
      </c>
      <c r="AF438" s="12">
        <v>9290876</v>
      </c>
      <c r="AG438" s="12">
        <v>3937256</v>
      </c>
      <c r="AH438" s="12">
        <v>5362159.7480999995</v>
      </c>
      <c r="AI438" s="12">
        <v>8740342</v>
      </c>
      <c r="AJ438" s="12">
        <v>3869273</v>
      </c>
      <c r="AK438" s="33">
        <v>5376309.7480999995</v>
      </c>
      <c r="AL438" s="12">
        <v>9330426</v>
      </c>
      <c r="AM438" s="12">
        <v>4172839</v>
      </c>
      <c r="AN438" s="33">
        <v>5391009.7480999995</v>
      </c>
    </row>
    <row r="439" spans="1:40">
      <c r="A439" s="108">
        <v>871</v>
      </c>
      <c r="B439" s="9" t="s">
        <v>1918</v>
      </c>
      <c r="C439" s="109">
        <v>28.61</v>
      </c>
      <c r="D439" s="66">
        <v>13777348</v>
      </c>
      <c r="E439" s="39">
        <v>11493572</v>
      </c>
      <c r="F439" s="66">
        <v>3136056.8</v>
      </c>
      <c r="G439" s="66">
        <v>15354177</v>
      </c>
      <c r="H439" s="66">
        <v>11614893</v>
      </c>
      <c r="I439" s="66">
        <v>3739284</v>
      </c>
      <c r="J439" s="66">
        <v>16399600</v>
      </c>
      <c r="K439" s="66">
        <v>11925006</v>
      </c>
      <c r="L439" s="66">
        <v>4474594</v>
      </c>
      <c r="M439" s="66">
        <v>17333155</v>
      </c>
      <c r="N439" s="66">
        <v>11848099</v>
      </c>
      <c r="O439" s="66">
        <v>4908224</v>
      </c>
      <c r="P439" s="66">
        <v>576832</v>
      </c>
      <c r="Q439" s="66">
        <v>18045396.186028711</v>
      </c>
      <c r="R439" s="66">
        <v>12240655</v>
      </c>
      <c r="S439" s="66">
        <v>5375355</v>
      </c>
      <c r="T439" s="66">
        <v>429386</v>
      </c>
      <c r="U439" s="66">
        <v>17891209.259999998</v>
      </c>
      <c r="V439" s="66">
        <v>12538270</v>
      </c>
      <c r="W439" s="66">
        <v>5465628</v>
      </c>
      <c r="X439" s="66">
        <v>29342</v>
      </c>
      <c r="Y439" s="66">
        <v>342521</v>
      </c>
      <c r="Z439" s="66">
        <v>18725824</v>
      </c>
      <c r="AA439" s="66">
        <v>13125229</v>
      </c>
      <c r="AB439" s="66">
        <v>5600595</v>
      </c>
      <c r="AC439" s="12">
        <v>19899113</v>
      </c>
      <c r="AD439" s="12">
        <v>13950931</v>
      </c>
      <c r="AE439" s="12">
        <v>6159525.7945499998</v>
      </c>
      <c r="AF439" s="12">
        <v>20418808</v>
      </c>
      <c r="AG439" s="12">
        <v>14772092</v>
      </c>
      <c r="AH439" s="12">
        <v>6206185.7275124993</v>
      </c>
      <c r="AI439" s="12">
        <v>20894661</v>
      </c>
      <c r="AJ439" s="12">
        <v>15270792</v>
      </c>
      <c r="AK439" s="33">
        <v>6241110.7275124993</v>
      </c>
      <c r="AL439" s="12">
        <v>20905729</v>
      </c>
      <c r="AM439" s="12">
        <v>15410372</v>
      </c>
      <c r="AN439" s="33">
        <v>6275835.7275124993</v>
      </c>
    </row>
    <row r="440" spans="1:40">
      <c r="A440" s="108">
        <v>872</v>
      </c>
      <c r="B440" s="9" t="s">
        <v>1919</v>
      </c>
      <c r="C440" s="109">
        <v>62.54</v>
      </c>
      <c r="D440" s="66">
        <v>14936857</v>
      </c>
      <c r="E440" s="39">
        <v>5393902</v>
      </c>
      <c r="F440" s="66">
        <v>9542955</v>
      </c>
      <c r="G440" s="66">
        <v>16539295</v>
      </c>
      <c r="H440" s="66">
        <v>5950716</v>
      </c>
      <c r="I440" s="66">
        <v>10588579</v>
      </c>
      <c r="J440" s="66">
        <v>17132435</v>
      </c>
      <c r="K440" s="66">
        <v>6118865</v>
      </c>
      <c r="L440" s="66">
        <v>11013570</v>
      </c>
      <c r="M440" s="66">
        <v>18651251</v>
      </c>
      <c r="N440" s="66">
        <v>6606221</v>
      </c>
      <c r="O440" s="66">
        <v>10778323</v>
      </c>
      <c r="P440" s="66">
        <v>1266707</v>
      </c>
      <c r="Q440" s="66">
        <v>19547466.962679427</v>
      </c>
      <c r="R440" s="66">
        <v>6794855</v>
      </c>
      <c r="S440" s="66">
        <v>11804129</v>
      </c>
      <c r="T440" s="66">
        <v>948483</v>
      </c>
      <c r="U440" s="66">
        <v>18976858.698000003</v>
      </c>
      <c r="V440" s="66">
        <v>6830054</v>
      </c>
      <c r="W440" s="66">
        <v>12007606</v>
      </c>
      <c r="X440" s="66">
        <v>64462</v>
      </c>
      <c r="Y440" s="66">
        <v>713969</v>
      </c>
      <c r="Z440" s="66">
        <v>19791640</v>
      </c>
      <c r="AA440" s="66">
        <v>7163181</v>
      </c>
      <c r="AB440" s="66">
        <v>12628459</v>
      </c>
      <c r="AC440" s="12">
        <v>20139028</v>
      </c>
      <c r="AD440" s="12">
        <v>7253938</v>
      </c>
      <c r="AE440" s="12">
        <v>12885090</v>
      </c>
      <c r="AF440" s="12">
        <v>20816397</v>
      </c>
      <c r="AG440" s="12">
        <v>7493594</v>
      </c>
      <c r="AH440" s="12">
        <v>13322803</v>
      </c>
      <c r="AI440" s="12">
        <v>21227292</v>
      </c>
      <c r="AJ440" s="12">
        <v>7726584</v>
      </c>
      <c r="AK440" s="33">
        <v>13500708</v>
      </c>
      <c r="AL440" s="12">
        <v>22565360</v>
      </c>
      <c r="AM440" s="12">
        <v>8283596</v>
      </c>
      <c r="AN440" s="33">
        <v>14281764</v>
      </c>
    </row>
    <row r="441" spans="1:40">
      <c r="A441" s="108">
        <v>873</v>
      </c>
      <c r="B441" s="9" t="s">
        <v>1920</v>
      </c>
      <c r="C441" s="109">
        <v>42.61</v>
      </c>
      <c r="D441" s="66">
        <v>5603587</v>
      </c>
      <c r="E441" s="39">
        <v>3304900</v>
      </c>
      <c r="F441" s="66">
        <v>2298687</v>
      </c>
      <c r="G441" s="66">
        <v>6624462</v>
      </c>
      <c r="H441" s="66">
        <v>3491969</v>
      </c>
      <c r="I441" s="66">
        <v>3132493</v>
      </c>
      <c r="J441" s="66">
        <v>7292760</v>
      </c>
      <c r="K441" s="66">
        <v>3896693</v>
      </c>
      <c r="L441" s="66">
        <v>3409503</v>
      </c>
      <c r="M441" s="66">
        <v>8002552</v>
      </c>
      <c r="N441" s="66">
        <v>4267730</v>
      </c>
      <c r="O441" s="66">
        <v>3342052</v>
      </c>
      <c r="P441" s="66">
        <v>392770</v>
      </c>
      <c r="Q441" s="66">
        <v>8068943.0905263163</v>
      </c>
      <c r="R441" s="66">
        <v>4326150</v>
      </c>
      <c r="S441" s="66">
        <v>3660126</v>
      </c>
      <c r="T441" s="66">
        <v>82667</v>
      </c>
      <c r="U441" s="66">
        <v>8159816.8379999995</v>
      </c>
      <c r="V441" s="66">
        <v>4585112</v>
      </c>
      <c r="W441" s="66">
        <v>3524139</v>
      </c>
      <c r="X441" s="66">
        <v>18919</v>
      </c>
      <c r="Y441" s="66">
        <v>214385</v>
      </c>
      <c r="Z441" s="66">
        <v>8361233</v>
      </c>
      <c r="AA441" s="66">
        <v>4747142</v>
      </c>
      <c r="AB441" s="66">
        <v>3614091</v>
      </c>
      <c r="AC441" s="12">
        <v>8898769</v>
      </c>
      <c r="AD441" s="12">
        <v>5090951</v>
      </c>
      <c r="AE441" s="12">
        <v>3814659</v>
      </c>
      <c r="AF441" s="12">
        <v>8843168</v>
      </c>
      <c r="AG441" s="12">
        <v>4991245</v>
      </c>
      <c r="AH441" s="12">
        <v>3851923</v>
      </c>
      <c r="AI441" s="12">
        <v>8975128</v>
      </c>
      <c r="AJ441" s="12">
        <v>5135646</v>
      </c>
      <c r="AK441" s="33">
        <v>3866773</v>
      </c>
      <c r="AL441" s="12">
        <v>9246000</v>
      </c>
      <c r="AM441" s="12">
        <v>5264595</v>
      </c>
      <c r="AN441" s="33">
        <v>3981405</v>
      </c>
    </row>
    <row r="442" spans="1:40">
      <c r="A442" s="108">
        <v>876</v>
      </c>
      <c r="B442" s="9" t="s">
        <v>1921</v>
      </c>
      <c r="C442" s="109">
        <v>55.39</v>
      </c>
      <c r="D442" s="66">
        <v>9571032</v>
      </c>
      <c r="E442" s="39">
        <v>4238701</v>
      </c>
      <c r="F442" s="66">
        <v>5725706.91653415</v>
      </c>
      <c r="G442" s="66">
        <v>12372691</v>
      </c>
      <c r="H442" s="66">
        <v>5102480</v>
      </c>
      <c r="I442" s="66">
        <v>7282028</v>
      </c>
      <c r="J442" s="66">
        <v>13883285</v>
      </c>
      <c r="K442" s="66">
        <v>5546098</v>
      </c>
      <c r="L442" s="66">
        <v>8337187</v>
      </c>
      <c r="M442" s="66">
        <v>15012157</v>
      </c>
      <c r="N442" s="66">
        <v>5773697</v>
      </c>
      <c r="O442" s="66">
        <v>8266904</v>
      </c>
      <c r="P442" s="66">
        <v>971556</v>
      </c>
      <c r="Q442" s="66">
        <v>15581392.28478469</v>
      </c>
      <c r="R442" s="66">
        <v>6076724</v>
      </c>
      <c r="S442" s="66">
        <v>9053691</v>
      </c>
      <c r="T442" s="66">
        <v>450977</v>
      </c>
      <c r="U442" s="66">
        <v>15894028.614</v>
      </c>
      <c r="V442" s="66">
        <v>6360940</v>
      </c>
      <c r="W442" s="66">
        <v>9350174</v>
      </c>
      <c r="X442" s="66">
        <v>50196</v>
      </c>
      <c r="Y442" s="66">
        <v>132719</v>
      </c>
      <c r="Z442" s="66">
        <v>15689978</v>
      </c>
      <c r="AA442" s="66">
        <v>6367969</v>
      </c>
      <c r="AB442" s="66">
        <v>9400370</v>
      </c>
      <c r="AC442" s="12">
        <v>16052759</v>
      </c>
      <c r="AD442" s="12">
        <v>6598237</v>
      </c>
      <c r="AE442" s="12">
        <v>9454522</v>
      </c>
      <c r="AF442" s="12">
        <v>16721381</v>
      </c>
      <c r="AG442" s="12">
        <v>6992891</v>
      </c>
      <c r="AH442" s="12">
        <v>9728490</v>
      </c>
      <c r="AI442" s="12">
        <v>17132815</v>
      </c>
      <c r="AJ442" s="12">
        <v>7280728</v>
      </c>
      <c r="AK442" s="33">
        <v>9852087</v>
      </c>
      <c r="AL442" s="12">
        <v>17642332</v>
      </c>
      <c r="AM442" s="12">
        <v>7557770</v>
      </c>
      <c r="AN442" s="33">
        <v>10084562</v>
      </c>
    </row>
    <row r="443" spans="1:40">
      <c r="A443" s="108">
        <v>878</v>
      </c>
      <c r="B443" s="9" t="s">
        <v>1922</v>
      </c>
      <c r="C443" s="109">
        <v>32.74</v>
      </c>
      <c r="D443" s="66">
        <v>9016173</v>
      </c>
      <c r="E443" s="39">
        <v>5636406</v>
      </c>
      <c r="F443" s="66">
        <v>3446914</v>
      </c>
      <c r="G443" s="66">
        <v>10212901</v>
      </c>
      <c r="H443" s="66">
        <v>5924588</v>
      </c>
      <c r="I443" s="66">
        <v>4288313</v>
      </c>
      <c r="J443" s="66">
        <v>11290959</v>
      </c>
      <c r="K443" s="66">
        <v>6500818</v>
      </c>
      <c r="L443" s="66">
        <v>4790141</v>
      </c>
      <c r="M443" s="66">
        <v>12442959</v>
      </c>
      <c r="N443" s="66">
        <v>7015291</v>
      </c>
      <c r="O443" s="66">
        <v>4856871</v>
      </c>
      <c r="P443" s="66">
        <v>570797</v>
      </c>
      <c r="Q443" s="66">
        <v>12923675.155598087</v>
      </c>
      <c r="R443" s="66">
        <v>7663565</v>
      </c>
      <c r="S443" s="66">
        <v>5319115</v>
      </c>
      <c r="T443" s="66">
        <v>0</v>
      </c>
      <c r="U443" s="66">
        <v>13370766.120000003</v>
      </c>
      <c r="V443" s="66">
        <v>8194447</v>
      </c>
      <c r="W443" s="66">
        <v>5076999</v>
      </c>
      <c r="X443" s="66">
        <v>27256</v>
      </c>
      <c r="Y443" s="66">
        <v>238385</v>
      </c>
      <c r="Z443" s="66">
        <v>13542704</v>
      </c>
      <c r="AA443" s="66">
        <v>8344586</v>
      </c>
      <c r="AB443" s="66">
        <v>5198118</v>
      </c>
      <c r="AC443" s="12">
        <v>14397568</v>
      </c>
      <c r="AD443" s="12">
        <v>8892150</v>
      </c>
      <c r="AE443" s="12">
        <v>5505418</v>
      </c>
      <c r="AF443" s="12">
        <v>14698799</v>
      </c>
      <c r="AG443" s="12">
        <v>9224159</v>
      </c>
      <c r="AH443" s="12">
        <v>5529518</v>
      </c>
      <c r="AI443" s="12">
        <v>15102844</v>
      </c>
      <c r="AJ443" s="12">
        <v>9768353</v>
      </c>
      <c r="AK443" s="33">
        <v>5553893</v>
      </c>
      <c r="AL443" s="12">
        <v>15108183</v>
      </c>
      <c r="AM443" s="12">
        <v>10085613</v>
      </c>
      <c r="AN443" s="33">
        <v>5577743</v>
      </c>
    </row>
    <row r="444" spans="1:40">
      <c r="A444" s="108">
        <v>879</v>
      </c>
      <c r="B444" s="9" t="s">
        <v>1923</v>
      </c>
      <c r="C444" s="109">
        <v>26.07</v>
      </c>
      <c r="D444" s="66">
        <v>7297579</v>
      </c>
      <c r="E444" s="39">
        <v>5382948</v>
      </c>
      <c r="F444" s="66">
        <v>2593253</v>
      </c>
      <c r="G444" s="66">
        <v>7871760</v>
      </c>
      <c r="H444" s="66">
        <v>6175413</v>
      </c>
      <c r="I444" s="66">
        <v>2762062</v>
      </c>
      <c r="J444" s="66">
        <v>8334135</v>
      </c>
      <c r="K444" s="66">
        <v>6672582</v>
      </c>
      <c r="L444" s="66">
        <v>2884730</v>
      </c>
      <c r="M444" s="66">
        <v>9055851</v>
      </c>
      <c r="N444" s="66">
        <v>7109422</v>
      </c>
      <c r="O444" s="66">
        <v>2747270</v>
      </c>
      <c r="P444" s="66">
        <v>322869</v>
      </c>
      <c r="Q444" s="66">
        <v>9359958.3663157895</v>
      </c>
      <c r="R444" s="66">
        <v>7254471</v>
      </c>
      <c r="S444" s="66">
        <v>3008736</v>
      </c>
      <c r="T444" s="66">
        <v>0</v>
      </c>
      <c r="U444" s="66">
        <v>9469840.0140000004</v>
      </c>
      <c r="V444" s="66">
        <v>7444031</v>
      </c>
      <c r="W444" s="66">
        <v>2832966</v>
      </c>
      <c r="X444" s="66">
        <v>15209</v>
      </c>
      <c r="Y444" s="66">
        <v>177786</v>
      </c>
      <c r="Z444" s="66">
        <v>9659521</v>
      </c>
      <c r="AA444" s="66">
        <v>7711247</v>
      </c>
      <c r="AB444" s="66">
        <v>2848175</v>
      </c>
      <c r="AC444" s="12">
        <v>9618705</v>
      </c>
      <c r="AD444" s="12">
        <v>7624553</v>
      </c>
      <c r="AE444" s="12">
        <v>2874735</v>
      </c>
      <c r="AF444" s="12">
        <v>10084443</v>
      </c>
      <c r="AG444" s="12">
        <v>8024477</v>
      </c>
      <c r="AH444" s="12">
        <v>2891885</v>
      </c>
      <c r="AI444" s="12">
        <v>10314759</v>
      </c>
      <c r="AJ444" s="12">
        <v>8119608</v>
      </c>
      <c r="AK444" s="33">
        <v>2909460</v>
      </c>
      <c r="AL444" s="12">
        <v>11054587</v>
      </c>
      <c r="AM444" s="12">
        <v>8517332</v>
      </c>
      <c r="AN444" s="33">
        <v>2927510</v>
      </c>
    </row>
    <row r="445" spans="1:40">
      <c r="A445" s="108">
        <v>885</v>
      </c>
      <c r="B445" s="9" t="s">
        <v>1924</v>
      </c>
      <c r="C445" s="109">
        <v>46.84</v>
      </c>
      <c r="D445" s="66">
        <v>11536179</v>
      </c>
      <c r="E445" s="39">
        <v>7149342</v>
      </c>
      <c r="F445" s="66">
        <v>4829933</v>
      </c>
      <c r="G445" s="66">
        <v>11990774</v>
      </c>
      <c r="H445" s="66">
        <v>6974949</v>
      </c>
      <c r="I445" s="66">
        <v>5032319</v>
      </c>
      <c r="J445" s="66">
        <v>12092901</v>
      </c>
      <c r="K445" s="66">
        <v>6752086</v>
      </c>
      <c r="L445" s="66">
        <v>5340815</v>
      </c>
      <c r="M445" s="66">
        <v>12653763</v>
      </c>
      <c r="N445" s="66">
        <v>7029551</v>
      </c>
      <c r="O445" s="66">
        <v>5032746</v>
      </c>
      <c r="P445" s="66">
        <v>591466</v>
      </c>
      <c r="Q445" s="66">
        <v>14137619.469473682</v>
      </c>
      <c r="R445" s="66">
        <v>7657177</v>
      </c>
      <c r="S445" s="66">
        <v>5511728</v>
      </c>
      <c r="T445" s="66">
        <v>968714</v>
      </c>
      <c r="U445" s="66">
        <v>14275034.699999999</v>
      </c>
      <c r="V445" s="66">
        <v>7892558</v>
      </c>
      <c r="W445" s="66">
        <v>6260014</v>
      </c>
      <c r="X445" s="66">
        <v>33606</v>
      </c>
      <c r="Y445" s="66">
        <v>212122</v>
      </c>
      <c r="Z445" s="66">
        <v>15261656</v>
      </c>
      <c r="AA445" s="66">
        <v>8442171</v>
      </c>
      <c r="AB445" s="66">
        <v>6819485</v>
      </c>
      <c r="AC445" s="12">
        <v>16269465</v>
      </c>
      <c r="AD445" s="12">
        <v>8729868</v>
      </c>
      <c r="AE445" s="12">
        <v>7563919.4677499998</v>
      </c>
      <c r="AF445" s="12">
        <v>16875591</v>
      </c>
      <c r="AG445" s="12">
        <v>9062382</v>
      </c>
      <c r="AH445" s="12">
        <v>7879914.9927000003</v>
      </c>
      <c r="AI445" s="12">
        <v>17494788</v>
      </c>
      <c r="AJ445" s="12">
        <v>9523686</v>
      </c>
      <c r="AK445" s="33">
        <v>8010858.9927000003</v>
      </c>
      <c r="AL445" s="12">
        <v>18310028</v>
      </c>
      <c r="AM445" s="12">
        <v>10028034</v>
      </c>
      <c r="AN445" s="33">
        <v>8281994</v>
      </c>
    </row>
    <row r="446" spans="1:40">
      <c r="A446" s="108">
        <v>910</v>
      </c>
      <c r="B446" s="9" t="s">
        <v>1925</v>
      </c>
      <c r="C446" s="109">
        <v>45.7</v>
      </c>
      <c r="D446" s="66">
        <v>4169889</v>
      </c>
      <c r="E446" s="39">
        <v>2377115</v>
      </c>
      <c r="F446" s="66">
        <v>1792774</v>
      </c>
      <c r="G446" s="66">
        <v>4678752</v>
      </c>
      <c r="H446" s="66">
        <v>2165472</v>
      </c>
      <c r="I446" s="66">
        <v>2513280</v>
      </c>
      <c r="J446" s="66">
        <v>4979099</v>
      </c>
      <c r="K446" s="66">
        <v>2115459</v>
      </c>
      <c r="L446" s="66">
        <v>2863640</v>
      </c>
      <c r="M446" s="66">
        <v>5282006</v>
      </c>
      <c r="N446" s="66">
        <v>2203905</v>
      </c>
      <c r="O446" s="66">
        <v>2754395</v>
      </c>
      <c r="P446" s="66">
        <v>323706</v>
      </c>
      <c r="Q446" s="66">
        <v>5380792.1852631588</v>
      </c>
      <c r="R446" s="66">
        <v>2265291</v>
      </c>
      <c r="S446" s="66">
        <v>3016539</v>
      </c>
      <c r="T446" s="66">
        <v>98962</v>
      </c>
      <c r="U446" s="66">
        <v>5285460.1679999996</v>
      </c>
      <c r="V446" s="66">
        <v>2485563.5502734138</v>
      </c>
      <c r="W446" s="66">
        <v>2933494</v>
      </c>
      <c r="X446" s="66">
        <v>15748</v>
      </c>
      <c r="Y446" s="66">
        <v>175709</v>
      </c>
      <c r="Z446" s="66">
        <v>5518473</v>
      </c>
      <c r="AA446" s="66">
        <v>2608341</v>
      </c>
      <c r="AB446" s="66">
        <v>2949242</v>
      </c>
      <c r="AC446" s="12">
        <v>5541328</v>
      </c>
      <c r="AD446" s="12">
        <v>2713112</v>
      </c>
      <c r="AE446" s="12">
        <v>2964202</v>
      </c>
      <c r="AF446" s="12">
        <v>5650536</v>
      </c>
      <c r="AG446" s="12">
        <v>2907343</v>
      </c>
      <c r="AH446" s="12">
        <v>2973677</v>
      </c>
      <c r="AI446" s="12">
        <v>5797631</v>
      </c>
      <c r="AJ446" s="12">
        <v>3091923</v>
      </c>
      <c r="AK446" s="33">
        <v>2983352</v>
      </c>
      <c r="AL446" s="12">
        <v>5839373</v>
      </c>
      <c r="AM446" s="12">
        <v>3169711</v>
      </c>
      <c r="AN446" s="33">
        <v>2992952</v>
      </c>
    </row>
    <row r="447" spans="1:40">
      <c r="A447" s="108">
        <v>915</v>
      </c>
      <c r="B447" s="9" t="s">
        <v>1926</v>
      </c>
      <c r="C447" s="109">
        <v>27.64</v>
      </c>
      <c r="D447" s="66">
        <v>2581809</v>
      </c>
      <c r="E447" s="39">
        <v>2385271</v>
      </c>
      <c r="F447" s="66">
        <v>605727.6</v>
      </c>
      <c r="G447" s="66">
        <v>3153664</v>
      </c>
      <c r="H447" s="66">
        <v>2376238</v>
      </c>
      <c r="I447" s="66">
        <v>777426</v>
      </c>
      <c r="J447" s="66">
        <v>3314326</v>
      </c>
      <c r="K447" s="66">
        <v>2403121</v>
      </c>
      <c r="L447" s="66">
        <v>911205</v>
      </c>
      <c r="M447" s="66">
        <v>3538156</v>
      </c>
      <c r="N447" s="66">
        <v>2513756</v>
      </c>
      <c r="O447" s="66">
        <v>916670</v>
      </c>
      <c r="P447" s="66">
        <v>107730</v>
      </c>
      <c r="Q447" s="66">
        <v>3601674.9504306214</v>
      </c>
      <c r="R447" s="66">
        <v>2554390</v>
      </c>
      <c r="S447" s="66">
        <v>1003912</v>
      </c>
      <c r="T447" s="66">
        <v>43373</v>
      </c>
      <c r="U447" s="66">
        <v>3636172.7040000004</v>
      </c>
      <c r="V447" s="66">
        <v>2694070</v>
      </c>
      <c r="W447" s="66">
        <v>968927</v>
      </c>
      <c r="X447" s="66">
        <v>5294</v>
      </c>
      <c r="Y447" s="66">
        <v>79925</v>
      </c>
      <c r="Z447" s="66">
        <v>3894722</v>
      </c>
      <c r="AA447" s="66">
        <v>2866575</v>
      </c>
      <c r="AB447" s="66">
        <v>1028147</v>
      </c>
      <c r="AC447" s="12">
        <v>4009287</v>
      </c>
      <c r="AD447" s="12">
        <v>2928531</v>
      </c>
      <c r="AE447" s="12">
        <v>1097231.0205000001</v>
      </c>
      <c r="AF447" s="12">
        <v>4057136</v>
      </c>
      <c r="AG447" s="12">
        <v>3005158</v>
      </c>
      <c r="AH447" s="12">
        <v>1109762.7805750002</v>
      </c>
      <c r="AI447" s="12">
        <v>3937649</v>
      </c>
      <c r="AJ447" s="12">
        <v>2863375</v>
      </c>
      <c r="AK447" s="33">
        <v>1119500.7805750002</v>
      </c>
      <c r="AL447" s="12">
        <v>4240624</v>
      </c>
      <c r="AM447" s="12">
        <v>3129643</v>
      </c>
      <c r="AN447" s="33">
        <v>1126275.7805750002</v>
      </c>
    </row>
    <row r="448" spans="1:40">
      <c r="A448" s="110">
        <v>999</v>
      </c>
      <c r="B448" s="13" t="s">
        <v>729</v>
      </c>
      <c r="C448" s="209">
        <v>41</v>
      </c>
      <c r="D448" s="111">
        <v>7551933454</v>
      </c>
      <c r="E448" s="111">
        <v>4743946672</v>
      </c>
      <c r="F448" s="111">
        <v>3288603061.8000002</v>
      </c>
      <c r="G448" s="111">
        <v>8014672861.3798904</v>
      </c>
      <c r="H448" s="111">
        <v>4876428772</v>
      </c>
      <c r="I448" s="111">
        <v>3505192038.9270248</v>
      </c>
      <c r="J448" s="111">
        <v>8406096436.3857374</v>
      </c>
      <c r="K448" s="111">
        <v>4997705374</v>
      </c>
      <c r="L448" s="111">
        <v>3725343326.8219399</v>
      </c>
      <c r="M448" s="111">
        <v>8811314229.2926865</v>
      </c>
      <c r="N448" s="111">
        <v>5110365426</v>
      </c>
      <c r="O448" s="111">
        <v>3536496064.2495604</v>
      </c>
      <c r="P448" s="111">
        <v>411999998</v>
      </c>
      <c r="Q448" s="111">
        <v>9088557473.2006893</v>
      </c>
      <c r="R448" s="111">
        <v>5250106061</v>
      </c>
      <c r="S448" s="111">
        <v>3869526145</v>
      </c>
      <c r="T448" s="111">
        <v>173630555</v>
      </c>
      <c r="U448" s="111">
        <v>8921047970</v>
      </c>
      <c r="V448" s="111">
        <v>5302200670.3241692</v>
      </c>
      <c r="W448" s="111">
        <v>3850884455.5488005</v>
      </c>
      <c r="X448" s="111">
        <v>20667814</v>
      </c>
      <c r="Y448" s="111">
        <v>200480583</v>
      </c>
      <c r="Z448" s="111">
        <v>9119340580.3732376</v>
      </c>
      <c r="AA448" s="111">
        <v>5413602268</v>
      </c>
      <c r="AB448" s="111">
        <v>3990504093.3881507</v>
      </c>
      <c r="AC448" s="111">
        <v>9467117140.6663704</v>
      </c>
      <c r="AD448" s="111">
        <v>5582113529</v>
      </c>
      <c r="AE448" s="111">
        <v>4173223954.2949104</v>
      </c>
      <c r="AF448" s="111">
        <v>9711217584.8007889</v>
      </c>
      <c r="AG448" s="111">
        <v>5748475145</v>
      </c>
      <c r="AH448" s="111">
        <v>4300854366.3566036</v>
      </c>
      <c r="AI448" s="111">
        <v>9866011313.0677662</v>
      </c>
      <c r="AJ448" s="111">
        <v>5817618237</v>
      </c>
      <c r="AK448" s="111">
        <v>4400335961.8829308</v>
      </c>
      <c r="AL448" s="12">
        <v>10090177272.100754</v>
      </c>
      <c r="AM448" s="12">
        <v>5943909029</v>
      </c>
      <c r="AN448" s="12">
        <v>4511521973.6381674</v>
      </c>
    </row>
    <row r="449" spans="23:32" s="13" customFormat="1">
      <c r="W449" s="112"/>
      <c r="X449" s="112"/>
      <c r="AA449" s="113"/>
      <c r="AB449" s="113"/>
      <c r="AD449" s="114"/>
      <c r="AF449" s="114"/>
    </row>
    <row r="450" spans="23:32" s="13" customFormat="1">
      <c r="W450" s="112"/>
      <c r="X450" s="112"/>
      <c r="AA450" s="113"/>
      <c r="AB450" s="113"/>
    </row>
    <row r="451" spans="23:32" s="13" customFormat="1">
      <c r="W451" s="112"/>
      <c r="X451" s="112"/>
      <c r="AA451" s="113"/>
      <c r="AB451" s="113"/>
    </row>
    <row r="452" spans="23:32" s="13" customFormat="1">
      <c r="W452" s="112"/>
      <c r="X452" s="112"/>
      <c r="AA452" s="113"/>
      <c r="AB452" s="113"/>
    </row>
    <row r="453" spans="23:32" s="13" customFormat="1">
      <c r="W453" s="112"/>
      <c r="X453" s="112"/>
      <c r="AA453" s="113"/>
      <c r="AB453" s="113"/>
    </row>
    <row r="454" spans="23:32" s="13" customFormat="1">
      <c r="W454" s="112"/>
      <c r="X454" s="112"/>
    </row>
    <row r="455" spans="23:32" s="13" customFormat="1">
      <c r="W455" s="112"/>
      <c r="X455" s="112"/>
    </row>
    <row r="456" spans="23:32" s="13" customFormat="1">
      <c r="W456" s="112"/>
      <c r="X456" s="112"/>
    </row>
    <row r="457" spans="23:32" s="13" customFormat="1">
      <c r="W457" s="112"/>
      <c r="X457" s="112"/>
    </row>
    <row r="458" spans="23:32" s="13" customFormat="1">
      <c r="W458" s="112"/>
      <c r="X458" s="112"/>
    </row>
    <row r="459" spans="23:32" s="13" customFormat="1">
      <c r="W459" s="112"/>
      <c r="X459" s="112"/>
    </row>
    <row r="460" spans="23:32" s="13" customFormat="1">
      <c r="W460" s="112"/>
      <c r="X460" s="112"/>
    </row>
    <row r="461" spans="23:32" s="13" customFormat="1">
      <c r="W461" s="112"/>
      <c r="X461" s="112"/>
    </row>
    <row r="462" spans="23:32" s="13" customFormat="1">
      <c r="W462" s="112"/>
      <c r="X462" s="112"/>
    </row>
    <row r="463" spans="23:32" s="13" customFormat="1">
      <c r="W463" s="112"/>
      <c r="X463" s="112"/>
    </row>
    <row r="464" spans="23:32" s="13" customFormat="1">
      <c r="W464" s="112"/>
      <c r="X464" s="112"/>
    </row>
    <row r="465" spans="23:24" s="13" customFormat="1">
      <c r="W465" s="112"/>
      <c r="X465" s="112"/>
    </row>
    <row r="466" spans="23:24" s="13" customFormat="1">
      <c r="W466" s="112"/>
      <c r="X466" s="112"/>
    </row>
    <row r="467" spans="23:24" s="13" customFormat="1">
      <c r="W467" s="112"/>
      <c r="X467" s="112"/>
    </row>
    <row r="468" spans="23:24" s="13" customFormat="1">
      <c r="W468" s="112"/>
      <c r="X468" s="112"/>
    </row>
    <row r="469" spans="23:24" s="13" customFormat="1">
      <c r="W469" s="112"/>
      <c r="X469" s="112"/>
    </row>
    <row r="470" spans="23:24" s="13" customFormat="1">
      <c r="W470" s="112"/>
      <c r="X470" s="112"/>
    </row>
    <row r="471" spans="23:24" s="13" customFormat="1">
      <c r="W471" s="112"/>
      <c r="X471" s="112"/>
    </row>
    <row r="472" spans="23:24" s="13" customFormat="1">
      <c r="W472" s="112"/>
      <c r="X472" s="112"/>
    </row>
    <row r="473" spans="23:24" s="13" customFormat="1">
      <c r="W473" s="112"/>
      <c r="X473" s="112"/>
    </row>
    <row r="474" spans="23:24" s="13" customFormat="1">
      <c r="W474" s="112"/>
      <c r="X474" s="112"/>
    </row>
    <row r="475" spans="23:24" s="13" customFormat="1">
      <c r="W475" s="112"/>
      <c r="X475" s="112"/>
    </row>
    <row r="476" spans="23:24" s="13" customFormat="1">
      <c r="W476" s="112"/>
      <c r="X476" s="112"/>
    </row>
    <row r="477" spans="23:24" s="13" customFormat="1">
      <c r="W477" s="112"/>
      <c r="X477" s="112"/>
    </row>
    <row r="478" spans="23:24" s="13" customFormat="1">
      <c r="W478" s="112"/>
      <c r="X478" s="112"/>
    </row>
    <row r="479" spans="23:24" s="13" customFormat="1">
      <c r="W479" s="112"/>
      <c r="X479" s="112"/>
    </row>
    <row r="480" spans="23:24" s="13" customFormat="1">
      <c r="W480" s="112"/>
      <c r="X480" s="112"/>
    </row>
    <row r="481" spans="23:24" s="13" customFormat="1">
      <c r="W481" s="112"/>
      <c r="X481" s="112"/>
    </row>
    <row r="482" spans="23:24" s="13" customFormat="1">
      <c r="W482" s="112"/>
      <c r="X482" s="112"/>
    </row>
    <row r="483" spans="23:24" s="13" customFormat="1">
      <c r="W483" s="112"/>
      <c r="X483" s="112"/>
    </row>
    <row r="484" spans="23:24" s="13" customFormat="1">
      <c r="W484" s="112"/>
      <c r="X484" s="112"/>
    </row>
    <row r="485" spans="23:24" s="13" customFormat="1">
      <c r="W485" s="112"/>
      <c r="X485" s="112"/>
    </row>
    <row r="486" spans="23:24" s="13" customFormat="1">
      <c r="W486" s="112"/>
      <c r="X486" s="112"/>
    </row>
    <row r="487" spans="23:24" s="13" customFormat="1">
      <c r="W487" s="112"/>
      <c r="X487" s="112"/>
    </row>
    <row r="488" spans="23:24" s="13" customFormat="1">
      <c r="W488" s="112"/>
      <c r="X488" s="112"/>
    </row>
    <row r="489" spans="23:24" s="13" customFormat="1">
      <c r="W489" s="112"/>
      <c r="X489" s="112"/>
    </row>
    <row r="490" spans="23:24" s="13" customFormat="1">
      <c r="W490" s="112"/>
      <c r="X490" s="112"/>
    </row>
    <row r="491" spans="23:24" s="13" customFormat="1">
      <c r="W491" s="112"/>
      <c r="X491" s="112"/>
    </row>
    <row r="492" spans="23:24" s="13" customFormat="1">
      <c r="W492" s="112"/>
      <c r="X492" s="112"/>
    </row>
    <row r="493" spans="23:24" s="13" customFormat="1">
      <c r="W493" s="112"/>
      <c r="X493" s="112"/>
    </row>
    <row r="494" spans="23:24" s="13" customFormat="1">
      <c r="W494" s="112"/>
      <c r="X494" s="112"/>
    </row>
    <row r="495" spans="23:24" s="13" customFormat="1">
      <c r="W495" s="112"/>
      <c r="X495" s="112"/>
    </row>
    <row r="496" spans="23:24" s="13" customFormat="1">
      <c r="W496" s="112"/>
      <c r="X496" s="112"/>
    </row>
    <row r="497" spans="23:24" s="13" customFormat="1">
      <c r="W497" s="112"/>
      <c r="X497" s="112"/>
    </row>
    <row r="498" spans="23:24" s="13" customFormat="1">
      <c r="W498" s="112"/>
      <c r="X498" s="112"/>
    </row>
    <row r="499" spans="23:24" s="13" customFormat="1">
      <c r="W499" s="112"/>
      <c r="X499" s="112"/>
    </row>
    <row r="500" spans="23:24" s="13" customFormat="1">
      <c r="W500" s="112"/>
      <c r="X500" s="112"/>
    </row>
    <row r="501" spans="23:24" s="13" customFormat="1">
      <c r="W501" s="112"/>
      <c r="X501" s="112"/>
    </row>
    <row r="502" spans="23:24" s="13" customFormat="1">
      <c r="W502" s="112"/>
      <c r="X502" s="112"/>
    </row>
    <row r="503" spans="23:24" s="13" customFormat="1">
      <c r="W503" s="112"/>
      <c r="X503" s="112"/>
    </row>
    <row r="504" spans="23:24" s="13" customFormat="1">
      <c r="W504" s="112"/>
      <c r="X504" s="112"/>
    </row>
    <row r="505" spans="23:24" s="13" customFormat="1">
      <c r="W505" s="112"/>
      <c r="X505" s="112"/>
    </row>
    <row r="506" spans="23:24" s="13" customFormat="1">
      <c r="W506" s="112"/>
      <c r="X506" s="112"/>
    </row>
    <row r="507" spans="23:24" s="13" customFormat="1">
      <c r="W507" s="112"/>
      <c r="X507" s="112"/>
    </row>
    <row r="508" spans="23:24" s="13" customFormat="1">
      <c r="W508" s="112"/>
      <c r="X508" s="112"/>
    </row>
    <row r="509" spans="23:24" s="13" customFormat="1">
      <c r="W509" s="112"/>
      <c r="X509" s="112"/>
    </row>
    <row r="510" spans="23:24" s="13" customFormat="1">
      <c r="W510" s="112"/>
      <c r="X510" s="112"/>
    </row>
    <row r="511" spans="23:24" s="13" customFormat="1">
      <c r="W511" s="112"/>
      <c r="X511" s="112"/>
    </row>
    <row r="512" spans="23:24" s="13" customFormat="1">
      <c r="W512" s="112"/>
      <c r="X512" s="112"/>
    </row>
    <row r="513" spans="23:24" s="13" customFormat="1">
      <c r="W513" s="112"/>
      <c r="X513" s="112"/>
    </row>
    <row r="514" spans="23:24" s="13" customFormat="1">
      <c r="W514" s="112"/>
      <c r="X514" s="112"/>
    </row>
    <row r="515" spans="23:24" s="13" customFormat="1">
      <c r="W515" s="112"/>
      <c r="X515" s="112"/>
    </row>
    <row r="516" spans="23:24" s="13" customFormat="1">
      <c r="W516" s="112"/>
      <c r="X516" s="112"/>
    </row>
    <row r="517" spans="23:24" s="13" customFormat="1">
      <c r="W517" s="112"/>
      <c r="X517" s="112"/>
    </row>
    <row r="518" spans="23:24" s="13" customFormat="1">
      <c r="W518" s="112"/>
      <c r="X518" s="112"/>
    </row>
    <row r="519" spans="23:24" s="13" customFormat="1">
      <c r="W519" s="112"/>
      <c r="X519" s="112"/>
    </row>
    <row r="520" spans="23:24" s="13" customFormat="1">
      <c r="W520" s="112"/>
      <c r="X520" s="112"/>
    </row>
    <row r="521" spans="23:24" s="13" customFormat="1">
      <c r="W521" s="112"/>
      <c r="X521" s="112"/>
    </row>
    <row r="522" spans="23:24" s="13" customFormat="1">
      <c r="W522" s="112"/>
      <c r="X522" s="112"/>
    </row>
    <row r="523" spans="23:24" s="13" customFormat="1">
      <c r="W523" s="112"/>
      <c r="X523" s="112"/>
    </row>
    <row r="524" spans="23:24" s="13" customFormat="1">
      <c r="W524" s="112"/>
      <c r="X524" s="112"/>
    </row>
    <row r="525" spans="23:24" s="13" customFormat="1">
      <c r="W525" s="112"/>
      <c r="X525" s="112"/>
    </row>
    <row r="526" spans="23:24" s="13" customFormat="1">
      <c r="W526" s="112"/>
      <c r="X526" s="112"/>
    </row>
  </sheetData>
  <autoFilter ref="A9:AI448"/>
  <sortState ref="A10:AK448">
    <sortCondition ref="A10:A448"/>
  </sortState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">
    <tabColor theme="9" tint="0.39997558519241921"/>
  </sheetPr>
  <dimension ref="A1:AF450"/>
  <sheetViews>
    <sheetView workbookViewId="0">
      <pane xSplit="2" ySplit="9" topLeftCell="C428" activePane="bottomRight" state="frozen"/>
      <selection activeCell="F12" sqref="F12:H12"/>
      <selection pane="topRight" activeCell="F12" sqref="F12:H12"/>
      <selection pane="bottomLeft" activeCell="F12" sqref="F12:H12"/>
      <selection pane="bottomRight" activeCell="O10" sqref="O10:O448"/>
    </sheetView>
  </sheetViews>
  <sheetFormatPr defaultColWidth="10.875" defaultRowHeight="15.75"/>
  <cols>
    <col min="1" max="1" width="7" style="96" customWidth="1"/>
    <col min="2" max="2" width="16.625" style="96" customWidth="1"/>
    <col min="3" max="3" width="6.625" style="96" customWidth="1"/>
    <col min="4" max="4" width="7.375" style="96" customWidth="1"/>
    <col min="5" max="5" width="7.625" style="96" customWidth="1"/>
    <col min="6" max="6" width="7.375" style="96" customWidth="1"/>
    <col min="7" max="7" width="8" style="96" bestFit="1" customWidth="1"/>
    <col min="8" max="13" width="8.625" style="96" customWidth="1"/>
    <col min="14" max="14" width="7.375" style="96" customWidth="1"/>
    <col min="15" max="15" width="12.5" style="96" bestFit="1" customWidth="1"/>
    <col min="16" max="16" width="1.875" style="96" customWidth="1"/>
    <col min="17" max="17" width="9.375" style="96" customWidth="1"/>
    <col min="18" max="18" width="9.625" style="96" customWidth="1"/>
    <col min="19" max="19" width="12.5" style="96" bestFit="1" customWidth="1"/>
    <col min="20" max="20" width="9.875" style="95" customWidth="1"/>
    <col min="21" max="21" width="15.125" style="95" customWidth="1"/>
    <col min="22" max="22" width="13.875" style="95" customWidth="1"/>
    <col min="23" max="23" width="14.875" style="95" customWidth="1"/>
    <col min="24" max="24" width="14.625" style="95" customWidth="1"/>
    <col min="25" max="32" width="13.875" style="95" customWidth="1"/>
    <col min="33" max="16384" width="10.875" style="96"/>
  </cols>
  <sheetData>
    <row r="1" spans="1:32" s="78" customFormat="1">
      <c r="B1" s="79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</row>
    <row r="2" spans="1:32" s="78" customFormat="1">
      <c r="B2" s="81" t="s">
        <v>1954</v>
      </c>
      <c r="C2" s="82"/>
      <c r="D2" s="82"/>
      <c r="E2" s="82"/>
      <c r="F2" s="82"/>
      <c r="G2" s="82"/>
      <c r="H2" s="82"/>
      <c r="I2" s="83"/>
      <c r="J2" s="83"/>
      <c r="K2" s="82"/>
      <c r="L2" s="82"/>
      <c r="M2" s="83"/>
      <c r="N2" s="83"/>
      <c r="O2" s="83"/>
      <c r="P2" s="83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</row>
    <row r="3" spans="1:32" s="83" customFormat="1">
      <c r="B3" s="81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</row>
    <row r="4" spans="1:32" s="83" customFormat="1">
      <c r="C4" s="85" t="s">
        <v>145</v>
      </c>
      <c r="T4" s="84"/>
      <c r="U4" s="85" t="s">
        <v>866</v>
      </c>
    </row>
    <row r="5" spans="1:32" s="86" customFormat="1" ht="12.75">
      <c r="T5" s="87"/>
    </row>
    <row r="6" spans="1:32" s="86" customFormat="1" ht="12.75">
      <c r="C6" s="88"/>
      <c r="D6" s="88"/>
      <c r="E6" s="88"/>
      <c r="F6" s="88"/>
      <c r="G6" s="88"/>
      <c r="H6" s="88"/>
      <c r="I6" s="86" t="s">
        <v>515</v>
      </c>
      <c r="J6" s="86" t="s">
        <v>515</v>
      </c>
      <c r="M6" s="88"/>
      <c r="N6" s="88"/>
      <c r="O6" s="86" t="s">
        <v>1992</v>
      </c>
      <c r="Q6" s="86" t="s">
        <v>946</v>
      </c>
      <c r="R6" s="86" t="s">
        <v>142</v>
      </c>
      <c r="S6" s="86" t="s">
        <v>1992</v>
      </c>
      <c r="T6" s="87"/>
      <c r="W6" s="86" t="s">
        <v>516</v>
      </c>
      <c r="X6" s="86" t="s">
        <v>517</v>
      </c>
      <c r="Z6" s="86" t="s">
        <v>518</v>
      </c>
      <c r="AD6" s="86" t="s">
        <v>519</v>
      </c>
      <c r="AF6" s="86" t="s">
        <v>1026</v>
      </c>
    </row>
    <row r="7" spans="1:32" s="89" customFormat="1" ht="12.75">
      <c r="C7" s="86"/>
      <c r="D7" s="86" t="s">
        <v>520</v>
      </c>
      <c r="E7" s="86" t="s">
        <v>520</v>
      </c>
      <c r="F7" s="86"/>
      <c r="G7" s="86" t="s">
        <v>521</v>
      </c>
      <c r="H7" s="86" t="s">
        <v>522</v>
      </c>
      <c r="I7" s="86" t="s">
        <v>431</v>
      </c>
      <c r="J7" s="86" t="s">
        <v>431</v>
      </c>
      <c r="K7" s="86" t="s">
        <v>523</v>
      </c>
      <c r="L7" s="86" t="s">
        <v>523</v>
      </c>
      <c r="M7" s="86" t="s">
        <v>524</v>
      </c>
      <c r="N7" s="86"/>
      <c r="O7" s="86" t="s">
        <v>1993</v>
      </c>
      <c r="P7" s="86"/>
      <c r="Q7" s="86" t="s">
        <v>967</v>
      </c>
      <c r="R7" s="86" t="s">
        <v>956</v>
      </c>
      <c r="S7" s="86" t="s">
        <v>1993</v>
      </c>
      <c r="T7" s="90"/>
      <c r="U7" s="86"/>
      <c r="V7" s="86" t="s">
        <v>526</v>
      </c>
      <c r="W7" s="86" t="s">
        <v>527</v>
      </c>
      <c r="X7" s="86" t="s">
        <v>528</v>
      </c>
      <c r="Y7" s="86" t="s">
        <v>529</v>
      </c>
      <c r="Z7" s="86" t="s">
        <v>530</v>
      </c>
      <c r="AA7" s="86" t="s">
        <v>531</v>
      </c>
      <c r="AB7" s="86" t="s">
        <v>532</v>
      </c>
      <c r="AC7" s="86" t="s">
        <v>533</v>
      </c>
      <c r="AD7" s="86" t="s">
        <v>534</v>
      </c>
      <c r="AE7" s="86" t="s">
        <v>535</v>
      </c>
      <c r="AF7" s="86" t="s">
        <v>967</v>
      </c>
    </row>
    <row r="8" spans="1:32" s="89" customFormat="1" ht="12.75">
      <c r="C8" s="86" t="s">
        <v>434</v>
      </c>
      <c r="D8" s="86" t="s">
        <v>536</v>
      </c>
      <c r="E8" s="86" t="s">
        <v>537</v>
      </c>
      <c r="F8" s="86" t="s">
        <v>436</v>
      </c>
      <c r="G8" s="86" t="s">
        <v>433</v>
      </c>
      <c r="H8" s="86" t="s">
        <v>432</v>
      </c>
      <c r="I8" s="86" t="s">
        <v>538</v>
      </c>
      <c r="J8" s="86" t="s">
        <v>539</v>
      </c>
      <c r="K8" s="86" t="s">
        <v>434</v>
      </c>
      <c r="L8" s="86" t="s">
        <v>435</v>
      </c>
      <c r="M8" s="86" t="s">
        <v>540</v>
      </c>
      <c r="N8" s="86" t="s">
        <v>541</v>
      </c>
      <c r="O8" s="89" t="s">
        <v>1991</v>
      </c>
      <c r="P8" s="86"/>
      <c r="Q8" s="86" t="s">
        <v>968</v>
      </c>
      <c r="R8" s="86" t="s">
        <v>143</v>
      </c>
      <c r="S8" s="86" t="s">
        <v>1955</v>
      </c>
      <c r="T8" s="90"/>
      <c r="U8" s="86" t="s">
        <v>514</v>
      </c>
      <c r="V8" s="86" t="s">
        <v>542</v>
      </c>
      <c r="W8" s="86" t="s">
        <v>543</v>
      </c>
      <c r="X8" s="86" t="s">
        <v>544</v>
      </c>
      <c r="Y8" s="86" t="s">
        <v>545</v>
      </c>
      <c r="Z8" s="86" t="s">
        <v>546</v>
      </c>
      <c r="AA8" s="86" t="s">
        <v>547</v>
      </c>
      <c r="AB8" s="86" t="s">
        <v>548</v>
      </c>
      <c r="AC8" s="86" t="s">
        <v>549</v>
      </c>
      <c r="AD8" s="86" t="s">
        <v>550</v>
      </c>
      <c r="AE8" s="86" t="s">
        <v>551</v>
      </c>
      <c r="AF8" s="86" t="s">
        <v>969</v>
      </c>
    </row>
    <row r="9" spans="1:32" s="91" customFormat="1" ht="12.75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3"/>
      <c r="U9" s="92"/>
      <c r="V9" s="92"/>
      <c r="W9" s="92"/>
      <c r="X9" s="92"/>
      <c r="Y9" s="92"/>
      <c r="Z9" s="92"/>
    </row>
    <row r="10" spans="1:32">
      <c r="A10" s="94">
        <v>1</v>
      </c>
      <c r="B10" s="94" t="s">
        <v>971</v>
      </c>
      <c r="C10" s="33">
        <v>71</v>
      </c>
      <c r="D10" s="33">
        <v>92</v>
      </c>
      <c r="E10" s="33">
        <v>18</v>
      </c>
      <c r="F10" s="33">
        <v>803</v>
      </c>
      <c r="G10" s="33">
        <v>505</v>
      </c>
      <c r="H10" s="33">
        <v>497</v>
      </c>
      <c r="I10" s="33">
        <v>72</v>
      </c>
      <c r="J10" s="33">
        <v>19</v>
      </c>
      <c r="K10" s="33">
        <v>1</v>
      </c>
      <c r="L10" s="33">
        <v>7</v>
      </c>
      <c r="M10" s="33">
        <v>40</v>
      </c>
      <c r="N10" s="33">
        <v>6</v>
      </c>
      <c r="O10" s="156">
        <v>474</v>
      </c>
      <c r="P10" s="33"/>
      <c r="Q10" s="33">
        <v>1956</v>
      </c>
      <c r="R10" s="153">
        <v>1.0269999999999999</v>
      </c>
      <c r="S10" s="94">
        <v>5</v>
      </c>
      <c r="U10" s="33">
        <v>965436.94715000002</v>
      </c>
      <c r="V10" s="33">
        <v>1319622.1857</v>
      </c>
      <c r="W10" s="33">
        <v>8518927.894489998</v>
      </c>
      <c r="X10" s="33">
        <v>1845633.1407800002</v>
      </c>
      <c r="Y10" s="33">
        <v>312774.12347999989</v>
      </c>
      <c r="Z10" s="33">
        <v>1012722.0799999998</v>
      </c>
      <c r="AA10" s="33">
        <v>557023.83892999997</v>
      </c>
      <c r="AB10" s="33">
        <v>488360.35455999995</v>
      </c>
      <c r="AC10" s="33">
        <v>2196040.60091</v>
      </c>
      <c r="AD10" s="33">
        <v>1811411.1600000001</v>
      </c>
      <c r="AE10" s="33">
        <v>453199.77999999997</v>
      </c>
      <c r="AF10" s="33">
        <v>19481152.105999999</v>
      </c>
    </row>
    <row r="11" spans="1:32">
      <c r="A11" s="94">
        <v>2</v>
      </c>
      <c r="B11" s="94" t="s">
        <v>973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156">
        <v>0</v>
      </c>
      <c r="P11" s="33"/>
      <c r="Q11" s="33">
        <v>0</v>
      </c>
      <c r="R11" s="153">
        <v>1.044</v>
      </c>
      <c r="S11" s="94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</row>
    <row r="12" spans="1:32">
      <c r="A12" s="94">
        <v>3</v>
      </c>
      <c r="B12" s="94" t="s">
        <v>976</v>
      </c>
      <c r="C12" s="33">
        <v>13</v>
      </c>
      <c r="D12" s="33">
        <v>0</v>
      </c>
      <c r="E12" s="33">
        <v>94</v>
      </c>
      <c r="F12" s="33">
        <v>525</v>
      </c>
      <c r="G12" s="33">
        <v>312</v>
      </c>
      <c r="H12" s="33">
        <v>308</v>
      </c>
      <c r="I12" s="33">
        <v>47</v>
      </c>
      <c r="J12" s="33">
        <v>12</v>
      </c>
      <c r="K12" s="33">
        <v>0</v>
      </c>
      <c r="L12" s="33">
        <v>0</v>
      </c>
      <c r="M12" s="33">
        <v>8</v>
      </c>
      <c r="N12" s="33">
        <v>0</v>
      </c>
      <c r="O12" s="156">
        <v>230</v>
      </c>
      <c r="P12" s="33"/>
      <c r="Q12" s="33">
        <v>1254</v>
      </c>
      <c r="R12" s="153">
        <v>1</v>
      </c>
      <c r="S12" s="94">
        <v>4</v>
      </c>
      <c r="U12" s="33">
        <v>604497.47</v>
      </c>
      <c r="V12" s="33">
        <v>824076.09999999986</v>
      </c>
      <c r="W12" s="33">
        <v>5041688.92</v>
      </c>
      <c r="X12" s="33">
        <v>1169154.79</v>
      </c>
      <c r="Y12" s="33">
        <v>189103.16999999998</v>
      </c>
      <c r="Z12" s="33">
        <v>643951.31999999995</v>
      </c>
      <c r="AA12" s="33">
        <v>343380.37999999995</v>
      </c>
      <c r="AB12" s="33">
        <v>297102.10000000003</v>
      </c>
      <c r="AC12" s="33">
        <v>1326993.0200000003</v>
      </c>
      <c r="AD12" s="33">
        <v>1136289.6299999999</v>
      </c>
      <c r="AE12" s="33">
        <v>286231.44</v>
      </c>
      <c r="AF12" s="33">
        <v>11862468.339999998</v>
      </c>
    </row>
    <row r="13" spans="1:32">
      <c r="A13" s="94">
        <v>4</v>
      </c>
      <c r="B13" s="94" t="s">
        <v>979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156">
        <v>0</v>
      </c>
      <c r="P13" s="33"/>
      <c r="Q13" s="33">
        <v>0</v>
      </c>
      <c r="R13" s="153">
        <v>1</v>
      </c>
      <c r="S13" s="94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</row>
    <row r="14" spans="1:32">
      <c r="A14" s="94">
        <v>5</v>
      </c>
      <c r="B14" s="94" t="s">
        <v>982</v>
      </c>
      <c r="C14" s="33">
        <v>65</v>
      </c>
      <c r="D14" s="33">
        <v>0</v>
      </c>
      <c r="E14" s="33">
        <v>209</v>
      </c>
      <c r="F14" s="33">
        <v>1301</v>
      </c>
      <c r="G14" s="33">
        <v>859</v>
      </c>
      <c r="H14" s="33">
        <v>1142</v>
      </c>
      <c r="I14" s="33">
        <v>144</v>
      </c>
      <c r="J14" s="33">
        <v>37</v>
      </c>
      <c r="K14" s="33">
        <v>0</v>
      </c>
      <c r="L14" s="33">
        <v>0</v>
      </c>
      <c r="M14" s="33">
        <v>172</v>
      </c>
      <c r="N14" s="33">
        <v>126</v>
      </c>
      <c r="O14" s="156">
        <v>1211</v>
      </c>
      <c r="P14" s="33"/>
      <c r="Q14" s="33">
        <v>3842</v>
      </c>
      <c r="R14" s="153">
        <v>1</v>
      </c>
      <c r="S14" s="94">
        <v>7</v>
      </c>
      <c r="U14" s="33">
        <v>1853025.71</v>
      </c>
      <c r="V14" s="33">
        <v>2525479.58</v>
      </c>
      <c r="W14" s="33">
        <v>17998433.25</v>
      </c>
      <c r="X14" s="33">
        <v>3480518.52</v>
      </c>
      <c r="Y14" s="33">
        <v>633502.77</v>
      </c>
      <c r="Z14" s="33">
        <v>2124266.6700000004</v>
      </c>
      <c r="AA14" s="33">
        <v>1103516.55</v>
      </c>
      <c r="AB14" s="33">
        <v>1022715.2600000001</v>
      </c>
      <c r="AC14" s="33">
        <v>4469777.7700000005</v>
      </c>
      <c r="AD14" s="33">
        <v>3715660.74</v>
      </c>
      <c r="AE14" s="33">
        <v>882546.94</v>
      </c>
      <c r="AF14" s="33">
        <v>39809443.760000005</v>
      </c>
    </row>
    <row r="15" spans="1:32">
      <c r="A15" s="94">
        <v>6</v>
      </c>
      <c r="B15" s="94" t="s">
        <v>983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156">
        <v>0</v>
      </c>
      <c r="P15" s="33"/>
      <c r="Q15" s="33">
        <v>0</v>
      </c>
      <c r="R15" s="153">
        <v>1</v>
      </c>
      <c r="S15" s="94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</row>
    <row r="16" spans="1:32">
      <c r="A16" s="94">
        <v>7</v>
      </c>
      <c r="B16" s="94" t="s">
        <v>1</v>
      </c>
      <c r="C16" s="33">
        <v>39</v>
      </c>
      <c r="D16" s="33">
        <v>2</v>
      </c>
      <c r="E16" s="33">
        <v>172</v>
      </c>
      <c r="F16" s="33">
        <v>893</v>
      </c>
      <c r="G16" s="33">
        <v>572</v>
      </c>
      <c r="H16" s="33">
        <v>636</v>
      </c>
      <c r="I16" s="33">
        <v>86</v>
      </c>
      <c r="J16" s="33">
        <v>23</v>
      </c>
      <c r="K16" s="33">
        <v>0</v>
      </c>
      <c r="L16" s="33">
        <v>0</v>
      </c>
      <c r="M16" s="33">
        <v>28</v>
      </c>
      <c r="N16" s="33">
        <v>2</v>
      </c>
      <c r="O16" s="156">
        <v>586</v>
      </c>
      <c r="P16" s="33"/>
      <c r="Q16" s="33">
        <v>2324</v>
      </c>
      <c r="R16" s="153">
        <v>1</v>
      </c>
      <c r="S16" s="94">
        <v>6</v>
      </c>
      <c r="U16" s="33">
        <v>1119590.75</v>
      </c>
      <c r="V16" s="33">
        <v>1527515.7800000003</v>
      </c>
      <c r="W16" s="33">
        <v>9946694.9299999997</v>
      </c>
      <c r="X16" s="33">
        <v>2137063.7900000005</v>
      </c>
      <c r="Y16" s="33">
        <v>362653.02999999997</v>
      </c>
      <c r="Z16" s="33">
        <v>1211853.9300000002</v>
      </c>
      <c r="AA16" s="33">
        <v>646829.22</v>
      </c>
      <c r="AB16" s="33">
        <v>574210.22</v>
      </c>
      <c r="AC16" s="33">
        <v>2545268.6</v>
      </c>
      <c r="AD16" s="33">
        <v>2155081.63</v>
      </c>
      <c r="AE16" s="33">
        <v>548610.26</v>
      </c>
      <c r="AF16" s="33">
        <v>22775372.140000001</v>
      </c>
    </row>
    <row r="17" spans="1:32">
      <c r="A17" s="94">
        <v>8</v>
      </c>
      <c r="B17" s="94" t="s">
        <v>3</v>
      </c>
      <c r="C17" s="33">
        <v>43</v>
      </c>
      <c r="D17" s="33">
        <v>0</v>
      </c>
      <c r="E17" s="33">
        <v>119</v>
      </c>
      <c r="F17" s="33">
        <v>677</v>
      </c>
      <c r="G17" s="33">
        <v>179</v>
      </c>
      <c r="H17" s="33">
        <v>0</v>
      </c>
      <c r="I17" s="33">
        <v>44</v>
      </c>
      <c r="J17" s="33">
        <v>12</v>
      </c>
      <c r="K17" s="33">
        <v>0</v>
      </c>
      <c r="L17" s="33">
        <v>0</v>
      </c>
      <c r="M17" s="33">
        <v>202</v>
      </c>
      <c r="N17" s="33">
        <v>0</v>
      </c>
      <c r="O17" s="156">
        <v>405</v>
      </c>
      <c r="P17" s="33"/>
      <c r="Q17" s="33">
        <v>1199</v>
      </c>
      <c r="R17" s="153">
        <v>1</v>
      </c>
      <c r="S17" s="94">
        <v>8</v>
      </c>
      <c r="U17" s="33">
        <v>576940.99</v>
      </c>
      <c r="V17" s="33">
        <v>787918.29999999993</v>
      </c>
      <c r="W17" s="33">
        <v>5506070.8100000005</v>
      </c>
      <c r="X17" s="33">
        <v>1197585.72</v>
      </c>
      <c r="Y17" s="33">
        <v>199165.62</v>
      </c>
      <c r="Z17" s="33">
        <v>538275.94999999995</v>
      </c>
      <c r="AA17" s="33">
        <v>290574.13</v>
      </c>
      <c r="AB17" s="33">
        <v>165593.88</v>
      </c>
      <c r="AC17" s="33">
        <v>1397628.16</v>
      </c>
      <c r="AD17" s="33">
        <v>1207349.1199999999</v>
      </c>
      <c r="AE17" s="33">
        <v>286231.44</v>
      </c>
      <c r="AF17" s="33">
        <v>12153334.120000001</v>
      </c>
    </row>
    <row r="18" spans="1:32">
      <c r="A18" s="94">
        <v>9</v>
      </c>
      <c r="B18" s="94" t="s">
        <v>5</v>
      </c>
      <c r="C18" s="33">
        <v>69</v>
      </c>
      <c r="D18" s="33">
        <v>300</v>
      </c>
      <c r="E18" s="33">
        <v>50</v>
      </c>
      <c r="F18" s="33">
        <v>2211</v>
      </c>
      <c r="G18" s="33">
        <v>1519</v>
      </c>
      <c r="H18" s="33">
        <v>1829</v>
      </c>
      <c r="I18" s="33">
        <v>223</v>
      </c>
      <c r="J18" s="33">
        <v>59</v>
      </c>
      <c r="K18" s="33">
        <v>0</v>
      </c>
      <c r="L18" s="33">
        <v>25</v>
      </c>
      <c r="M18" s="33">
        <v>163</v>
      </c>
      <c r="N18" s="33">
        <v>10</v>
      </c>
      <c r="O18" s="156">
        <v>494</v>
      </c>
      <c r="P18" s="33"/>
      <c r="Q18" s="33">
        <v>5980</v>
      </c>
      <c r="R18" s="153">
        <v>1.0780000000000001</v>
      </c>
      <c r="S18" s="94">
        <v>1</v>
      </c>
      <c r="U18" s="33">
        <v>3109833.2757799998</v>
      </c>
      <c r="V18" s="33">
        <v>4237314.1333600003</v>
      </c>
      <c r="W18" s="33">
        <v>24478647.981479999</v>
      </c>
      <c r="X18" s="33">
        <v>5848198.6501400014</v>
      </c>
      <c r="Y18" s="33">
        <v>937010.40663999994</v>
      </c>
      <c r="Z18" s="33">
        <v>3173205.02</v>
      </c>
      <c r="AA18" s="33">
        <v>1837262.3068800003</v>
      </c>
      <c r="AB18" s="33">
        <v>1686327.73232</v>
      </c>
      <c r="AC18" s="33">
        <v>6577468.8302400019</v>
      </c>
      <c r="AD18" s="33">
        <v>5230635.2700000005</v>
      </c>
      <c r="AE18" s="33">
        <v>1407304.5799999998</v>
      </c>
      <c r="AF18" s="33">
        <v>58523208.186840013</v>
      </c>
    </row>
    <row r="19" spans="1:32">
      <c r="A19" s="94">
        <v>10</v>
      </c>
      <c r="B19" s="94" t="s">
        <v>7</v>
      </c>
      <c r="C19" s="33">
        <v>30</v>
      </c>
      <c r="D19" s="33">
        <v>1</v>
      </c>
      <c r="E19" s="33">
        <v>456</v>
      </c>
      <c r="F19" s="33">
        <v>2256</v>
      </c>
      <c r="G19" s="33">
        <v>1140</v>
      </c>
      <c r="H19" s="33">
        <v>1313</v>
      </c>
      <c r="I19" s="33">
        <v>202</v>
      </c>
      <c r="J19" s="33">
        <v>54</v>
      </c>
      <c r="K19" s="33">
        <v>0</v>
      </c>
      <c r="L19" s="33">
        <v>0</v>
      </c>
      <c r="M19" s="33">
        <v>219</v>
      </c>
      <c r="N19" s="33">
        <v>2</v>
      </c>
      <c r="O19" s="156">
        <v>542</v>
      </c>
      <c r="P19" s="33"/>
      <c r="Q19" s="33">
        <v>5402</v>
      </c>
      <c r="R19" s="153">
        <v>1.0329999999999999</v>
      </c>
      <c r="S19" s="94">
        <v>2</v>
      </c>
      <c r="U19" s="33">
        <v>2695391.2707099998</v>
      </c>
      <c r="V19" s="33">
        <v>3668239.2365199993</v>
      </c>
      <c r="W19" s="33">
        <v>21350351.472449996</v>
      </c>
      <c r="X19" s="33">
        <v>5220281.6044699987</v>
      </c>
      <c r="Y19" s="33">
        <v>815665.07433000009</v>
      </c>
      <c r="Z19" s="33">
        <v>2772537.69</v>
      </c>
      <c r="AA19" s="33">
        <v>1525156.8281700001</v>
      </c>
      <c r="AB19" s="33">
        <v>1298690.3787700001</v>
      </c>
      <c r="AC19" s="33">
        <v>5724184.3554099984</v>
      </c>
      <c r="AD19" s="33">
        <v>4797520.38</v>
      </c>
      <c r="AE19" s="33">
        <v>1288041.48</v>
      </c>
      <c r="AF19" s="33">
        <v>51156059.770829991</v>
      </c>
    </row>
    <row r="20" spans="1:32">
      <c r="A20" s="94">
        <v>11</v>
      </c>
      <c r="B20" s="94" t="s">
        <v>8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156">
        <v>0</v>
      </c>
      <c r="P20" s="33"/>
      <c r="Q20" s="33">
        <v>0</v>
      </c>
      <c r="R20" s="153">
        <v>1</v>
      </c>
      <c r="S20" s="94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</row>
    <row r="21" spans="1:32">
      <c r="A21" s="94">
        <v>12</v>
      </c>
      <c r="B21" s="94" t="s">
        <v>11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156">
        <v>0</v>
      </c>
      <c r="P21" s="33"/>
      <c r="Q21" s="33">
        <v>0</v>
      </c>
      <c r="R21" s="153">
        <v>1</v>
      </c>
      <c r="S21" s="94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</row>
    <row r="22" spans="1:32">
      <c r="A22" s="94">
        <v>13</v>
      </c>
      <c r="B22" s="94" t="s">
        <v>13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1</v>
      </c>
      <c r="J22" s="33">
        <v>0</v>
      </c>
      <c r="K22" s="33">
        <v>0</v>
      </c>
      <c r="L22" s="33">
        <v>0</v>
      </c>
      <c r="M22" s="33">
        <v>0</v>
      </c>
      <c r="N22" s="33">
        <v>16</v>
      </c>
      <c r="O22" s="156">
        <v>0</v>
      </c>
      <c r="P22" s="33"/>
      <c r="Q22" s="33">
        <v>16</v>
      </c>
      <c r="R22" s="153">
        <v>1</v>
      </c>
      <c r="S22" s="94">
        <v>0</v>
      </c>
      <c r="U22" s="33">
        <v>8336.26</v>
      </c>
      <c r="V22" s="33">
        <v>10518.72</v>
      </c>
      <c r="W22" s="33">
        <v>114400.07</v>
      </c>
      <c r="X22" s="33">
        <v>15153.54</v>
      </c>
      <c r="Y22" s="33">
        <v>3716.86</v>
      </c>
      <c r="Z22" s="33">
        <v>19895.61</v>
      </c>
      <c r="AA22" s="33">
        <v>5856.32</v>
      </c>
      <c r="AB22" s="33">
        <v>7888.48</v>
      </c>
      <c r="AC22" s="33">
        <v>29155.439999999999</v>
      </c>
      <c r="AD22" s="33">
        <v>21090.100000000002</v>
      </c>
      <c r="AE22" s="33">
        <v>0</v>
      </c>
      <c r="AF22" s="33">
        <v>236011.40000000002</v>
      </c>
    </row>
    <row r="23" spans="1:32">
      <c r="A23" s="94">
        <v>14</v>
      </c>
      <c r="B23" s="94" t="s">
        <v>15</v>
      </c>
      <c r="C23" s="33">
        <v>17</v>
      </c>
      <c r="D23" s="33">
        <v>161</v>
      </c>
      <c r="E23" s="33">
        <v>15</v>
      </c>
      <c r="F23" s="33">
        <v>954</v>
      </c>
      <c r="G23" s="33">
        <v>640</v>
      </c>
      <c r="H23" s="33">
        <v>753</v>
      </c>
      <c r="I23" s="33">
        <v>96</v>
      </c>
      <c r="J23" s="33">
        <v>26</v>
      </c>
      <c r="K23" s="33">
        <v>0</v>
      </c>
      <c r="L23" s="33">
        <v>9</v>
      </c>
      <c r="M23" s="33">
        <v>115</v>
      </c>
      <c r="N23" s="33">
        <v>3</v>
      </c>
      <c r="O23" s="156">
        <v>407</v>
      </c>
      <c r="P23" s="33"/>
      <c r="Q23" s="33">
        <v>2575</v>
      </c>
      <c r="R23" s="153">
        <v>1.0229999999999999</v>
      </c>
      <c r="S23" s="94">
        <v>3</v>
      </c>
      <c r="U23" s="33">
        <v>1271846.4686399999</v>
      </c>
      <c r="V23" s="33">
        <v>1730785.3015199997</v>
      </c>
      <c r="W23" s="33">
        <v>10650003.89277</v>
      </c>
      <c r="X23" s="33">
        <v>2396278.5861299997</v>
      </c>
      <c r="Y23" s="33">
        <v>397664.96912999992</v>
      </c>
      <c r="Z23" s="33">
        <v>1355837.4399999999</v>
      </c>
      <c r="AA23" s="33">
        <v>747359.51432999992</v>
      </c>
      <c r="AB23" s="33">
        <v>674324.31164999981</v>
      </c>
      <c r="AC23" s="33">
        <v>2791177.4962500003</v>
      </c>
      <c r="AD23" s="33">
        <v>2323132.69</v>
      </c>
      <c r="AE23" s="33">
        <v>620168.12</v>
      </c>
      <c r="AF23" s="33">
        <v>24958578.790420003</v>
      </c>
    </row>
    <row r="24" spans="1:32">
      <c r="A24" s="94">
        <v>15</v>
      </c>
      <c r="B24" s="94" t="s">
        <v>17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2</v>
      </c>
      <c r="O24" s="156">
        <v>0</v>
      </c>
      <c r="P24" s="33"/>
      <c r="Q24" s="33">
        <v>2</v>
      </c>
      <c r="R24" s="153">
        <v>1</v>
      </c>
      <c r="S24" s="94">
        <v>0</v>
      </c>
      <c r="U24" s="33">
        <v>728</v>
      </c>
      <c r="V24" s="33">
        <v>1314.84</v>
      </c>
      <c r="W24" s="33">
        <v>13263.78</v>
      </c>
      <c r="X24" s="33">
        <v>926.68</v>
      </c>
      <c r="Y24" s="33">
        <v>414.62</v>
      </c>
      <c r="Z24" s="33">
        <v>2443.3200000000002</v>
      </c>
      <c r="AA24" s="33">
        <v>732.04</v>
      </c>
      <c r="AB24" s="33">
        <v>986.06</v>
      </c>
      <c r="AC24" s="33">
        <v>3293.64</v>
      </c>
      <c r="AD24" s="33">
        <v>2238.86</v>
      </c>
      <c r="AE24" s="33">
        <v>0</v>
      </c>
      <c r="AF24" s="33">
        <v>26341.840000000004</v>
      </c>
    </row>
    <row r="25" spans="1:32">
      <c r="A25" s="94">
        <v>16</v>
      </c>
      <c r="B25" s="94" t="s">
        <v>19</v>
      </c>
      <c r="C25" s="33">
        <v>184</v>
      </c>
      <c r="D25" s="33">
        <v>0</v>
      </c>
      <c r="E25" s="33">
        <v>419</v>
      </c>
      <c r="F25" s="33">
        <v>2109</v>
      </c>
      <c r="G25" s="33">
        <v>1405</v>
      </c>
      <c r="H25" s="33">
        <v>785</v>
      </c>
      <c r="I25" s="33">
        <v>242</v>
      </c>
      <c r="J25" s="33">
        <v>51</v>
      </c>
      <c r="K25" s="33">
        <v>1</v>
      </c>
      <c r="L25" s="33">
        <v>0</v>
      </c>
      <c r="M25" s="33">
        <v>375</v>
      </c>
      <c r="N25" s="33">
        <v>1071</v>
      </c>
      <c r="O25" s="156">
        <v>1937</v>
      </c>
      <c r="P25" s="33"/>
      <c r="Q25" s="33">
        <v>6257</v>
      </c>
      <c r="R25" s="153">
        <v>1</v>
      </c>
      <c r="S25" s="94">
        <v>7</v>
      </c>
      <c r="U25" s="33">
        <v>3013460.0399999996</v>
      </c>
      <c r="V25" s="33">
        <v>4113150.08</v>
      </c>
      <c r="W25" s="33">
        <v>31586554.330000002</v>
      </c>
      <c r="X25" s="33">
        <v>5774792.3399999999</v>
      </c>
      <c r="Y25" s="33">
        <v>1106037</v>
      </c>
      <c r="Z25" s="33">
        <v>3860859.54</v>
      </c>
      <c r="AA25" s="33">
        <v>1773940.8199999998</v>
      </c>
      <c r="AB25" s="33">
        <v>1585279.98</v>
      </c>
      <c r="AC25" s="33">
        <v>7967260.0599999996</v>
      </c>
      <c r="AD25" s="33">
        <v>6468469.4700000007</v>
      </c>
      <c r="AE25" s="33">
        <v>1216483.6199999999</v>
      </c>
      <c r="AF25" s="33">
        <v>68466287.280000016</v>
      </c>
    </row>
    <row r="26" spans="1:32">
      <c r="A26" s="94">
        <v>17</v>
      </c>
      <c r="B26" s="94" t="s">
        <v>20</v>
      </c>
      <c r="C26" s="33">
        <v>20</v>
      </c>
      <c r="D26" s="33">
        <v>0</v>
      </c>
      <c r="E26" s="33">
        <v>169</v>
      </c>
      <c r="F26" s="33">
        <v>872</v>
      </c>
      <c r="G26" s="33">
        <v>592</v>
      </c>
      <c r="H26" s="33">
        <v>679</v>
      </c>
      <c r="I26" s="33">
        <v>89</v>
      </c>
      <c r="J26" s="33">
        <v>24</v>
      </c>
      <c r="K26" s="33">
        <v>7</v>
      </c>
      <c r="L26" s="33">
        <v>0</v>
      </c>
      <c r="M26" s="33">
        <v>61</v>
      </c>
      <c r="N26" s="33">
        <v>0</v>
      </c>
      <c r="O26" s="156">
        <v>509</v>
      </c>
      <c r="P26" s="33"/>
      <c r="Q26" s="33">
        <v>2387</v>
      </c>
      <c r="R26" s="153">
        <v>1</v>
      </c>
      <c r="S26" s="94">
        <v>5</v>
      </c>
      <c r="U26" s="33">
        <v>1152571.7199999997</v>
      </c>
      <c r="V26" s="33">
        <v>1568933.1</v>
      </c>
      <c r="W26" s="33">
        <v>9985376.4900000002</v>
      </c>
      <c r="X26" s="33">
        <v>2186341.63</v>
      </c>
      <c r="Y26" s="33">
        <v>367578.31999999995</v>
      </c>
      <c r="Z26" s="33">
        <v>1250074.81</v>
      </c>
      <c r="AA26" s="33">
        <v>670765.87</v>
      </c>
      <c r="AB26" s="33">
        <v>599551.69999999995</v>
      </c>
      <c r="AC26" s="33">
        <v>2579416.94</v>
      </c>
      <c r="AD26" s="33">
        <v>2189050.96</v>
      </c>
      <c r="AE26" s="33">
        <v>572462.88</v>
      </c>
      <c r="AF26" s="33">
        <v>23122124.420000002</v>
      </c>
    </row>
    <row r="27" spans="1:32">
      <c r="A27" s="94">
        <v>18</v>
      </c>
      <c r="B27" s="94" t="s">
        <v>22</v>
      </c>
      <c r="C27" s="33">
        <v>20</v>
      </c>
      <c r="D27" s="33">
        <v>0</v>
      </c>
      <c r="E27" s="33">
        <v>42</v>
      </c>
      <c r="F27" s="33">
        <v>225</v>
      </c>
      <c r="G27" s="33">
        <v>137</v>
      </c>
      <c r="H27" s="33">
        <v>116</v>
      </c>
      <c r="I27" s="33">
        <v>20</v>
      </c>
      <c r="J27" s="33">
        <v>5</v>
      </c>
      <c r="K27" s="33">
        <v>0</v>
      </c>
      <c r="L27" s="33">
        <v>0</v>
      </c>
      <c r="M27" s="33">
        <v>15</v>
      </c>
      <c r="N27" s="33">
        <v>0</v>
      </c>
      <c r="O27" s="156">
        <v>241</v>
      </c>
      <c r="P27" s="33"/>
      <c r="Q27" s="33">
        <v>545</v>
      </c>
      <c r="R27" s="153">
        <v>1</v>
      </c>
      <c r="S27" s="94">
        <v>9</v>
      </c>
      <c r="U27" s="33">
        <v>261186.7</v>
      </c>
      <c r="V27" s="33">
        <v>358294.10000000003</v>
      </c>
      <c r="W27" s="33">
        <v>2657100.3800000004</v>
      </c>
      <c r="X27" s="33">
        <v>508427.11</v>
      </c>
      <c r="Y27" s="33">
        <v>92721.91</v>
      </c>
      <c r="Z27" s="33">
        <v>275137.69000000006</v>
      </c>
      <c r="AA27" s="33">
        <v>147603.12000000002</v>
      </c>
      <c r="AB27" s="33">
        <v>122437.19</v>
      </c>
      <c r="AC27" s="33">
        <v>650669.49</v>
      </c>
      <c r="AD27" s="33">
        <v>543470.91</v>
      </c>
      <c r="AE27" s="33">
        <v>119263.09999999999</v>
      </c>
      <c r="AF27" s="33">
        <v>5736311.7000000011</v>
      </c>
    </row>
    <row r="28" spans="1:32">
      <c r="A28" s="94">
        <v>19</v>
      </c>
      <c r="B28" s="94" t="s">
        <v>25</v>
      </c>
      <c r="C28" s="33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156">
        <v>0</v>
      </c>
      <c r="P28" s="33"/>
      <c r="Q28" s="33">
        <v>0</v>
      </c>
      <c r="R28" s="153">
        <v>1</v>
      </c>
      <c r="S28" s="94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</row>
    <row r="29" spans="1:32">
      <c r="A29" s="94">
        <v>20</v>
      </c>
      <c r="B29" s="94" t="s">
        <v>26</v>
      </c>
      <c r="C29" s="33">
        <v>104</v>
      </c>
      <c r="D29" s="33">
        <v>0</v>
      </c>
      <c r="E29" s="33">
        <v>326</v>
      </c>
      <c r="F29" s="33">
        <v>1811</v>
      </c>
      <c r="G29" s="33">
        <v>1163</v>
      </c>
      <c r="H29" s="33">
        <v>1676</v>
      </c>
      <c r="I29" s="33">
        <v>204</v>
      </c>
      <c r="J29" s="33">
        <v>54</v>
      </c>
      <c r="K29" s="33">
        <v>0</v>
      </c>
      <c r="L29" s="33">
        <v>0</v>
      </c>
      <c r="M29" s="33">
        <v>462</v>
      </c>
      <c r="N29" s="33">
        <v>0</v>
      </c>
      <c r="O29" s="156">
        <v>1953</v>
      </c>
      <c r="P29" s="33"/>
      <c r="Q29" s="33">
        <v>5490</v>
      </c>
      <c r="R29" s="153">
        <v>1</v>
      </c>
      <c r="S29" s="94">
        <v>8</v>
      </c>
      <c r="U29" s="33">
        <v>2646524.12</v>
      </c>
      <c r="V29" s="33">
        <v>3609236.84</v>
      </c>
      <c r="W29" s="33">
        <v>26207551.219999999</v>
      </c>
      <c r="X29" s="33">
        <v>4982942.2499999991</v>
      </c>
      <c r="Y29" s="33">
        <v>914246.55</v>
      </c>
      <c r="Z29" s="33">
        <v>2905308.6600000006</v>
      </c>
      <c r="AA29" s="33">
        <v>1568110.23</v>
      </c>
      <c r="AB29" s="33">
        <v>1405501.51</v>
      </c>
      <c r="AC29" s="33">
        <v>6415708.1600000001</v>
      </c>
      <c r="AD29" s="33">
        <v>5357473.82</v>
      </c>
      <c r="AE29" s="33">
        <v>1288041.48</v>
      </c>
      <c r="AF29" s="33">
        <v>57300644.839999989</v>
      </c>
    </row>
    <row r="30" spans="1:32">
      <c r="A30" s="94">
        <v>21</v>
      </c>
      <c r="B30" s="94" t="s">
        <v>28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156">
        <v>0</v>
      </c>
      <c r="P30" s="33"/>
      <c r="Q30" s="33">
        <v>0</v>
      </c>
      <c r="R30" s="153">
        <v>1</v>
      </c>
      <c r="S30" s="94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</row>
    <row r="31" spans="1:32">
      <c r="A31" s="94">
        <v>22</v>
      </c>
      <c r="B31" s="94" t="s">
        <v>30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1</v>
      </c>
      <c r="J31" s="33">
        <v>0</v>
      </c>
      <c r="K31" s="33">
        <v>0</v>
      </c>
      <c r="L31" s="33">
        <v>0</v>
      </c>
      <c r="M31" s="33">
        <v>0</v>
      </c>
      <c r="N31" s="33">
        <v>11</v>
      </c>
      <c r="O31" s="156">
        <v>0</v>
      </c>
      <c r="P31" s="33"/>
      <c r="Q31" s="33">
        <v>11</v>
      </c>
      <c r="R31" s="153">
        <v>1</v>
      </c>
      <c r="S31" s="94">
        <v>0</v>
      </c>
      <c r="U31" s="33">
        <v>6516.26</v>
      </c>
      <c r="V31" s="33">
        <v>7231.62</v>
      </c>
      <c r="W31" s="33">
        <v>81240.62000000001</v>
      </c>
      <c r="X31" s="33">
        <v>12836.84</v>
      </c>
      <c r="Y31" s="33">
        <v>2680.31</v>
      </c>
      <c r="Z31" s="33">
        <v>13787.31</v>
      </c>
      <c r="AA31" s="33">
        <v>4026.22</v>
      </c>
      <c r="AB31" s="33">
        <v>5423.33</v>
      </c>
      <c r="AC31" s="33">
        <v>20921.34</v>
      </c>
      <c r="AD31" s="33">
        <v>15492.95</v>
      </c>
      <c r="AE31" s="33">
        <v>0</v>
      </c>
      <c r="AF31" s="33">
        <v>170156.80000000002</v>
      </c>
    </row>
    <row r="32" spans="1:32">
      <c r="A32" s="94">
        <v>23</v>
      </c>
      <c r="B32" s="94" t="s">
        <v>32</v>
      </c>
      <c r="C32" s="33">
        <v>15</v>
      </c>
      <c r="D32" s="33">
        <v>0</v>
      </c>
      <c r="E32" s="33">
        <v>169</v>
      </c>
      <c r="F32" s="33">
        <v>842</v>
      </c>
      <c r="G32" s="33">
        <v>528</v>
      </c>
      <c r="H32" s="33">
        <v>900</v>
      </c>
      <c r="I32" s="33">
        <v>97</v>
      </c>
      <c r="J32" s="33">
        <v>26</v>
      </c>
      <c r="K32" s="33">
        <v>0</v>
      </c>
      <c r="L32" s="33">
        <v>0</v>
      </c>
      <c r="M32" s="33">
        <v>147</v>
      </c>
      <c r="N32" s="33">
        <v>2</v>
      </c>
      <c r="O32" s="156">
        <v>250</v>
      </c>
      <c r="P32" s="33"/>
      <c r="Q32" s="33">
        <v>2596</v>
      </c>
      <c r="R32" s="153">
        <v>1.08</v>
      </c>
      <c r="S32" s="94">
        <v>2</v>
      </c>
      <c r="U32" s="33">
        <v>1354071.7404000002</v>
      </c>
      <c r="V32" s="33">
        <v>1842840.4608000002</v>
      </c>
      <c r="W32" s="33">
        <v>11029965.804</v>
      </c>
      <c r="X32" s="33">
        <v>2529273.9348000004</v>
      </c>
      <c r="Y32" s="33">
        <v>412561.12320000003</v>
      </c>
      <c r="Z32" s="33">
        <v>1403482.2300000002</v>
      </c>
      <c r="AA32" s="33">
        <v>810714.04200000025</v>
      </c>
      <c r="AB32" s="33">
        <v>758665.19160000025</v>
      </c>
      <c r="AC32" s="33">
        <v>2895520.8132000002</v>
      </c>
      <c r="AD32" s="33">
        <v>2293586.91</v>
      </c>
      <c r="AE32" s="33">
        <v>620168.12</v>
      </c>
      <c r="AF32" s="33">
        <v>25950850.370000001</v>
      </c>
    </row>
    <row r="33" spans="1:32">
      <c r="A33" s="94">
        <v>24</v>
      </c>
      <c r="B33" s="94" t="s">
        <v>34</v>
      </c>
      <c r="C33" s="33">
        <v>17</v>
      </c>
      <c r="D33" s="33">
        <v>0</v>
      </c>
      <c r="E33" s="33">
        <v>150</v>
      </c>
      <c r="F33" s="33">
        <v>903</v>
      </c>
      <c r="G33" s="33">
        <v>588</v>
      </c>
      <c r="H33" s="33">
        <v>726</v>
      </c>
      <c r="I33" s="33">
        <v>89</v>
      </c>
      <c r="J33" s="33">
        <v>24</v>
      </c>
      <c r="K33" s="33">
        <v>0</v>
      </c>
      <c r="L33" s="33">
        <v>0</v>
      </c>
      <c r="M33" s="33">
        <v>17</v>
      </c>
      <c r="N33" s="33">
        <v>0</v>
      </c>
      <c r="O33" s="156">
        <v>497</v>
      </c>
      <c r="P33" s="33"/>
      <c r="Q33" s="33">
        <v>2393</v>
      </c>
      <c r="R33" s="153">
        <v>1</v>
      </c>
      <c r="S33" s="94">
        <v>5</v>
      </c>
      <c r="U33" s="33">
        <v>1154755.55</v>
      </c>
      <c r="V33" s="33">
        <v>1572877.5199999998</v>
      </c>
      <c r="W33" s="33">
        <v>9937171.1600000001</v>
      </c>
      <c r="X33" s="33">
        <v>2184645.17</v>
      </c>
      <c r="Y33" s="33">
        <v>365724.35</v>
      </c>
      <c r="Z33" s="33">
        <v>1264996.75</v>
      </c>
      <c r="AA33" s="33">
        <v>675234.7699999999</v>
      </c>
      <c r="AB33" s="33">
        <v>617920.10000000009</v>
      </c>
      <c r="AC33" s="33">
        <v>2566397.8000000003</v>
      </c>
      <c r="AD33" s="33">
        <v>2177662.6800000002</v>
      </c>
      <c r="AE33" s="33">
        <v>572462.88</v>
      </c>
      <c r="AF33" s="33">
        <v>23089848.73</v>
      </c>
    </row>
    <row r="34" spans="1:32">
      <c r="A34" s="94">
        <v>25</v>
      </c>
      <c r="B34" s="94" t="s">
        <v>36</v>
      </c>
      <c r="C34" s="33">
        <v>32</v>
      </c>
      <c r="D34" s="33">
        <v>0</v>
      </c>
      <c r="E34" s="33">
        <v>155</v>
      </c>
      <c r="F34" s="33">
        <v>924</v>
      </c>
      <c r="G34" s="33">
        <v>583</v>
      </c>
      <c r="H34" s="33">
        <v>607</v>
      </c>
      <c r="I34" s="33">
        <v>87</v>
      </c>
      <c r="J34" s="33">
        <v>23</v>
      </c>
      <c r="K34" s="33">
        <v>0</v>
      </c>
      <c r="L34" s="33">
        <v>0</v>
      </c>
      <c r="M34" s="33">
        <v>26</v>
      </c>
      <c r="N34" s="33">
        <v>19</v>
      </c>
      <c r="O34" s="156">
        <v>459</v>
      </c>
      <c r="P34" s="33"/>
      <c r="Q34" s="33">
        <v>2330</v>
      </c>
      <c r="R34" s="153">
        <v>1</v>
      </c>
      <c r="S34" s="94">
        <v>4</v>
      </c>
      <c r="U34" s="33">
        <v>1124468.9200000002</v>
      </c>
      <c r="V34" s="33">
        <v>1531788.92</v>
      </c>
      <c r="W34" s="33">
        <v>9579575.4700000007</v>
      </c>
      <c r="X34" s="33">
        <v>2151474.5300000003</v>
      </c>
      <c r="Y34" s="33">
        <v>355852.53999999992</v>
      </c>
      <c r="Z34" s="33">
        <v>1220797.9900000002</v>
      </c>
      <c r="AA34" s="33">
        <v>647148.99</v>
      </c>
      <c r="AB34" s="33">
        <v>572565.69999999995</v>
      </c>
      <c r="AC34" s="33">
        <v>2500779.2600000002</v>
      </c>
      <c r="AD34" s="33">
        <v>2127446.84</v>
      </c>
      <c r="AE34" s="33">
        <v>548610.26</v>
      </c>
      <c r="AF34" s="33">
        <v>22360509.420000002</v>
      </c>
    </row>
    <row r="35" spans="1:32">
      <c r="A35" s="94">
        <v>26</v>
      </c>
      <c r="B35" s="94" t="s">
        <v>38</v>
      </c>
      <c r="C35" s="33">
        <v>32</v>
      </c>
      <c r="D35" s="33">
        <v>250</v>
      </c>
      <c r="E35" s="33">
        <v>17</v>
      </c>
      <c r="F35" s="33">
        <v>1638</v>
      </c>
      <c r="G35" s="33">
        <v>975</v>
      </c>
      <c r="H35" s="33">
        <v>1250</v>
      </c>
      <c r="I35" s="33">
        <v>159</v>
      </c>
      <c r="J35" s="33">
        <v>42</v>
      </c>
      <c r="K35" s="33">
        <v>0</v>
      </c>
      <c r="L35" s="33">
        <v>42</v>
      </c>
      <c r="M35" s="33">
        <v>215</v>
      </c>
      <c r="N35" s="33">
        <v>0</v>
      </c>
      <c r="O35" s="156">
        <v>412</v>
      </c>
      <c r="P35" s="33"/>
      <c r="Q35" s="33">
        <v>4257</v>
      </c>
      <c r="R35" s="153">
        <v>1.036</v>
      </c>
      <c r="S35" s="94">
        <v>2</v>
      </c>
      <c r="U35" s="33">
        <v>2128478.4931199998</v>
      </c>
      <c r="V35" s="33">
        <v>2899391.2264799997</v>
      </c>
      <c r="W35" s="33">
        <v>17090073.010920003</v>
      </c>
      <c r="X35" s="33">
        <v>4028580.8665200006</v>
      </c>
      <c r="Y35" s="33">
        <v>648365.81628000014</v>
      </c>
      <c r="Z35" s="33">
        <v>2240109.7400000002</v>
      </c>
      <c r="AA35" s="33">
        <v>1248472.3904800001</v>
      </c>
      <c r="AB35" s="33">
        <v>1122861.2029599999</v>
      </c>
      <c r="AC35" s="33">
        <v>4549863.7329599997</v>
      </c>
      <c r="AD35" s="33">
        <v>3770654.65</v>
      </c>
      <c r="AE35" s="33">
        <v>1001810.0399999999</v>
      </c>
      <c r="AF35" s="33">
        <v>40728661.169720002</v>
      </c>
    </row>
    <row r="36" spans="1:32">
      <c r="A36" s="94">
        <v>27</v>
      </c>
      <c r="B36" s="94" t="s">
        <v>39</v>
      </c>
      <c r="C36" s="33">
        <v>30</v>
      </c>
      <c r="D36" s="33">
        <v>0</v>
      </c>
      <c r="E36" s="33">
        <v>69</v>
      </c>
      <c r="F36" s="33">
        <v>392</v>
      </c>
      <c r="G36" s="33">
        <v>275</v>
      </c>
      <c r="H36" s="33">
        <v>0</v>
      </c>
      <c r="I36" s="33">
        <v>28</v>
      </c>
      <c r="J36" s="33">
        <v>7</v>
      </c>
      <c r="K36" s="33">
        <v>0</v>
      </c>
      <c r="L36" s="33">
        <v>0</v>
      </c>
      <c r="M36" s="33">
        <v>1</v>
      </c>
      <c r="N36" s="33">
        <v>0</v>
      </c>
      <c r="O36" s="156">
        <v>165</v>
      </c>
      <c r="P36" s="33"/>
      <c r="Q36" s="33">
        <v>752</v>
      </c>
      <c r="R36" s="153">
        <v>1</v>
      </c>
      <c r="S36" s="94">
        <v>5</v>
      </c>
      <c r="U36" s="33">
        <v>361657.39999999997</v>
      </c>
      <c r="V36" s="33">
        <v>494380.13999999996</v>
      </c>
      <c r="W36" s="33">
        <v>2909107.4599999995</v>
      </c>
      <c r="X36" s="33">
        <v>738684.79</v>
      </c>
      <c r="Y36" s="33">
        <v>114887.94</v>
      </c>
      <c r="Z36" s="33">
        <v>337878.67</v>
      </c>
      <c r="AA36" s="33">
        <v>185004</v>
      </c>
      <c r="AB36" s="33">
        <v>117571.68</v>
      </c>
      <c r="AC36" s="33">
        <v>806198.92999999993</v>
      </c>
      <c r="AD36" s="33">
        <v>698007.49</v>
      </c>
      <c r="AE36" s="33">
        <v>166968.34</v>
      </c>
      <c r="AF36" s="33">
        <v>6930346.8399999989</v>
      </c>
    </row>
    <row r="37" spans="1:32">
      <c r="A37" s="94">
        <v>28</v>
      </c>
      <c r="B37" s="94" t="s">
        <v>41</v>
      </c>
      <c r="C37" s="33">
        <v>3</v>
      </c>
      <c r="D37" s="33">
        <v>0</v>
      </c>
      <c r="E37" s="33">
        <v>23</v>
      </c>
      <c r="F37" s="33">
        <v>122</v>
      </c>
      <c r="G37" s="33">
        <v>0</v>
      </c>
      <c r="H37" s="33">
        <v>0</v>
      </c>
      <c r="I37" s="33">
        <v>6</v>
      </c>
      <c r="J37" s="33">
        <v>2</v>
      </c>
      <c r="K37" s="33">
        <v>0</v>
      </c>
      <c r="L37" s="33">
        <v>0</v>
      </c>
      <c r="M37" s="33">
        <v>8</v>
      </c>
      <c r="N37" s="33">
        <v>0</v>
      </c>
      <c r="O37" s="156">
        <v>36</v>
      </c>
      <c r="P37" s="33"/>
      <c r="Q37" s="33">
        <v>155</v>
      </c>
      <c r="R37" s="153">
        <v>1.0229999999999999</v>
      </c>
      <c r="S37" s="94">
        <v>5</v>
      </c>
      <c r="U37" s="33">
        <v>78091.840529999987</v>
      </c>
      <c r="V37" s="33">
        <v>103907.56266</v>
      </c>
      <c r="W37" s="33">
        <v>653213.80640999984</v>
      </c>
      <c r="X37" s="33">
        <v>168519.84369000001</v>
      </c>
      <c r="Y37" s="33">
        <v>24150.728249999993</v>
      </c>
      <c r="Z37" s="33">
        <v>69504.209999999992</v>
      </c>
      <c r="AA37" s="33">
        <v>35264.958299999998</v>
      </c>
      <c r="AB37" s="33">
        <v>19595.636610000001</v>
      </c>
      <c r="AC37" s="33">
        <v>169467.37698</v>
      </c>
      <c r="AD37" s="33">
        <v>148464.5</v>
      </c>
      <c r="AE37" s="33">
        <v>47705.24</v>
      </c>
      <c r="AF37" s="33">
        <v>1517885.7034299998</v>
      </c>
    </row>
    <row r="38" spans="1:32">
      <c r="A38" s="94">
        <v>29</v>
      </c>
      <c r="B38" s="94" t="s">
        <v>44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156">
        <v>0</v>
      </c>
      <c r="P38" s="33"/>
      <c r="Q38" s="33">
        <v>0</v>
      </c>
      <c r="R38" s="153">
        <v>1</v>
      </c>
      <c r="S38" s="94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</row>
    <row r="39" spans="1:32">
      <c r="A39" s="94">
        <v>30</v>
      </c>
      <c r="B39" s="94" t="s">
        <v>47</v>
      </c>
      <c r="C39" s="33">
        <v>97</v>
      </c>
      <c r="D39" s="33">
        <v>196</v>
      </c>
      <c r="E39" s="33">
        <v>108</v>
      </c>
      <c r="F39" s="33">
        <v>1735</v>
      </c>
      <c r="G39" s="33">
        <v>997</v>
      </c>
      <c r="H39" s="33">
        <v>1321</v>
      </c>
      <c r="I39" s="33">
        <v>165</v>
      </c>
      <c r="J39" s="33">
        <v>44</v>
      </c>
      <c r="K39" s="33">
        <v>0</v>
      </c>
      <c r="L39" s="33">
        <v>6</v>
      </c>
      <c r="M39" s="33">
        <v>138</v>
      </c>
      <c r="N39" s="33">
        <v>0</v>
      </c>
      <c r="O39" s="156">
        <v>1291</v>
      </c>
      <c r="P39" s="33"/>
      <c r="Q39" s="33">
        <v>4449</v>
      </c>
      <c r="R39" s="153">
        <v>1</v>
      </c>
      <c r="S39" s="94">
        <v>7</v>
      </c>
      <c r="U39" s="33">
        <v>2144319.39</v>
      </c>
      <c r="V39" s="33">
        <v>2924535.86</v>
      </c>
      <c r="W39" s="33">
        <v>19859345.420000002</v>
      </c>
      <c r="X39" s="33">
        <v>4071125.62</v>
      </c>
      <c r="Y39" s="33">
        <v>709916.29999999993</v>
      </c>
      <c r="Z39" s="33">
        <v>2344344.3699999996</v>
      </c>
      <c r="AA39" s="33">
        <v>1252207.81</v>
      </c>
      <c r="AB39" s="33">
        <v>1132235.3599999999</v>
      </c>
      <c r="AC39" s="33">
        <v>4981824.3900000006</v>
      </c>
      <c r="AD39" s="33">
        <v>4197146.1899999995</v>
      </c>
      <c r="AE39" s="33">
        <v>1049515.28</v>
      </c>
      <c r="AF39" s="33">
        <v>44666515.990000002</v>
      </c>
    </row>
    <row r="40" spans="1:32">
      <c r="A40" s="94">
        <v>31</v>
      </c>
      <c r="B40" s="94" t="s">
        <v>48</v>
      </c>
      <c r="C40" s="33">
        <v>75</v>
      </c>
      <c r="D40" s="33">
        <v>0</v>
      </c>
      <c r="E40" s="33">
        <v>384</v>
      </c>
      <c r="F40" s="33">
        <v>1969</v>
      </c>
      <c r="G40" s="33">
        <v>1351</v>
      </c>
      <c r="H40" s="33">
        <v>1355</v>
      </c>
      <c r="I40" s="33">
        <v>192</v>
      </c>
      <c r="J40" s="33">
        <v>51</v>
      </c>
      <c r="K40" s="33">
        <v>0</v>
      </c>
      <c r="L40" s="33">
        <v>0</v>
      </c>
      <c r="M40" s="33">
        <v>47</v>
      </c>
      <c r="N40" s="33">
        <v>18</v>
      </c>
      <c r="O40" s="156">
        <v>910</v>
      </c>
      <c r="P40" s="33"/>
      <c r="Q40" s="33">
        <v>5162</v>
      </c>
      <c r="R40" s="153">
        <v>1.0109999999999999</v>
      </c>
      <c r="S40" s="94">
        <v>4</v>
      </c>
      <c r="U40" s="33">
        <v>2516647.8552299994</v>
      </c>
      <c r="V40" s="33">
        <v>3430600.0948799998</v>
      </c>
      <c r="W40" s="33">
        <v>21002377.242029995</v>
      </c>
      <c r="X40" s="33">
        <v>4805703.5962199988</v>
      </c>
      <c r="Y40" s="33">
        <v>787503.29510999995</v>
      </c>
      <c r="Z40" s="33">
        <v>2687893.79</v>
      </c>
      <c r="AA40" s="33">
        <v>1450912.4466599999</v>
      </c>
      <c r="AB40" s="33">
        <v>1280396.19588</v>
      </c>
      <c r="AC40" s="33">
        <v>5529666.4208999993</v>
      </c>
      <c r="AD40" s="33">
        <v>4663710.95</v>
      </c>
      <c r="AE40" s="33">
        <v>1216483.6199999999</v>
      </c>
      <c r="AF40" s="33">
        <v>49371895.506909996</v>
      </c>
    </row>
    <row r="41" spans="1:32">
      <c r="A41" s="94">
        <v>32</v>
      </c>
      <c r="B41" s="94" t="s">
        <v>49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1</v>
      </c>
      <c r="J41" s="33">
        <v>0</v>
      </c>
      <c r="K41" s="33">
        <v>0</v>
      </c>
      <c r="L41" s="33">
        <v>0</v>
      </c>
      <c r="M41" s="33">
        <v>0</v>
      </c>
      <c r="N41" s="33">
        <v>17</v>
      </c>
      <c r="O41" s="156">
        <v>0</v>
      </c>
      <c r="P41" s="33"/>
      <c r="Q41" s="33">
        <v>17</v>
      </c>
      <c r="R41" s="153">
        <v>1</v>
      </c>
      <c r="S41" s="94">
        <v>0</v>
      </c>
      <c r="U41" s="33">
        <v>8700.26</v>
      </c>
      <c r="V41" s="33">
        <v>11176.14</v>
      </c>
      <c r="W41" s="33">
        <v>121031.96</v>
      </c>
      <c r="X41" s="33">
        <v>15616.880000000001</v>
      </c>
      <c r="Y41" s="33">
        <v>3924.17</v>
      </c>
      <c r="Z41" s="33">
        <v>21117.27</v>
      </c>
      <c r="AA41" s="33">
        <v>6222.34</v>
      </c>
      <c r="AB41" s="33">
        <v>8381.51</v>
      </c>
      <c r="AC41" s="33">
        <v>30802.26</v>
      </c>
      <c r="AD41" s="33">
        <v>22209.530000000002</v>
      </c>
      <c r="AE41" s="33">
        <v>0</v>
      </c>
      <c r="AF41" s="33">
        <v>249182.32000000004</v>
      </c>
    </row>
    <row r="42" spans="1:32">
      <c r="A42" s="94">
        <v>33</v>
      </c>
      <c r="B42" s="94" t="s">
        <v>53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8</v>
      </c>
      <c r="O42" s="156">
        <v>0</v>
      </c>
      <c r="P42" s="33"/>
      <c r="Q42" s="33">
        <v>8</v>
      </c>
      <c r="R42" s="153">
        <v>1</v>
      </c>
      <c r="S42" s="94">
        <v>0</v>
      </c>
      <c r="U42" s="33">
        <v>2912</v>
      </c>
      <c r="V42" s="33">
        <v>5259.36</v>
      </c>
      <c r="W42" s="33">
        <v>53055.12</v>
      </c>
      <c r="X42" s="33">
        <v>3706.72</v>
      </c>
      <c r="Y42" s="33">
        <v>1658.48</v>
      </c>
      <c r="Z42" s="33">
        <v>9773.2800000000007</v>
      </c>
      <c r="AA42" s="33">
        <v>2928.16</v>
      </c>
      <c r="AB42" s="33">
        <v>3944.24</v>
      </c>
      <c r="AC42" s="33">
        <v>13174.56</v>
      </c>
      <c r="AD42" s="33">
        <v>8955.44</v>
      </c>
      <c r="AE42" s="33">
        <v>0</v>
      </c>
      <c r="AF42" s="33">
        <v>105367.36000000002</v>
      </c>
    </row>
    <row r="43" spans="1:32">
      <c r="A43" s="94">
        <v>34</v>
      </c>
      <c r="B43" s="94" t="s">
        <v>55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2</v>
      </c>
      <c r="O43" s="156">
        <v>0</v>
      </c>
      <c r="P43" s="33"/>
      <c r="Q43" s="33">
        <v>2</v>
      </c>
      <c r="R43" s="153">
        <v>1.042</v>
      </c>
      <c r="S43" s="94">
        <v>0</v>
      </c>
      <c r="U43" s="33">
        <v>758.57600000000002</v>
      </c>
      <c r="V43" s="33">
        <v>1370.0632800000001</v>
      </c>
      <c r="W43" s="33">
        <v>13820.858760000001</v>
      </c>
      <c r="X43" s="33">
        <v>965.60055999999997</v>
      </c>
      <c r="Y43" s="33">
        <v>432.03404</v>
      </c>
      <c r="Z43" s="33">
        <v>2443.3200000000002</v>
      </c>
      <c r="AA43" s="33">
        <v>762.78567999999996</v>
      </c>
      <c r="AB43" s="33">
        <v>1027.47452</v>
      </c>
      <c r="AC43" s="33">
        <v>3431.9728799999998</v>
      </c>
      <c r="AD43" s="33">
        <v>2238.86</v>
      </c>
      <c r="AE43" s="33">
        <v>0</v>
      </c>
      <c r="AF43" s="33">
        <v>27251.545720000002</v>
      </c>
    </row>
    <row r="44" spans="1:32">
      <c r="A44" s="94">
        <v>35</v>
      </c>
      <c r="B44" s="94" t="s">
        <v>555</v>
      </c>
      <c r="C44" s="33">
        <v>1781</v>
      </c>
      <c r="D44" s="33">
        <v>0</v>
      </c>
      <c r="E44" s="33">
        <v>3035</v>
      </c>
      <c r="F44" s="33">
        <v>16603</v>
      </c>
      <c r="G44" s="33">
        <v>10871</v>
      </c>
      <c r="H44" s="33">
        <v>14893</v>
      </c>
      <c r="I44" s="33">
        <v>2359</v>
      </c>
      <c r="J44" s="33">
        <v>616</v>
      </c>
      <c r="K44" s="33">
        <v>1405</v>
      </c>
      <c r="L44" s="33">
        <v>0</v>
      </c>
      <c r="M44" s="33">
        <v>16150</v>
      </c>
      <c r="N44" s="33">
        <v>1074</v>
      </c>
      <c r="O44" s="156">
        <v>37185</v>
      </c>
      <c r="P44" s="33"/>
      <c r="Q44" s="33">
        <v>64220</v>
      </c>
      <c r="R44" s="153">
        <v>1.077</v>
      </c>
      <c r="S44" s="94">
        <v>10</v>
      </c>
      <c r="U44" s="33">
        <v>33225165.036570001</v>
      </c>
      <c r="V44" s="33">
        <v>45469741.126679994</v>
      </c>
      <c r="W44" s="33">
        <v>400992876.23948997</v>
      </c>
      <c r="X44" s="33">
        <v>62488932.140969984</v>
      </c>
      <c r="Y44" s="33">
        <v>13201157.592479998</v>
      </c>
      <c r="Z44" s="33">
        <v>33585121.140000001</v>
      </c>
      <c r="AA44" s="33">
        <v>19862358.360089999</v>
      </c>
      <c r="AB44" s="33">
        <v>16067117.973930001</v>
      </c>
      <c r="AC44" s="33">
        <v>92862530.545680001</v>
      </c>
      <c r="AD44" s="33">
        <v>70466633.489999995</v>
      </c>
      <c r="AE44" s="33">
        <v>14693213.92</v>
      </c>
      <c r="AF44" s="33">
        <v>802914847.56588995</v>
      </c>
    </row>
    <row r="45" spans="1:32">
      <c r="A45" s="94">
        <v>36</v>
      </c>
      <c r="B45" s="94" t="s">
        <v>556</v>
      </c>
      <c r="C45" s="33">
        <v>52</v>
      </c>
      <c r="D45" s="33">
        <v>106</v>
      </c>
      <c r="E45" s="33">
        <v>33</v>
      </c>
      <c r="F45" s="33">
        <v>756</v>
      </c>
      <c r="G45" s="33">
        <v>516</v>
      </c>
      <c r="H45" s="33">
        <v>555</v>
      </c>
      <c r="I45" s="33">
        <v>72</v>
      </c>
      <c r="J45" s="33">
        <v>19</v>
      </c>
      <c r="K45" s="33">
        <v>0</v>
      </c>
      <c r="L45" s="33">
        <v>0</v>
      </c>
      <c r="M45" s="33">
        <v>10</v>
      </c>
      <c r="N45" s="33">
        <v>1</v>
      </c>
      <c r="O45" s="156">
        <v>549</v>
      </c>
      <c r="P45" s="33"/>
      <c r="Q45" s="33">
        <v>1950</v>
      </c>
      <c r="R45" s="153">
        <v>1</v>
      </c>
      <c r="S45" s="94">
        <v>6</v>
      </c>
      <c r="U45" s="33">
        <v>938417.24</v>
      </c>
      <c r="V45" s="33">
        <v>1281970.5799999998</v>
      </c>
      <c r="W45" s="33">
        <v>8507008.8099999987</v>
      </c>
      <c r="X45" s="33">
        <v>1780096.76</v>
      </c>
      <c r="Y45" s="33">
        <v>308059.84999999998</v>
      </c>
      <c r="Z45" s="33">
        <v>1022015.69</v>
      </c>
      <c r="AA45" s="33">
        <v>547495.18000000005</v>
      </c>
      <c r="AB45" s="33">
        <v>494491.91000000003</v>
      </c>
      <c r="AC45" s="33">
        <v>2161999.16</v>
      </c>
      <c r="AD45" s="33">
        <v>1820564.84</v>
      </c>
      <c r="AE45" s="33">
        <v>453199.77999999997</v>
      </c>
      <c r="AF45" s="33">
        <v>19315319.800000001</v>
      </c>
    </row>
    <row r="46" spans="1:32">
      <c r="A46" s="94">
        <v>37</v>
      </c>
      <c r="B46" s="94" t="s">
        <v>560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156">
        <v>0</v>
      </c>
      <c r="P46" s="33"/>
      <c r="Q46" s="33">
        <v>0</v>
      </c>
      <c r="R46" s="153">
        <v>1.1219999999999999</v>
      </c>
      <c r="S46" s="94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</row>
    <row r="47" spans="1:32">
      <c r="A47" s="94">
        <v>38</v>
      </c>
      <c r="B47" s="94" t="s">
        <v>561</v>
      </c>
      <c r="C47" s="33">
        <v>45</v>
      </c>
      <c r="D47" s="33">
        <v>0</v>
      </c>
      <c r="E47" s="33">
        <v>98</v>
      </c>
      <c r="F47" s="33">
        <v>485</v>
      </c>
      <c r="G47" s="33">
        <v>106</v>
      </c>
      <c r="H47" s="33">
        <v>0</v>
      </c>
      <c r="I47" s="33">
        <v>26</v>
      </c>
      <c r="J47" s="33">
        <v>7</v>
      </c>
      <c r="K47" s="33">
        <v>0</v>
      </c>
      <c r="L47" s="33">
        <v>0</v>
      </c>
      <c r="M47" s="33">
        <v>6</v>
      </c>
      <c r="N47" s="33">
        <v>0</v>
      </c>
      <c r="O47" s="156">
        <v>29</v>
      </c>
      <c r="P47" s="33"/>
      <c r="Q47" s="33">
        <v>718</v>
      </c>
      <c r="R47" s="153">
        <v>1.04</v>
      </c>
      <c r="S47" s="94">
        <v>1</v>
      </c>
      <c r="U47" s="33">
        <v>357838.03120000003</v>
      </c>
      <c r="V47" s="33">
        <v>490567.27199999994</v>
      </c>
      <c r="W47" s="33">
        <v>2532292.9112000004</v>
      </c>
      <c r="X47" s="33">
        <v>761657.32239999995</v>
      </c>
      <c r="Y47" s="33">
        <v>103159.49279999999</v>
      </c>
      <c r="Z47" s="33">
        <v>322127.94999999995</v>
      </c>
      <c r="AA47" s="33">
        <v>172145.43840000001</v>
      </c>
      <c r="AB47" s="33">
        <v>101349.1648</v>
      </c>
      <c r="AC47" s="33">
        <v>723891.0952000001</v>
      </c>
      <c r="AD47" s="33">
        <v>629986.28</v>
      </c>
      <c r="AE47" s="33">
        <v>166968.34</v>
      </c>
      <c r="AF47" s="33">
        <v>6361983.2980000013</v>
      </c>
    </row>
    <row r="48" spans="1:32">
      <c r="A48" s="94">
        <v>39</v>
      </c>
      <c r="B48" s="94" t="s">
        <v>563</v>
      </c>
      <c r="C48" s="33">
        <v>3</v>
      </c>
      <c r="D48" s="33">
        <v>29</v>
      </c>
      <c r="E48" s="33">
        <v>3</v>
      </c>
      <c r="F48" s="33">
        <v>226</v>
      </c>
      <c r="G48" s="33">
        <v>0</v>
      </c>
      <c r="H48" s="33">
        <v>0</v>
      </c>
      <c r="I48" s="33">
        <v>10</v>
      </c>
      <c r="J48" s="33">
        <v>3</v>
      </c>
      <c r="K48" s="33">
        <v>0</v>
      </c>
      <c r="L48" s="33">
        <v>2</v>
      </c>
      <c r="M48" s="33">
        <v>5</v>
      </c>
      <c r="N48" s="33">
        <v>23</v>
      </c>
      <c r="O48" s="156">
        <v>28</v>
      </c>
      <c r="P48" s="33"/>
      <c r="Q48" s="33">
        <v>275</v>
      </c>
      <c r="R48" s="153">
        <v>1</v>
      </c>
      <c r="S48" s="94">
        <v>2</v>
      </c>
      <c r="U48" s="33">
        <v>132395.74</v>
      </c>
      <c r="V48" s="33">
        <v>180133.41999999998</v>
      </c>
      <c r="W48" s="33">
        <v>1084803.6599999999</v>
      </c>
      <c r="X48" s="33">
        <v>281306.15999999997</v>
      </c>
      <c r="Y48" s="33">
        <v>40802.74</v>
      </c>
      <c r="Z48" s="33">
        <v>141102.66</v>
      </c>
      <c r="AA48" s="33">
        <v>63912.929999999993</v>
      </c>
      <c r="AB48" s="33">
        <v>43366.12</v>
      </c>
      <c r="AC48" s="33">
        <v>290736.10000000003</v>
      </c>
      <c r="AD48" s="33">
        <v>256588.52</v>
      </c>
      <c r="AE48" s="33">
        <v>71557.86</v>
      </c>
      <c r="AF48" s="33">
        <v>2586705.9099999997</v>
      </c>
    </row>
    <row r="49" spans="1:32">
      <c r="A49" s="94">
        <v>40</v>
      </c>
      <c r="B49" s="94" t="s">
        <v>564</v>
      </c>
      <c r="C49" s="33">
        <v>106</v>
      </c>
      <c r="D49" s="33">
        <v>359</v>
      </c>
      <c r="E49" s="33">
        <v>25</v>
      </c>
      <c r="F49" s="33">
        <v>2095</v>
      </c>
      <c r="G49" s="33">
        <v>1434</v>
      </c>
      <c r="H49" s="33">
        <v>1607</v>
      </c>
      <c r="I49" s="33">
        <v>208</v>
      </c>
      <c r="J49" s="33">
        <v>56</v>
      </c>
      <c r="K49" s="33">
        <v>5</v>
      </c>
      <c r="L49" s="33">
        <v>19</v>
      </c>
      <c r="M49" s="33">
        <v>208</v>
      </c>
      <c r="N49" s="33">
        <v>0</v>
      </c>
      <c r="O49" s="156">
        <v>1166</v>
      </c>
      <c r="P49" s="33"/>
      <c r="Q49" s="33">
        <v>5615</v>
      </c>
      <c r="R49" s="153">
        <v>1.0389999999999999</v>
      </c>
      <c r="S49" s="94">
        <v>5</v>
      </c>
      <c r="U49" s="33">
        <v>2812111.4450299996</v>
      </c>
      <c r="V49" s="33">
        <v>3834358.9103399999</v>
      </c>
      <c r="W49" s="33">
        <v>24393615.017170001</v>
      </c>
      <c r="X49" s="33">
        <v>5308908.4895899994</v>
      </c>
      <c r="Y49" s="33">
        <v>899050.3780599999</v>
      </c>
      <c r="Z49" s="33">
        <v>2942527.5599999996</v>
      </c>
      <c r="AA49" s="33">
        <v>1649080.3732599998</v>
      </c>
      <c r="AB49" s="33">
        <v>1479952.7013399997</v>
      </c>
      <c r="AC49" s="33">
        <v>6309020.7872000001</v>
      </c>
      <c r="AD49" s="33">
        <v>5146137</v>
      </c>
      <c r="AE49" s="33">
        <v>1335746.72</v>
      </c>
      <c r="AF49" s="33">
        <v>56110509.381990001</v>
      </c>
    </row>
    <row r="50" spans="1:32">
      <c r="A50" s="94">
        <v>41</v>
      </c>
      <c r="B50" s="94" t="s">
        <v>565</v>
      </c>
      <c r="C50" s="33">
        <v>10</v>
      </c>
      <c r="D50" s="33">
        <v>0</v>
      </c>
      <c r="E50" s="33">
        <v>72</v>
      </c>
      <c r="F50" s="33">
        <v>395</v>
      </c>
      <c r="G50" s="33">
        <v>0</v>
      </c>
      <c r="H50" s="33">
        <v>0</v>
      </c>
      <c r="I50" s="33">
        <v>18</v>
      </c>
      <c r="J50" s="33">
        <v>5</v>
      </c>
      <c r="K50" s="33">
        <v>0</v>
      </c>
      <c r="L50" s="33">
        <v>0</v>
      </c>
      <c r="M50" s="33">
        <v>14</v>
      </c>
      <c r="N50" s="33">
        <v>0</v>
      </c>
      <c r="O50" s="156">
        <v>138</v>
      </c>
      <c r="P50" s="33"/>
      <c r="Q50" s="33">
        <v>486</v>
      </c>
      <c r="R50" s="153">
        <v>1</v>
      </c>
      <c r="S50" s="94">
        <v>6</v>
      </c>
      <c r="U50" s="33">
        <v>234686.08000000002</v>
      </c>
      <c r="V50" s="33">
        <v>319506.21999999997</v>
      </c>
      <c r="W50" s="33">
        <v>2064847.0299999998</v>
      </c>
      <c r="X50" s="33">
        <v>513100.2</v>
      </c>
      <c r="Y50" s="33">
        <v>75212.639999999999</v>
      </c>
      <c r="Z50" s="33">
        <v>218329.61</v>
      </c>
      <c r="AA50" s="33">
        <v>107625.58000000002</v>
      </c>
      <c r="AB50" s="33">
        <v>60257.74</v>
      </c>
      <c r="AC50" s="33">
        <v>527777.94999999995</v>
      </c>
      <c r="AD50" s="33">
        <v>470240.41000000003</v>
      </c>
      <c r="AE50" s="33">
        <v>119263.09999999999</v>
      </c>
      <c r="AF50" s="33">
        <v>4710846.5600000005</v>
      </c>
    </row>
    <row r="51" spans="1:32">
      <c r="A51" s="94">
        <v>42</v>
      </c>
      <c r="B51" s="94" t="s">
        <v>567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1</v>
      </c>
      <c r="J51" s="33">
        <v>0</v>
      </c>
      <c r="K51" s="33">
        <v>0</v>
      </c>
      <c r="L51" s="33">
        <v>0</v>
      </c>
      <c r="M51" s="33">
        <v>0</v>
      </c>
      <c r="N51" s="33">
        <v>13</v>
      </c>
      <c r="O51" s="156">
        <v>0</v>
      </c>
      <c r="P51" s="33"/>
      <c r="Q51" s="33">
        <v>13</v>
      </c>
      <c r="R51" s="153">
        <v>1</v>
      </c>
      <c r="S51" s="94">
        <v>0</v>
      </c>
      <c r="U51" s="33">
        <v>7244.26</v>
      </c>
      <c r="V51" s="33">
        <v>8546.4599999999991</v>
      </c>
      <c r="W51" s="33">
        <v>94504.400000000009</v>
      </c>
      <c r="X51" s="33">
        <v>13763.52</v>
      </c>
      <c r="Y51" s="33">
        <v>3094.9300000000003</v>
      </c>
      <c r="Z51" s="33">
        <v>16230.630000000001</v>
      </c>
      <c r="AA51" s="33">
        <v>4758.26</v>
      </c>
      <c r="AB51" s="33">
        <v>6409.3899999999994</v>
      </c>
      <c r="AC51" s="33">
        <v>24214.98</v>
      </c>
      <c r="AD51" s="33">
        <v>17731.810000000001</v>
      </c>
      <c r="AE51" s="33">
        <v>0</v>
      </c>
      <c r="AF51" s="33">
        <v>196498.64000000004</v>
      </c>
    </row>
    <row r="52" spans="1:32">
      <c r="A52" s="94">
        <v>43</v>
      </c>
      <c r="B52" s="94" t="s">
        <v>569</v>
      </c>
      <c r="C52" s="33">
        <v>2</v>
      </c>
      <c r="D52" s="33">
        <v>0</v>
      </c>
      <c r="E52" s="33">
        <v>27</v>
      </c>
      <c r="F52" s="33">
        <v>187</v>
      </c>
      <c r="G52" s="33">
        <v>40</v>
      </c>
      <c r="H52" s="33">
        <v>0</v>
      </c>
      <c r="I52" s="33">
        <v>10</v>
      </c>
      <c r="J52" s="33">
        <v>3</v>
      </c>
      <c r="K52" s="33">
        <v>0</v>
      </c>
      <c r="L52" s="33">
        <v>0</v>
      </c>
      <c r="M52" s="33">
        <v>0</v>
      </c>
      <c r="N52" s="33">
        <v>1</v>
      </c>
      <c r="O52" s="156">
        <v>50</v>
      </c>
      <c r="P52" s="33"/>
      <c r="Q52" s="33">
        <v>256</v>
      </c>
      <c r="R52" s="153">
        <v>1</v>
      </c>
      <c r="S52" s="94">
        <v>4</v>
      </c>
      <c r="U52" s="33">
        <v>125843.40000000001</v>
      </c>
      <c r="V52" s="33">
        <v>168299.54</v>
      </c>
      <c r="W52" s="33">
        <v>996143.37000000011</v>
      </c>
      <c r="X52" s="33">
        <v>266470.86000000004</v>
      </c>
      <c r="Y52" s="33">
        <v>38381.989999999991</v>
      </c>
      <c r="Z52" s="33">
        <v>115971.22</v>
      </c>
      <c r="AA52" s="33">
        <v>59207.979999999996</v>
      </c>
      <c r="AB52" s="33">
        <v>35967.259999999995</v>
      </c>
      <c r="AC52" s="33">
        <v>269521.18000000005</v>
      </c>
      <c r="AD52" s="33">
        <v>239309.41999999998</v>
      </c>
      <c r="AE52" s="33">
        <v>71557.86</v>
      </c>
      <c r="AF52" s="33">
        <v>2386674.08</v>
      </c>
    </row>
    <row r="53" spans="1:32">
      <c r="A53" s="94">
        <v>44</v>
      </c>
      <c r="B53" s="94" t="s">
        <v>571</v>
      </c>
      <c r="C53" s="33">
        <v>262</v>
      </c>
      <c r="D53" s="33">
        <v>0</v>
      </c>
      <c r="E53" s="33">
        <v>1168</v>
      </c>
      <c r="F53" s="33">
        <v>5601</v>
      </c>
      <c r="G53" s="33">
        <v>3264</v>
      </c>
      <c r="H53" s="33">
        <v>3831</v>
      </c>
      <c r="I53" s="33">
        <v>660</v>
      </c>
      <c r="J53" s="33">
        <v>173</v>
      </c>
      <c r="K53" s="33">
        <v>0</v>
      </c>
      <c r="L53" s="33">
        <v>0</v>
      </c>
      <c r="M53" s="33">
        <v>3438</v>
      </c>
      <c r="N53" s="33">
        <v>241</v>
      </c>
      <c r="O53" s="156">
        <v>9803</v>
      </c>
      <c r="P53" s="33"/>
      <c r="Q53" s="33">
        <v>17674</v>
      </c>
      <c r="R53" s="153">
        <v>1</v>
      </c>
      <c r="S53" s="94">
        <v>10</v>
      </c>
      <c r="U53" s="33">
        <v>8526051.2000000011</v>
      </c>
      <c r="V53" s="33">
        <v>11619243.700000001</v>
      </c>
      <c r="W53" s="33">
        <v>98800217.930000007</v>
      </c>
      <c r="X53" s="33">
        <v>16278647.159999998</v>
      </c>
      <c r="Y53" s="33">
        <v>3292706.9299999997</v>
      </c>
      <c r="Z53" s="33">
        <v>9133904.0899999999</v>
      </c>
      <c r="AA53" s="33">
        <v>4960929.1800000006</v>
      </c>
      <c r="AB53" s="33">
        <v>4002058.9</v>
      </c>
      <c r="AC53" s="33">
        <v>23152934.140000001</v>
      </c>
      <c r="AD53" s="33">
        <v>19040037.98</v>
      </c>
      <c r="AE53" s="33">
        <v>4126503.26</v>
      </c>
      <c r="AF53" s="33">
        <v>202933234.47</v>
      </c>
    </row>
    <row r="54" spans="1:32">
      <c r="A54" s="94">
        <v>45</v>
      </c>
      <c r="B54" s="94" t="s">
        <v>573</v>
      </c>
      <c r="C54" s="33">
        <v>3</v>
      </c>
      <c r="D54" s="33">
        <v>0</v>
      </c>
      <c r="E54" s="33">
        <v>34</v>
      </c>
      <c r="F54" s="33">
        <v>165</v>
      </c>
      <c r="G54" s="33">
        <v>37</v>
      </c>
      <c r="H54" s="33">
        <v>0</v>
      </c>
      <c r="I54" s="33">
        <v>9</v>
      </c>
      <c r="J54" s="33">
        <v>2</v>
      </c>
      <c r="K54" s="33">
        <v>0</v>
      </c>
      <c r="L54" s="33">
        <v>0</v>
      </c>
      <c r="M54" s="33">
        <v>3</v>
      </c>
      <c r="N54" s="33">
        <v>2</v>
      </c>
      <c r="O54" s="156">
        <v>87</v>
      </c>
      <c r="P54" s="33"/>
      <c r="Q54" s="33">
        <v>243</v>
      </c>
      <c r="R54" s="153">
        <v>1</v>
      </c>
      <c r="S54" s="94">
        <v>8</v>
      </c>
      <c r="U54" s="33">
        <v>115904.89</v>
      </c>
      <c r="V54" s="33">
        <v>159424.38</v>
      </c>
      <c r="W54" s="33">
        <v>1080099.23</v>
      </c>
      <c r="X54" s="33">
        <v>248129.9</v>
      </c>
      <c r="Y54" s="33">
        <v>39277.03</v>
      </c>
      <c r="Z54" s="33">
        <v>110517.34</v>
      </c>
      <c r="AA54" s="33">
        <v>56393.26</v>
      </c>
      <c r="AB54" s="33">
        <v>33986.269999999997</v>
      </c>
      <c r="AC54" s="33">
        <v>275999.35999999999</v>
      </c>
      <c r="AD54" s="33">
        <v>239556.15</v>
      </c>
      <c r="AE54" s="33">
        <v>47705.24</v>
      </c>
      <c r="AF54" s="33">
        <v>2406993.0500000003</v>
      </c>
    </row>
    <row r="55" spans="1:32">
      <c r="A55" s="94">
        <v>46</v>
      </c>
      <c r="B55" s="94" t="s">
        <v>574</v>
      </c>
      <c r="C55" s="33">
        <v>42</v>
      </c>
      <c r="D55" s="33">
        <v>0</v>
      </c>
      <c r="E55" s="33">
        <v>531</v>
      </c>
      <c r="F55" s="33">
        <v>2768</v>
      </c>
      <c r="G55" s="33">
        <v>1557</v>
      </c>
      <c r="H55" s="33">
        <v>1905</v>
      </c>
      <c r="I55" s="33">
        <v>280</v>
      </c>
      <c r="J55" s="33">
        <v>75</v>
      </c>
      <c r="K55" s="33">
        <v>18</v>
      </c>
      <c r="L55" s="33">
        <v>0</v>
      </c>
      <c r="M55" s="33">
        <v>709</v>
      </c>
      <c r="N55" s="33">
        <v>2</v>
      </c>
      <c r="O55" s="156">
        <v>788</v>
      </c>
      <c r="P55" s="33"/>
      <c r="Q55" s="33">
        <v>7502</v>
      </c>
      <c r="R55" s="153">
        <v>1.0549999999999999</v>
      </c>
      <c r="S55" s="94">
        <v>2</v>
      </c>
      <c r="U55" s="33">
        <v>3821823.0393999992</v>
      </c>
      <c r="V55" s="33">
        <v>5203223.5391999995</v>
      </c>
      <c r="W55" s="33">
        <v>31139820.494149998</v>
      </c>
      <c r="X55" s="33">
        <v>7312222.9033500003</v>
      </c>
      <c r="Y55" s="33">
        <v>1177777.5662</v>
      </c>
      <c r="Z55" s="33">
        <v>3871212.57</v>
      </c>
      <c r="AA55" s="33">
        <v>2205531.8114</v>
      </c>
      <c r="AB55" s="33">
        <v>1875368.01055</v>
      </c>
      <c r="AC55" s="33">
        <v>8265338.97915</v>
      </c>
      <c r="AD55" s="33">
        <v>6747999.8599999994</v>
      </c>
      <c r="AE55" s="33">
        <v>1788946.5</v>
      </c>
      <c r="AF55" s="33">
        <v>73409265.273400009</v>
      </c>
    </row>
    <row r="56" spans="1:32">
      <c r="A56" s="94">
        <v>47</v>
      </c>
      <c r="B56" s="94" t="s">
        <v>575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156">
        <v>0</v>
      </c>
      <c r="P56" s="33"/>
      <c r="Q56" s="33">
        <v>0</v>
      </c>
      <c r="R56" s="153">
        <v>1</v>
      </c>
      <c r="S56" s="94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</row>
    <row r="57" spans="1:32">
      <c r="A57" s="94">
        <v>48</v>
      </c>
      <c r="B57" s="94" t="s">
        <v>576</v>
      </c>
      <c r="C57" s="33">
        <v>61</v>
      </c>
      <c r="D57" s="33">
        <v>0</v>
      </c>
      <c r="E57" s="33">
        <v>255</v>
      </c>
      <c r="F57" s="33">
        <v>1226</v>
      </c>
      <c r="G57" s="33">
        <v>850</v>
      </c>
      <c r="H57" s="33">
        <v>988</v>
      </c>
      <c r="I57" s="33">
        <v>128</v>
      </c>
      <c r="J57" s="33">
        <v>34</v>
      </c>
      <c r="K57" s="33">
        <v>0</v>
      </c>
      <c r="L57" s="33">
        <v>0</v>
      </c>
      <c r="M57" s="33">
        <v>104</v>
      </c>
      <c r="N57" s="33">
        <v>4</v>
      </c>
      <c r="O57" s="156">
        <v>439</v>
      </c>
      <c r="P57" s="33"/>
      <c r="Q57" s="33">
        <v>3458</v>
      </c>
      <c r="R57" s="153">
        <v>1.0780000000000001</v>
      </c>
      <c r="S57" s="94">
        <v>3</v>
      </c>
      <c r="U57" s="33">
        <v>1795427.0349400002</v>
      </c>
      <c r="V57" s="33">
        <v>2450326.6202800004</v>
      </c>
      <c r="W57" s="33">
        <v>14606392.682420002</v>
      </c>
      <c r="X57" s="33">
        <v>3403961.9105799999</v>
      </c>
      <c r="Y57" s="33">
        <v>552018.20828000002</v>
      </c>
      <c r="Z57" s="33">
        <v>1815010.45</v>
      </c>
      <c r="AA57" s="33">
        <v>1049122.23416</v>
      </c>
      <c r="AB57" s="33">
        <v>937683.13254000002</v>
      </c>
      <c r="AC57" s="33">
        <v>3874545.6164799999</v>
      </c>
      <c r="AD57" s="33">
        <v>3075899.78</v>
      </c>
      <c r="AE57" s="33">
        <v>810989.08</v>
      </c>
      <c r="AF57" s="33">
        <v>34371376.749679998</v>
      </c>
    </row>
    <row r="58" spans="1:32">
      <c r="A58" s="94">
        <v>49</v>
      </c>
      <c r="B58" s="94" t="s">
        <v>577</v>
      </c>
      <c r="C58" s="33">
        <v>498</v>
      </c>
      <c r="D58" s="33">
        <v>0</v>
      </c>
      <c r="E58" s="33">
        <v>598</v>
      </c>
      <c r="F58" s="33">
        <v>2391</v>
      </c>
      <c r="G58" s="33">
        <v>1261</v>
      </c>
      <c r="H58" s="33">
        <v>1460</v>
      </c>
      <c r="I58" s="33">
        <v>258</v>
      </c>
      <c r="J58" s="33">
        <v>62</v>
      </c>
      <c r="K58" s="33">
        <v>23</v>
      </c>
      <c r="L58" s="33">
        <v>0</v>
      </c>
      <c r="M58" s="33">
        <v>539</v>
      </c>
      <c r="N58" s="33">
        <v>499</v>
      </c>
      <c r="O58" s="156">
        <v>2477</v>
      </c>
      <c r="P58" s="33"/>
      <c r="Q58" s="33">
        <v>7009</v>
      </c>
      <c r="R58" s="153">
        <v>1.093</v>
      </c>
      <c r="S58" s="94">
        <v>8</v>
      </c>
      <c r="U58" s="33">
        <v>3667039.7455199999</v>
      </c>
      <c r="V58" s="33">
        <v>5036033.8750400003</v>
      </c>
      <c r="W58" s="33">
        <v>37827086.532410003</v>
      </c>
      <c r="X58" s="33">
        <v>7052730.2517399993</v>
      </c>
      <c r="Y58" s="33">
        <v>1312566.0152599998</v>
      </c>
      <c r="Z58" s="33">
        <v>3922039.1900000004</v>
      </c>
      <c r="AA58" s="33">
        <v>2138181.73092</v>
      </c>
      <c r="AB58" s="33">
        <v>1851992.8843600003</v>
      </c>
      <c r="AC58" s="33">
        <v>9315717.3790299986</v>
      </c>
      <c r="AD58" s="33">
        <v>7053482.5600000005</v>
      </c>
      <c r="AE58" s="33">
        <v>1478862.44</v>
      </c>
      <c r="AF58" s="33">
        <v>80655732.60428001</v>
      </c>
    </row>
    <row r="59" spans="1:32">
      <c r="A59" s="94">
        <v>50</v>
      </c>
      <c r="B59" s="94" t="s">
        <v>578</v>
      </c>
      <c r="C59" s="33">
        <v>79</v>
      </c>
      <c r="D59" s="33">
        <v>216</v>
      </c>
      <c r="E59" s="33">
        <v>7</v>
      </c>
      <c r="F59" s="33">
        <v>1224</v>
      </c>
      <c r="G59" s="33">
        <v>816</v>
      </c>
      <c r="H59" s="33">
        <v>966</v>
      </c>
      <c r="I59" s="33">
        <v>119</v>
      </c>
      <c r="J59" s="33">
        <v>32</v>
      </c>
      <c r="K59" s="33">
        <v>0</v>
      </c>
      <c r="L59" s="33">
        <v>6</v>
      </c>
      <c r="M59" s="33">
        <v>55</v>
      </c>
      <c r="N59" s="33">
        <v>0</v>
      </c>
      <c r="O59" s="156">
        <v>470</v>
      </c>
      <c r="P59" s="33"/>
      <c r="Q59" s="33">
        <v>3219</v>
      </c>
      <c r="R59" s="153">
        <v>1.0580000000000001</v>
      </c>
      <c r="S59" s="94">
        <v>3</v>
      </c>
      <c r="U59" s="33">
        <v>1640839.8531400003</v>
      </c>
      <c r="V59" s="33">
        <v>2238632.0182400001</v>
      </c>
      <c r="W59" s="33">
        <v>13495977.329920001</v>
      </c>
      <c r="X59" s="33">
        <v>3095375.9678600007</v>
      </c>
      <c r="Y59" s="33">
        <v>507048.31975999993</v>
      </c>
      <c r="Z59" s="33">
        <v>1698691.33</v>
      </c>
      <c r="AA59" s="33">
        <v>964003.41830000002</v>
      </c>
      <c r="AB59" s="33">
        <v>880286.12126000004</v>
      </c>
      <c r="AC59" s="33">
        <v>3558182.9807799999</v>
      </c>
      <c r="AD59" s="33">
        <v>2868734.11</v>
      </c>
      <c r="AE59" s="33">
        <v>763283.84</v>
      </c>
      <c r="AF59" s="33">
        <v>31711055.289259996</v>
      </c>
    </row>
    <row r="60" spans="1:32">
      <c r="A60" s="94">
        <v>51</v>
      </c>
      <c r="B60" s="94" t="s">
        <v>579</v>
      </c>
      <c r="C60" s="33">
        <v>3</v>
      </c>
      <c r="D60" s="33">
        <v>49</v>
      </c>
      <c r="E60" s="33">
        <v>0</v>
      </c>
      <c r="F60" s="33">
        <v>314</v>
      </c>
      <c r="G60" s="33">
        <v>226</v>
      </c>
      <c r="H60" s="33">
        <v>0</v>
      </c>
      <c r="I60" s="33">
        <v>22</v>
      </c>
      <c r="J60" s="33">
        <v>6</v>
      </c>
      <c r="K60" s="33">
        <v>0</v>
      </c>
      <c r="L60" s="33">
        <v>5</v>
      </c>
      <c r="M60" s="33">
        <v>7</v>
      </c>
      <c r="N60" s="33">
        <v>0</v>
      </c>
      <c r="O60" s="156">
        <v>14</v>
      </c>
      <c r="P60" s="33"/>
      <c r="Q60" s="33">
        <v>577</v>
      </c>
      <c r="R60" s="153">
        <v>1.048</v>
      </c>
      <c r="S60" s="94">
        <v>1</v>
      </c>
      <c r="U60" s="33">
        <v>293257.54320000001</v>
      </c>
      <c r="V60" s="33">
        <v>396506.37744000001</v>
      </c>
      <c r="W60" s="33">
        <v>1982085.7745600003</v>
      </c>
      <c r="X60" s="33">
        <v>592161.65800000017</v>
      </c>
      <c r="Y60" s="33">
        <v>84917.574559999994</v>
      </c>
      <c r="Z60" s="33">
        <v>258775.79</v>
      </c>
      <c r="AA60" s="33">
        <v>150225.48664000002</v>
      </c>
      <c r="AB60" s="33">
        <v>97396.299199999994</v>
      </c>
      <c r="AC60" s="33">
        <v>595895.07415999996</v>
      </c>
      <c r="AD60" s="33">
        <v>501853.18999999994</v>
      </c>
      <c r="AE60" s="33">
        <v>143115.72</v>
      </c>
      <c r="AF60" s="33">
        <v>5096190.4877600009</v>
      </c>
    </row>
    <row r="61" spans="1:32">
      <c r="A61" s="94">
        <v>52</v>
      </c>
      <c r="B61" s="94" t="s">
        <v>581</v>
      </c>
      <c r="C61" s="33">
        <v>45</v>
      </c>
      <c r="D61" s="33">
        <v>0</v>
      </c>
      <c r="E61" s="33">
        <v>125</v>
      </c>
      <c r="F61" s="33">
        <v>615</v>
      </c>
      <c r="G61" s="33">
        <v>419</v>
      </c>
      <c r="H61" s="33">
        <v>461</v>
      </c>
      <c r="I61" s="33">
        <v>61</v>
      </c>
      <c r="J61" s="33">
        <v>16</v>
      </c>
      <c r="K61" s="33">
        <v>0</v>
      </c>
      <c r="L61" s="33">
        <v>0</v>
      </c>
      <c r="M61" s="33">
        <v>5</v>
      </c>
      <c r="N61" s="33">
        <v>3</v>
      </c>
      <c r="O61" s="156">
        <v>396</v>
      </c>
      <c r="P61" s="33"/>
      <c r="Q61" s="33">
        <v>1651</v>
      </c>
      <c r="R61" s="153">
        <v>1.024</v>
      </c>
      <c r="S61" s="94">
        <v>5</v>
      </c>
      <c r="U61" s="33">
        <v>813287.90527999995</v>
      </c>
      <c r="V61" s="33">
        <v>1111113.8918399999</v>
      </c>
      <c r="W61" s="33">
        <v>7143475.9782400001</v>
      </c>
      <c r="X61" s="33">
        <v>1549895.20896</v>
      </c>
      <c r="Y61" s="33">
        <v>261746.60608</v>
      </c>
      <c r="Z61" s="33">
        <v>864463.17000000016</v>
      </c>
      <c r="AA61" s="33">
        <v>471959.69536000001</v>
      </c>
      <c r="AB61" s="33">
        <v>422279.12704000005</v>
      </c>
      <c r="AC61" s="33">
        <v>1837352.84736</v>
      </c>
      <c r="AD61" s="33">
        <v>1519524.5</v>
      </c>
      <c r="AE61" s="33">
        <v>381641.92</v>
      </c>
      <c r="AF61" s="33">
        <v>16376740.850159999</v>
      </c>
    </row>
    <row r="62" spans="1:32">
      <c r="A62" s="94">
        <v>53</v>
      </c>
      <c r="B62" s="94" t="s">
        <v>582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9</v>
      </c>
      <c r="O62" s="156">
        <v>0</v>
      </c>
      <c r="P62" s="33"/>
      <c r="Q62" s="33">
        <v>9</v>
      </c>
      <c r="R62" s="153">
        <v>1</v>
      </c>
      <c r="S62" s="94">
        <v>0</v>
      </c>
      <c r="U62" s="33">
        <v>3276</v>
      </c>
      <c r="V62" s="33">
        <v>5916.78</v>
      </c>
      <c r="W62" s="33">
        <v>59687.01</v>
      </c>
      <c r="X62" s="33">
        <v>4170.0599999999995</v>
      </c>
      <c r="Y62" s="33">
        <v>1865.79</v>
      </c>
      <c r="Z62" s="33">
        <v>10994.94</v>
      </c>
      <c r="AA62" s="33">
        <v>3294.18</v>
      </c>
      <c r="AB62" s="33">
        <v>4437.2699999999995</v>
      </c>
      <c r="AC62" s="33">
        <v>14821.38</v>
      </c>
      <c r="AD62" s="33">
        <v>10074.870000000001</v>
      </c>
      <c r="AE62" s="33">
        <v>0</v>
      </c>
      <c r="AF62" s="33">
        <v>118538.28</v>
      </c>
    </row>
    <row r="63" spans="1:32">
      <c r="A63" s="94">
        <v>54</v>
      </c>
      <c r="B63" s="94" t="s">
        <v>584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2</v>
      </c>
      <c r="O63" s="156">
        <v>0</v>
      </c>
      <c r="P63" s="33"/>
      <c r="Q63" s="33">
        <v>2</v>
      </c>
      <c r="R63" s="153">
        <v>1</v>
      </c>
      <c r="S63" s="94">
        <v>0</v>
      </c>
      <c r="U63" s="33">
        <v>728</v>
      </c>
      <c r="V63" s="33">
        <v>1314.84</v>
      </c>
      <c r="W63" s="33">
        <v>13263.78</v>
      </c>
      <c r="X63" s="33">
        <v>926.68</v>
      </c>
      <c r="Y63" s="33">
        <v>414.62</v>
      </c>
      <c r="Z63" s="33">
        <v>2443.3200000000002</v>
      </c>
      <c r="AA63" s="33">
        <v>732.04</v>
      </c>
      <c r="AB63" s="33">
        <v>986.06</v>
      </c>
      <c r="AC63" s="33">
        <v>3293.64</v>
      </c>
      <c r="AD63" s="33">
        <v>2238.86</v>
      </c>
      <c r="AE63" s="33">
        <v>0</v>
      </c>
      <c r="AF63" s="33">
        <v>26341.840000000004</v>
      </c>
    </row>
    <row r="64" spans="1:32">
      <c r="A64" s="94">
        <v>55</v>
      </c>
      <c r="B64" s="94" t="s">
        <v>586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156">
        <v>0</v>
      </c>
      <c r="P64" s="33"/>
      <c r="Q64" s="33">
        <v>0</v>
      </c>
      <c r="R64" s="153">
        <v>1</v>
      </c>
      <c r="S64" s="94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</row>
    <row r="65" spans="1:32">
      <c r="A65" s="94">
        <v>56</v>
      </c>
      <c r="B65" s="94" t="s">
        <v>587</v>
      </c>
      <c r="C65" s="33">
        <v>133</v>
      </c>
      <c r="D65" s="33">
        <v>259</v>
      </c>
      <c r="E65" s="33">
        <v>23</v>
      </c>
      <c r="F65" s="33">
        <v>1774</v>
      </c>
      <c r="G65" s="33">
        <v>1241</v>
      </c>
      <c r="H65" s="33">
        <v>1591</v>
      </c>
      <c r="I65" s="33">
        <v>184</v>
      </c>
      <c r="J65" s="33">
        <v>49</v>
      </c>
      <c r="K65" s="33">
        <v>1</v>
      </c>
      <c r="L65" s="33">
        <v>17</v>
      </c>
      <c r="M65" s="33">
        <v>134</v>
      </c>
      <c r="N65" s="33">
        <v>0</v>
      </c>
      <c r="O65" s="156">
        <v>601</v>
      </c>
      <c r="P65" s="33"/>
      <c r="Q65" s="33">
        <v>4970</v>
      </c>
      <c r="R65" s="153">
        <v>1.0089999999999999</v>
      </c>
      <c r="S65" s="94">
        <v>2</v>
      </c>
      <c r="U65" s="33">
        <v>2415256.2757399995</v>
      </c>
      <c r="V65" s="33">
        <v>3295461.2599399998</v>
      </c>
      <c r="W65" s="33">
        <v>19650480.745189998</v>
      </c>
      <c r="X65" s="33">
        <v>4523569.9183700001</v>
      </c>
      <c r="Y65" s="33">
        <v>740493.14334999979</v>
      </c>
      <c r="Z65" s="33">
        <v>2648323.2200000007</v>
      </c>
      <c r="AA65" s="33">
        <v>1436441.0051499994</v>
      </c>
      <c r="AB65" s="33">
        <v>1331668.42279</v>
      </c>
      <c r="AC65" s="33">
        <v>5196379.8159499997</v>
      </c>
      <c r="AD65" s="33">
        <v>4393660.9600000009</v>
      </c>
      <c r="AE65" s="33">
        <v>1168778.3799999999</v>
      </c>
      <c r="AF65" s="33">
        <v>46800513.146480002</v>
      </c>
    </row>
    <row r="66" spans="1:32">
      <c r="A66" s="94">
        <v>57</v>
      </c>
      <c r="B66" s="94" t="s">
        <v>589</v>
      </c>
      <c r="C66" s="33">
        <v>157</v>
      </c>
      <c r="D66" s="33">
        <v>0</v>
      </c>
      <c r="E66" s="33">
        <v>341</v>
      </c>
      <c r="F66" s="33">
        <v>2323</v>
      </c>
      <c r="G66" s="33">
        <v>1250</v>
      </c>
      <c r="H66" s="33">
        <v>1297</v>
      </c>
      <c r="I66" s="33">
        <v>259</v>
      </c>
      <c r="J66" s="33">
        <v>69</v>
      </c>
      <c r="K66" s="33">
        <v>122</v>
      </c>
      <c r="L66" s="33">
        <v>0</v>
      </c>
      <c r="M66" s="33">
        <v>1684</v>
      </c>
      <c r="N66" s="33">
        <v>3</v>
      </c>
      <c r="O66" s="156">
        <v>4008</v>
      </c>
      <c r="P66" s="33"/>
      <c r="Q66" s="33">
        <v>7038</v>
      </c>
      <c r="R66" s="153">
        <v>1.038</v>
      </c>
      <c r="S66" s="94">
        <v>10</v>
      </c>
      <c r="U66" s="33">
        <v>3514330.95102</v>
      </c>
      <c r="V66" s="33">
        <v>4802406.6895200005</v>
      </c>
      <c r="W66" s="33">
        <v>41208990.173820004</v>
      </c>
      <c r="X66" s="33">
        <v>6751720.0455</v>
      </c>
      <c r="Y66" s="33">
        <v>1373087.85546</v>
      </c>
      <c r="Z66" s="33">
        <v>3502834.6500000004</v>
      </c>
      <c r="AA66" s="33">
        <v>2026099.0634400004</v>
      </c>
      <c r="AB66" s="33">
        <v>1533446.6278200003</v>
      </c>
      <c r="AC66" s="33">
        <v>9636308.1051599998</v>
      </c>
      <c r="AD66" s="33">
        <v>7659748.29</v>
      </c>
      <c r="AE66" s="33">
        <v>1645830.78</v>
      </c>
      <c r="AF66" s="33">
        <v>83654803.231740028</v>
      </c>
    </row>
    <row r="67" spans="1:32">
      <c r="A67" s="94">
        <v>58</v>
      </c>
      <c r="B67" s="94" t="s">
        <v>591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156">
        <v>0</v>
      </c>
      <c r="P67" s="33"/>
      <c r="Q67" s="33">
        <v>0</v>
      </c>
      <c r="R67" s="153">
        <v>1</v>
      </c>
      <c r="S67" s="94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</row>
    <row r="68" spans="1:32">
      <c r="A68" s="94">
        <v>59</v>
      </c>
      <c r="B68" s="94" t="s">
        <v>592</v>
      </c>
      <c r="C68" s="33">
        <v>0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10</v>
      </c>
      <c r="O68" s="156">
        <v>0</v>
      </c>
      <c r="P68" s="33"/>
      <c r="Q68" s="33">
        <v>10</v>
      </c>
      <c r="R68" s="153">
        <v>1</v>
      </c>
      <c r="S68" s="94">
        <v>0</v>
      </c>
      <c r="U68" s="33">
        <v>3640</v>
      </c>
      <c r="V68" s="33">
        <v>6574.2</v>
      </c>
      <c r="W68" s="33">
        <v>66318.900000000009</v>
      </c>
      <c r="X68" s="33">
        <v>4633.3999999999996</v>
      </c>
      <c r="Y68" s="33">
        <v>2073.1</v>
      </c>
      <c r="Z68" s="33">
        <v>12216.6</v>
      </c>
      <c r="AA68" s="33">
        <v>3660.2</v>
      </c>
      <c r="AB68" s="33">
        <v>4930.2999999999993</v>
      </c>
      <c r="AC68" s="33">
        <v>16468.2</v>
      </c>
      <c r="AD68" s="33">
        <v>11194.300000000001</v>
      </c>
      <c r="AE68" s="33">
        <v>0</v>
      </c>
      <c r="AF68" s="33">
        <v>131709.20000000001</v>
      </c>
    </row>
    <row r="69" spans="1:32">
      <c r="A69" s="94">
        <v>60</v>
      </c>
      <c r="B69" s="94" t="s">
        <v>593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1</v>
      </c>
      <c r="J69" s="33">
        <v>0</v>
      </c>
      <c r="K69" s="33">
        <v>0</v>
      </c>
      <c r="L69" s="33">
        <v>0</v>
      </c>
      <c r="M69" s="33">
        <v>0</v>
      </c>
      <c r="N69" s="33">
        <v>18</v>
      </c>
      <c r="O69" s="156">
        <v>0</v>
      </c>
      <c r="P69" s="33"/>
      <c r="Q69" s="33">
        <v>18</v>
      </c>
      <c r="R69" s="153">
        <v>1</v>
      </c>
      <c r="S69" s="94">
        <v>0</v>
      </c>
      <c r="U69" s="33">
        <v>9064.26</v>
      </c>
      <c r="V69" s="33">
        <v>11833.56</v>
      </c>
      <c r="W69" s="33">
        <v>127663.85</v>
      </c>
      <c r="X69" s="33">
        <v>16080.22</v>
      </c>
      <c r="Y69" s="33">
        <v>4131.4799999999996</v>
      </c>
      <c r="Z69" s="33">
        <v>22338.93</v>
      </c>
      <c r="AA69" s="33">
        <v>6588.36</v>
      </c>
      <c r="AB69" s="33">
        <v>8874.5399999999991</v>
      </c>
      <c r="AC69" s="33">
        <v>32449.079999999998</v>
      </c>
      <c r="AD69" s="33">
        <v>23328.960000000003</v>
      </c>
      <c r="AE69" s="33">
        <v>0</v>
      </c>
      <c r="AF69" s="33">
        <v>262353.24</v>
      </c>
    </row>
    <row r="70" spans="1:32">
      <c r="A70" s="94">
        <v>61</v>
      </c>
      <c r="B70" s="94" t="s">
        <v>596</v>
      </c>
      <c r="C70" s="33">
        <v>276</v>
      </c>
      <c r="D70" s="33">
        <v>0</v>
      </c>
      <c r="E70" s="33">
        <v>515</v>
      </c>
      <c r="F70" s="33">
        <v>2648</v>
      </c>
      <c r="G70" s="33">
        <v>1600</v>
      </c>
      <c r="H70" s="33">
        <v>1924</v>
      </c>
      <c r="I70" s="33">
        <v>290</v>
      </c>
      <c r="J70" s="33">
        <v>71</v>
      </c>
      <c r="K70" s="33">
        <v>0</v>
      </c>
      <c r="L70" s="33">
        <v>0</v>
      </c>
      <c r="M70" s="33">
        <v>381</v>
      </c>
      <c r="N70" s="33">
        <v>518</v>
      </c>
      <c r="O70" s="156">
        <v>4406</v>
      </c>
      <c r="P70" s="33"/>
      <c r="Q70" s="33">
        <v>7724</v>
      </c>
      <c r="R70" s="153">
        <v>1</v>
      </c>
      <c r="S70" s="94">
        <v>10</v>
      </c>
      <c r="U70" s="33">
        <v>3718464.6199999996</v>
      </c>
      <c r="V70" s="33">
        <v>5077914.8399999989</v>
      </c>
      <c r="W70" s="33">
        <v>43526118.709999993</v>
      </c>
      <c r="X70" s="33">
        <v>7057050.4800000004</v>
      </c>
      <c r="Y70" s="33">
        <v>1440579.23</v>
      </c>
      <c r="Z70" s="33">
        <v>4381779.580000001</v>
      </c>
      <c r="AA70" s="33">
        <v>2196354.87</v>
      </c>
      <c r="AB70" s="33">
        <v>1999554.5299999998</v>
      </c>
      <c r="AC70" s="33">
        <v>10208665.300000001</v>
      </c>
      <c r="AD70" s="33">
        <v>8275506.1699999999</v>
      </c>
      <c r="AE70" s="33">
        <v>1693536.02</v>
      </c>
      <c r="AF70" s="33">
        <v>89575524.349999979</v>
      </c>
    </row>
    <row r="71" spans="1:32">
      <c r="A71" s="94">
        <v>62</v>
      </c>
      <c r="B71" s="94" t="s">
        <v>597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156">
        <v>0</v>
      </c>
      <c r="P71" s="33"/>
      <c r="Q71" s="33">
        <v>0</v>
      </c>
      <c r="R71" s="153">
        <v>1</v>
      </c>
      <c r="S71" s="94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</row>
    <row r="72" spans="1:32">
      <c r="A72" s="94">
        <v>63</v>
      </c>
      <c r="B72" s="94" t="s">
        <v>600</v>
      </c>
      <c r="C72" s="33">
        <v>0</v>
      </c>
      <c r="D72" s="33">
        <v>0</v>
      </c>
      <c r="E72" s="33">
        <v>9</v>
      </c>
      <c r="F72" s="33">
        <v>82</v>
      </c>
      <c r="G72" s="33">
        <v>51</v>
      </c>
      <c r="H72" s="33">
        <v>33</v>
      </c>
      <c r="I72" s="33">
        <v>7</v>
      </c>
      <c r="J72" s="33">
        <v>2</v>
      </c>
      <c r="K72" s="33">
        <v>0</v>
      </c>
      <c r="L72" s="33">
        <v>0</v>
      </c>
      <c r="M72" s="33">
        <v>0</v>
      </c>
      <c r="N72" s="33">
        <v>0</v>
      </c>
      <c r="O72" s="156">
        <v>62</v>
      </c>
      <c r="P72" s="33"/>
      <c r="Q72" s="33">
        <v>175</v>
      </c>
      <c r="R72" s="153">
        <v>1</v>
      </c>
      <c r="S72" s="94">
        <v>8</v>
      </c>
      <c r="U72" s="33">
        <v>86310.340000000011</v>
      </c>
      <c r="V72" s="33">
        <v>115048.49999999999</v>
      </c>
      <c r="W72" s="33">
        <v>793099.39999999991</v>
      </c>
      <c r="X72" s="33">
        <v>168289.29</v>
      </c>
      <c r="Y72" s="33">
        <v>28718.07</v>
      </c>
      <c r="Z72" s="33">
        <v>87436.670000000013</v>
      </c>
      <c r="AA72" s="33">
        <v>46931.91</v>
      </c>
      <c r="AB72" s="33">
        <v>38693.53</v>
      </c>
      <c r="AC72" s="33">
        <v>201523.74</v>
      </c>
      <c r="AD72" s="33">
        <v>170224.89</v>
      </c>
      <c r="AE72" s="33">
        <v>47705.24</v>
      </c>
      <c r="AF72" s="33">
        <v>1783981.5799999998</v>
      </c>
    </row>
    <row r="73" spans="1:32">
      <c r="A73" s="94">
        <v>64</v>
      </c>
      <c r="B73" s="94" t="s">
        <v>601</v>
      </c>
      <c r="C73" s="33">
        <v>90</v>
      </c>
      <c r="D73" s="33">
        <v>0</v>
      </c>
      <c r="E73" s="33">
        <v>135</v>
      </c>
      <c r="F73" s="33">
        <v>730</v>
      </c>
      <c r="G73" s="33">
        <v>428</v>
      </c>
      <c r="H73" s="33">
        <v>465</v>
      </c>
      <c r="I73" s="33">
        <v>76</v>
      </c>
      <c r="J73" s="33">
        <v>19</v>
      </c>
      <c r="K73" s="33">
        <v>0</v>
      </c>
      <c r="L73" s="33">
        <v>0</v>
      </c>
      <c r="M73" s="33">
        <v>122</v>
      </c>
      <c r="N73" s="33">
        <v>104</v>
      </c>
      <c r="O73" s="156">
        <v>748</v>
      </c>
      <c r="P73" s="33"/>
      <c r="Q73" s="33">
        <v>2029</v>
      </c>
      <c r="R73" s="153">
        <v>1</v>
      </c>
      <c r="S73" s="94">
        <v>8</v>
      </c>
      <c r="U73" s="33">
        <v>977221.60000000009</v>
      </c>
      <c r="V73" s="33">
        <v>1333906.0799999998</v>
      </c>
      <c r="W73" s="33">
        <v>9939594.4800000004</v>
      </c>
      <c r="X73" s="33">
        <v>1869818.22</v>
      </c>
      <c r="Y73" s="33">
        <v>346096.82999999996</v>
      </c>
      <c r="Z73" s="33">
        <v>1115209.99</v>
      </c>
      <c r="AA73" s="33">
        <v>568475.67999999993</v>
      </c>
      <c r="AB73" s="33">
        <v>499278.8</v>
      </c>
      <c r="AC73" s="33">
        <v>2448699.4200000004</v>
      </c>
      <c r="AD73" s="33">
        <v>2028994.7500000002</v>
      </c>
      <c r="AE73" s="33">
        <v>453199.77999999997</v>
      </c>
      <c r="AF73" s="33">
        <v>21580495.630000003</v>
      </c>
    </row>
    <row r="74" spans="1:32">
      <c r="A74" s="94">
        <v>65</v>
      </c>
      <c r="B74" s="94" t="s">
        <v>602</v>
      </c>
      <c r="C74" s="33">
        <v>34</v>
      </c>
      <c r="D74" s="33">
        <v>106</v>
      </c>
      <c r="E74" s="33">
        <v>0</v>
      </c>
      <c r="F74" s="33">
        <v>653</v>
      </c>
      <c r="G74" s="33">
        <v>423</v>
      </c>
      <c r="H74" s="33">
        <v>438</v>
      </c>
      <c r="I74" s="33">
        <v>59</v>
      </c>
      <c r="J74" s="33">
        <v>16</v>
      </c>
      <c r="K74" s="33">
        <v>0</v>
      </c>
      <c r="L74" s="33">
        <v>0</v>
      </c>
      <c r="M74" s="33">
        <v>2</v>
      </c>
      <c r="N74" s="33">
        <v>0</v>
      </c>
      <c r="O74" s="156">
        <v>110</v>
      </c>
      <c r="P74" s="33"/>
      <c r="Q74" s="33">
        <v>1586</v>
      </c>
      <c r="R74" s="153">
        <v>1.024</v>
      </c>
      <c r="S74" s="94">
        <v>1</v>
      </c>
      <c r="U74" s="33">
        <v>784102.29760000005</v>
      </c>
      <c r="V74" s="33">
        <v>1067693.5884799999</v>
      </c>
      <c r="W74" s="33">
        <v>5973367.8387200003</v>
      </c>
      <c r="X74" s="33">
        <v>1490814.22848</v>
      </c>
      <c r="Y74" s="33">
        <v>232386.17087999999</v>
      </c>
      <c r="Z74" s="33">
        <v>827246.33</v>
      </c>
      <c r="AA74" s="33">
        <v>453639.15775999997</v>
      </c>
      <c r="AB74" s="33">
        <v>407792.71168000001</v>
      </c>
      <c r="AC74" s="33">
        <v>1630750.2182399998</v>
      </c>
      <c r="AD74" s="33">
        <v>1373386.69</v>
      </c>
      <c r="AE74" s="33">
        <v>381641.92</v>
      </c>
      <c r="AF74" s="33">
        <v>14622821.151839999</v>
      </c>
    </row>
    <row r="75" spans="1:32">
      <c r="A75" s="94">
        <v>66</v>
      </c>
      <c r="B75" s="94" t="s">
        <v>603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1</v>
      </c>
      <c r="O75" s="156">
        <v>0</v>
      </c>
      <c r="P75" s="33"/>
      <c r="Q75" s="33">
        <v>1</v>
      </c>
      <c r="R75" s="153">
        <v>1</v>
      </c>
      <c r="S75" s="94">
        <v>0</v>
      </c>
      <c r="U75" s="33">
        <v>364</v>
      </c>
      <c r="V75" s="33">
        <v>657.42</v>
      </c>
      <c r="W75" s="33">
        <v>6631.89</v>
      </c>
      <c r="X75" s="33">
        <v>463.34</v>
      </c>
      <c r="Y75" s="33">
        <v>207.31</v>
      </c>
      <c r="Z75" s="33">
        <v>1221.6600000000001</v>
      </c>
      <c r="AA75" s="33">
        <v>366.02</v>
      </c>
      <c r="AB75" s="33">
        <v>493.03</v>
      </c>
      <c r="AC75" s="33">
        <v>1646.82</v>
      </c>
      <c r="AD75" s="33">
        <v>1119.43</v>
      </c>
      <c r="AE75" s="33">
        <v>0</v>
      </c>
      <c r="AF75" s="33">
        <v>13170.920000000002</v>
      </c>
    </row>
    <row r="76" spans="1:32">
      <c r="A76" s="94">
        <v>67</v>
      </c>
      <c r="B76" s="94" t="s">
        <v>604</v>
      </c>
      <c r="C76" s="33">
        <v>24</v>
      </c>
      <c r="D76" s="33">
        <v>216</v>
      </c>
      <c r="E76" s="33">
        <v>0</v>
      </c>
      <c r="F76" s="33">
        <v>1155</v>
      </c>
      <c r="G76" s="33">
        <v>690</v>
      </c>
      <c r="H76" s="33">
        <v>0</v>
      </c>
      <c r="I76" s="33">
        <v>75</v>
      </c>
      <c r="J76" s="33">
        <v>20</v>
      </c>
      <c r="K76" s="33">
        <v>0</v>
      </c>
      <c r="L76" s="33">
        <v>9</v>
      </c>
      <c r="M76" s="33">
        <v>41</v>
      </c>
      <c r="N76" s="33">
        <v>0</v>
      </c>
      <c r="O76" s="156">
        <v>141</v>
      </c>
      <c r="P76" s="33"/>
      <c r="Q76" s="33">
        <v>2011</v>
      </c>
      <c r="R76" s="153">
        <v>1.0549999999999999</v>
      </c>
      <c r="S76" s="94">
        <v>1</v>
      </c>
      <c r="U76" s="33">
        <v>1023866.1904</v>
      </c>
      <c r="V76" s="33">
        <v>1394441.3969999999</v>
      </c>
      <c r="W76" s="33">
        <v>7299186.3843999999</v>
      </c>
      <c r="X76" s="33">
        <v>2088056.2215499999</v>
      </c>
      <c r="Y76" s="33">
        <v>303665.53464999993</v>
      </c>
      <c r="Z76" s="33">
        <v>903381.24999999988</v>
      </c>
      <c r="AA76" s="33">
        <v>521631.78405000007</v>
      </c>
      <c r="AB76" s="33">
        <v>332475.92829999997</v>
      </c>
      <c r="AC76" s="33">
        <v>2130932.83525</v>
      </c>
      <c r="AD76" s="33">
        <v>1781018.5100000002</v>
      </c>
      <c r="AE76" s="33">
        <v>477052.39999999997</v>
      </c>
      <c r="AF76" s="33">
        <v>18255708.435599998</v>
      </c>
    </row>
    <row r="77" spans="1:32">
      <c r="A77" s="94">
        <v>68</v>
      </c>
      <c r="B77" s="94" t="s">
        <v>605</v>
      </c>
      <c r="C77" s="33">
        <v>13</v>
      </c>
      <c r="D77" s="33">
        <v>0</v>
      </c>
      <c r="E77" s="33">
        <v>14</v>
      </c>
      <c r="F77" s="33">
        <v>88</v>
      </c>
      <c r="G77" s="33">
        <v>24</v>
      </c>
      <c r="H77" s="33">
        <v>0</v>
      </c>
      <c r="I77" s="33">
        <v>5</v>
      </c>
      <c r="J77" s="33">
        <v>1</v>
      </c>
      <c r="K77" s="33">
        <v>0</v>
      </c>
      <c r="L77" s="33">
        <v>0</v>
      </c>
      <c r="M77" s="33">
        <v>0</v>
      </c>
      <c r="N77" s="33">
        <v>1</v>
      </c>
      <c r="O77" s="156">
        <v>34</v>
      </c>
      <c r="P77" s="33"/>
      <c r="Q77" s="33">
        <v>134</v>
      </c>
      <c r="R77" s="153">
        <v>1</v>
      </c>
      <c r="S77" s="94">
        <v>6</v>
      </c>
      <c r="U77" s="33">
        <v>63667.69</v>
      </c>
      <c r="V77" s="33">
        <v>87765.7</v>
      </c>
      <c r="W77" s="33">
        <v>544572.20000000007</v>
      </c>
      <c r="X77" s="33">
        <v>136447.15</v>
      </c>
      <c r="Y77" s="33">
        <v>20581.04</v>
      </c>
      <c r="Z77" s="33">
        <v>60778.05</v>
      </c>
      <c r="AA77" s="33">
        <v>31174.079999999998</v>
      </c>
      <c r="AB77" s="33">
        <v>18932.510000000002</v>
      </c>
      <c r="AC77" s="33">
        <v>144616.15000000002</v>
      </c>
      <c r="AD77" s="33">
        <v>126839.32999999999</v>
      </c>
      <c r="AE77" s="33">
        <v>23852.62</v>
      </c>
      <c r="AF77" s="33">
        <v>1259226.5200000005</v>
      </c>
    </row>
    <row r="78" spans="1:32">
      <c r="A78" s="94">
        <v>69</v>
      </c>
      <c r="B78" s="94" t="s">
        <v>607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9</v>
      </c>
      <c r="O78" s="156">
        <v>0</v>
      </c>
      <c r="P78" s="33"/>
      <c r="Q78" s="33">
        <v>9</v>
      </c>
      <c r="R78" s="153">
        <v>1</v>
      </c>
      <c r="S78" s="94">
        <v>0</v>
      </c>
      <c r="U78" s="33">
        <v>3276</v>
      </c>
      <c r="V78" s="33">
        <v>5916.78</v>
      </c>
      <c r="W78" s="33">
        <v>59687.01</v>
      </c>
      <c r="X78" s="33">
        <v>4170.0599999999995</v>
      </c>
      <c r="Y78" s="33">
        <v>1865.79</v>
      </c>
      <c r="Z78" s="33">
        <v>10994.94</v>
      </c>
      <c r="AA78" s="33">
        <v>3294.18</v>
      </c>
      <c r="AB78" s="33">
        <v>4437.2699999999995</v>
      </c>
      <c r="AC78" s="33">
        <v>14821.38</v>
      </c>
      <c r="AD78" s="33">
        <v>10074.870000000001</v>
      </c>
      <c r="AE78" s="33">
        <v>0</v>
      </c>
      <c r="AF78" s="33">
        <v>118538.28</v>
      </c>
    </row>
    <row r="79" spans="1:32">
      <c r="A79" s="94">
        <v>70</v>
      </c>
      <c r="B79" s="94" t="s">
        <v>608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16</v>
      </c>
      <c r="O79" s="156">
        <v>0</v>
      </c>
      <c r="P79" s="33"/>
      <c r="Q79" s="33">
        <v>16</v>
      </c>
      <c r="R79" s="153">
        <v>1</v>
      </c>
      <c r="S79" s="94">
        <v>0</v>
      </c>
      <c r="U79" s="33">
        <v>8336.26</v>
      </c>
      <c r="V79" s="33">
        <v>10518.72</v>
      </c>
      <c r="W79" s="33">
        <v>114400.07</v>
      </c>
      <c r="X79" s="33">
        <v>15153.54</v>
      </c>
      <c r="Y79" s="33">
        <v>3716.86</v>
      </c>
      <c r="Z79" s="33">
        <v>19895.61</v>
      </c>
      <c r="AA79" s="33">
        <v>5856.32</v>
      </c>
      <c r="AB79" s="33">
        <v>7888.48</v>
      </c>
      <c r="AC79" s="33">
        <v>29155.439999999999</v>
      </c>
      <c r="AD79" s="33">
        <v>21090.100000000002</v>
      </c>
      <c r="AE79" s="33">
        <v>0</v>
      </c>
      <c r="AF79" s="33">
        <v>236011.40000000002</v>
      </c>
    </row>
    <row r="80" spans="1:32">
      <c r="A80" s="94">
        <v>71</v>
      </c>
      <c r="B80" s="94" t="s">
        <v>609</v>
      </c>
      <c r="C80" s="33">
        <v>63</v>
      </c>
      <c r="D80" s="33">
        <v>0</v>
      </c>
      <c r="E80" s="33">
        <v>258</v>
      </c>
      <c r="F80" s="33">
        <v>1422</v>
      </c>
      <c r="G80" s="33">
        <v>853</v>
      </c>
      <c r="H80" s="33">
        <v>1080</v>
      </c>
      <c r="I80" s="33">
        <v>137</v>
      </c>
      <c r="J80" s="33">
        <v>37</v>
      </c>
      <c r="K80" s="33">
        <v>0</v>
      </c>
      <c r="L80" s="33">
        <v>0</v>
      </c>
      <c r="M80" s="33">
        <v>44</v>
      </c>
      <c r="N80" s="33">
        <v>0</v>
      </c>
      <c r="O80" s="156">
        <v>765</v>
      </c>
      <c r="P80" s="33"/>
      <c r="Q80" s="33">
        <v>3689</v>
      </c>
      <c r="R80" s="153">
        <v>1</v>
      </c>
      <c r="S80" s="94">
        <v>5</v>
      </c>
      <c r="U80" s="33">
        <v>1779747.87</v>
      </c>
      <c r="V80" s="33">
        <v>2424894.2999999998</v>
      </c>
      <c r="W80" s="33">
        <v>15326241.120000001</v>
      </c>
      <c r="X80" s="33">
        <v>3387422.5</v>
      </c>
      <c r="Y80" s="33">
        <v>563640.46</v>
      </c>
      <c r="Z80" s="33">
        <v>1939882.7999999998</v>
      </c>
      <c r="AA80" s="33">
        <v>1032650.0100000001</v>
      </c>
      <c r="AB80" s="33">
        <v>932015.45000000007</v>
      </c>
      <c r="AC80" s="33">
        <v>3955242.52</v>
      </c>
      <c r="AD80" s="33">
        <v>3364248.0400000005</v>
      </c>
      <c r="AE80" s="33">
        <v>882546.94</v>
      </c>
      <c r="AF80" s="33">
        <v>35588532.009999998</v>
      </c>
    </row>
    <row r="81" spans="1:32">
      <c r="A81" s="94">
        <v>72</v>
      </c>
      <c r="B81" s="94" t="s">
        <v>610</v>
      </c>
      <c r="C81" s="33">
        <v>72</v>
      </c>
      <c r="D81" s="33">
        <v>0</v>
      </c>
      <c r="E81" s="33">
        <v>223</v>
      </c>
      <c r="F81" s="33">
        <v>1287</v>
      </c>
      <c r="G81" s="33">
        <v>980</v>
      </c>
      <c r="H81" s="33">
        <v>1087</v>
      </c>
      <c r="I81" s="33">
        <v>138</v>
      </c>
      <c r="J81" s="33">
        <v>37</v>
      </c>
      <c r="K81" s="33">
        <v>0</v>
      </c>
      <c r="L81" s="33">
        <v>0</v>
      </c>
      <c r="M81" s="33">
        <v>94</v>
      </c>
      <c r="N81" s="33">
        <v>0</v>
      </c>
      <c r="O81" s="156">
        <v>843</v>
      </c>
      <c r="P81" s="33"/>
      <c r="Q81" s="33">
        <v>3707</v>
      </c>
      <c r="R81" s="153">
        <v>1</v>
      </c>
      <c r="S81" s="94">
        <v>5</v>
      </c>
      <c r="U81" s="33">
        <v>1788994.2200000002</v>
      </c>
      <c r="V81" s="33">
        <v>2437056.6599999997</v>
      </c>
      <c r="W81" s="33">
        <v>15667010.23</v>
      </c>
      <c r="X81" s="33">
        <v>3372040.76</v>
      </c>
      <c r="Y81" s="33">
        <v>574957.48</v>
      </c>
      <c r="Z81" s="33">
        <v>1950136.16</v>
      </c>
      <c r="AA81" s="33">
        <v>1050590.1200000001</v>
      </c>
      <c r="AB81" s="33">
        <v>948832.16</v>
      </c>
      <c r="AC81" s="33">
        <v>4034679.44</v>
      </c>
      <c r="AD81" s="33">
        <v>3410327.5800000005</v>
      </c>
      <c r="AE81" s="33">
        <v>882546.94</v>
      </c>
      <c r="AF81" s="33">
        <v>36117171.75</v>
      </c>
    </row>
    <row r="82" spans="1:32">
      <c r="A82" s="94">
        <v>73</v>
      </c>
      <c r="B82" s="94" t="s">
        <v>612</v>
      </c>
      <c r="C82" s="33">
        <v>35</v>
      </c>
      <c r="D82" s="33">
        <v>130</v>
      </c>
      <c r="E82" s="33">
        <v>26</v>
      </c>
      <c r="F82" s="33">
        <v>1005</v>
      </c>
      <c r="G82" s="33">
        <v>665</v>
      </c>
      <c r="H82" s="33">
        <v>729</v>
      </c>
      <c r="I82" s="33">
        <v>99</v>
      </c>
      <c r="J82" s="33">
        <v>26</v>
      </c>
      <c r="K82" s="33">
        <v>0</v>
      </c>
      <c r="L82" s="33">
        <v>17</v>
      </c>
      <c r="M82" s="33">
        <v>131</v>
      </c>
      <c r="N82" s="33">
        <v>3</v>
      </c>
      <c r="O82" s="156">
        <v>603</v>
      </c>
      <c r="P82" s="33"/>
      <c r="Q82" s="33">
        <v>2651</v>
      </c>
      <c r="R82" s="153">
        <v>1.034</v>
      </c>
      <c r="S82" s="94">
        <v>5</v>
      </c>
      <c r="U82" s="33">
        <v>1322108.0626600003</v>
      </c>
      <c r="V82" s="33">
        <v>1801398.4238799999</v>
      </c>
      <c r="W82" s="33">
        <v>11679248.039580001</v>
      </c>
      <c r="X82" s="33">
        <v>2506097.6417399994</v>
      </c>
      <c r="Y82" s="33">
        <v>427913.86879999994</v>
      </c>
      <c r="Z82" s="33">
        <v>1383979.32</v>
      </c>
      <c r="AA82" s="33">
        <v>772487.3376000002</v>
      </c>
      <c r="AB82" s="33">
        <v>684883.14553999994</v>
      </c>
      <c r="AC82" s="33">
        <v>3003438.1997399996</v>
      </c>
      <c r="AD82" s="33">
        <v>2458776.4600000004</v>
      </c>
      <c r="AE82" s="33">
        <v>620168.12</v>
      </c>
      <c r="AF82" s="33">
        <v>26660498.619539998</v>
      </c>
    </row>
    <row r="83" spans="1:32">
      <c r="A83" s="94">
        <v>74</v>
      </c>
      <c r="B83" s="94" t="s">
        <v>617</v>
      </c>
      <c r="C83" s="33">
        <v>15</v>
      </c>
      <c r="D83" s="33">
        <v>0</v>
      </c>
      <c r="E83" s="33">
        <v>36</v>
      </c>
      <c r="F83" s="33">
        <v>231</v>
      </c>
      <c r="G83" s="33">
        <v>42</v>
      </c>
      <c r="H83" s="33">
        <v>0</v>
      </c>
      <c r="I83" s="33">
        <v>12</v>
      </c>
      <c r="J83" s="33">
        <v>3</v>
      </c>
      <c r="K83" s="33">
        <v>0</v>
      </c>
      <c r="L83" s="33">
        <v>0</v>
      </c>
      <c r="M83" s="33">
        <v>3</v>
      </c>
      <c r="N83" s="33">
        <v>1</v>
      </c>
      <c r="O83" s="156">
        <v>68</v>
      </c>
      <c r="P83" s="33"/>
      <c r="Q83" s="33">
        <v>321</v>
      </c>
      <c r="R83" s="153">
        <v>1</v>
      </c>
      <c r="S83" s="94">
        <v>5</v>
      </c>
      <c r="U83" s="33">
        <v>154346.04999999999</v>
      </c>
      <c r="V83" s="33">
        <v>210703.26000000004</v>
      </c>
      <c r="W83" s="33">
        <v>1267999.1599999997</v>
      </c>
      <c r="X83" s="33">
        <v>330921.71000000002</v>
      </c>
      <c r="Y83" s="33">
        <v>48276.850000000006</v>
      </c>
      <c r="Z83" s="33">
        <v>144811.38</v>
      </c>
      <c r="AA83" s="33">
        <v>73719.590000000011</v>
      </c>
      <c r="AB83" s="33">
        <v>43899.67</v>
      </c>
      <c r="AC83" s="33">
        <v>338956.87000000005</v>
      </c>
      <c r="AD83" s="33">
        <v>300631.85000000003</v>
      </c>
      <c r="AE83" s="33">
        <v>71557.86</v>
      </c>
      <c r="AF83" s="33">
        <v>2985824.2499999995</v>
      </c>
    </row>
    <row r="84" spans="1:32">
      <c r="A84" s="94">
        <v>75</v>
      </c>
      <c r="B84" s="94" t="s">
        <v>618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156">
        <v>0</v>
      </c>
      <c r="P84" s="33"/>
      <c r="Q84" s="33">
        <v>0</v>
      </c>
      <c r="R84" s="153">
        <v>1</v>
      </c>
      <c r="S84" s="94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</row>
    <row r="85" spans="1:32">
      <c r="A85" s="94">
        <v>76</v>
      </c>
      <c r="B85" s="94" t="s">
        <v>620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156">
        <v>0</v>
      </c>
      <c r="P85" s="33"/>
      <c r="Q85" s="33">
        <v>0</v>
      </c>
      <c r="R85" s="153">
        <v>1</v>
      </c>
      <c r="S85" s="94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</row>
    <row r="86" spans="1:32">
      <c r="A86" s="94">
        <v>77</v>
      </c>
      <c r="B86" s="94" t="s">
        <v>622</v>
      </c>
      <c r="C86" s="33">
        <v>48</v>
      </c>
      <c r="D86" s="33">
        <v>0</v>
      </c>
      <c r="E86" s="33">
        <v>97</v>
      </c>
      <c r="F86" s="33">
        <v>488</v>
      </c>
      <c r="G86" s="33">
        <v>382</v>
      </c>
      <c r="H86" s="33">
        <v>408</v>
      </c>
      <c r="I86" s="33">
        <v>52</v>
      </c>
      <c r="J86" s="33">
        <v>14</v>
      </c>
      <c r="K86" s="33">
        <v>0</v>
      </c>
      <c r="L86" s="33">
        <v>0</v>
      </c>
      <c r="M86" s="33">
        <v>0</v>
      </c>
      <c r="N86" s="33">
        <v>6</v>
      </c>
      <c r="O86" s="156">
        <v>261</v>
      </c>
      <c r="P86" s="33"/>
      <c r="Q86" s="33">
        <v>1405</v>
      </c>
      <c r="R86" s="153">
        <v>1</v>
      </c>
      <c r="S86" s="94">
        <v>4</v>
      </c>
      <c r="U86" s="33">
        <v>677229.64</v>
      </c>
      <c r="V86" s="33">
        <v>923675.58</v>
      </c>
      <c r="W86" s="33">
        <v>5707156.0499999989</v>
      </c>
      <c r="X86" s="33">
        <v>1278301.3400000001</v>
      </c>
      <c r="Y86" s="33">
        <v>212755.73999999996</v>
      </c>
      <c r="Z86" s="33">
        <v>742688.80999999994</v>
      </c>
      <c r="AA86" s="33">
        <v>396661.74</v>
      </c>
      <c r="AB86" s="33">
        <v>360227.99</v>
      </c>
      <c r="AC86" s="33">
        <v>1494139.6099999999</v>
      </c>
      <c r="AD86" s="33">
        <v>1267596.48</v>
      </c>
      <c r="AE86" s="33">
        <v>333936.68</v>
      </c>
      <c r="AF86" s="33">
        <v>13394369.66</v>
      </c>
    </row>
    <row r="87" spans="1:32">
      <c r="A87" s="94">
        <v>78</v>
      </c>
      <c r="B87" s="94" t="s">
        <v>623</v>
      </c>
      <c r="C87" s="33">
        <v>7</v>
      </c>
      <c r="D87" s="33">
        <v>0</v>
      </c>
      <c r="E87" s="33">
        <v>61</v>
      </c>
      <c r="F87" s="33">
        <v>393</v>
      </c>
      <c r="G87" s="33">
        <v>0</v>
      </c>
      <c r="H87" s="33">
        <v>0</v>
      </c>
      <c r="I87" s="33">
        <v>17</v>
      </c>
      <c r="J87" s="33">
        <v>5</v>
      </c>
      <c r="K87" s="33">
        <v>0</v>
      </c>
      <c r="L87" s="33">
        <v>0</v>
      </c>
      <c r="M87" s="33">
        <v>11</v>
      </c>
      <c r="N87" s="33">
        <v>0</v>
      </c>
      <c r="O87" s="156">
        <v>19</v>
      </c>
      <c r="P87" s="33"/>
      <c r="Q87" s="33">
        <v>469</v>
      </c>
      <c r="R87" s="153">
        <v>1.048</v>
      </c>
      <c r="S87" s="94">
        <v>1</v>
      </c>
      <c r="U87" s="33">
        <v>236642.37192000001</v>
      </c>
      <c r="V87" s="33">
        <v>322785.40431999997</v>
      </c>
      <c r="W87" s="33">
        <v>1704167.0213600001</v>
      </c>
      <c r="X87" s="33">
        <v>515924.79320000007</v>
      </c>
      <c r="Y87" s="33">
        <v>67478.529680000007</v>
      </c>
      <c r="Z87" s="33">
        <v>210345.12</v>
      </c>
      <c r="AA87" s="33">
        <v>108540.25960000002</v>
      </c>
      <c r="AB87" s="33">
        <v>61321.005680000009</v>
      </c>
      <c r="AC87" s="33">
        <v>473496.53416000004</v>
      </c>
      <c r="AD87" s="33">
        <v>415397.89</v>
      </c>
      <c r="AE87" s="33">
        <v>119263.09999999999</v>
      </c>
      <c r="AF87" s="33">
        <v>4235362.0299200006</v>
      </c>
    </row>
    <row r="88" spans="1:32">
      <c r="A88" s="94">
        <v>79</v>
      </c>
      <c r="B88" s="94" t="s">
        <v>625</v>
      </c>
      <c r="C88" s="33">
        <v>53</v>
      </c>
      <c r="D88" s="33">
        <v>2</v>
      </c>
      <c r="E88" s="33">
        <v>277</v>
      </c>
      <c r="F88" s="33">
        <v>1529</v>
      </c>
      <c r="G88" s="33">
        <v>1017</v>
      </c>
      <c r="H88" s="33">
        <v>916</v>
      </c>
      <c r="I88" s="33">
        <v>142</v>
      </c>
      <c r="J88" s="33">
        <v>38</v>
      </c>
      <c r="K88" s="33">
        <v>0</v>
      </c>
      <c r="L88" s="33">
        <v>0</v>
      </c>
      <c r="M88" s="33">
        <v>52</v>
      </c>
      <c r="N88" s="33">
        <v>8</v>
      </c>
      <c r="O88" s="156">
        <v>937</v>
      </c>
      <c r="P88" s="33"/>
      <c r="Q88" s="33">
        <v>3827</v>
      </c>
      <c r="R88" s="153">
        <v>1</v>
      </c>
      <c r="S88" s="94">
        <v>5</v>
      </c>
      <c r="U88" s="33">
        <v>1845053.35</v>
      </c>
      <c r="V88" s="33">
        <v>2515618.1799999992</v>
      </c>
      <c r="W88" s="33">
        <v>16149711.689999999</v>
      </c>
      <c r="X88" s="33">
        <v>3544425.9</v>
      </c>
      <c r="Y88" s="33">
        <v>595445.69999999995</v>
      </c>
      <c r="Z88" s="33">
        <v>1965188.03</v>
      </c>
      <c r="AA88" s="33">
        <v>1052535.25</v>
      </c>
      <c r="AB88" s="33">
        <v>906530.28</v>
      </c>
      <c r="AC88" s="33">
        <v>4179958.82</v>
      </c>
      <c r="AD88" s="33">
        <v>3547130.09</v>
      </c>
      <c r="AE88" s="33">
        <v>906399.55999999994</v>
      </c>
      <c r="AF88" s="33">
        <v>37207996.850000001</v>
      </c>
    </row>
    <row r="89" spans="1:32">
      <c r="A89" s="94">
        <v>80</v>
      </c>
      <c r="B89" s="94" t="s">
        <v>628</v>
      </c>
      <c r="C89" s="33">
        <v>0</v>
      </c>
      <c r="D89" s="33">
        <v>0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2</v>
      </c>
      <c r="O89" s="156">
        <v>0</v>
      </c>
      <c r="P89" s="33"/>
      <c r="Q89" s="33">
        <v>2</v>
      </c>
      <c r="R89" s="153">
        <v>1</v>
      </c>
      <c r="S89" s="94">
        <v>0</v>
      </c>
      <c r="U89" s="33">
        <v>728</v>
      </c>
      <c r="V89" s="33">
        <v>1314.84</v>
      </c>
      <c r="W89" s="33">
        <v>13263.78</v>
      </c>
      <c r="X89" s="33">
        <v>926.68</v>
      </c>
      <c r="Y89" s="33">
        <v>414.62</v>
      </c>
      <c r="Z89" s="33">
        <v>2443.3200000000002</v>
      </c>
      <c r="AA89" s="33">
        <v>732.04</v>
      </c>
      <c r="AB89" s="33">
        <v>986.06</v>
      </c>
      <c r="AC89" s="33">
        <v>3293.64</v>
      </c>
      <c r="AD89" s="33">
        <v>2238.86</v>
      </c>
      <c r="AE89" s="33">
        <v>0</v>
      </c>
      <c r="AF89" s="33">
        <v>26341.840000000004</v>
      </c>
    </row>
    <row r="90" spans="1:32">
      <c r="A90" s="94">
        <v>81</v>
      </c>
      <c r="B90" s="94" t="s">
        <v>629</v>
      </c>
      <c r="C90" s="33">
        <v>0</v>
      </c>
      <c r="D90" s="33">
        <v>0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1</v>
      </c>
      <c r="O90" s="156">
        <v>0</v>
      </c>
      <c r="P90" s="33"/>
      <c r="Q90" s="33">
        <v>1</v>
      </c>
      <c r="R90" s="153">
        <v>1</v>
      </c>
      <c r="S90" s="94">
        <v>0</v>
      </c>
      <c r="U90" s="33">
        <v>364</v>
      </c>
      <c r="V90" s="33">
        <v>657.42</v>
      </c>
      <c r="W90" s="33">
        <v>6631.89</v>
      </c>
      <c r="X90" s="33">
        <v>463.34</v>
      </c>
      <c r="Y90" s="33">
        <v>207.31</v>
      </c>
      <c r="Z90" s="33">
        <v>1221.6600000000001</v>
      </c>
      <c r="AA90" s="33">
        <v>366.02</v>
      </c>
      <c r="AB90" s="33">
        <v>493.03</v>
      </c>
      <c r="AC90" s="33">
        <v>1646.82</v>
      </c>
      <c r="AD90" s="33">
        <v>1119.43</v>
      </c>
      <c r="AE90" s="33">
        <v>0</v>
      </c>
      <c r="AF90" s="33">
        <v>13170.920000000002</v>
      </c>
    </row>
    <row r="91" spans="1:32">
      <c r="A91" s="94">
        <v>82</v>
      </c>
      <c r="B91" s="94" t="s">
        <v>631</v>
      </c>
      <c r="C91" s="33">
        <v>27</v>
      </c>
      <c r="D91" s="33">
        <v>192</v>
      </c>
      <c r="E91" s="33">
        <v>0</v>
      </c>
      <c r="F91" s="33">
        <v>1093</v>
      </c>
      <c r="G91" s="33">
        <v>776</v>
      </c>
      <c r="H91" s="33">
        <v>1119</v>
      </c>
      <c r="I91" s="33">
        <v>116</v>
      </c>
      <c r="J91" s="33">
        <v>31</v>
      </c>
      <c r="K91" s="33">
        <v>0</v>
      </c>
      <c r="L91" s="33">
        <v>0</v>
      </c>
      <c r="M91" s="33">
        <v>10</v>
      </c>
      <c r="N91" s="33">
        <v>3</v>
      </c>
      <c r="O91" s="156">
        <v>237</v>
      </c>
      <c r="P91" s="33"/>
      <c r="Q91" s="33">
        <v>3111</v>
      </c>
      <c r="R91" s="153">
        <v>1.0349999999999999</v>
      </c>
      <c r="S91" s="94">
        <v>1</v>
      </c>
      <c r="U91" s="33">
        <v>1554079.8343500001</v>
      </c>
      <c r="V91" s="33">
        <v>2116478.8484999998</v>
      </c>
      <c r="W91" s="33">
        <v>12187905.13125</v>
      </c>
      <c r="X91" s="33">
        <v>2884230.9499500003</v>
      </c>
      <c r="Y91" s="33">
        <v>463830.71669999993</v>
      </c>
      <c r="Z91" s="33">
        <v>1692932.2100000002</v>
      </c>
      <c r="AA91" s="33">
        <v>935593.01100000006</v>
      </c>
      <c r="AB91" s="33">
        <v>903587.80949999986</v>
      </c>
      <c r="AC91" s="33">
        <v>3255495.8930999995</v>
      </c>
      <c r="AD91" s="33">
        <v>2688100.2600000002</v>
      </c>
      <c r="AE91" s="33">
        <v>739431.22</v>
      </c>
      <c r="AF91" s="33">
        <v>29421665.884350002</v>
      </c>
    </row>
    <row r="92" spans="1:32">
      <c r="A92" s="94">
        <v>83</v>
      </c>
      <c r="B92" s="94" t="s">
        <v>632</v>
      </c>
      <c r="C92" s="33">
        <v>20</v>
      </c>
      <c r="D92" s="33">
        <v>151</v>
      </c>
      <c r="E92" s="33">
        <v>9</v>
      </c>
      <c r="F92" s="33">
        <v>826</v>
      </c>
      <c r="G92" s="33">
        <v>562</v>
      </c>
      <c r="H92" s="33">
        <v>643</v>
      </c>
      <c r="I92" s="33">
        <v>80</v>
      </c>
      <c r="J92" s="33">
        <v>21</v>
      </c>
      <c r="K92" s="33">
        <v>0</v>
      </c>
      <c r="L92" s="33">
        <v>0</v>
      </c>
      <c r="M92" s="33">
        <v>12</v>
      </c>
      <c r="N92" s="33">
        <v>7</v>
      </c>
      <c r="O92" s="156">
        <v>372</v>
      </c>
      <c r="P92" s="33"/>
      <c r="Q92" s="33">
        <v>2145</v>
      </c>
      <c r="R92" s="153">
        <v>1</v>
      </c>
      <c r="S92" s="94">
        <v>4</v>
      </c>
      <c r="U92" s="33">
        <v>1034337.97</v>
      </c>
      <c r="V92" s="33">
        <v>1409838.9</v>
      </c>
      <c r="W92" s="33">
        <v>8671948.5899999999</v>
      </c>
      <c r="X92" s="33">
        <v>1953076.7899999998</v>
      </c>
      <c r="Y92" s="33">
        <v>323446.81</v>
      </c>
      <c r="Z92" s="33">
        <v>1137420.07</v>
      </c>
      <c r="AA92" s="33">
        <v>607432.72</v>
      </c>
      <c r="AB92" s="33">
        <v>558569.37</v>
      </c>
      <c r="AC92" s="33">
        <v>2271103.37</v>
      </c>
      <c r="AD92" s="33">
        <v>1929635.7600000002</v>
      </c>
      <c r="AE92" s="33">
        <v>500905.01999999996</v>
      </c>
      <c r="AF92" s="33">
        <v>20397715.370000001</v>
      </c>
    </row>
    <row r="93" spans="1:32">
      <c r="A93" s="94">
        <v>84</v>
      </c>
      <c r="B93" s="94" t="s">
        <v>633</v>
      </c>
      <c r="C93" s="33">
        <v>0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1</v>
      </c>
      <c r="J93" s="33">
        <v>0</v>
      </c>
      <c r="K93" s="33">
        <v>0</v>
      </c>
      <c r="L93" s="33">
        <v>0</v>
      </c>
      <c r="M93" s="33">
        <v>0</v>
      </c>
      <c r="N93" s="33">
        <v>19</v>
      </c>
      <c r="O93" s="156">
        <v>0</v>
      </c>
      <c r="P93" s="33"/>
      <c r="Q93" s="33">
        <v>19</v>
      </c>
      <c r="R93" s="153">
        <v>1</v>
      </c>
      <c r="S93" s="94">
        <v>0</v>
      </c>
      <c r="U93" s="33">
        <v>9428.26</v>
      </c>
      <c r="V93" s="33">
        <v>12490.98</v>
      </c>
      <c r="W93" s="33">
        <v>134295.74</v>
      </c>
      <c r="X93" s="33">
        <v>16543.559999999998</v>
      </c>
      <c r="Y93" s="33">
        <v>4338.79</v>
      </c>
      <c r="Z93" s="33">
        <v>23560.59</v>
      </c>
      <c r="AA93" s="33">
        <v>6954.3799999999992</v>
      </c>
      <c r="AB93" s="33">
        <v>9367.57</v>
      </c>
      <c r="AC93" s="33">
        <v>34095.9</v>
      </c>
      <c r="AD93" s="33">
        <v>24448.390000000003</v>
      </c>
      <c r="AE93" s="33">
        <v>0</v>
      </c>
      <c r="AF93" s="33">
        <v>275524.15999999997</v>
      </c>
    </row>
    <row r="94" spans="1:32">
      <c r="A94" s="94">
        <v>85</v>
      </c>
      <c r="B94" s="94" t="s">
        <v>635</v>
      </c>
      <c r="C94" s="33">
        <v>6</v>
      </c>
      <c r="D94" s="33">
        <v>0</v>
      </c>
      <c r="E94" s="33">
        <v>32</v>
      </c>
      <c r="F94" s="33">
        <v>140</v>
      </c>
      <c r="G94" s="33">
        <v>0</v>
      </c>
      <c r="H94" s="33">
        <v>0</v>
      </c>
      <c r="I94" s="33">
        <v>7</v>
      </c>
      <c r="J94" s="33">
        <v>2</v>
      </c>
      <c r="K94" s="33">
        <v>0</v>
      </c>
      <c r="L94" s="33">
        <v>0</v>
      </c>
      <c r="M94" s="33">
        <v>2</v>
      </c>
      <c r="N94" s="33">
        <v>0</v>
      </c>
      <c r="O94" s="156">
        <v>67</v>
      </c>
      <c r="P94" s="33"/>
      <c r="Q94" s="33">
        <v>177</v>
      </c>
      <c r="R94" s="153">
        <v>1</v>
      </c>
      <c r="S94" s="94">
        <v>8</v>
      </c>
      <c r="U94" s="33">
        <v>87038.400000000009</v>
      </c>
      <c r="V94" s="33">
        <v>116363.39999999998</v>
      </c>
      <c r="W94" s="33">
        <v>807234.71</v>
      </c>
      <c r="X94" s="33">
        <v>190796.84000000003</v>
      </c>
      <c r="Y94" s="33">
        <v>28677.469999999998</v>
      </c>
      <c r="Z94" s="33">
        <v>79670.25</v>
      </c>
      <c r="AA94" s="33">
        <v>38971.860000000008</v>
      </c>
      <c r="AB94" s="33">
        <v>21642.16</v>
      </c>
      <c r="AC94" s="33">
        <v>201234.83</v>
      </c>
      <c r="AD94" s="33">
        <v>177781.11000000002</v>
      </c>
      <c r="AE94" s="33">
        <v>47705.24</v>
      </c>
      <c r="AF94" s="33">
        <v>1797116.2700000003</v>
      </c>
    </row>
    <row r="95" spans="1:32">
      <c r="A95" s="94">
        <v>86</v>
      </c>
      <c r="B95" s="94" t="s">
        <v>636</v>
      </c>
      <c r="C95" s="33">
        <v>35</v>
      </c>
      <c r="D95" s="33">
        <v>0</v>
      </c>
      <c r="E95" s="33">
        <v>129</v>
      </c>
      <c r="F95" s="33">
        <v>623</v>
      </c>
      <c r="G95" s="33">
        <v>432</v>
      </c>
      <c r="H95" s="33">
        <v>446</v>
      </c>
      <c r="I95" s="33">
        <v>67</v>
      </c>
      <c r="J95" s="33">
        <v>16</v>
      </c>
      <c r="K95" s="33">
        <v>0</v>
      </c>
      <c r="L95" s="33">
        <v>0</v>
      </c>
      <c r="M95" s="33">
        <v>18</v>
      </c>
      <c r="N95" s="33">
        <v>99</v>
      </c>
      <c r="O95" s="156">
        <v>509</v>
      </c>
      <c r="P95" s="33"/>
      <c r="Q95" s="33">
        <v>1765</v>
      </c>
      <c r="R95" s="153">
        <v>1</v>
      </c>
      <c r="S95" s="94">
        <v>7</v>
      </c>
      <c r="U95" s="33">
        <v>850795.93</v>
      </c>
      <c r="V95" s="33">
        <v>1160017.9400000002</v>
      </c>
      <c r="W95" s="33">
        <v>8098344.9600000009</v>
      </c>
      <c r="X95" s="33">
        <v>1618224.91</v>
      </c>
      <c r="Y95" s="33">
        <v>289003.25999999995</v>
      </c>
      <c r="Z95" s="33">
        <v>987763.50999999989</v>
      </c>
      <c r="AA95" s="33">
        <v>499673.22</v>
      </c>
      <c r="AB95" s="33">
        <v>457758.69999999995</v>
      </c>
      <c r="AC95" s="33">
        <v>2047072.0899999999</v>
      </c>
      <c r="AD95" s="33">
        <v>1701225.77</v>
      </c>
      <c r="AE95" s="33">
        <v>381641.92</v>
      </c>
      <c r="AF95" s="33">
        <v>18091522.210000005</v>
      </c>
    </row>
    <row r="96" spans="1:32">
      <c r="A96" s="94">
        <v>87</v>
      </c>
      <c r="B96" s="94" t="s">
        <v>637</v>
      </c>
      <c r="C96" s="33">
        <v>44</v>
      </c>
      <c r="D96" s="33">
        <v>0</v>
      </c>
      <c r="E96" s="33">
        <v>151</v>
      </c>
      <c r="F96" s="33">
        <v>921</v>
      </c>
      <c r="G96" s="33">
        <v>643</v>
      </c>
      <c r="H96" s="33">
        <v>879</v>
      </c>
      <c r="I96" s="33">
        <v>100</v>
      </c>
      <c r="J96" s="33">
        <v>26</v>
      </c>
      <c r="K96" s="33">
        <v>0</v>
      </c>
      <c r="L96" s="33">
        <v>0</v>
      </c>
      <c r="M96" s="33">
        <v>53</v>
      </c>
      <c r="N96" s="33">
        <v>25</v>
      </c>
      <c r="O96" s="156">
        <v>497</v>
      </c>
      <c r="P96" s="33"/>
      <c r="Q96" s="33">
        <v>2694</v>
      </c>
      <c r="R96" s="153">
        <v>1</v>
      </c>
      <c r="S96" s="94">
        <v>4</v>
      </c>
      <c r="U96" s="33">
        <v>1297161.2</v>
      </c>
      <c r="V96" s="33">
        <v>1771089.9199999999</v>
      </c>
      <c r="W96" s="33">
        <v>11182777.289999999</v>
      </c>
      <c r="X96" s="33">
        <v>2430331.15</v>
      </c>
      <c r="Y96" s="33">
        <v>410949.41</v>
      </c>
      <c r="Z96" s="33">
        <v>1460071.5199999998</v>
      </c>
      <c r="AA96" s="33">
        <v>774086.08</v>
      </c>
      <c r="AB96" s="33">
        <v>725772.6</v>
      </c>
      <c r="AC96" s="33">
        <v>2888582.0399999996</v>
      </c>
      <c r="AD96" s="33">
        <v>2442651.7999999998</v>
      </c>
      <c r="AE96" s="33">
        <v>620168.12</v>
      </c>
      <c r="AF96" s="33">
        <v>26003641.129999999</v>
      </c>
    </row>
    <row r="97" spans="1:32">
      <c r="A97" s="94">
        <v>88</v>
      </c>
      <c r="B97" s="94" t="s">
        <v>638</v>
      </c>
      <c r="C97" s="33">
        <v>30</v>
      </c>
      <c r="D97" s="33">
        <v>201</v>
      </c>
      <c r="E97" s="33">
        <v>31</v>
      </c>
      <c r="F97" s="33">
        <v>1369</v>
      </c>
      <c r="G97" s="33">
        <v>864</v>
      </c>
      <c r="H97" s="33">
        <v>1205</v>
      </c>
      <c r="I97" s="33">
        <v>136</v>
      </c>
      <c r="J97" s="33">
        <v>36</v>
      </c>
      <c r="K97" s="33">
        <v>0</v>
      </c>
      <c r="L97" s="33">
        <v>3</v>
      </c>
      <c r="M97" s="33">
        <v>42</v>
      </c>
      <c r="N97" s="33">
        <v>0</v>
      </c>
      <c r="O97" s="156">
        <v>495</v>
      </c>
      <c r="P97" s="33"/>
      <c r="Q97" s="33">
        <v>3629</v>
      </c>
      <c r="R97" s="153">
        <v>1</v>
      </c>
      <c r="S97" s="94">
        <v>3</v>
      </c>
      <c r="U97" s="33">
        <v>1752703.0900000003</v>
      </c>
      <c r="V97" s="33">
        <v>2385122.1</v>
      </c>
      <c r="W97" s="33">
        <v>14379307.449999999</v>
      </c>
      <c r="X97" s="33">
        <v>3291833.4200000004</v>
      </c>
      <c r="Y97" s="33">
        <v>537890.16</v>
      </c>
      <c r="Z97" s="33">
        <v>1945861.6</v>
      </c>
      <c r="AA97" s="33">
        <v>1038470.44</v>
      </c>
      <c r="AB97" s="33">
        <v>976510.8</v>
      </c>
      <c r="AC97" s="33">
        <v>3774589.68</v>
      </c>
      <c r="AD97" s="33">
        <v>3219220.1799999997</v>
      </c>
      <c r="AE97" s="33">
        <v>858694.32</v>
      </c>
      <c r="AF97" s="33">
        <v>34160203.240000002</v>
      </c>
    </row>
    <row r="98" spans="1:32">
      <c r="A98" s="94">
        <v>89</v>
      </c>
      <c r="B98" s="94" t="s">
        <v>639</v>
      </c>
      <c r="C98" s="33">
        <v>0</v>
      </c>
      <c r="D98" s="33">
        <v>0</v>
      </c>
      <c r="E98" s="33">
        <v>34</v>
      </c>
      <c r="F98" s="33">
        <v>203</v>
      </c>
      <c r="G98" s="33">
        <v>124</v>
      </c>
      <c r="H98" s="33">
        <v>0</v>
      </c>
      <c r="I98" s="33">
        <v>15</v>
      </c>
      <c r="J98" s="33">
        <v>4</v>
      </c>
      <c r="K98" s="33">
        <v>0</v>
      </c>
      <c r="L98" s="33">
        <v>0</v>
      </c>
      <c r="M98" s="33">
        <v>47</v>
      </c>
      <c r="N98" s="33">
        <v>0</v>
      </c>
      <c r="O98" s="156">
        <v>125</v>
      </c>
      <c r="P98" s="33"/>
      <c r="Q98" s="33">
        <v>408</v>
      </c>
      <c r="R98" s="153">
        <v>1</v>
      </c>
      <c r="S98" s="94">
        <v>7</v>
      </c>
      <c r="U98" s="33">
        <v>196244.94</v>
      </c>
      <c r="V98" s="33">
        <v>268227.36</v>
      </c>
      <c r="W98" s="33">
        <v>1773811.38</v>
      </c>
      <c r="X98" s="33">
        <v>397562.48000000004</v>
      </c>
      <c r="Y98" s="33">
        <v>66539.19</v>
      </c>
      <c r="Z98" s="33">
        <v>183250.23</v>
      </c>
      <c r="AA98" s="33">
        <v>101918.61</v>
      </c>
      <c r="AB98" s="33">
        <v>62204.62</v>
      </c>
      <c r="AC98" s="33">
        <v>466931.92</v>
      </c>
      <c r="AD98" s="33">
        <v>399958.87</v>
      </c>
      <c r="AE98" s="33">
        <v>95410.48</v>
      </c>
      <c r="AF98" s="33">
        <v>4012060.0799999996</v>
      </c>
    </row>
    <row r="99" spans="1:32">
      <c r="A99" s="94">
        <v>90</v>
      </c>
      <c r="B99" s="94" t="s">
        <v>641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156">
        <v>0</v>
      </c>
      <c r="P99" s="33"/>
      <c r="Q99" s="33">
        <v>0</v>
      </c>
      <c r="R99" s="153">
        <v>1</v>
      </c>
      <c r="S99" s="94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</row>
    <row r="100" spans="1:32">
      <c r="A100" s="94">
        <v>91</v>
      </c>
      <c r="B100" s="94" t="s">
        <v>642</v>
      </c>
      <c r="C100" s="33">
        <v>16</v>
      </c>
      <c r="D100" s="33">
        <v>0</v>
      </c>
      <c r="E100" s="33">
        <v>20</v>
      </c>
      <c r="F100" s="33">
        <v>82</v>
      </c>
      <c r="G100" s="33">
        <v>62</v>
      </c>
      <c r="H100" s="33">
        <v>63</v>
      </c>
      <c r="I100" s="33">
        <v>9</v>
      </c>
      <c r="J100" s="33">
        <v>2</v>
      </c>
      <c r="K100" s="33">
        <v>0</v>
      </c>
      <c r="L100" s="33">
        <v>0</v>
      </c>
      <c r="M100" s="33">
        <v>0</v>
      </c>
      <c r="N100" s="33">
        <v>0</v>
      </c>
      <c r="O100" s="156">
        <v>49</v>
      </c>
      <c r="P100" s="33"/>
      <c r="Q100" s="33">
        <v>235</v>
      </c>
      <c r="R100" s="153">
        <v>1</v>
      </c>
      <c r="S100" s="94">
        <v>5</v>
      </c>
      <c r="U100" s="33">
        <v>113175.02</v>
      </c>
      <c r="V100" s="33">
        <v>154493.85999999999</v>
      </c>
      <c r="W100" s="33">
        <v>967317.41999999993</v>
      </c>
      <c r="X100" s="33">
        <v>218481.62000000005</v>
      </c>
      <c r="Y100" s="33">
        <v>35959.199999999997</v>
      </c>
      <c r="Z100" s="33">
        <v>122167.15</v>
      </c>
      <c r="AA100" s="33">
        <v>65291.92</v>
      </c>
      <c r="AB100" s="33">
        <v>57494.229999999996</v>
      </c>
      <c r="AC100" s="33">
        <v>252340.64</v>
      </c>
      <c r="AD100" s="33">
        <v>214835.33000000002</v>
      </c>
      <c r="AE100" s="33">
        <v>47705.24</v>
      </c>
      <c r="AF100" s="33">
        <v>2249261.63</v>
      </c>
    </row>
    <row r="101" spans="1:32">
      <c r="A101" s="94">
        <v>92</v>
      </c>
      <c r="B101" s="94" t="s">
        <v>643</v>
      </c>
      <c r="C101" s="33">
        <v>0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156">
        <v>0</v>
      </c>
      <c r="P101" s="33"/>
      <c r="Q101" s="33">
        <v>0</v>
      </c>
      <c r="R101" s="153">
        <v>1.0309999999999999</v>
      </c>
      <c r="S101" s="94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33">
        <v>0</v>
      </c>
    </row>
    <row r="102" spans="1:32">
      <c r="A102" s="94">
        <v>93</v>
      </c>
      <c r="B102" s="94" t="s">
        <v>644</v>
      </c>
      <c r="C102" s="33">
        <v>511</v>
      </c>
      <c r="D102" s="33">
        <v>0</v>
      </c>
      <c r="E102" s="33">
        <v>456</v>
      </c>
      <c r="F102" s="33">
        <v>2250</v>
      </c>
      <c r="G102" s="33">
        <v>1346</v>
      </c>
      <c r="H102" s="33">
        <v>2005</v>
      </c>
      <c r="I102" s="33">
        <v>274</v>
      </c>
      <c r="J102" s="33">
        <v>73</v>
      </c>
      <c r="K102" s="33">
        <v>0</v>
      </c>
      <c r="L102" s="33">
        <v>0</v>
      </c>
      <c r="M102" s="33">
        <v>1220</v>
      </c>
      <c r="N102" s="33">
        <v>16</v>
      </c>
      <c r="O102" s="156">
        <v>3860</v>
      </c>
      <c r="P102" s="33"/>
      <c r="Q102" s="33">
        <v>7549</v>
      </c>
      <c r="R102" s="153">
        <v>1.042</v>
      </c>
      <c r="S102" s="94">
        <v>10</v>
      </c>
      <c r="U102" s="33">
        <v>3771428.6898600003</v>
      </c>
      <c r="V102" s="33">
        <v>5170966.6591599993</v>
      </c>
      <c r="W102" s="33">
        <v>42435881.940260001</v>
      </c>
      <c r="X102" s="33">
        <v>7140880.4028200004</v>
      </c>
      <c r="Y102" s="33">
        <v>1420769.7300400001</v>
      </c>
      <c r="Z102" s="33">
        <v>3926582.8400000003</v>
      </c>
      <c r="AA102" s="33">
        <v>2228418.2615599995</v>
      </c>
      <c r="AB102" s="33">
        <v>1876131.2428599999</v>
      </c>
      <c r="AC102" s="33">
        <v>9973572.5639200006</v>
      </c>
      <c r="AD102" s="33">
        <v>7897164.6500000004</v>
      </c>
      <c r="AE102" s="33">
        <v>1741241.26</v>
      </c>
      <c r="AF102" s="33">
        <v>87583038.240480021</v>
      </c>
    </row>
    <row r="103" spans="1:32">
      <c r="A103" s="94">
        <v>94</v>
      </c>
      <c r="B103" s="94" t="s">
        <v>645</v>
      </c>
      <c r="C103" s="33">
        <v>24</v>
      </c>
      <c r="D103" s="33">
        <v>0</v>
      </c>
      <c r="E103" s="33">
        <v>141</v>
      </c>
      <c r="F103" s="33">
        <v>751</v>
      </c>
      <c r="G103" s="33">
        <v>440</v>
      </c>
      <c r="H103" s="33">
        <v>418</v>
      </c>
      <c r="I103" s="33">
        <v>67</v>
      </c>
      <c r="J103" s="33">
        <v>18</v>
      </c>
      <c r="K103" s="33">
        <v>0</v>
      </c>
      <c r="L103" s="33">
        <v>0</v>
      </c>
      <c r="M103" s="33">
        <v>31</v>
      </c>
      <c r="N103" s="33">
        <v>1</v>
      </c>
      <c r="O103" s="156">
        <v>637</v>
      </c>
      <c r="P103" s="33"/>
      <c r="Q103" s="33">
        <v>1794</v>
      </c>
      <c r="R103" s="153">
        <v>1</v>
      </c>
      <c r="S103" s="94">
        <v>8</v>
      </c>
      <c r="U103" s="33">
        <v>866558.34000000008</v>
      </c>
      <c r="V103" s="33">
        <v>1179411.72</v>
      </c>
      <c r="W103" s="33">
        <v>8246955.1200000001</v>
      </c>
      <c r="X103" s="33">
        <v>1676400.2200000002</v>
      </c>
      <c r="Y103" s="33">
        <v>293645.13</v>
      </c>
      <c r="Z103" s="33">
        <v>916340.18</v>
      </c>
      <c r="AA103" s="33">
        <v>489190.63000000006</v>
      </c>
      <c r="AB103" s="33">
        <v>416371.72000000003</v>
      </c>
      <c r="AC103" s="33">
        <v>2060811.26</v>
      </c>
      <c r="AD103" s="33">
        <v>1734636.5800000003</v>
      </c>
      <c r="AE103" s="33">
        <v>429347.16</v>
      </c>
      <c r="AF103" s="33">
        <v>18309668.060000002</v>
      </c>
    </row>
    <row r="104" spans="1:32">
      <c r="A104" s="94">
        <v>95</v>
      </c>
      <c r="B104" s="94" t="s">
        <v>646</v>
      </c>
      <c r="C104" s="33">
        <v>165</v>
      </c>
      <c r="D104" s="33">
        <v>0</v>
      </c>
      <c r="E104" s="33">
        <v>864</v>
      </c>
      <c r="F104" s="33">
        <v>4445</v>
      </c>
      <c r="G104" s="33">
        <v>2604</v>
      </c>
      <c r="H104" s="33">
        <v>2096</v>
      </c>
      <c r="I104" s="33">
        <v>429</v>
      </c>
      <c r="J104" s="33">
        <v>110</v>
      </c>
      <c r="K104" s="33">
        <v>0</v>
      </c>
      <c r="L104" s="33">
        <v>0</v>
      </c>
      <c r="M104" s="33">
        <v>1004</v>
      </c>
      <c r="N104" s="33">
        <v>347</v>
      </c>
      <c r="O104" s="156">
        <v>7301</v>
      </c>
      <c r="P104" s="33"/>
      <c r="Q104" s="33">
        <v>11443</v>
      </c>
      <c r="R104" s="153">
        <v>1</v>
      </c>
      <c r="S104" s="94">
        <v>10</v>
      </c>
      <c r="U104" s="33">
        <v>5519179.7899999991</v>
      </c>
      <c r="V104" s="33">
        <v>7522530</v>
      </c>
      <c r="W104" s="33">
        <v>65375963.609999999</v>
      </c>
      <c r="X104" s="33">
        <v>10695103.890000002</v>
      </c>
      <c r="Y104" s="33">
        <v>2168262.5499999998</v>
      </c>
      <c r="Z104" s="33">
        <v>5963448.7400000002</v>
      </c>
      <c r="AA104" s="33">
        <v>3130362.92</v>
      </c>
      <c r="AB104" s="33">
        <v>2557106.21</v>
      </c>
      <c r="AC104" s="33">
        <v>15282263.379999999</v>
      </c>
      <c r="AD104" s="33">
        <v>12484491.690000001</v>
      </c>
      <c r="AE104" s="33">
        <v>2623788.1999999997</v>
      </c>
      <c r="AF104" s="33">
        <v>133322500.97999999</v>
      </c>
    </row>
    <row r="105" spans="1:32">
      <c r="A105" s="94">
        <v>96</v>
      </c>
      <c r="B105" s="94" t="s">
        <v>648</v>
      </c>
      <c r="C105" s="33">
        <v>99</v>
      </c>
      <c r="D105" s="33">
        <v>0</v>
      </c>
      <c r="E105" s="33">
        <v>235</v>
      </c>
      <c r="F105" s="33">
        <v>1352</v>
      </c>
      <c r="G105" s="33">
        <v>843</v>
      </c>
      <c r="H105" s="33">
        <v>853</v>
      </c>
      <c r="I105" s="33">
        <v>130</v>
      </c>
      <c r="J105" s="33">
        <v>34</v>
      </c>
      <c r="K105" s="33">
        <v>0</v>
      </c>
      <c r="L105" s="33">
        <v>0</v>
      </c>
      <c r="M105" s="33">
        <v>81</v>
      </c>
      <c r="N105" s="33">
        <v>85</v>
      </c>
      <c r="O105" s="156">
        <v>1123</v>
      </c>
      <c r="P105" s="33"/>
      <c r="Q105" s="33">
        <v>3499</v>
      </c>
      <c r="R105" s="153">
        <v>1</v>
      </c>
      <c r="S105" s="94">
        <v>7</v>
      </c>
      <c r="U105" s="33">
        <v>1685465.6300000001</v>
      </c>
      <c r="V105" s="33">
        <v>2299984.86</v>
      </c>
      <c r="W105" s="33">
        <v>16034365.300000001</v>
      </c>
      <c r="X105" s="33">
        <v>3226653.6599999992</v>
      </c>
      <c r="Y105" s="33">
        <v>571531.86</v>
      </c>
      <c r="Z105" s="33">
        <v>1861869.1500000004</v>
      </c>
      <c r="AA105" s="33">
        <v>972106.17999999993</v>
      </c>
      <c r="AB105" s="33">
        <v>855110.50000000012</v>
      </c>
      <c r="AC105" s="33">
        <v>4027012.9200000004</v>
      </c>
      <c r="AD105" s="33">
        <v>3371062.8800000004</v>
      </c>
      <c r="AE105" s="33">
        <v>810989.08</v>
      </c>
      <c r="AF105" s="33">
        <v>35716152.020000003</v>
      </c>
    </row>
    <row r="106" spans="1:32">
      <c r="A106" s="94">
        <v>97</v>
      </c>
      <c r="B106" s="94" t="s">
        <v>649</v>
      </c>
      <c r="C106" s="33">
        <v>182</v>
      </c>
      <c r="D106" s="33">
        <v>0</v>
      </c>
      <c r="E106" s="33">
        <v>374</v>
      </c>
      <c r="F106" s="33">
        <v>1991</v>
      </c>
      <c r="G106" s="33">
        <v>1178</v>
      </c>
      <c r="H106" s="33">
        <v>1458</v>
      </c>
      <c r="I106" s="33">
        <v>208</v>
      </c>
      <c r="J106" s="33">
        <v>56</v>
      </c>
      <c r="K106" s="33">
        <v>0</v>
      </c>
      <c r="L106" s="33">
        <v>0</v>
      </c>
      <c r="M106" s="33">
        <v>554</v>
      </c>
      <c r="N106" s="33">
        <v>0</v>
      </c>
      <c r="O106" s="156">
        <v>3340</v>
      </c>
      <c r="P106" s="33"/>
      <c r="Q106" s="33">
        <v>5646</v>
      </c>
      <c r="R106" s="153">
        <v>1</v>
      </c>
      <c r="S106" s="94">
        <v>10</v>
      </c>
      <c r="U106" s="33">
        <v>2718382.4600000004</v>
      </c>
      <c r="V106" s="33">
        <v>3711795.1399999997</v>
      </c>
      <c r="W106" s="33">
        <v>31262668.75</v>
      </c>
      <c r="X106" s="33">
        <v>5184628.72</v>
      </c>
      <c r="Y106" s="33">
        <v>1038618.5999999999</v>
      </c>
      <c r="Z106" s="33">
        <v>2917699.3899999997</v>
      </c>
      <c r="AA106" s="33">
        <v>1578128.3599999999</v>
      </c>
      <c r="AB106" s="33">
        <v>1344424.2400000002</v>
      </c>
      <c r="AC106" s="33">
        <v>7288479.2299999995</v>
      </c>
      <c r="AD106" s="33">
        <v>5987467.3899999997</v>
      </c>
      <c r="AE106" s="33">
        <v>1335746.72</v>
      </c>
      <c r="AF106" s="33">
        <v>64368039</v>
      </c>
    </row>
    <row r="107" spans="1:32">
      <c r="A107" s="94">
        <v>98</v>
      </c>
      <c r="B107" s="94" t="s">
        <v>650</v>
      </c>
      <c r="C107" s="33">
        <v>8</v>
      </c>
      <c r="D107" s="33">
        <v>0</v>
      </c>
      <c r="E107" s="33">
        <v>7</v>
      </c>
      <c r="F107" s="33">
        <v>40</v>
      </c>
      <c r="G107" s="33">
        <v>20</v>
      </c>
      <c r="H107" s="33">
        <v>18</v>
      </c>
      <c r="I107" s="33">
        <v>3</v>
      </c>
      <c r="J107" s="33">
        <v>1</v>
      </c>
      <c r="K107" s="33">
        <v>0</v>
      </c>
      <c r="L107" s="33">
        <v>0</v>
      </c>
      <c r="M107" s="33">
        <v>0</v>
      </c>
      <c r="N107" s="33">
        <v>0</v>
      </c>
      <c r="O107" s="156">
        <v>31</v>
      </c>
      <c r="P107" s="33"/>
      <c r="Q107" s="33">
        <v>89</v>
      </c>
      <c r="R107" s="153">
        <v>1</v>
      </c>
      <c r="S107" s="94">
        <v>8</v>
      </c>
      <c r="U107" s="33">
        <v>42445.120000000003</v>
      </c>
      <c r="V107" s="33">
        <v>58510.46</v>
      </c>
      <c r="W107" s="33">
        <v>400246.17999999993</v>
      </c>
      <c r="X107" s="33">
        <v>82160.88</v>
      </c>
      <c r="Y107" s="33">
        <v>14291.689999999999</v>
      </c>
      <c r="Z107" s="33">
        <v>44591.000000000007</v>
      </c>
      <c r="AA107" s="33">
        <v>23615.360000000001</v>
      </c>
      <c r="AB107" s="33">
        <v>19346.589999999997</v>
      </c>
      <c r="AC107" s="33">
        <v>100291.28000000001</v>
      </c>
      <c r="AD107" s="33">
        <v>84760.79</v>
      </c>
      <c r="AE107" s="33">
        <v>23852.62</v>
      </c>
      <c r="AF107" s="33">
        <v>894111.96999999986</v>
      </c>
    </row>
    <row r="108" spans="1:32">
      <c r="A108" s="94">
        <v>99</v>
      </c>
      <c r="B108" s="94" t="s">
        <v>651</v>
      </c>
      <c r="C108" s="33">
        <v>24</v>
      </c>
      <c r="D108" s="33">
        <v>132</v>
      </c>
      <c r="E108" s="33">
        <v>18</v>
      </c>
      <c r="F108" s="33">
        <v>986</v>
      </c>
      <c r="G108" s="33">
        <v>657</v>
      </c>
      <c r="H108" s="33">
        <v>876</v>
      </c>
      <c r="I108" s="33">
        <v>99</v>
      </c>
      <c r="J108" s="33">
        <v>26</v>
      </c>
      <c r="K108" s="33">
        <v>0</v>
      </c>
      <c r="L108" s="33">
        <v>0</v>
      </c>
      <c r="M108" s="33">
        <v>33</v>
      </c>
      <c r="N108" s="33">
        <v>0</v>
      </c>
      <c r="O108" s="156">
        <v>433</v>
      </c>
      <c r="P108" s="33"/>
      <c r="Q108" s="33">
        <v>2648</v>
      </c>
      <c r="R108" s="153">
        <v>1.05</v>
      </c>
      <c r="S108" s="94">
        <v>3</v>
      </c>
      <c r="U108" s="33">
        <v>1341801.3630000001</v>
      </c>
      <c r="V108" s="33">
        <v>1827892.206</v>
      </c>
      <c r="W108" s="33">
        <v>11233463.955</v>
      </c>
      <c r="X108" s="33">
        <v>2515554.0794999995</v>
      </c>
      <c r="Y108" s="33">
        <v>417423.67800000001</v>
      </c>
      <c r="Z108" s="33">
        <v>1419233.6499999997</v>
      </c>
      <c r="AA108" s="33">
        <v>797423.571</v>
      </c>
      <c r="AB108" s="33">
        <v>749836.63649999991</v>
      </c>
      <c r="AC108" s="33">
        <v>2929226.7795000002</v>
      </c>
      <c r="AD108" s="33">
        <v>2370252.9700000002</v>
      </c>
      <c r="AE108" s="33">
        <v>620168.12</v>
      </c>
      <c r="AF108" s="33">
        <v>26222277.008499999</v>
      </c>
    </row>
    <row r="109" spans="1:32">
      <c r="A109" s="94">
        <v>100</v>
      </c>
      <c r="B109" s="94" t="s">
        <v>652</v>
      </c>
      <c r="C109" s="33">
        <v>70</v>
      </c>
      <c r="D109" s="33">
        <v>0</v>
      </c>
      <c r="E109" s="33">
        <v>493</v>
      </c>
      <c r="F109" s="33">
        <v>2862</v>
      </c>
      <c r="G109" s="33">
        <v>1834</v>
      </c>
      <c r="H109" s="33">
        <v>2098</v>
      </c>
      <c r="I109" s="33">
        <v>332</v>
      </c>
      <c r="J109" s="33">
        <v>88</v>
      </c>
      <c r="K109" s="33">
        <v>27</v>
      </c>
      <c r="L109" s="33">
        <v>0</v>
      </c>
      <c r="M109" s="33">
        <v>1556</v>
      </c>
      <c r="N109" s="33">
        <v>9</v>
      </c>
      <c r="O109" s="156">
        <v>3018</v>
      </c>
      <c r="P109" s="33"/>
      <c r="Q109" s="33">
        <v>8901</v>
      </c>
      <c r="R109" s="153">
        <v>1.054</v>
      </c>
      <c r="S109" s="94">
        <v>8</v>
      </c>
      <c r="U109" s="33">
        <v>4526858.7917600004</v>
      </c>
      <c r="V109" s="33">
        <v>6167341.5347200008</v>
      </c>
      <c r="W109" s="33">
        <v>45092466.330480009</v>
      </c>
      <c r="X109" s="33">
        <v>8602082.6203400008</v>
      </c>
      <c r="Y109" s="33">
        <v>1584649.51716</v>
      </c>
      <c r="Z109" s="33">
        <v>4555565.8100000005</v>
      </c>
      <c r="AA109" s="33">
        <v>2644086.2178000002</v>
      </c>
      <c r="AB109" s="33">
        <v>2168185.8663599999</v>
      </c>
      <c r="AC109" s="33">
        <v>11122141.011300001</v>
      </c>
      <c r="AD109" s="33">
        <v>8847269.2100000009</v>
      </c>
      <c r="AE109" s="33">
        <v>2099030.56</v>
      </c>
      <c r="AF109" s="33">
        <v>97409677.469920009</v>
      </c>
    </row>
    <row r="110" spans="1:32">
      <c r="A110" s="94">
        <v>101</v>
      </c>
      <c r="B110" s="94" t="s">
        <v>653</v>
      </c>
      <c r="C110" s="33">
        <v>131</v>
      </c>
      <c r="D110" s="33">
        <v>1</v>
      </c>
      <c r="E110" s="33">
        <v>349</v>
      </c>
      <c r="F110" s="33">
        <v>2176</v>
      </c>
      <c r="G110" s="33">
        <v>1535</v>
      </c>
      <c r="H110" s="33">
        <v>1763</v>
      </c>
      <c r="I110" s="33">
        <v>221</v>
      </c>
      <c r="J110" s="33">
        <v>59</v>
      </c>
      <c r="K110" s="33">
        <v>0</v>
      </c>
      <c r="L110" s="33">
        <v>0</v>
      </c>
      <c r="M110" s="33">
        <v>73</v>
      </c>
      <c r="N110" s="33">
        <v>0</v>
      </c>
      <c r="O110" s="156">
        <v>564</v>
      </c>
      <c r="P110" s="33"/>
      <c r="Q110" s="33">
        <v>5963</v>
      </c>
      <c r="R110" s="153">
        <v>1.044</v>
      </c>
      <c r="S110" s="94">
        <v>2</v>
      </c>
      <c r="U110" s="33">
        <v>3000040.6132800002</v>
      </c>
      <c r="V110" s="33">
        <v>4091999.0918400004</v>
      </c>
      <c r="W110" s="33">
        <v>23601952.379519999</v>
      </c>
      <c r="X110" s="33">
        <v>5671410.451559999</v>
      </c>
      <c r="Y110" s="33">
        <v>903981.66408000025</v>
      </c>
      <c r="Z110" s="33">
        <v>3139956.7</v>
      </c>
      <c r="AA110" s="33">
        <v>1757231.8812000002</v>
      </c>
      <c r="AB110" s="33">
        <v>1595252.26404</v>
      </c>
      <c r="AC110" s="33">
        <v>6343568.8253999995</v>
      </c>
      <c r="AD110" s="33">
        <v>5214335.04</v>
      </c>
      <c r="AE110" s="33">
        <v>1407304.5799999998</v>
      </c>
      <c r="AF110" s="33">
        <v>56727033.490920007</v>
      </c>
    </row>
    <row r="111" spans="1:32">
      <c r="A111" s="94">
        <v>102</v>
      </c>
      <c r="B111" s="94" t="s">
        <v>655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4</v>
      </c>
      <c r="J111" s="33">
        <v>0</v>
      </c>
      <c r="K111" s="33">
        <v>0</v>
      </c>
      <c r="L111" s="33">
        <v>0</v>
      </c>
      <c r="M111" s="33">
        <v>0</v>
      </c>
      <c r="N111" s="33">
        <v>93</v>
      </c>
      <c r="O111" s="156">
        <v>0</v>
      </c>
      <c r="P111" s="33"/>
      <c r="Q111" s="33">
        <v>93</v>
      </c>
      <c r="R111" s="153">
        <v>1</v>
      </c>
      <c r="S111" s="94">
        <v>0</v>
      </c>
      <c r="U111" s="33">
        <v>43901.04</v>
      </c>
      <c r="V111" s="33">
        <v>61140.06</v>
      </c>
      <c r="W111" s="33">
        <v>649925.09</v>
      </c>
      <c r="X111" s="33">
        <v>74051.01999999999</v>
      </c>
      <c r="Y111" s="33">
        <v>20879.43</v>
      </c>
      <c r="Z111" s="33">
        <v>115010.58</v>
      </c>
      <c r="AA111" s="33">
        <v>34039.86</v>
      </c>
      <c r="AB111" s="33">
        <v>45851.79</v>
      </c>
      <c r="AC111" s="33">
        <v>164379.53999999998</v>
      </c>
      <c r="AD111" s="33">
        <v>116823.87000000001</v>
      </c>
      <c r="AE111" s="33">
        <v>0</v>
      </c>
      <c r="AF111" s="33">
        <v>1326002.28</v>
      </c>
    </row>
    <row r="112" spans="1:32">
      <c r="A112" s="94">
        <v>103</v>
      </c>
      <c r="B112" s="94" t="s">
        <v>657</v>
      </c>
      <c r="C112" s="33">
        <v>34</v>
      </c>
      <c r="D112" s="33">
        <v>0</v>
      </c>
      <c r="E112" s="33">
        <v>178</v>
      </c>
      <c r="F112" s="33">
        <v>969</v>
      </c>
      <c r="G112" s="33">
        <v>603</v>
      </c>
      <c r="H112" s="33">
        <v>657</v>
      </c>
      <c r="I112" s="33">
        <v>94</v>
      </c>
      <c r="J112" s="33">
        <v>25</v>
      </c>
      <c r="K112" s="33">
        <v>4</v>
      </c>
      <c r="L112" s="33">
        <v>0</v>
      </c>
      <c r="M112" s="33">
        <v>107</v>
      </c>
      <c r="N112" s="33">
        <v>0</v>
      </c>
      <c r="O112" s="156">
        <v>1271</v>
      </c>
      <c r="P112" s="33"/>
      <c r="Q112" s="33">
        <v>2533</v>
      </c>
      <c r="R112" s="153">
        <v>1</v>
      </c>
      <c r="S112" s="94">
        <v>10</v>
      </c>
      <c r="U112" s="33">
        <v>1220971.3600000001</v>
      </c>
      <c r="V112" s="33">
        <v>1665245.2399999998</v>
      </c>
      <c r="W112" s="33">
        <v>13058045.969999999</v>
      </c>
      <c r="X112" s="33">
        <v>2335886.8099999996</v>
      </c>
      <c r="Y112" s="33">
        <v>444920.2699999999</v>
      </c>
      <c r="Z112" s="33">
        <v>1309980.1499999997</v>
      </c>
      <c r="AA112" s="33">
        <v>703706.32000000018</v>
      </c>
      <c r="AB112" s="33">
        <v>610975.43999999994</v>
      </c>
      <c r="AC112" s="33">
        <v>3122181.87</v>
      </c>
      <c r="AD112" s="33">
        <v>2583547.62</v>
      </c>
      <c r="AE112" s="33">
        <v>596315.5</v>
      </c>
      <c r="AF112" s="33">
        <v>27651776.550000001</v>
      </c>
    </row>
    <row r="113" spans="1:32">
      <c r="A113" s="94">
        <v>104</v>
      </c>
      <c r="B113" s="94" t="s">
        <v>945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156">
        <v>0</v>
      </c>
      <c r="P113" s="33"/>
      <c r="Q113" s="33">
        <v>0</v>
      </c>
      <c r="R113" s="153">
        <v>1</v>
      </c>
      <c r="S113" s="94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</row>
    <row r="114" spans="1:32">
      <c r="A114" s="94">
        <v>105</v>
      </c>
      <c r="B114" s="94" t="s">
        <v>658</v>
      </c>
      <c r="C114" s="33">
        <v>0</v>
      </c>
      <c r="D114" s="33">
        <v>0</v>
      </c>
      <c r="E114" s="33">
        <v>102</v>
      </c>
      <c r="F114" s="33">
        <v>607</v>
      </c>
      <c r="G114" s="33">
        <v>256</v>
      </c>
      <c r="H114" s="33">
        <v>403</v>
      </c>
      <c r="I114" s="33">
        <v>51</v>
      </c>
      <c r="J114" s="33">
        <v>14</v>
      </c>
      <c r="K114" s="33">
        <v>0</v>
      </c>
      <c r="L114" s="33">
        <v>0</v>
      </c>
      <c r="M114" s="33">
        <v>3</v>
      </c>
      <c r="N114" s="33">
        <v>5</v>
      </c>
      <c r="O114" s="156">
        <v>138</v>
      </c>
      <c r="P114" s="33"/>
      <c r="Q114" s="33">
        <v>1376</v>
      </c>
      <c r="R114" s="153">
        <v>1</v>
      </c>
      <c r="S114" s="94">
        <v>2</v>
      </c>
      <c r="U114" s="33">
        <v>664160.9</v>
      </c>
      <c r="V114" s="33">
        <v>904609.92</v>
      </c>
      <c r="W114" s="33">
        <v>5270027.540000001</v>
      </c>
      <c r="X114" s="33">
        <v>1276827.04</v>
      </c>
      <c r="Y114" s="33">
        <v>199202.21</v>
      </c>
      <c r="Z114" s="33">
        <v>727592.2300000001</v>
      </c>
      <c r="AA114" s="33">
        <v>380487.80999999994</v>
      </c>
      <c r="AB114" s="33">
        <v>344642.14000000007</v>
      </c>
      <c r="AC114" s="33">
        <v>1398814.73</v>
      </c>
      <c r="AD114" s="33">
        <v>1208828.6199999996</v>
      </c>
      <c r="AE114" s="33">
        <v>333936.68</v>
      </c>
      <c r="AF114" s="33">
        <v>12709129.820000002</v>
      </c>
    </row>
    <row r="115" spans="1:32">
      <c r="A115" s="94">
        <v>106</v>
      </c>
      <c r="B115" s="94" t="s">
        <v>659</v>
      </c>
      <c r="C115" s="33">
        <v>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156">
        <v>0</v>
      </c>
      <c r="P115" s="33"/>
      <c r="Q115" s="33">
        <v>0</v>
      </c>
      <c r="R115" s="153">
        <v>1</v>
      </c>
      <c r="S115" s="94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</row>
    <row r="116" spans="1:32">
      <c r="A116" s="94">
        <v>107</v>
      </c>
      <c r="B116" s="94" t="s">
        <v>661</v>
      </c>
      <c r="C116" s="33">
        <v>77</v>
      </c>
      <c r="D116" s="33">
        <v>0</v>
      </c>
      <c r="E116" s="33">
        <v>248</v>
      </c>
      <c r="F116" s="33">
        <v>1117</v>
      </c>
      <c r="G116" s="33">
        <v>675</v>
      </c>
      <c r="H116" s="33">
        <v>862</v>
      </c>
      <c r="I116" s="33">
        <v>119</v>
      </c>
      <c r="J116" s="33">
        <v>30</v>
      </c>
      <c r="K116" s="33">
        <v>0</v>
      </c>
      <c r="L116" s="33">
        <v>0</v>
      </c>
      <c r="M116" s="33">
        <v>108</v>
      </c>
      <c r="N116" s="33">
        <v>130</v>
      </c>
      <c r="O116" s="156">
        <v>1181</v>
      </c>
      <c r="P116" s="33"/>
      <c r="Q116" s="33">
        <v>3179</v>
      </c>
      <c r="R116" s="153">
        <v>1.0389999999999999</v>
      </c>
      <c r="S116" s="94">
        <v>8</v>
      </c>
      <c r="U116" s="33">
        <v>1591022.2688899999</v>
      </c>
      <c r="V116" s="33">
        <v>2171105.0393599998</v>
      </c>
      <c r="W116" s="33">
        <v>16073799.555269999</v>
      </c>
      <c r="X116" s="33">
        <v>3022892.4503199998</v>
      </c>
      <c r="Y116" s="33">
        <v>558205.95011999994</v>
      </c>
      <c r="Z116" s="33">
        <v>1756107.15</v>
      </c>
      <c r="AA116" s="33">
        <v>934674.24896999996</v>
      </c>
      <c r="AB116" s="33">
        <v>850693.41668999987</v>
      </c>
      <c r="AC116" s="33">
        <v>3943117.6587699996</v>
      </c>
      <c r="AD116" s="33">
        <v>3144205.0000000005</v>
      </c>
      <c r="AE116" s="33">
        <v>715578.6</v>
      </c>
      <c r="AF116" s="33">
        <v>34761401.33839</v>
      </c>
    </row>
    <row r="117" spans="1:32">
      <c r="A117" s="94">
        <v>108</v>
      </c>
      <c r="B117" s="94" t="s">
        <v>662</v>
      </c>
      <c r="C117" s="33">
        <v>0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8</v>
      </c>
      <c r="O117" s="156">
        <v>0</v>
      </c>
      <c r="P117" s="33"/>
      <c r="Q117" s="33">
        <v>8</v>
      </c>
      <c r="R117" s="153">
        <v>1</v>
      </c>
      <c r="S117" s="94">
        <v>0</v>
      </c>
      <c r="U117" s="33">
        <v>2912</v>
      </c>
      <c r="V117" s="33">
        <v>5259.36</v>
      </c>
      <c r="W117" s="33">
        <v>53055.12</v>
      </c>
      <c r="X117" s="33">
        <v>3706.72</v>
      </c>
      <c r="Y117" s="33">
        <v>1658.48</v>
      </c>
      <c r="Z117" s="33">
        <v>9773.2800000000007</v>
      </c>
      <c r="AA117" s="33">
        <v>2928.16</v>
      </c>
      <c r="AB117" s="33">
        <v>3944.24</v>
      </c>
      <c r="AC117" s="33">
        <v>13174.56</v>
      </c>
      <c r="AD117" s="33">
        <v>8955.44</v>
      </c>
      <c r="AE117" s="33">
        <v>0</v>
      </c>
      <c r="AF117" s="33">
        <v>105367.36000000002</v>
      </c>
    </row>
    <row r="118" spans="1:32">
      <c r="A118" s="94">
        <v>109</v>
      </c>
      <c r="B118" s="94" t="s">
        <v>663</v>
      </c>
      <c r="C118" s="33">
        <v>0</v>
      </c>
      <c r="D118" s="33">
        <v>0</v>
      </c>
      <c r="E118" s="33">
        <v>1</v>
      </c>
      <c r="F118" s="33">
        <v>1</v>
      </c>
      <c r="G118" s="33">
        <v>1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156">
        <v>0</v>
      </c>
      <c r="P118" s="33"/>
      <c r="Q118" s="33">
        <v>3</v>
      </c>
      <c r="R118" s="153">
        <v>1</v>
      </c>
      <c r="S118" s="94">
        <v>0</v>
      </c>
      <c r="U118" s="33">
        <v>1092</v>
      </c>
      <c r="V118" s="33">
        <v>1972.2599999999998</v>
      </c>
      <c r="W118" s="33">
        <v>8681.73</v>
      </c>
      <c r="X118" s="33">
        <v>2102.87</v>
      </c>
      <c r="Y118" s="33">
        <v>367.9</v>
      </c>
      <c r="Z118" s="33">
        <v>1308.93</v>
      </c>
      <c r="AA118" s="33">
        <v>730.71</v>
      </c>
      <c r="AB118" s="33">
        <v>431.98</v>
      </c>
      <c r="AC118" s="33">
        <v>2581.6999999999998</v>
      </c>
      <c r="AD118" s="33">
        <v>2226.5300000000002</v>
      </c>
      <c r="AE118" s="33">
        <v>0</v>
      </c>
      <c r="AF118" s="33">
        <v>21496.61</v>
      </c>
    </row>
    <row r="119" spans="1:32">
      <c r="A119" s="94">
        <v>110</v>
      </c>
      <c r="B119" s="94" t="s">
        <v>664</v>
      </c>
      <c r="C119" s="33">
        <v>123</v>
      </c>
      <c r="D119" s="33">
        <v>0</v>
      </c>
      <c r="E119" s="33">
        <v>229</v>
      </c>
      <c r="F119" s="33">
        <v>1259</v>
      </c>
      <c r="G119" s="33">
        <v>760</v>
      </c>
      <c r="H119" s="33">
        <v>886</v>
      </c>
      <c r="I119" s="33">
        <v>118</v>
      </c>
      <c r="J119" s="33">
        <v>32</v>
      </c>
      <c r="K119" s="33">
        <v>0</v>
      </c>
      <c r="L119" s="33">
        <v>0</v>
      </c>
      <c r="M119" s="33">
        <v>20</v>
      </c>
      <c r="N119" s="33">
        <v>1</v>
      </c>
      <c r="O119" s="156">
        <v>437</v>
      </c>
      <c r="P119" s="33"/>
      <c r="Q119" s="33">
        <v>3217</v>
      </c>
      <c r="R119" s="153">
        <v>1</v>
      </c>
      <c r="S119" s="94">
        <v>3</v>
      </c>
      <c r="U119" s="33">
        <v>1547646.2300000002</v>
      </c>
      <c r="V119" s="33">
        <v>2114592.6599999997</v>
      </c>
      <c r="W119" s="33">
        <v>12537239.110000001</v>
      </c>
      <c r="X119" s="33">
        <v>2958895.13</v>
      </c>
      <c r="Y119" s="33">
        <v>473861.93</v>
      </c>
      <c r="Z119" s="33">
        <v>1677310.92</v>
      </c>
      <c r="AA119" s="33">
        <v>892307.8</v>
      </c>
      <c r="AB119" s="33">
        <v>792584.4</v>
      </c>
      <c r="AC119" s="33">
        <v>3325451.4899999998</v>
      </c>
      <c r="AD119" s="33">
        <v>2854202.7600000007</v>
      </c>
      <c r="AE119" s="33">
        <v>763283.84</v>
      </c>
      <c r="AF119" s="33">
        <v>29937376.269999996</v>
      </c>
    </row>
    <row r="120" spans="1:32">
      <c r="A120" s="94">
        <v>111</v>
      </c>
      <c r="B120" s="94" t="s">
        <v>665</v>
      </c>
      <c r="C120" s="33">
        <v>19</v>
      </c>
      <c r="D120" s="33">
        <v>0</v>
      </c>
      <c r="E120" s="33">
        <v>43</v>
      </c>
      <c r="F120" s="33">
        <v>251</v>
      </c>
      <c r="G120" s="33">
        <v>195</v>
      </c>
      <c r="H120" s="33">
        <v>258</v>
      </c>
      <c r="I120" s="33">
        <v>29</v>
      </c>
      <c r="J120" s="33">
        <v>8</v>
      </c>
      <c r="K120" s="33">
        <v>0</v>
      </c>
      <c r="L120" s="33">
        <v>0</v>
      </c>
      <c r="M120" s="33">
        <v>19</v>
      </c>
      <c r="N120" s="33">
        <v>1</v>
      </c>
      <c r="O120" s="156">
        <v>199</v>
      </c>
      <c r="P120" s="33"/>
      <c r="Q120" s="33">
        <v>777</v>
      </c>
      <c r="R120" s="153">
        <v>1</v>
      </c>
      <c r="S120" s="94">
        <v>6</v>
      </c>
      <c r="U120" s="33">
        <v>375599.81</v>
      </c>
      <c r="V120" s="33">
        <v>510486.81999999989</v>
      </c>
      <c r="W120" s="33">
        <v>3390930.71</v>
      </c>
      <c r="X120" s="33">
        <v>699702.3</v>
      </c>
      <c r="Y120" s="33">
        <v>122267.83999999998</v>
      </c>
      <c r="Z120" s="33">
        <v>417244.43000000005</v>
      </c>
      <c r="AA120" s="33">
        <v>223860.41999999998</v>
      </c>
      <c r="AB120" s="33">
        <v>209312.11</v>
      </c>
      <c r="AC120" s="33">
        <v>858202.34</v>
      </c>
      <c r="AD120" s="33">
        <v>720926.27000000014</v>
      </c>
      <c r="AE120" s="33">
        <v>190820.96</v>
      </c>
      <c r="AF120" s="33">
        <v>7719354.0099999998</v>
      </c>
    </row>
    <row r="121" spans="1:32">
      <c r="A121" s="94">
        <v>112</v>
      </c>
      <c r="B121" s="94" t="s">
        <v>666</v>
      </c>
      <c r="C121" s="33">
        <v>0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156">
        <v>0</v>
      </c>
      <c r="P121" s="33"/>
      <c r="Q121" s="33">
        <v>0</v>
      </c>
      <c r="R121" s="153">
        <v>1</v>
      </c>
      <c r="S121" s="94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</row>
    <row r="122" spans="1:32">
      <c r="A122" s="94">
        <v>113</v>
      </c>
      <c r="B122" s="94" t="s">
        <v>667</v>
      </c>
      <c r="C122" s="33">
        <v>0</v>
      </c>
      <c r="D122" s="33">
        <v>0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156">
        <v>0</v>
      </c>
      <c r="P122" s="33"/>
      <c r="Q122" s="33">
        <v>0</v>
      </c>
      <c r="R122" s="153">
        <v>1</v>
      </c>
      <c r="S122" s="94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</row>
    <row r="123" spans="1:32">
      <c r="A123" s="94">
        <v>114</v>
      </c>
      <c r="B123" s="94" t="s">
        <v>669</v>
      </c>
      <c r="C123" s="33">
        <v>60</v>
      </c>
      <c r="D123" s="33">
        <v>0</v>
      </c>
      <c r="E123" s="33">
        <v>157</v>
      </c>
      <c r="F123" s="33">
        <v>743</v>
      </c>
      <c r="G123" s="33">
        <v>420</v>
      </c>
      <c r="H123" s="33">
        <v>493</v>
      </c>
      <c r="I123" s="33">
        <v>70</v>
      </c>
      <c r="J123" s="33">
        <v>19</v>
      </c>
      <c r="K123" s="33">
        <v>0</v>
      </c>
      <c r="L123" s="33">
        <v>0</v>
      </c>
      <c r="M123" s="33">
        <v>66</v>
      </c>
      <c r="N123" s="33">
        <v>0</v>
      </c>
      <c r="O123" s="156">
        <v>860</v>
      </c>
      <c r="P123" s="33"/>
      <c r="Q123" s="33">
        <v>1909</v>
      </c>
      <c r="R123" s="153">
        <v>1</v>
      </c>
      <c r="S123" s="94">
        <v>9</v>
      </c>
      <c r="U123" s="33">
        <v>918467.74</v>
      </c>
      <c r="V123" s="33">
        <v>1255015.3799999999</v>
      </c>
      <c r="W123" s="33">
        <v>9476496.5899999999</v>
      </c>
      <c r="X123" s="33">
        <v>1764554.5599999998</v>
      </c>
      <c r="Y123" s="33">
        <v>326372.34999999998</v>
      </c>
      <c r="Z123" s="33">
        <v>986412.06</v>
      </c>
      <c r="AA123" s="33">
        <v>526358.6</v>
      </c>
      <c r="AB123" s="33">
        <v>455080.68</v>
      </c>
      <c r="AC123" s="33">
        <v>2290298.87</v>
      </c>
      <c r="AD123" s="33">
        <v>1907802.3199999998</v>
      </c>
      <c r="AE123" s="33">
        <v>453199.77999999997</v>
      </c>
      <c r="AF123" s="33">
        <v>20360058.930000003</v>
      </c>
    </row>
    <row r="124" spans="1:32">
      <c r="A124" s="94">
        <v>115</v>
      </c>
      <c r="B124" s="94" t="s">
        <v>670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156">
        <v>0</v>
      </c>
      <c r="P124" s="33"/>
      <c r="Q124" s="33">
        <v>0</v>
      </c>
      <c r="R124" s="153">
        <v>1</v>
      </c>
      <c r="S124" s="94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</row>
    <row r="125" spans="1:32">
      <c r="A125" s="94">
        <v>116</v>
      </c>
      <c r="B125" s="94" t="s">
        <v>671</v>
      </c>
      <c r="C125" s="33">
        <v>0</v>
      </c>
      <c r="D125" s="33">
        <v>0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3">
        <v>9</v>
      </c>
      <c r="O125" s="156">
        <v>0</v>
      </c>
      <c r="P125" s="33"/>
      <c r="Q125" s="33">
        <v>9</v>
      </c>
      <c r="R125" s="153">
        <v>1</v>
      </c>
      <c r="S125" s="94">
        <v>0</v>
      </c>
      <c r="U125" s="33">
        <v>3276</v>
      </c>
      <c r="V125" s="33">
        <v>5916.78</v>
      </c>
      <c r="W125" s="33">
        <v>59687.01</v>
      </c>
      <c r="X125" s="33">
        <v>4170.0599999999995</v>
      </c>
      <c r="Y125" s="33">
        <v>1865.79</v>
      </c>
      <c r="Z125" s="33">
        <v>10994.94</v>
      </c>
      <c r="AA125" s="33">
        <v>3294.18</v>
      </c>
      <c r="AB125" s="33">
        <v>4437.2699999999995</v>
      </c>
      <c r="AC125" s="33">
        <v>14821.38</v>
      </c>
      <c r="AD125" s="33">
        <v>10074.870000000001</v>
      </c>
      <c r="AE125" s="33">
        <v>0</v>
      </c>
      <c r="AF125" s="33">
        <v>118538.28</v>
      </c>
    </row>
    <row r="126" spans="1:32">
      <c r="A126" s="94">
        <v>117</v>
      </c>
      <c r="B126" s="94" t="s">
        <v>673</v>
      </c>
      <c r="C126" s="33">
        <v>1</v>
      </c>
      <c r="D126" s="33">
        <v>0</v>
      </c>
      <c r="E126" s="33">
        <v>32</v>
      </c>
      <c r="F126" s="33">
        <v>211</v>
      </c>
      <c r="G126" s="33">
        <v>132</v>
      </c>
      <c r="H126" s="33">
        <v>174</v>
      </c>
      <c r="I126" s="33">
        <v>22</v>
      </c>
      <c r="J126" s="33">
        <v>6</v>
      </c>
      <c r="K126" s="33">
        <v>0</v>
      </c>
      <c r="L126" s="33">
        <v>0</v>
      </c>
      <c r="M126" s="33">
        <v>15</v>
      </c>
      <c r="N126" s="33">
        <v>22</v>
      </c>
      <c r="O126" s="156">
        <v>116</v>
      </c>
      <c r="P126" s="33"/>
      <c r="Q126" s="33">
        <v>587</v>
      </c>
      <c r="R126" s="153">
        <v>1</v>
      </c>
      <c r="S126" s="94">
        <v>4</v>
      </c>
      <c r="U126" s="33">
        <v>283829.29000000004</v>
      </c>
      <c r="V126" s="33">
        <v>385576.83999999991</v>
      </c>
      <c r="W126" s="33">
        <v>2512901.4700000002</v>
      </c>
      <c r="X126" s="33">
        <v>532329.47</v>
      </c>
      <c r="Y126" s="33">
        <v>91498.920000000013</v>
      </c>
      <c r="Z126" s="33">
        <v>326404.08</v>
      </c>
      <c r="AA126" s="33">
        <v>168076.59</v>
      </c>
      <c r="AB126" s="33">
        <v>157276.46</v>
      </c>
      <c r="AC126" s="33">
        <v>646302.93000000005</v>
      </c>
      <c r="AD126" s="33">
        <v>543067.78</v>
      </c>
      <c r="AE126" s="33">
        <v>143115.72</v>
      </c>
      <c r="AF126" s="33">
        <v>5790379.5499999998</v>
      </c>
    </row>
    <row r="127" spans="1:32">
      <c r="A127" s="94">
        <v>118</v>
      </c>
      <c r="B127" s="94" t="s">
        <v>674</v>
      </c>
      <c r="C127" s="33">
        <v>0</v>
      </c>
      <c r="D127" s="33">
        <v>0</v>
      </c>
      <c r="E127" s="33">
        <v>81</v>
      </c>
      <c r="F127" s="33">
        <v>412</v>
      </c>
      <c r="G127" s="33">
        <v>72</v>
      </c>
      <c r="H127" s="33">
        <v>8</v>
      </c>
      <c r="I127" s="33">
        <v>22</v>
      </c>
      <c r="J127" s="33">
        <v>6</v>
      </c>
      <c r="K127" s="33">
        <v>0</v>
      </c>
      <c r="L127" s="33">
        <v>0</v>
      </c>
      <c r="M127" s="33">
        <v>2</v>
      </c>
      <c r="N127" s="33">
        <v>4</v>
      </c>
      <c r="O127" s="156">
        <v>112</v>
      </c>
      <c r="P127" s="33"/>
      <c r="Q127" s="33">
        <v>579</v>
      </c>
      <c r="R127" s="153">
        <v>1.0209999999999999</v>
      </c>
      <c r="S127" s="94">
        <v>4</v>
      </c>
      <c r="U127" s="33">
        <v>287002.36487999995</v>
      </c>
      <c r="V127" s="33">
        <v>388639.74977999995</v>
      </c>
      <c r="W127" s="33">
        <v>2315304.5574099999</v>
      </c>
      <c r="X127" s="33">
        <v>611117.99807999982</v>
      </c>
      <c r="Y127" s="33">
        <v>88408.777979999999</v>
      </c>
      <c r="Z127" s="33">
        <v>265538.31</v>
      </c>
      <c r="AA127" s="33">
        <v>136961.00357999999</v>
      </c>
      <c r="AB127" s="33">
        <v>84306.165150000001</v>
      </c>
      <c r="AC127" s="33">
        <v>621155.64306999999</v>
      </c>
      <c r="AD127" s="33">
        <v>540138.34</v>
      </c>
      <c r="AE127" s="33">
        <v>143115.72</v>
      </c>
      <c r="AF127" s="33">
        <v>5481688.6299299989</v>
      </c>
    </row>
    <row r="128" spans="1:32">
      <c r="A128" s="94">
        <v>119</v>
      </c>
      <c r="B128" s="94" t="s">
        <v>676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156">
        <v>0</v>
      </c>
      <c r="P128" s="33"/>
      <c r="Q128" s="33">
        <v>0</v>
      </c>
      <c r="R128" s="153">
        <v>1.0329999999999999</v>
      </c>
      <c r="S128" s="94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</row>
    <row r="129" spans="1:32">
      <c r="A129" s="94">
        <v>120</v>
      </c>
      <c r="B129" s="94" t="s">
        <v>678</v>
      </c>
      <c r="C129" s="33">
        <v>0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156">
        <v>0</v>
      </c>
      <c r="P129" s="33"/>
      <c r="Q129" s="33">
        <v>0</v>
      </c>
      <c r="R129" s="153">
        <v>1</v>
      </c>
      <c r="S129" s="94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</row>
    <row r="130" spans="1:32">
      <c r="A130" s="94">
        <v>121</v>
      </c>
      <c r="B130" s="94" t="s">
        <v>680</v>
      </c>
      <c r="C130" s="33">
        <v>2</v>
      </c>
      <c r="D130" s="33">
        <v>0</v>
      </c>
      <c r="E130" s="33">
        <v>5</v>
      </c>
      <c r="F130" s="33">
        <v>28</v>
      </c>
      <c r="G130" s="33">
        <v>21</v>
      </c>
      <c r="H130" s="33">
        <v>17</v>
      </c>
      <c r="I130" s="33">
        <v>3</v>
      </c>
      <c r="J130" s="33">
        <v>1</v>
      </c>
      <c r="K130" s="33">
        <v>0</v>
      </c>
      <c r="L130" s="33">
        <v>0</v>
      </c>
      <c r="M130" s="33">
        <v>0</v>
      </c>
      <c r="N130" s="33">
        <v>2</v>
      </c>
      <c r="O130" s="156">
        <v>13</v>
      </c>
      <c r="P130" s="33"/>
      <c r="Q130" s="33">
        <v>74</v>
      </c>
      <c r="R130" s="153">
        <v>1</v>
      </c>
      <c r="S130" s="94">
        <v>4</v>
      </c>
      <c r="U130" s="33">
        <v>36985.060000000005</v>
      </c>
      <c r="V130" s="33">
        <v>48649.099999999991</v>
      </c>
      <c r="W130" s="33">
        <v>302273.43999999994</v>
      </c>
      <c r="X130" s="33">
        <v>70037.11</v>
      </c>
      <c r="Y130" s="33">
        <v>11389.73</v>
      </c>
      <c r="Z130" s="33">
        <v>39355.230000000003</v>
      </c>
      <c r="AA130" s="33">
        <v>20544.370000000003</v>
      </c>
      <c r="AB130" s="33">
        <v>18046.37</v>
      </c>
      <c r="AC130" s="33">
        <v>80309.759999999995</v>
      </c>
      <c r="AD130" s="33">
        <v>68237.41</v>
      </c>
      <c r="AE130" s="33">
        <v>23852.62</v>
      </c>
      <c r="AF130" s="33">
        <v>719680.2</v>
      </c>
    </row>
    <row r="131" spans="1:32">
      <c r="A131" s="94">
        <v>122</v>
      </c>
      <c r="B131" s="94" t="s">
        <v>681</v>
      </c>
      <c r="C131" s="33">
        <v>24</v>
      </c>
      <c r="D131" s="33">
        <v>177</v>
      </c>
      <c r="E131" s="33">
        <v>1</v>
      </c>
      <c r="F131" s="33">
        <v>951</v>
      </c>
      <c r="G131" s="33">
        <v>648</v>
      </c>
      <c r="H131" s="33">
        <v>824</v>
      </c>
      <c r="I131" s="33">
        <v>95</v>
      </c>
      <c r="J131" s="33">
        <v>25</v>
      </c>
      <c r="K131" s="33">
        <v>0</v>
      </c>
      <c r="L131" s="33">
        <v>1</v>
      </c>
      <c r="M131" s="33">
        <v>29</v>
      </c>
      <c r="N131" s="33">
        <v>2</v>
      </c>
      <c r="O131" s="156">
        <v>199</v>
      </c>
      <c r="P131" s="33"/>
      <c r="Q131" s="33">
        <v>2557</v>
      </c>
      <c r="R131" s="153">
        <v>1.0289999999999999</v>
      </c>
      <c r="S131" s="94">
        <v>1</v>
      </c>
      <c r="U131" s="33">
        <v>1267581.0896699999</v>
      </c>
      <c r="V131" s="33">
        <v>1729098.1986599998</v>
      </c>
      <c r="W131" s="33">
        <v>9908005.2046499979</v>
      </c>
      <c r="X131" s="33">
        <v>2378655.5599799994</v>
      </c>
      <c r="Y131" s="33">
        <v>379476.06059999991</v>
      </c>
      <c r="Z131" s="33">
        <v>1365654.78</v>
      </c>
      <c r="AA131" s="33">
        <v>752227.92518999998</v>
      </c>
      <c r="AB131" s="33">
        <v>702800.81570999988</v>
      </c>
      <c r="AC131" s="33">
        <v>2663343.8758499995</v>
      </c>
      <c r="AD131" s="33">
        <v>2218980.0699999998</v>
      </c>
      <c r="AE131" s="33">
        <v>596315.5</v>
      </c>
      <c r="AF131" s="33">
        <v>23962139.080309998</v>
      </c>
    </row>
    <row r="132" spans="1:32">
      <c r="A132" s="94">
        <v>123</v>
      </c>
      <c r="B132" s="94" t="s">
        <v>682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8</v>
      </c>
      <c r="O132" s="156">
        <v>0</v>
      </c>
      <c r="P132" s="33"/>
      <c r="Q132" s="33">
        <v>8</v>
      </c>
      <c r="R132" s="153">
        <v>1</v>
      </c>
      <c r="S132" s="94">
        <v>0</v>
      </c>
      <c r="U132" s="33">
        <v>2912</v>
      </c>
      <c r="V132" s="33">
        <v>5259.36</v>
      </c>
      <c r="W132" s="33">
        <v>53055.12</v>
      </c>
      <c r="X132" s="33">
        <v>3706.72</v>
      </c>
      <c r="Y132" s="33">
        <v>1658.48</v>
      </c>
      <c r="Z132" s="33">
        <v>9773.2800000000007</v>
      </c>
      <c r="AA132" s="33">
        <v>2928.16</v>
      </c>
      <c r="AB132" s="33">
        <v>3944.24</v>
      </c>
      <c r="AC132" s="33">
        <v>13174.56</v>
      </c>
      <c r="AD132" s="33">
        <v>8955.44</v>
      </c>
      <c r="AE132" s="33">
        <v>0</v>
      </c>
      <c r="AF132" s="33">
        <v>105367.36000000002</v>
      </c>
    </row>
    <row r="133" spans="1:32">
      <c r="A133" s="94">
        <v>124</v>
      </c>
      <c r="B133" s="94" t="s">
        <v>684</v>
      </c>
      <c r="C133" s="33">
        <v>0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1</v>
      </c>
      <c r="O133" s="156">
        <v>0</v>
      </c>
      <c r="P133" s="33"/>
      <c r="Q133" s="33">
        <v>1</v>
      </c>
      <c r="R133" s="153">
        <v>1</v>
      </c>
      <c r="S133" s="94">
        <v>0</v>
      </c>
      <c r="U133" s="33">
        <v>364</v>
      </c>
      <c r="V133" s="33">
        <v>657.42</v>
      </c>
      <c r="W133" s="33">
        <v>6631.89</v>
      </c>
      <c r="X133" s="33">
        <v>463.34</v>
      </c>
      <c r="Y133" s="33">
        <v>207.31</v>
      </c>
      <c r="Z133" s="33">
        <v>1221.6600000000001</v>
      </c>
      <c r="AA133" s="33">
        <v>366.02</v>
      </c>
      <c r="AB133" s="33">
        <v>493.03</v>
      </c>
      <c r="AC133" s="33">
        <v>1646.82</v>
      </c>
      <c r="AD133" s="33">
        <v>1119.43</v>
      </c>
      <c r="AE133" s="33">
        <v>0</v>
      </c>
      <c r="AF133" s="33">
        <v>13170.920000000002</v>
      </c>
    </row>
    <row r="134" spans="1:32">
      <c r="A134" s="94">
        <v>125</v>
      </c>
      <c r="B134" s="94" t="s">
        <v>685</v>
      </c>
      <c r="C134" s="33">
        <v>2</v>
      </c>
      <c r="D134" s="33">
        <v>57</v>
      </c>
      <c r="E134" s="33">
        <v>0</v>
      </c>
      <c r="F134" s="33">
        <v>300</v>
      </c>
      <c r="G134" s="33">
        <v>266</v>
      </c>
      <c r="H134" s="33">
        <v>396</v>
      </c>
      <c r="I134" s="33">
        <v>37</v>
      </c>
      <c r="J134" s="33">
        <v>10</v>
      </c>
      <c r="K134" s="33">
        <v>0</v>
      </c>
      <c r="L134" s="33">
        <v>1</v>
      </c>
      <c r="M134" s="33">
        <v>3</v>
      </c>
      <c r="N134" s="33">
        <v>0</v>
      </c>
      <c r="O134" s="156">
        <v>53</v>
      </c>
      <c r="P134" s="33"/>
      <c r="Q134" s="33">
        <v>996</v>
      </c>
      <c r="R134" s="153">
        <v>1.01</v>
      </c>
      <c r="S134" s="94">
        <v>1</v>
      </c>
      <c r="U134" s="33">
        <v>485059.39829999994</v>
      </c>
      <c r="V134" s="33">
        <v>660674.83499999996</v>
      </c>
      <c r="W134" s="33">
        <v>3760132.7875000001</v>
      </c>
      <c r="X134" s="33">
        <v>883963.95840000012</v>
      </c>
      <c r="Y134" s="33">
        <v>143589.21539999999</v>
      </c>
      <c r="Z134" s="33">
        <v>550712.44000000006</v>
      </c>
      <c r="AA134" s="33">
        <v>298872.28149999992</v>
      </c>
      <c r="AB134" s="33">
        <v>297359.21059999999</v>
      </c>
      <c r="AC134" s="33">
        <v>1007629.8835</v>
      </c>
      <c r="AD134" s="33">
        <v>849265.9</v>
      </c>
      <c r="AE134" s="33">
        <v>238526.19999999998</v>
      </c>
      <c r="AF134" s="33">
        <v>9175786.1101999991</v>
      </c>
    </row>
    <row r="135" spans="1:32">
      <c r="A135" s="94">
        <v>126</v>
      </c>
      <c r="B135" s="94" t="s">
        <v>686</v>
      </c>
      <c r="C135" s="33">
        <v>0</v>
      </c>
      <c r="D135" s="33">
        <v>0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156">
        <v>0</v>
      </c>
      <c r="P135" s="33"/>
      <c r="Q135" s="33">
        <v>0</v>
      </c>
      <c r="R135" s="153">
        <v>1</v>
      </c>
      <c r="S135" s="94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0</v>
      </c>
      <c r="AC135" s="33">
        <v>0</v>
      </c>
      <c r="AD135" s="33">
        <v>0</v>
      </c>
      <c r="AE135" s="33">
        <v>0</v>
      </c>
      <c r="AF135" s="33">
        <v>0</v>
      </c>
    </row>
    <row r="136" spans="1:32">
      <c r="A136" s="94">
        <v>127</v>
      </c>
      <c r="B136" s="94" t="s">
        <v>687</v>
      </c>
      <c r="C136" s="33">
        <v>0</v>
      </c>
      <c r="D136" s="33">
        <v>0</v>
      </c>
      <c r="E136" s="33">
        <v>17</v>
      </c>
      <c r="F136" s="33">
        <v>144</v>
      </c>
      <c r="G136" s="33">
        <v>86</v>
      </c>
      <c r="H136" s="33">
        <v>89</v>
      </c>
      <c r="I136" s="33">
        <v>14</v>
      </c>
      <c r="J136" s="33">
        <v>3</v>
      </c>
      <c r="K136" s="33">
        <v>0</v>
      </c>
      <c r="L136" s="33">
        <v>0</v>
      </c>
      <c r="M136" s="33">
        <v>0</v>
      </c>
      <c r="N136" s="33">
        <v>14</v>
      </c>
      <c r="O136" s="156">
        <v>50</v>
      </c>
      <c r="P136" s="33"/>
      <c r="Q136" s="33">
        <v>350</v>
      </c>
      <c r="R136" s="153">
        <v>1</v>
      </c>
      <c r="S136" s="94">
        <v>3</v>
      </c>
      <c r="U136" s="33">
        <v>170108.42</v>
      </c>
      <c r="V136" s="33">
        <v>230097</v>
      </c>
      <c r="W136" s="33">
        <v>1420393.94</v>
      </c>
      <c r="X136" s="33">
        <v>328542.62000000005</v>
      </c>
      <c r="Y136" s="33">
        <v>53308.62999999999</v>
      </c>
      <c r="Z136" s="33">
        <v>191889.41</v>
      </c>
      <c r="AA136" s="33">
        <v>98128.16</v>
      </c>
      <c r="AB136" s="33">
        <v>89502.94</v>
      </c>
      <c r="AC136" s="33">
        <v>376769.93999999994</v>
      </c>
      <c r="AD136" s="33">
        <v>320020.89</v>
      </c>
      <c r="AE136" s="33">
        <v>71557.86</v>
      </c>
      <c r="AF136" s="33">
        <v>3350319.81</v>
      </c>
    </row>
    <row r="137" spans="1:32">
      <c r="A137" s="94">
        <v>128</v>
      </c>
      <c r="B137" s="94" t="s">
        <v>688</v>
      </c>
      <c r="C137" s="33">
        <v>202</v>
      </c>
      <c r="D137" s="33">
        <v>320</v>
      </c>
      <c r="E137" s="33">
        <v>300</v>
      </c>
      <c r="F137" s="33">
        <v>3320</v>
      </c>
      <c r="G137" s="33">
        <v>1920</v>
      </c>
      <c r="H137" s="33">
        <v>1836</v>
      </c>
      <c r="I137" s="33">
        <v>304</v>
      </c>
      <c r="J137" s="33">
        <v>81</v>
      </c>
      <c r="K137" s="33">
        <v>0</v>
      </c>
      <c r="L137" s="33">
        <v>19</v>
      </c>
      <c r="M137" s="33">
        <v>508</v>
      </c>
      <c r="N137" s="33">
        <v>45</v>
      </c>
      <c r="O137" s="156">
        <v>3687</v>
      </c>
      <c r="P137" s="33"/>
      <c r="Q137" s="33">
        <v>8200</v>
      </c>
      <c r="R137" s="153">
        <v>1</v>
      </c>
      <c r="S137" s="94">
        <v>9</v>
      </c>
      <c r="U137" s="33">
        <v>3951843.6999999997</v>
      </c>
      <c r="V137" s="33">
        <v>5390520.7000000002</v>
      </c>
      <c r="W137" s="33">
        <v>40937154.710000001</v>
      </c>
      <c r="X137" s="33">
        <v>7616775.3099999987</v>
      </c>
      <c r="Y137" s="33">
        <v>1415953.66</v>
      </c>
      <c r="Z137" s="33">
        <v>4199624.9400000004</v>
      </c>
      <c r="AA137" s="33">
        <v>2251534.6800000002</v>
      </c>
      <c r="AB137" s="33">
        <v>1889183.83</v>
      </c>
      <c r="AC137" s="33">
        <v>9945073.3900000025</v>
      </c>
      <c r="AD137" s="33">
        <v>8278796.8799999999</v>
      </c>
      <c r="AE137" s="33">
        <v>1932062.22</v>
      </c>
      <c r="AF137" s="33">
        <v>87808524.019999996</v>
      </c>
    </row>
    <row r="138" spans="1:32">
      <c r="A138" s="94">
        <v>129</v>
      </c>
      <c r="B138" s="94" t="s">
        <v>689</v>
      </c>
      <c r="C138" s="33">
        <v>0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3</v>
      </c>
      <c r="O138" s="156">
        <v>0</v>
      </c>
      <c r="P138" s="33"/>
      <c r="Q138" s="33">
        <v>3</v>
      </c>
      <c r="R138" s="153">
        <v>1</v>
      </c>
      <c r="S138" s="94">
        <v>0</v>
      </c>
      <c r="U138" s="33">
        <v>1092</v>
      </c>
      <c r="V138" s="33">
        <v>1972.2599999999998</v>
      </c>
      <c r="W138" s="33">
        <v>19895.670000000002</v>
      </c>
      <c r="X138" s="33">
        <v>1390.02</v>
      </c>
      <c r="Y138" s="33">
        <v>621.93000000000006</v>
      </c>
      <c r="Z138" s="33">
        <v>3664.9800000000005</v>
      </c>
      <c r="AA138" s="33">
        <v>1098.06</v>
      </c>
      <c r="AB138" s="33">
        <v>1479.09</v>
      </c>
      <c r="AC138" s="33">
        <v>4940.46</v>
      </c>
      <c r="AD138" s="33">
        <v>3358.29</v>
      </c>
      <c r="AE138" s="33">
        <v>0</v>
      </c>
      <c r="AF138" s="33">
        <v>39512.76</v>
      </c>
    </row>
    <row r="139" spans="1:32">
      <c r="A139" s="94">
        <v>130</v>
      </c>
      <c r="B139" s="94" t="s">
        <v>690</v>
      </c>
      <c r="C139" s="33">
        <v>0</v>
      </c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156">
        <v>0</v>
      </c>
      <c r="P139" s="33"/>
      <c r="Q139" s="33">
        <v>0</v>
      </c>
      <c r="R139" s="153">
        <v>1</v>
      </c>
      <c r="S139" s="94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</row>
    <row r="140" spans="1:32">
      <c r="A140" s="94">
        <v>131</v>
      </c>
      <c r="B140" s="94" t="s">
        <v>691</v>
      </c>
      <c r="C140" s="33">
        <v>37</v>
      </c>
      <c r="D140" s="33">
        <v>5</v>
      </c>
      <c r="E140" s="33">
        <v>297</v>
      </c>
      <c r="F140" s="33">
        <v>1698</v>
      </c>
      <c r="G140" s="33">
        <v>1076</v>
      </c>
      <c r="H140" s="33">
        <v>1230</v>
      </c>
      <c r="I140" s="33">
        <v>162</v>
      </c>
      <c r="J140" s="33">
        <v>43</v>
      </c>
      <c r="K140" s="33">
        <v>0</v>
      </c>
      <c r="L140" s="33">
        <v>0</v>
      </c>
      <c r="M140" s="33">
        <v>8</v>
      </c>
      <c r="N140" s="33">
        <v>1</v>
      </c>
      <c r="O140" s="156">
        <v>273</v>
      </c>
      <c r="P140" s="33"/>
      <c r="Q140" s="33">
        <v>4332</v>
      </c>
      <c r="R140" s="153">
        <v>1.0369999999999999</v>
      </c>
      <c r="S140" s="94">
        <v>1</v>
      </c>
      <c r="U140" s="33">
        <v>2168883.13564</v>
      </c>
      <c r="V140" s="33">
        <v>2952636.038279999</v>
      </c>
      <c r="W140" s="33">
        <v>16511329.882659998</v>
      </c>
      <c r="X140" s="33">
        <v>4135972.6458599991</v>
      </c>
      <c r="Y140" s="33">
        <v>640772.46259999997</v>
      </c>
      <c r="Z140" s="33">
        <v>2268991.9700000002</v>
      </c>
      <c r="AA140" s="33">
        <v>1254061.4178999998</v>
      </c>
      <c r="AB140" s="33">
        <v>1128303.82644</v>
      </c>
      <c r="AC140" s="33">
        <v>4496702.5532999998</v>
      </c>
      <c r="AD140" s="33">
        <v>3746571.4000000004</v>
      </c>
      <c r="AE140" s="33">
        <v>1025662.6599999999</v>
      </c>
      <c r="AF140" s="33">
        <v>40329887.992679983</v>
      </c>
    </row>
    <row r="141" spans="1:32">
      <c r="A141" s="94">
        <v>132</v>
      </c>
      <c r="B141" s="94" t="s">
        <v>692</v>
      </c>
      <c r="C141" s="33">
        <v>0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1</v>
      </c>
      <c r="J141" s="33">
        <v>0</v>
      </c>
      <c r="K141" s="33">
        <v>0</v>
      </c>
      <c r="L141" s="33">
        <v>0</v>
      </c>
      <c r="M141" s="33">
        <v>0</v>
      </c>
      <c r="N141" s="33">
        <v>15</v>
      </c>
      <c r="O141" s="156">
        <v>0</v>
      </c>
      <c r="P141" s="33"/>
      <c r="Q141" s="33">
        <v>15</v>
      </c>
      <c r="R141" s="153">
        <v>1</v>
      </c>
      <c r="S141" s="94">
        <v>0</v>
      </c>
      <c r="U141" s="33">
        <v>7972.26</v>
      </c>
      <c r="V141" s="33">
        <v>9861.2999999999993</v>
      </c>
      <c r="W141" s="33">
        <v>107768.18000000001</v>
      </c>
      <c r="X141" s="33">
        <v>14690.2</v>
      </c>
      <c r="Y141" s="33">
        <v>3509.55</v>
      </c>
      <c r="Z141" s="33">
        <v>18673.95</v>
      </c>
      <c r="AA141" s="33">
        <v>5490.2999999999993</v>
      </c>
      <c r="AB141" s="33">
        <v>7395.45</v>
      </c>
      <c r="AC141" s="33">
        <v>27508.62</v>
      </c>
      <c r="AD141" s="33">
        <v>19970.670000000002</v>
      </c>
      <c r="AE141" s="33">
        <v>0</v>
      </c>
      <c r="AF141" s="33">
        <v>222840.48</v>
      </c>
    </row>
    <row r="142" spans="1:32">
      <c r="A142" s="94">
        <v>133</v>
      </c>
      <c r="B142" s="94" t="s">
        <v>693</v>
      </c>
      <c r="C142" s="33">
        <v>18</v>
      </c>
      <c r="D142" s="33">
        <v>0</v>
      </c>
      <c r="E142" s="33">
        <v>104</v>
      </c>
      <c r="F142" s="33">
        <v>435</v>
      </c>
      <c r="G142" s="33">
        <v>303</v>
      </c>
      <c r="H142" s="33">
        <v>251</v>
      </c>
      <c r="I142" s="33">
        <v>44</v>
      </c>
      <c r="J142" s="33">
        <v>12</v>
      </c>
      <c r="K142" s="33">
        <v>0</v>
      </c>
      <c r="L142" s="33">
        <v>0</v>
      </c>
      <c r="M142" s="33">
        <v>69</v>
      </c>
      <c r="N142" s="33">
        <v>0</v>
      </c>
      <c r="O142" s="156">
        <v>444</v>
      </c>
      <c r="P142" s="33"/>
      <c r="Q142" s="33">
        <v>1171</v>
      </c>
      <c r="R142" s="153">
        <v>1.036</v>
      </c>
      <c r="S142" s="94">
        <v>8</v>
      </c>
      <c r="U142" s="33">
        <v>587340.24664000003</v>
      </c>
      <c r="V142" s="33">
        <v>797553.20400000003</v>
      </c>
      <c r="W142" s="33">
        <v>5720502.1997199999</v>
      </c>
      <c r="X142" s="33">
        <v>1131629.6686800001</v>
      </c>
      <c r="Y142" s="33">
        <v>202819.79200000002</v>
      </c>
      <c r="Z142" s="33">
        <v>591986.59</v>
      </c>
      <c r="AA142" s="33">
        <v>332245.42792000005</v>
      </c>
      <c r="AB142" s="33">
        <v>273887.1128</v>
      </c>
      <c r="AC142" s="33">
        <v>1423277.0538000001</v>
      </c>
      <c r="AD142" s="33">
        <v>1152279.29</v>
      </c>
      <c r="AE142" s="33">
        <v>286231.44</v>
      </c>
      <c r="AF142" s="33">
        <v>12499752.025560001</v>
      </c>
    </row>
    <row r="143" spans="1:32">
      <c r="A143" s="94">
        <v>134</v>
      </c>
      <c r="B143" s="94" t="s">
        <v>694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1</v>
      </c>
      <c r="O143" s="156">
        <v>0</v>
      </c>
      <c r="P143" s="33"/>
      <c r="Q143" s="33">
        <v>1</v>
      </c>
      <c r="R143" s="153">
        <v>1</v>
      </c>
      <c r="S143" s="94">
        <v>0</v>
      </c>
      <c r="U143" s="33">
        <v>364</v>
      </c>
      <c r="V143" s="33">
        <v>657.42</v>
      </c>
      <c r="W143" s="33">
        <v>6631.89</v>
      </c>
      <c r="X143" s="33">
        <v>463.34</v>
      </c>
      <c r="Y143" s="33">
        <v>207.31</v>
      </c>
      <c r="Z143" s="33">
        <v>1221.6600000000001</v>
      </c>
      <c r="AA143" s="33">
        <v>366.02</v>
      </c>
      <c r="AB143" s="33">
        <v>493.03</v>
      </c>
      <c r="AC143" s="33">
        <v>1646.82</v>
      </c>
      <c r="AD143" s="33">
        <v>1119.43</v>
      </c>
      <c r="AE143" s="33">
        <v>0</v>
      </c>
      <c r="AF143" s="33">
        <v>13170.920000000002</v>
      </c>
    </row>
    <row r="144" spans="1:32">
      <c r="A144" s="94">
        <v>135</v>
      </c>
      <c r="B144" s="94" t="s">
        <v>696</v>
      </c>
      <c r="C144" s="33">
        <v>0</v>
      </c>
      <c r="D144" s="33">
        <v>0</v>
      </c>
      <c r="E144" s="33">
        <v>18</v>
      </c>
      <c r="F144" s="33">
        <v>104</v>
      </c>
      <c r="G144" s="33">
        <v>23</v>
      </c>
      <c r="H144" s="33">
        <v>0</v>
      </c>
      <c r="I144" s="33">
        <v>5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156">
        <v>64</v>
      </c>
      <c r="P144" s="33"/>
      <c r="Q144" s="33">
        <v>145</v>
      </c>
      <c r="R144" s="153">
        <v>1</v>
      </c>
      <c r="S144" s="94">
        <v>9</v>
      </c>
      <c r="U144" s="33">
        <v>67853.56</v>
      </c>
      <c r="V144" s="33">
        <v>95325.9</v>
      </c>
      <c r="W144" s="33">
        <v>675304.94000000006</v>
      </c>
      <c r="X144" s="33">
        <v>145865.04999999999</v>
      </c>
      <c r="Y144" s="33">
        <v>24041.379999999997</v>
      </c>
      <c r="Z144" s="33">
        <v>65010.2</v>
      </c>
      <c r="AA144" s="33">
        <v>33477.69</v>
      </c>
      <c r="AB144" s="33">
        <v>20102.09</v>
      </c>
      <c r="AC144" s="33">
        <v>168702.5</v>
      </c>
      <c r="AD144" s="33">
        <v>145271.14000000001</v>
      </c>
      <c r="AE144" s="33">
        <v>23852.62</v>
      </c>
      <c r="AF144" s="33">
        <v>1464807.0700000003</v>
      </c>
    </row>
    <row r="145" spans="1:32">
      <c r="A145" s="94">
        <v>136</v>
      </c>
      <c r="B145" s="94" t="s">
        <v>697</v>
      </c>
      <c r="C145" s="33">
        <v>18</v>
      </c>
      <c r="D145" s="33">
        <v>186</v>
      </c>
      <c r="E145" s="33">
        <v>11</v>
      </c>
      <c r="F145" s="33">
        <v>978</v>
      </c>
      <c r="G145" s="33">
        <v>677</v>
      </c>
      <c r="H145" s="33">
        <v>775</v>
      </c>
      <c r="I145" s="33">
        <v>98</v>
      </c>
      <c r="J145" s="33">
        <v>26</v>
      </c>
      <c r="K145" s="33">
        <v>1</v>
      </c>
      <c r="L145" s="33">
        <v>4</v>
      </c>
      <c r="M145" s="33">
        <v>55</v>
      </c>
      <c r="N145" s="33">
        <v>13</v>
      </c>
      <c r="O145" s="156">
        <v>206</v>
      </c>
      <c r="P145" s="33"/>
      <c r="Q145" s="33">
        <v>2614</v>
      </c>
      <c r="R145" s="153">
        <v>1.046</v>
      </c>
      <c r="S145" s="94">
        <v>1</v>
      </c>
      <c r="U145" s="33">
        <v>1320926.8534800003</v>
      </c>
      <c r="V145" s="33">
        <v>1797205.04596</v>
      </c>
      <c r="W145" s="33">
        <v>10330526.998640001</v>
      </c>
      <c r="X145" s="33">
        <v>2489989.5275199995</v>
      </c>
      <c r="Y145" s="33">
        <v>396890.78820000001</v>
      </c>
      <c r="Z145" s="33">
        <v>1387600.93</v>
      </c>
      <c r="AA145" s="33">
        <v>776349.58892000001</v>
      </c>
      <c r="AB145" s="33">
        <v>709880.82856000005</v>
      </c>
      <c r="AC145" s="33">
        <v>2787769.0019800002</v>
      </c>
      <c r="AD145" s="33">
        <v>2285590.23</v>
      </c>
      <c r="AE145" s="33">
        <v>620168.12</v>
      </c>
      <c r="AF145" s="33">
        <v>24902897.913260002</v>
      </c>
    </row>
    <row r="146" spans="1:32">
      <c r="A146" s="94">
        <v>137</v>
      </c>
      <c r="B146" s="94" t="s">
        <v>698</v>
      </c>
      <c r="C146" s="33">
        <v>145</v>
      </c>
      <c r="D146" s="33">
        <v>0</v>
      </c>
      <c r="E146" s="33">
        <v>442</v>
      </c>
      <c r="F146" s="33">
        <v>1783</v>
      </c>
      <c r="G146" s="33">
        <v>1042</v>
      </c>
      <c r="H146" s="33">
        <v>1466</v>
      </c>
      <c r="I146" s="33">
        <v>243</v>
      </c>
      <c r="J146" s="33">
        <v>60</v>
      </c>
      <c r="K146" s="33">
        <v>69</v>
      </c>
      <c r="L146" s="33">
        <v>0</v>
      </c>
      <c r="M146" s="33">
        <v>1269</v>
      </c>
      <c r="N146" s="33">
        <v>369</v>
      </c>
      <c r="O146" s="156">
        <v>4598</v>
      </c>
      <c r="P146" s="33"/>
      <c r="Q146" s="33">
        <v>6479</v>
      </c>
      <c r="R146" s="153">
        <v>1</v>
      </c>
      <c r="S146" s="94">
        <v>10</v>
      </c>
      <c r="U146" s="33">
        <v>3119209.61</v>
      </c>
      <c r="V146" s="33">
        <v>4258768.9000000004</v>
      </c>
      <c r="W146" s="33">
        <v>40665718.910000004</v>
      </c>
      <c r="X146" s="33">
        <v>5895484.5199999996</v>
      </c>
      <c r="Y146" s="33">
        <v>1304224.1399999999</v>
      </c>
      <c r="Z146" s="33">
        <v>3584814.69</v>
      </c>
      <c r="AA146" s="33">
        <v>1860484.9100000001</v>
      </c>
      <c r="AB146" s="33">
        <v>1576420.4700000002</v>
      </c>
      <c r="AC146" s="33">
        <v>9223320.1500000004</v>
      </c>
      <c r="AD146" s="33">
        <v>7424772.1699999999</v>
      </c>
      <c r="AE146" s="33">
        <v>1431157.2</v>
      </c>
      <c r="AF146" s="33">
        <v>80344375.670000002</v>
      </c>
    </row>
    <row r="147" spans="1:32">
      <c r="A147" s="94">
        <v>138</v>
      </c>
      <c r="B147" s="94" t="s">
        <v>699</v>
      </c>
      <c r="C147" s="33">
        <v>14</v>
      </c>
      <c r="D147" s="33">
        <v>0</v>
      </c>
      <c r="E147" s="33">
        <v>62</v>
      </c>
      <c r="F147" s="33">
        <v>353</v>
      </c>
      <c r="G147" s="33">
        <v>256</v>
      </c>
      <c r="H147" s="33">
        <v>343</v>
      </c>
      <c r="I147" s="33">
        <v>39</v>
      </c>
      <c r="J147" s="33">
        <v>10</v>
      </c>
      <c r="K147" s="33">
        <v>0</v>
      </c>
      <c r="L147" s="33">
        <v>0</v>
      </c>
      <c r="M147" s="33">
        <v>19</v>
      </c>
      <c r="N147" s="33">
        <v>1</v>
      </c>
      <c r="O147" s="156">
        <v>137</v>
      </c>
      <c r="P147" s="33"/>
      <c r="Q147" s="33">
        <v>1041</v>
      </c>
      <c r="R147" s="153">
        <v>1.032</v>
      </c>
      <c r="S147" s="94">
        <v>3</v>
      </c>
      <c r="U147" s="33">
        <v>518089.67616000003</v>
      </c>
      <c r="V147" s="33">
        <v>706274.33952000004</v>
      </c>
      <c r="W147" s="33">
        <v>4250544.2208000002</v>
      </c>
      <c r="X147" s="33">
        <v>972281.27664000017</v>
      </c>
      <c r="Y147" s="33">
        <v>159365.83631999997</v>
      </c>
      <c r="Z147" s="33">
        <v>558391.05000000005</v>
      </c>
      <c r="AA147" s="33">
        <v>308338.65864000004</v>
      </c>
      <c r="AB147" s="33">
        <v>287983.62480000005</v>
      </c>
      <c r="AC147" s="33">
        <v>1118526.37848</v>
      </c>
      <c r="AD147" s="33">
        <v>923603.02</v>
      </c>
      <c r="AE147" s="33">
        <v>238526.19999999998</v>
      </c>
      <c r="AF147" s="33">
        <v>10041924.281359999</v>
      </c>
    </row>
    <row r="148" spans="1:32">
      <c r="A148" s="94">
        <v>139</v>
      </c>
      <c r="B148" s="94" t="s">
        <v>700</v>
      </c>
      <c r="C148" s="33">
        <v>24</v>
      </c>
      <c r="D148" s="33">
        <v>1</v>
      </c>
      <c r="E148" s="33">
        <v>192</v>
      </c>
      <c r="F148" s="33">
        <v>1210</v>
      </c>
      <c r="G148" s="33">
        <v>873</v>
      </c>
      <c r="H148" s="33">
        <v>1135</v>
      </c>
      <c r="I148" s="33">
        <v>130</v>
      </c>
      <c r="J148" s="33">
        <v>35</v>
      </c>
      <c r="K148" s="33">
        <v>3</v>
      </c>
      <c r="L148" s="33">
        <v>0</v>
      </c>
      <c r="M148" s="33">
        <v>56</v>
      </c>
      <c r="N148" s="33">
        <v>5</v>
      </c>
      <c r="O148" s="156">
        <v>160</v>
      </c>
      <c r="P148" s="33"/>
      <c r="Q148" s="33">
        <v>3486</v>
      </c>
      <c r="R148" s="153">
        <v>1.0860000000000001</v>
      </c>
      <c r="S148" s="94">
        <v>1</v>
      </c>
      <c r="U148" s="33">
        <v>1827806.6460600004</v>
      </c>
      <c r="V148" s="33">
        <v>2488144.3522800007</v>
      </c>
      <c r="W148" s="33">
        <v>13957353.6129</v>
      </c>
      <c r="X148" s="33">
        <v>3421784.2972200001</v>
      </c>
      <c r="Y148" s="33">
        <v>539382.25164000003</v>
      </c>
      <c r="Z148" s="33">
        <v>1866975.3900000001</v>
      </c>
      <c r="AA148" s="33">
        <v>1085178.6256199998</v>
      </c>
      <c r="AB148" s="33">
        <v>1012665.0155399999</v>
      </c>
      <c r="AC148" s="33">
        <v>3786077.8604400004</v>
      </c>
      <c r="AD148" s="33">
        <v>2997427.42</v>
      </c>
      <c r="AE148" s="33">
        <v>834841.7</v>
      </c>
      <c r="AF148" s="33">
        <v>33817637.171700001</v>
      </c>
    </row>
    <row r="149" spans="1:32">
      <c r="A149" s="94">
        <v>140</v>
      </c>
      <c r="B149" s="94" t="s">
        <v>701</v>
      </c>
      <c r="C149" s="33">
        <v>0</v>
      </c>
      <c r="D149" s="33">
        <v>0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156">
        <v>0</v>
      </c>
      <c r="P149" s="33"/>
      <c r="Q149" s="33">
        <v>0</v>
      </c>
      <c r="R149" s="153">
        <v>1</v>
      </c>
      <c r="S149" s="94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0</v>
      </c>
      <c r="AD149" s="33">
        <v>0</v>
      </c>
      <c r="AE149" s="33">
        <v>0</v>
      </c>
      <c r="AF149" s="33">
        <v>0</v>
      </c>
    </row>
    <row r="150" spans="1:32">
      <c r="A150" s="94">
        <v>141</v>
      </c>
      <c r="B150" s="94" t="s">
        <v>702</v>
      </c>
      <c r="C150" s="33">
        <v>45</v>
      </c>
      <c r="D150" s="33">
        <v>159</v>
      </c>
      <c r="E150" s="33">
        <v>16</v>
      </c>
      <c r="F150" s="33">
        <v>1009</v>
      </c>
      <c r="G150" s="33">
        <v>654</v>
      </c>
      <c r="H150" s="33">
        <v>734</v>
      </c>
      <c r="I150" s="33">
        <v>100</v>
      </c>
      <c r="J150" s="33">
        <v>27</v>
      </c>
      <c r="K150" s="33">
        <v>0</v>
      </c>
      <c r="L150" s="33">
        <v>19</v>
      </c>
      <c r="M150" s="33">
        <v>162</v>
      </c>
      <c r="N150" s="33">
        <v>0</v>
      </c>
      <c r="O150" s="156">
        <v>668</v>
      </c>
      <c r="P150" s="33"/>
      <c r="Q150" s="33">
        <v>2688</v>
      </c>
      <c r="R150" s="153">
        <v>1.042</v>
      </c>
      <c r="S150" s="94">
        <v>6</v>
      </c>
      <c r="U150" s="33">
        <v>1351417.14848</v>
      </c>
      <c r="V150" s="33">
        <v>1840339.8245199998</v>
      </c>
      <c r="W150" s="33">
        <v>12171555.5789</v>
      </c>
      <c r="X150" s="33">
        <v>2559668.3422599998</v>
      </c>
      <c r="Y150" s="33">
        <v>442288.5183</v>
      </c>
      <c r="Z150" s="33">
        <v>1399206.7899999998</v>
      </c>
      <c r="AA150" s="33">
        <v>788701.03276000009</v>
      </c>
      <c r="AB150" s="33">
        <v>694532.40844000003</v>
      </c>
      <c r="AC150" s="33">
        <v>3103767.2732200003</v>
      </c>
      <c r="AD150" s="33">
        <v>2517154.2499999995</v>
      </c>
      <c r="AE150" s="33">
        <v>644020.74</v>
      </c>
      <c r="AF150" s="33">
        <v>27512651.906879999</v>
      </c>
    </row>
    <row r="151" spans="1:32">
      <c r="A151" s="94">
        <v>142</v>
      </c>
      <c r="B151" s="94" t="s">
        <v>703</v>
      </c>
      <c r="C151" s="33">
        <v>51</v>
      </c>
      <c r="D151" s="33">
        <v>32</v>
      </c>
      <c r="E151" s="33">
        <v>25</v>
      </c>
      <c r="F151" s="33">
        <v>336</v>
      </c>
      <c r="G151" s="33">
        <v>240</v>
      </c>
      <c r="H151" s="33">
        <v>351</v>
      </c>
      <c r="I151" s="33">
        <v>36</v>
      </c>
      <c r="J151" s="33">
        <v>10</v>
      </c>
      <c r="K151" s="33">
        <v>0</v>
      </c>
      <c r="L151" s="33">
        <v>0</v>
      </c>
      <c r="M151" s="33">
        <v>4</v>
      </c>
      <c r="N151" s="33">
        <v>4</v>
      </c>
      <c r="O151" s="156">
        <v>314</v>
      </c>
      <c r="P151" s="33"/>
      <c r="Q151" s="33">
        <v>1002</v>
      </c>
      <c r="R151" s="153">
        <v>1.024</v>
      </c>
      <c r="S151" s="94">
        <v>7</v>
      </c>
      <c r="U151" s="33">
        <v>491633.44896000007</v>
      </c>
      <c r="V151" s="33">
        <v>674208.72704000014</v>
      </c>
      <c r="W151" s="33">
        <v>4658064.5068799993</v>
      </c>
      <c r="X151" s="33">
        <v>912132.14720000012</v>
      </c>
      <c r="Y151" s="33">
        <v>164500.07039999997</v>
      </c>
      <c r="Z151" s="33">
        <v>544560.37</v>
      </c>
      <c r="AA151" s="33">
        <v>296420.76160000003</v>
      </c>
      <c r="AB151" s="33">
        <v>283287.81823999999</v>
      </c>
      <c r="AC151" s="33">
        <v>1155170.47808</v>
      </c>
      <c r="AD151" s="33">
        <v>940696.35</v>
      </c>
      <c r="AE151" s="33">
        <v>238526.19999999998</v>
      </c>
      <c r="AF151" s="33">
        <v>10359200.878399998</v>
      </c>
    </row>
    <row r="152" spans="1:32">
      <c r="A152" s="94">
        <v>143</v>
      </c>
      <c r="B152" s="94" t="s">
        <v>704</v>
      </c>
      <c r="C152" s="33">
        <v>0</v>
      </c>
      <c r="D152" s="33">
        <v>0</v>
      </c>
      <c r="E152" s="33">
        <v>0</v>
      </c>
      <c r="F152" s="33">
        <v>0</v>
      </c>
      <c r="G152" s="33">
        <v>0</v>
      </c>
      <c r="H152" s="33">
        <v>0</v>
      </c>
      <c r="I152" s="33">
        <v>1</v>
      </c>
      <c r="J152" s="33">
        <v>0</v>
      </c>
      <c r="K152" s="33">
        <v>0</v>
      </c>
      <c r="L152" s="33">
        <v>0</v>
      </c>
      <c r="M152" s="33">
        <v>0</v>
      </c>
      <c r="N152" s="33">
        <v>23</v>
      </c>
      <c r="O152" s="156">
        <v>0</v>
      </c>
      <c r="P152" s="33"/>
      <c r="Q152" s="33">
        <v>23</v>
      </c>
      <c r="R152" s="153">
        <v>1</v>
      </c>
      <c r="S152" s="94">
        <v>0</v>
      </c>
      <c r="U152" s="33">
        <v>10884.26</v>
      </c>
      <c r="V152" s="33">
        <v>15120.66</v>
      </c>
      <c r="W152" s="33">
        <v>160823.29999999999</v>
      </c>
      <c r="X152" s="33">
        <v>18396.919999999998</v>
      </c>
      <c r="Y152" s="33">
        <v>5168.03</v>
      </c>
      <c r="Z152" s="33">
        <v>28447.23</v>
      </c>
      <c r="AA152" s="33">
        <v>8418.4599999999991</v>
      </c>
      <c r="AB152" s="33">
        <v>11339.689999999999</v>
      </c>
      <c r="AC152" s="33">
        <v>40683.18</v>
      </c>
      <c r="AD152" s="33">
        <v>28926.110000000004</v>
      </c>
      <c r="AE152" s="33">
        <v>0</v>
      </c>
      <c r="AF152" s="33">
        <v>328207.83999999997</v>
      </c>
    </row>
    <row r="153" spans="1:32">
      <c r="A153" s="94">
        <v>144</v>
      </c>
      <c r="B153" s="94" t="s">
        <v>705</v>
      </c>
      <c r="C153" s="33">
        <v>25</v>
      </c>
      <c r="D153" s="33">
        <v>0</v>
      </c>
      <c r="E153" s="33">
        <v>125</v>
      </c>
      <c r="F153" s="33">
        <v>623</v>
      </c>
      <c r="G153" s="33">
        <v>478</v>
      </c>
      <c r="H153" s="33">
        <v>514</v>
      </c>
      <c r="I153" s="33">
        <v>68</v>
      </c>
      <c r="J153" s="33">
        <v>18</v>
      </c>
      <c r="K153" s="33">
        <v>0</v>
      </c>
      <c r="L153" s="33">
        <v>0</v>
      </c>
      <c r="M153" s="33">
        <v>34</v>
      </c>
      <c r="N153" s="33">
        <v>15</v>
      </c>
      <c r="O153" s="156">
        <v>298</v>
      </c>
      <c r="P153" s="33"/>
      <c r="Q153" s="33">
        <v>1802</v>
      </c>
      <c r="R153" s="153">
        <v>1.048</v>
      </c>
      <c r="S153" s="94">
        <v>4</v>
      </c>
      <c r="U153" s="33">
        <v>913647.03928000014</v>
      </c>
      <c r="V153" s="33">
        <v>1241190.81424</v>
      </c>
      <c r="W153" s="33">
        <v>7641470.9666400002</v>
      </c>
      <c r="X153" s="33">
        <v>1726226.62488</v>
      </c>
      <c r="Y153" s="33">
        <v>285865.30751999997</v>
      </c>
      <c r="Z153" s="33">
        <v>956088.30000000016</v>
      </c>
      <c r="AA153" s="33">
        <v>534423.65951999999</v>
      </c>
      <c r="AB153" s="33">
        <v>483143.30079999997</v>
      </c>
      <c r="AC153" s="33">
        <v>2009039.1503200005</v>
      </c>
      <c r="AD153" s="33">
        <v>1628512</v>
      </c>
      <c r="AE153" s="33">
        <v>429347.16</v>
      </c>
      <c r="AF153" s="33">
        <v>17848954.323200006</v>
      </c>
    </row>
    <row r="154" spans="1:32">
      <c r="A154" s="94">
        <v>145</v>
      </c>
      <c r="B154" s="94" t="s">
        <v>706</v>
      </c>
      <c r="C154" s="33">
        <v>1</v>
      </c>
      <c r="D154" s="33">
        <v>0</v>
      </c>
      <c r="E154" s="33">
        <v>156</v>
      </c>
      <c r="F154" s="33">
        <v>729</v>
      </c>
      <c r="G154" s="33">
        <v>185</v>
      </c>
      <c r="H154" s="33">
        <v>16</v>
      </c>
      <c r="I154" s="33">
        <v>41</v>
      </c>
      <c r="J154" s="33">
        <v>11</v>
      </c>
      <c r="K154" s="33">
        <v>1</v>
      </c>
      <c r="L154" s="33">
        <v>0</v>
      </c>
      <c r="M154" s="33">
        <v>12</v>
      </c>
      <c r="N154" s="33">
        <v>4</v>
      </c>
      <c r="O154" s="156">
        <v>218</v>
      </c>
      <c r="P154" s="33"/>
      <c r="Q154" s="33">
        <v>1104</v>
      </c>
      <c r="R154" s="153">
        <v>1.024</v>
      </c>
      <c r="S154" s="94">
        <v>4</v>
      </c>
      <c r="U154" s="33">
        <v>544900.65920000011</v>
      </c>
      <c r="V154" s="33">
        <v>742537.50271999987</v>
      </c>
      <c r="W154" s="33">
        <v>4413522.176</v>
      </c>
      <c r="X154" s="33">
        <v>1149292.2879999999</v>
      </c>
      <c r="Y154" s="33">
        <v>169404.82560000001</v>
      </c>
      <c r="Z154" s="33">
        <v>502891.02999999991</v>
      </c>
      <c r="AA154" s="33">
        <v>265453.23008000001</v>
      </c>
      <c r="AB154" s="33">
        <v>163978.78271999999</v>
      </c>
      <c r="AC154" s="33">
        <v>1189521.4489599997</v>
      </c>
      <c r="AD154" s="33">
        <v>1026054.35</v>
      </c>
      <c r="AE154" s="33">
        <v>262378.82</v>
      </c>
      <c r="AF154" s="33">
        <v>10429935.11328</v>
      </c>
    </row>
    <row r="155" spans="1:32">
      <c r="A155" s="94">
        <v>146</v>
      </c>
      <c r="B155" s="94" t="s">
        <v>707</v>
      </c>
      <c r="C155" s="33">
        <v>0</v>
      </c>
      <c r="D155" s="33">
        <v>0</v>
      </c>
      <c r="E155" s="33">
        <v>0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3">
        <v>8</v>
      </c>
      <c r="O155" s="156">
        <v>0</v>
      </c>
      <c r="P155" s="33"/>
      <c r="Q155" s="33">
        <v>8</v>
      </c>
      <c r="R155" s="153">
        <v>1</v>
      </c>
      <c r="S155" s="94">
        <v>0</v>
      </c>
      <c r="U155" s="33">
        <v>2912</v>
      </c>
      <c r="V155" s="33">
        <v>5259.36</v>
      </c>
      <c r="W155" s="33">
        <v>53055.12</v>
      </c>
      <c r="X155" s="33">
        <v>3706.72</v>
      </c>
      <c r="Y155" s="33">
        <v>1658.48</v>
      </c>
      <c r="Z155" s="33">
        <v>9773.2800000000007</v>
      </c>
      <c r="AA155" s="33">
        <v>2928.16</v>
      </c>
      <c r="AB155" s="33">
        <v>3944.24</v>
      </c>
      <c r="AC155" s="33">
        <v>13174.56</v>
      </c>
      <c r="AD155" s="33">
        <v>8955.44</v>
      </c>
      <c r="AE155" s="33">
        <v>0</v>
      </c>
      <c r="AF155" s="33">
        <v>105367.36000000002</v>
      </c>
    </row>
    <row r="156" spans="1:32">
      <c r="A156" s="94">
        <v>147</v>
      </c>
      <c r="B156" s="94" t="s">
        <v>708</v>
      </c>
      <c r="C156" s="33">
        <v>0</v>
      </c>
      <c r="D156" s="33">
        <v>0</v>
      </c>
      <c r="E156" s="33">
        <v>0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2</v>
      </c>
      <c r="O156" s="156">
        <v>0</v>
      </c>
      <c r="P156" s="33"/>
      <c r="Q156" s="33">
        <v>2</v>
      </c>
      <c r="R156" s="153">
        <v>1</v>
      </c>
      <c r="S156" s="94">
        <v>0</v>
      </c>
      <c r="U156" s="33">
        <v>728</v>
      </c>
      <c r="V156" s="33">
        <v>1314.84</v>
      </c>
      <c r="W156" s="33">
        <v>13263.78</v>
      </c>
      <c r="X156" s="33">
        <v>926.68</v>
      </c>
      <c r="Y156" s="33">
        <v>414.62</v>
      </c>
      <c r="Z156" s="33">
        <v>2443.3200000000002</v>
      </c>
      <c r="AA156" s="33">
        <v>732.04</v>
      </c>
      <c r="AB156" s="33">
        <v>986.06</v>
      </c>
      <c r="AC156" s="33">
        <v>3293.64</v>
      </c>
      <c r="AD156" s="33">
        <v>2238.86</v>
      </c>
      <c r="AE156" s="33">
        <v>0</v>
      </c>
      <c r="AF156" s="33">
        <v>26341.840000000004</v>
      </c>
    </row>
    <row r="157" spans="1:32">
      <c r="A157" s="94">
        <v>148</v>
      </c>
      <c r="B157" s="94" t="s">
        <v>709</v>
      </c>
      <c r="C157" s="33">
        <v>16</v>
      </c>
      <c r="D157" s="33">
        <v>0</v>
      </c>
      <c r="E157" s="33">
        <v>27</v>
      </c>
      <c r="F157" s="33">
        <v>125</v>
      </c>
      <c r="G157" s="33">
        <v>28</v>
      </c>
      <c r="H157" s="33">
        <v>0</v>
      </c>
      <c r="I157" s="33">
        <v>7</v>
      </c>
      <c r="J157" s="33">
        <v>2</v>
      </c>
      <c r="K157" s="33">
        <v>0</v>
      </c>
      <c r="L157" s="33">
        <v>0</v>
      </c>
      <c r="M157" s="33">
        <v>0</v>
      </c>
      <c r="N157" s="33">
        <v>0</v>
      </c>
      <c r="O157" s="156">
        <v>63</v>
      </c>
      <c r="P157" s="33"/>
      <c r="Q157" s="33">
        <v>188</v>
      </c>
      <c r="R157" s="153">
        <v>1</v>
      </c>
      <c r="S157" s="94">
        <v>8</v>
      </c>
      <c r="U157" s="33">
        <v>91042.500000000015</v>
      </c>
      <c r="V157" s="33">
        <v>123595.12</v>
      </c>
      <c r="W157" s="33">
        <v>814522.75</v>
      </c>
      <c r="X157" s="33">
        <v>193546.30000000002</v>
      </c>
      <c r="Y157" s="33">
        <v>29906.37</v>
      </c>
      <c r="Z157" s="33">
        <v>84469.709999999992</v>
      </c>
      <c r="AA157" s="33">
        <v>43273</v>
      </c>
      <c r="AB157" s="33">
        <v>25403.39</v>
      </c>
      <c r="AC157" s="33">
        <v>209862.43</v>
      </c>
      <c r="AD157" s="33">
        <v>183364.3</v>
      </c>
      <c r="AE157" s="33">
        <v>47705.24</v>
      </c>
      <c r="AF157" s="33">
        <v>1846691.1099999999</v>
      </c>
    </row>
    <row r="158" spans="1:32">
      <c r="A158" s="94">
        <v>149</v>
      </c>
      <c r="B158" s="94" t="s">
        <v>711</v>
      </c>
      <c r="C158" s="33">
        <v>421</v>
      </c>
      <c r="D158" s="33">
        <v>0</v>
      </c>
      <c r="E158" s="33">
        <v>782</v>
      </c>
      <c r="F158" s="33">
        <v>3926</v>
      </c>
      <c r="G158" s="33">
        <v>2819</v>
      </c>
      <c r="H158" s="33">
        <v>2648</v>
      </c>
      <c r="I158" s="33">
        <v>554</v>
      </c>
      <c r="J158" s="33">
        <v>147</v>
      </c>
      <c r="K158" s="33">
        <v>237</v>
      </c>
      <c r="L158" s="33">
        <v>0</v>
      </c>
      <c r="M158" s="33">
        <v>4559</v>
      </c>
      <c r="N158" s="33">
        <v>24</v>
      </c>
      <c r="O158" s="156">
        <v>11094</v>
      </c>
      <c r="P158" s="33"/>
      <c r="Q158" s="33">
        <v>15088</v>
      </c>
      <c r="R158" s="153">
        <v>1</v>
      </c>
      <c r="S158" s="94">
        <v>10</v>
      </c>
      <c r="U158" s="33">
        <v>7252771.21</v>
      </c>
      <c r="V158" s="33">
        <v>9918502.1199999992</v>
      </c>
      <c r="W158" s="33">
        <v>94518172.25</v>
      </c>
      <c r="X158" s="33">
        <v>13795123.49</v>
      </c>
      <c r="Y158" s="33">
        <v>3055133.6299999994</v>
      </c>
      <c r="Z158" s="33">
        <v>7488054.2799999993</v>
      </c>
      <c r="AA158" s="33">
        <v>4245818.66</v>
      </c>
      <c r="AB158" s="33">
        <v>3132911.49</v>
      </c>
      <c r="AC158" s="33">
        <v>21444390.68</v>
      </c>
      <c r="AD158" s="33">
        <v>17430868.75</v>
      </c>
      <c r="AE158" s="33">
        <v>3506335.1399999997</v>
      </c>
      <c r="AF158" s="33">
        <v>185788081.69999999</v>
      </c>
    </row>
    <row r="159" spans="1:32">
      <c r="A159" s="94">
        <v>150</v>
      </c>
      <c r="B159" s="94" t="s">
        <v>712</v>
      </c>
      <c r="C159" s="33">
        <v>20</v>
      </c>
      <c r="D159" s="33">
        <v>0</v>
      </c>
      <c r="E159" s="33">
        <v>53</v>
      </c>
      <c r="F159" s="33">
        <v>186</v>
      </c>
      <c r="G159" s="33">
        <v>140</v>
      </c>
      <c r="H159" s="33">
        <v>195</v>
      </c>
      <c r="I159" s="33">
        <v>23</v>
      </c>
      <c r="J159" s="33">
        <v>6</v>
      </c>
      <c r="K159" s="33">
        <v>0</v>
      </c>
      <c r="L159" s="33">
        <v>0</v>
      </c>
      <c r="M159" s="33">
        <v>17</v>
      </c>
      <c r="N159" s="33">
        <v>11</v>
      </c>
      <c r="O159" s="156">
        <v>242</v>
      </c>
      <c r="P159" s="33"/>
      <c r="Q159" s="33">
        <v>612</v>
      </c>
      <c r="R159" s="153">
        <v>1</v>
      </c>
      <c r="S159" s="94">
        <v>9</v>
      </c>
      <c r="U159" s="33">
        <v>295623.74</v>
      </c>
      <c r="V159" s="33">
        <v>402341.24</v>
      </c>
      <c r="W159" s="33">
        <v>2998944.5</v>
      </c>
      <c r="X159" s="33">
        <v>554644</v>
      </c>
      <c r="Y159" s="33">
        <v>103548.63</v>
      </c>
      <c r="Z159" s="33">
        <v>334737.87000000005</v>
      </c>
      <c r="AA159" s="33">
        <v>175862.78999999998</v>
      </c>
      <c r="AB159" s="33">
        <v>163567.98999999996</v>
      </c>
      <c r="AC159" s="33">
        <v>728763.33000000007</v>
      </c>
      <c r="AD159" s="33">
        <v>603022.13</v>
      </c>
      <c r="AE159" s="33">
        <v>143115.72</v>
      </c>
      <c r="AF159" s="33">
        <v>6504171.9400000004</v>
      </c>
    </row>
    <row r="160" spans="1:32">
      <c r="A160" s="94">
        <v>151</v>
      </c>
      <c r="B160" s="94" t="s">
        <v>713</v>
      </c>
      <c r="C160" s="33">
        <v>23</v>
      </c>
      <c r="D160" s="33">
        <v>1</v>
      </c>
      <c r="E160" s="33">
        <v>95</v>
      </c>
      <c r="F160" s="33">
        <v>549</v>
      </c>
      <c r="G160" s="33">
        <v>420</v>
      </c>
      <c r="H160" s="33">
        <v>414</v>
      </c>
      <c r="I160" s="33">
        <v>59</v>
      </c>
      <c r="J160" s="33">
        <v>15</v>
      </c>
      <c r="K160" s="33">
        <v>0</v>
      </c>
      <c r="L160" s="33">
        <v>0</v>
      </c>
      <c r="M160" s="33">
        <v>24</v>
      </c>
      <c r="N160" s="33">
        <v>70</v>
      </c>
      <c r="O160" s="156">
        <v>410</v>
      </c>
      <c r="P160" s="33"/>
      <c r="Q160" s="33">
        <v>1585</v>
      </c>
      <c r="R160" s="153">
        <v>1</v>
      </c>
      <c r="S160" s="94">
        <v>6</v>
      </c>
      <c r="U160" s="33">
        <v>762483.4800000001</v>
      </c>
      <c r="V160" s="33">
        <v>1041353.5199999999</v>
      </c>
      <c r="W160" s="33">
        <v>7044266.0099999988</v>
      </c>
      <c r="X160" s="33">
        <v>1437279.16</v>
      </c>
      <c r="Y160" s="33">
        <v>254529.38</v>
      </c>
      <c r="Z160" s="33">
        <v>875064.66999999993</v>
      </c>
      <c r="AA160" s="33">
        <v>450696.92000000004</v>
      </c>
      <c r="AB160" s="33">
        <v>412769.94999999995</v>
      </c>
      <c r="AC160" s="33">
        <v>1799584.18</v>
      </c>
      <c r="AD160" s="33">
        <v>1499844.1500000001</v>
      </c>
      <c r="AE160" s="33">
        <v>357789.3</v>
      </c>
      <c r="AF160" s="33">
        <v>15935660.719999999</v>
      </c>
    </row>
    <row r="161" spans="1:32">
      <c r="A161" s="94">
        <v>152</v>
      </c>
      <c r="B161" s="94" t="s">
        <v>714</v>
      </c>
      <c r="C161" s="33">
        <v>14</v>
      </c>
      <c r="D161" s="33">
        <v>0</v>
      </c>
      <c r="E161" s="33">
        <v>40</v>
      </c>
      <c r="F161" s="33">
        <v>170</v>
      </c>
      <c r="G161" s="33">
        <v>125</v>
      </c>
      <c r="H161" s="33">
        <v>161</v>
      </c>
      <c r="I161" s="33">
        <v>19</v>
      </c>
      <c r="J161" s="33">
        <v>5</v>
      </c>
      <c r="K161" s="33">
        <v>0</v>
      </c>
      <c r="L161" s="33">
        <v>0</v>
      </c>
      <c r="M161" s="33">
        <v>16</v>
      </c>
      <c r="N161" s="33">
        <v>4</v>
      </c>
      <c r="O161" s="156">
        <v>148</v>
      </c>
      <c r="P161" s="33"/>
      <c r="Q161" s="33">
        <v>523</v>
      </c>
      <c r="R161" s="153">
        <v>1</v>
      </c>
      <c r="S161" s="94">
        <v>6</v>
      </c>
      <c r="U161" s="33">
        <v>250666.38</v>
      </c>
      <c r="V161" s="33">
        <v>343830.8</v>
      </c>
      <c r="W161" s="33">
        <v>2330826.71</v>
      </c>
      <c r="X161" s="33">
        <v>470940.75</v>
      </c>
      <c r="Y161" s="33">
        <v>83380.99000000002</v>
      </c>
      <c r="Z161" s="33">
        <v>280111.74000000005</v>
      </c>
      <c r="AA161" s="33">
        <v>149164.72999999998</v>
      </c>
      <c r="AB161" s="33">
        <v>136525.07999999999</v>
      </c>
      <c r="AC161" s="33">
        <v>585892.61</v>
      </c>
      <c r="AD161" s="33">
        <v>491191.86999999994</v>
      </c>
      <c r="AE161" s="33">
        <v>119263.09999999999</v>
      </c>
      <c r="AF161" s="33">
        <v>5241794.76</v>
      </c>
    </row>
    <row r="162" spans="1:32">
      <c r="A162" s="94">
        <v>153</v>
      </c>
      <c r="B162" s="94" t="s">
        <v>715</v>
      </c>
      <c r="C162" s="33">
        <v>159</v>
      </c>
      <c r="D162" s="33">
        <v>1</v>
      </c>
      <c r="E162" s="33">
        <v>349</v>
      </c>
      <c r="F162" s="33">
        <v>2064</v>
      </c>
      <c r="G162" s="33">
        <v>1338</v>
      </c>
      <c r="H162" s="33">
        <v>1270</v>
      </c>
      <c r="I162" s="33">
        <v>237</v>
      </c>
      <c r="J162" s="33">
        <v>55</v>
      </c>
      <c r="K162" s="33">
        <v>0</v>
      </c>
      <c r="L162" s="33">
        <v>0</v>
      </c>
      <c r="M162" s="33">
        <v>447</v>
      </c>
      <c r="N162" s="33">
        <v>673</v>
      </c>
      <c r="O162" s="156">
        <v>2588</v>
      </c>
      <c r="P162" s="33"/>
      <c r="Q162" s="33">
        <v>6222</v>
      </c>
      <c r="R162" s="153">
        <v>1</v>
      </c>
      <c r="S162" s="94">
        <v>9</v>
      </c>
      <c r="U162" s="33">
        <v>2998025.52</v>
      </c>
      <c r="V162" s="33">
        <v>4089811.42</v>
      </c>
      <c r="W162" s="33">
        <v>32768940.489999998</v>
      </c>
      <c r="X162" s="33">
        <v>5685278.7400000002</v>
      </c>
      <c r="Y162" s="33">
        <v>1118655.76</v>
      </c>
      <c r="Z162" s="33">
        <v>3658024.0100000002</v>
      </c>
      <c r="AA162" s="33">
        <v>1779240.29</v>
      </c>
      <c r="AB162" s="33">
        <v>1610161.4000000001</v>
      </c>
      <c r="AC162" s="33">
        <v>7979375.8599999994</v>
      </c>
      <c r="AD162" s="33">
        <v>6489379.54</v>
      </c>
      <c r="AE162" s="33">
        <v>1311894.0999999999</v>
      </c>
      <c r="AF162" s="33">
        <v>69488787.129999995</v>
      </c>
    </row>
    <row r="163" spans="1:32">
      <c r="A163" s="94">
        <v>154</v>
      </c>
      <c r="B163" s="94" t="s">
        <v>716</v>
      </c>
      <c r="C163" s="33">
        <v>0</v>
      </c>
      <c r="D163" s="33">
        <v>0</v>
      </c>
      <c r="E163" s="33">
        <v>12</v>
      </c>
      <c r="F163" s="33">
        <v>76</v>
      </c>
      <c r="G163" s="33">
        <v>13</v>
      </c>
      <c r="H163" s="33">
        <v>0</v>
      </c>
      <c r="I163" s="33">
        <v>4</v>
      </c>
      <c r="J163" s="33">
        <v>1</v>
      </c>
      <c r="K163" s="33">
        <v>0</v>
      </c>
      <c r="L163" s="33">
        <v>0</v>
      </c>
      <c r="M163" s="33">
        <v>0</v>
      </c>
      <c r="N163" s="33">
        <v>0</v>
      </c>
      <c r="O163" s="156">
        <v>34</v>
      </c>
      <c r="P163" s="33"/>
      <c r="Q163" s="33">
        <v>101</v>
      </c>
      <c r="R163" s="153">
        <v>1</v>
      </c>
      <c r="S163" s="94">
        <v>8</v>
      </c>
      <c r="U163" s="33">
        <v>49325.3</v>
      </c>
      <c r="V163" s="33">
        <v>66399.42</v>
      </c>
      <c r="W163" s="33">
        <v>440801.58999999997</v>
      </c>
      <c r="X163" s="33">
        <v>106272.01000000001</v>
      </c>
      <c r="Y163" s="33">
        <v>16153.14</v>
      </c>
      <c r="Z163" s="33">
        <v>45463.509999999995</v>
      </c>
      <c r="AA163" s="33">
        <v>23099.55</v>
      </c>
      <c r="AB163" s="33">
        <v>13775.17</v>
      </c>
      <c r="AC163" s="33">
        <v>113348.65999999999</v>
      </c>
      <c r="AD163" s="33">
        <v>99396.220000000016</v>
      </c>
      <c r="AE163" s="33">
        <v>23852.62</v>
      </c>
      <c r="AF163" s="33">
        <v>997887.19000000006</v>
      </c>
    </row>
    <row r="164" spans="1:32">
      <c r="A164" s="94">
        <v>155</v>
      </c>
      <c r="B164" s="94" t="s">
        <v>717</v>
      </c>
      <c r="C164" s="33">
        <v>47</v>
      </c>
      <c r="D164" s="33">
        <v>0</v>
      </c>
      <c r="E164" s="33">
        <v>376</v>
      </c>
      <c r="F164" s="33">
        <v>2343</v>
      </c>
      <c r="G164" s="33">
        <v>1600</v>
      </c>
      <c r="H164" s="33">
        <v>2202</v>
      </c>
      <c r="I164" s="33">
        <v>261</v>
      </c>
      <c r="J164" s="33">
        <v>70</v>
      </c>
      <c r="K164" s="33">
        <v>0</v>
      </c>
      <c r="L164" s="33">
        <v>0</v>
      </c>
      <c r="M164" s="33">
        <v>433</v>
      </c>
      <c r="N164" s="33">
        <v>0</v>
      </c>
      <c r="O164" s="156">
        <v>456</v>
      </c>
      <c r="P164" s="33"/>
      <c r="Q164" s="33">
        <v>6978</v>
      </c>
      <c r="R164" s="153">
        <v>1.091</v>
      </c>
      <c r="S164" s="94">
        <v>1</v>
      </c>
      <c r="U164" s="33">
        <v>3678163.06623</v>
      </c>
      <c r="V164" s="33">
        <v>5004579.0353200007</v>
      </c>
      <c r="W164" s="33">
        <v>28996846.246139996</v>
      </c>
      <c r="X164" s="33">
        <v>6896961.029769998</v>
      </c>
      <c r="Y164" s="33">
        <v>1106412.1206</v>
      </c>
      <c r="Z164" s="33">
        <v>3711916.8899999997</v>
      </c>
      <c r="AA164" s="33">
        <v>2183293.4568699999</v>
      </c>
      <c r="AB164" s="33">
        <v>1992155.2209199998</v>
      </c>
      <c r="AC164" s="33">
        <v>7764131.2733899988</v>
      </c>
      <c r="AD164" s="33">
        <v>6112581.6799999997</v>
      </c>
      <c r="AE164" s="33">
        <v>1669683.4</v>
      </c>
      <c r="AF164" s="33">
        <v>69116723.419239998</v>
      </c>
    </row>
    <row r="165" spans="1:32">
      <c r="A165" s="94">
        <v>156</v>
      </c>
      <c r="B165" s="94" t="s">
        <v>718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156">
        <v>0</v>
      </c>
      <c r="P165" s="33"/>
      <c r="Q165" s="33">
        <v>0</v>
      </c>
      <c r="R165" s="153">
        <v>1</v>
      </c>
      <c r="S165" s="94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  <c r="AC165" s="33">
        <v>0</v>
      </c>
      <c r="AD165" s="33">
        <v>0</v>
      </c>
      <c r="AE165" s="33">
        <v>0</v>
      </c>
      <c r="AF165" s="33">
        <v>0</v>
      </c>
    </row>
    <row r="166" spans="1:32">
      <c r="A166" s="94">
        <v>157</v>
      </c>
      <c r="B166" s="94" t="s">
        <v>719</v>
      </c>
      <c r="C166" s="33">
        <v>39</v>
      </c>
      <c r="D166" s="33">
        <v>0</v>
      </c>
      <c r="E166" s="33">
        <v>56</v>
      </c>
      <c r="F166" s="33">
        <v>351</v>
      </c>
      <c r="G166" s="33">
        <v>219</v>
      </c>
      <c r="H166" s="33">
        <v>0</v>
      </c>
      <c r="I166" s="33">
        <v>24</v>
      </c>
      <c r="J166" s="33">
        <v>6</v>
      </c>
      <c r="K166" s="33">
        <v>0</v>
      </c>
      <c r="L166" s="33">
        <v>0</v>
      </c>
      <c r="M166" s="33">
        <v>18</v>
      </c>
      <c r="N166" s="33">
        <v>0</v>
      </c>
      <c r="O166" s="156">
        <v>60</v>
      </c>
      <c r="P166" s="33"/>
      <c r="Q166" s="33">
        <v>664</v>
      </c>
      <c r="R166" s="153">
        <v>1.0529999999999999</v>
      </c>
      <c r="S166" s="94">
        <v>2</v>
      </c>
      <c r="U166" s="33">
        <v>333676.94607000001</v>
      </c>
      <c r="V166" s="33">
        <v>459317.08367999992</v>
      </c>
      <c r="W166" s="33">
        <v>2449714.9528799998</v>
      </c>
      <c r="X166" s="33">
        <v>683141.58431999991</v>
      </c>
      <c r="Y166" s="33">
        <v>100715.14322999999</v>
      </c>
      <c r="Z166" s="33">
        <v>297869.08</v>
      </c>
      <c r="AA166" s="33">
        <v>171384.05817</v>
      </c>
      <c r="AB166" s="33">
        <v>107105.67386999998</v>
      </c>
      <c r="AC166" s="33">
        <v>706751.25534000003</v>
      </c>
      <c r="AD166" s="33">
        <v>590509.33000000007</v>
      </c>
      <c r="AE166" s="33">
        <v>143115.72</v>
      </c>
      <c r="AF166" s="33">
        <v>6043300.8275599992</v>
      </c>
    </row>
    <row r="167" spans="1:32">
      <c r="A167" s="94">
        <v>158</v>
      </c>
      <c r="B167" s="94" t="s">
        <v>721</v>
      </c>
      <c r="C167" s="33">
        <v>65</v>
      </c>
      <c r="D167" s="33">
        <v>106</v>
      </c>
      <c r="E167" s="33">
        <v>14</v>
      </c>
      <c r="F167" s="33">
        <v>588</v>
      </c>
      <c r="G167" s="33">
        <v>376</v>
      </c>
      <c r="H167" s="33">
        <v>486</v>
      </c>
      <c r="I167" s="33">
        <v>57</v>
      </c>
      <c r="J167" s="33">
        <v>15</v>
      </c>
      <c r="K167" s="33">
        <v>8</v>
      </c>
      <c r="L167" s="33">
        <v>4</v>
      </c>
      <c r="M167" s="33">
        <v>14</v>
      </c>
      <c r="N167" s="33">
        <v>1</v>
      </c>
      <c r="O167" s="156">
        <v>143</v>
      </c>
      <c r="P167" s="33"/>
      <c r="Q167" s="33">
        <v>1571</v>
      </c>
      <c r="R167" s="153">
        <v>1.0269999999999999</v>
      </c>
      <c r="S167" s="94">
        <v>2</v>
      </c>
      <c r="U167" s="33">
        <v>772865.43008999992</v>
      </c>
      <c r="V167" s="33">
        <v>1060356.8983799999</v>
      </c>
      <c r="W167" s="33">
        <v>6123645.945559999</v>
      </c>
      <c r="X167" s="33">
        <v>1458936.6561899995</v>
      </c>
      <c r="Y167" s="33">
        <v>233336.22805999994</v>
      </c>
      <c r="Z167" s="33">
        <v>833136.91</v>
      </c>
      <c r="AA167" s="33">
        <v>456692.70686000003</v>
      </c>
      <c r="AB167" s="33">
        <v>419802.73334999999</v>
      </c>
      <c r="AC167" s="33">
        <v>1637629.3876799999</v>
      </c>
      <c r="AD167" s="33">
        <v>1368160.38</v>
      </c>
      <c r="AE167" s="33">
        <v>357789.3</v>
      </c>
      <c r="AF167" s="33">
        <v>14722352.576169997</v>
      </c>
    </row>
    <row r="168" spans="1:32">
      <c r="A168" s="94">
        <v>159</v>
      </c>
      <c r="B168" s="94" t="s">
        <v>722</v>
      </c>
      <c r="C168" s="33">
        <v>23</v>
      </c>
      <c r="D168" s="33">
        <v>150</v>
      </c>
      <c r="E168" s="33">
        <v>2</v>
      </c>
      <c r="F168" s="33">
        <v>981</v>
      </c>
      <c r="G168" s="33">
        <v>715</v>
      </c>
      <c r="H168" s="33">
        <v>966</v>
      </c>
      <c r="I168" s="33">
        <v>105</v>
      </c>
      <c r="J168" s="33">
        <v>28</v>
      </c>
      <c r="K168" s="33">
        <v>0</v>
      </c>
      <c r="L168" s="33">
        <v>1</v>
      </c>
      <c r="M168" s="33">
        <v>26</v>
      </c>
      <c r="N168" s="33">
        <v>13</v>
      </c>
      <c r="O168" s="156">
        <v>239</v>
      </c>
      <c r="P168" s="33"/>
      <c r="Q168" s="33">
        <v>2791</v>
      </c>
      <c r="R168" s="153">
        <v>1</v>
      </c>
      <c r="S168" s="94">
        <v>2</v>
      </c>
      <c r="U168" s="33">
        <v>1349692.33</v>
      </c>
      <c r="V168" s="33">
        <v>1834203.5399999998</v>
      </c>
      <c r="W168" s="33">
        <v>10679571.98</v>
      </c>
      <c r="X168" s="33">
        <v>2508603.9700000002</v>
      </c>
      <c r="Y168" s="33">
        <v>405840.73</v>
      </c>
      <c r="Z168" s="33">
        <v>1517054.7100000002</v>
      </c>
      <c r="AA168" s="33">
        <v>809446.21</v>
      </c>
      <c r="AB168" s="33">
        <v>775153.05999999994</v>
      </c>
      <c r="AC168" s="33">
        <v>2850451.6300000004</v>
      </c>
      <c r="AD168" s="33">
        <v>2431764.9899999998</v>
      </c>
      <c r="AE168" s="33">
        <v>667873.36</v>
      </c>
      <c r="AF168" s="33">
        <v>25829656.509999998</v>
      </c>
    </row>
    <row r="169" spans="1:32">
      <c r="A169" s="94">
        <v>160</v>
      </c>
      <c r="B169" s="94" t="s">
        <v>723</v>
      </c>
      <c r="C169" s="33">
        <v>619</v>
      </c>
      <c r="D169" s="33">
        <v>0</v>
      </c>
      <c r="E169" s="33">
        <v>955</v>
      </c>
      <c r="F169" s="33">
        <v>4660</v>
      </c>
      <c r="G169" s="33">
        <v>2568</v>
      </c>
      <c r="H169" s="33">
        <v>2738</v>
      </c>
      <c r="I169" s="33">
        <v>577</v>
      </c>
      <c r="J169" s="33">
        <v>149</v>
      </c>
      <c r="K169" s="33">
        <v>0</v>
      </c>
      <c r="L169" s="33">
        <v>0</v>
      </c>
      <c r="M169" s="33">
        <v>3997</v>
      </c>
      <c r="N169" s="33">
        <v>388</v>
      </c>
      <c r="O169" s="156">
        <v>9150</v>
      </c>
      <c r="P169" s="33"/>
      <c r="Q169" s="33">
        <v>15616</v>
      </c>
      <c r="R169" s="153">
        <v>1</v>
      </c>
      <c r="S169" s="94">
        <v>10</v>
      </c>
      <c r="U169" s="33">
        <v>7507948.9500000002</v>
      </c>
      <c r="V169" s="33">
        <v>10265948.199999999</v>
      </c>
      <c r="W169" s="33">
        <v>90461196.019999996</v>
      </c>
      <c r="X169" s="33">
        <v>14400983.129999999</v>
      </c>
      <c r="Y169" s="33">
        <v>2990306.2399999998</v>
      </c>
      <c r="Z169" s="33">
        <v>8036100.5700000003</v>
      </c>
      <c r="AA169" s="33">
        <v>4360678.8099999996</v>
      </c>
      <c r="AB169" s="33">
        <v>3333820.7899999996</v>
      </c>
      <c r="AC169" s="33">
        <v>21059273.609999999</v>
      </c>
      <c r="AD169" s="33">
        <v>17268064.949999999</v>
      </c>
      <c r="AE169" s="33">
        <v>3554040.38</v>
      </c>
      <c r="AF169" s="33">
        <v>183238361.64999998</v>
      </c>
    </row>
    <row r="170" spans="1:32">
      <c r="A170" s="94">
        <v>161</v>
      </c>
      <c r="B170" s="94" t="s">
        <v>734</v>
      </c>
      <c r="C170" s="33">
        <v>31</v>
      </c>
      <c r="D170" s="33">
        <v>0</v>
      </c>
      <c r="E170" s="33">
        <v>138</v>
      </c>
      <c r="F170" s="33">
        <v>883</v>
      </c>
      <c r="G170" s="33">
        <v>647</v>
      </c>
      <c r="H170" s="33">
        <v>834</v>
      </c>
      <c r="I170" s="33">
        <v>99</v>
      </c>
      <c r="J170" s="33">
        <v>26</v>
      </c>
      <c r="K170" s="33">
        <v>0</v>
      </c>
      <c r="L170" s="33">
        <v>0</v>
      </c>
      <c r="M170" s="33">
        <v>64</v>
      </c>
      <c r="N170" s="33">
        <v>69</v>
      </c>
      <c r="O170" s="156">
        <v>792</v>
      </c>
      <c r="P170" s="33"/>
      <c r="Q170" s="33">
        <v>2651</v>
      </c>
      <c r="R170" s="153">
        <v>1</v>
      </c>
      <c r="S170" s="94">
        <v>7</v>
      </c>
      <c r="U170" s="33">
        <v>1278814.81</v>
      </c>
      <c r="V170" s="33">
        <v>1742492.0199999996</v>
      </c>
      <c r="W170" s="33">
        <v>12151434.74</v>
      </c>
      <c r="X170" s="33">
        <v>2386697.7599999998</v>
      </c>
      <c r="Y170" s="33">
        <v>430883.2</v>
      </c>
      <c r="Z170" s="33">
        <v>1463517.77</v>
      </c>
      <c r="AA170" s="33">
        <v>765486.97</v>
      </c>
      <c r="AB170" s="33">
        <v>720898.94</v>
      </c>
      <c r="AC170" s="33">
        <v>3036948.2200000007</v>
      </c>
      <c r="AD170" s="33">
        <v>2526449.2200000002</v>
      </c>
      <c r="AE170" s="33">
        <v>620168.12</v>
      </c>
      <c r="AF170" s="33">
        <v>27123791.77</v>
      </c>
    </row>
    <row r="171" spans="1:32">
      <c r="A171" s="94">
        <v>162</v>
      </c>
      <c r="B171" s="94" t="s">
        <v>735</v>
      </c>
      <c r="C171" s="33">
        <v>38</v>
      </c>
      <c r="D171" s="33">
        <v>0</v>
      </c>
      <c r="E171" s="33">
        <v>99</v>
      </c>
      <c r="F171" s="33">
        <v>629</v>
      </c>
      <c r="G171" s="33">
        <v>383</v>
      </c>
      <c r="H171" s="33">
        <v>477</v>
      </c>
      <c r="I171" s="33">
        <v>60</v>
      </c>
      <c r="J171" s="33">
        <v>16</v>
      </c>
      <c r="K171" s="33">
        <v>0</v>
      </c>
      <c r="L171" s="33">
        <v>0</v>
      </c>
      <c r="M171" s="33">
        <v>24</v>
      </c>
      <c r="N171" s="33">
        <v>1</v>
      </c>
      <c r="O171" s="156">
        <v>292</v>
      </c>
      <c r="P171" s="33"/>
      <c r="Q171" s="33">
        <v>1632</v>
      </c>
      <c r="R171" s="153">
        <v>1</v>
      </c>
      <c r="S171" s="94">
        <v>4</v>
      </c>
      <c r="U171" s="33">
        <v>784980.14</v>
      </c>
      <c r="V171" s="33">
        <v>1072909.8199999998</v>
      </c>
      <c r="W171" s="33">
        <v>6631580.8699999992</v>
      </c>
      <c r="X171" s="33">
        <v>1492042.6700000002</v>
      </c>
      <c r="Y171" s="33">
        <v>246118.13999999996</v>
      </c>
      <c r="Z171" s="33">
        <v>858660.28999999992</v>
      </c>
      <c r="AA171" s="33">
        <v>457658.65</v>
      </c>
      <c r="AB171" s="33">
        <v>413332.56</v>
      </c>
      <c r="AC171" s="33">
        <v>1727286.97</v>
      </c>
      <c r="AD171" s="33">
        <v>1472212.5899999999</v>
      </c>
      <c r="AE171" s="33">
        <v>381641.92</v>
      </c>
      <c r="AF171" s="33">
        <v>15538424.619999999</v>
      </c>
    </row>
    <row r="172" spans="1:32">
      <c r="A172" s="94">
        <v>163</v>
      </c>
      <c r="B172" s="94" t="s">
        <v>736</v>
      </c>
      <c r="C172" s="33">
        <v>280</v>
      </c>
      <c r="D172" s="33">
        <v>0</v>
      </c>
      <c r="E172" s="33">
        <v>804</v>
      </c>
      <c r="F172" s="33">
        <v>4996</v>
      </c>
      <c r="G172" s="33">
        <v>3068</v>
      </c>
      <c r="H172" s="33">
        <v>3477</v>
      </c>
      <c r="I172" s="33">
        <v>621</v>
      </c>
      <c r="J172" s="33">
        <v>155</v>
      </c>
      <c r="K172" s="33">
        <v>0</v>
      </c>
      <c r="L172" s="33">
        <v>0</v>
      </c>
      <c r="M172" s="33">
        <v>3136</v>
      </c>
      <c r="N172" s="33">
        <v>842</v>
      </c>
      <c r="O172" s="156">
        <v>9078</v>
      </c>
      <c r="P172" s="33"/>
      <c r="Q172" s="33">
        <v>16463</v>
      </c>
      <c r="R172" s="153">
        <v>1</v>
      </c>
      <c r="S172" s="94">
        <v>10</v>
      </c>
      <c r="U172" s="33">
        <v>7942048.5599999996</v>
      </c>
      <c r="V172" s="33">
        <v>10823108.26</v>
      </c>
      <c r="W172" s="33">
        <v>93950963.900000006</v>
      </c>
      <c r="X172" s="33">
        <v>15052517.380000001</v>
      </c>
      <c r="Y172" s="33">
        <v>3117056.73</v>
      </c>
      <c r="Z172" s="33">
        <v>8971241.5099999998</v>
      </c>
      <c r="AA172" s="33">
        <v>4695339.1399999997</v>
      </c>
      <c r="AB172" s="33">
        <v>3932223.1299999994</v>
      </c>
      <c r="AC172" s="33">
        <v>22035718.57</v>
      </c>
      <c r="AD172" s="33">
        <v>17955049.25</v>
      </c>
      <c r="AE172" s="33">
        <v>3697156.0999999996</v>
      </c>
      <c r="AF172" s="33">
        <v>192172422.52999997</v>
      </c>
    </row>
    <row r="173" spans="1:32">
      <c r="A173" s="94">
        <v>164</v>
      </c>
      <c r="B173" s="94" t="s">
        <v>737</v>
      </c>
      <c r="C173" s="33">
        <v>19</v>
      </c>
      <c r="D173" s="33">
        <v>166</v>
      </c>
      <c r="E173" s="33">
        <v>4</v>
      </c>
      <c r="F173" s="33">
        <v>824</v>
      </c>
      <c r="G173" s="33">
        <v>536</v>
      </c>
      <c r="H173" s="33">
        <v>656</v>
      </c>
      <c r="I173" s="33">
        <v>79</v>
      </c>
      <c r="J173" s="33">
        <v>21</v>
      </c>
      <c r="K173" s="33">
        <v>0</v>
      </c>
      <c r="L173" s="33">
        <v>3</v>
      </c>
      <c r="M173" s="33">
        <v>11</v>
      </c>
      <c r="N173" s="33">
        <v>0</v>
      </c>
      <c r="O173" s="156">
        <v>186</v>
      </c>
      <c r="P173" s="33"/>
      <c r="Q173" s="33">
        <v>2126</v>
      </c>
      <c r="R173" s="153">
        <v>1.034</v>
      </c>
      <c r="S173" s="94">
        <v>2</v>
      </c>
      <c r="U173" s="33">
        <v>1059568.65894</v>
      </c>
      <c r="V173" s="33">
        <v>1444518.03892</v>
      </c>
      <c r="W173" s="33">
        <v>8295482.377820001</v>
      </c>
      <c r="X173" s="33">
        <v>1999709.8836000001</v>
      </c>
      <c r="Y173" s="33">
        <v>317655.39850000001</v>
      </c>
      <c r="Z173" s="33">
        <v>1126468.8799999999</v>
      </c>
      <c r="AA173" s="33">
        <v>622656.98418000003</v>
      </c>
      <c r="AB173" s="33">
        <v>574848.61895999999</v>
      </c>
      <c r="AC173" s="33">
        <v>2229125.2213999997</v>
      </c>
      <c r="AD173" s="33">
        <v>1850676.59</v>
      </c>
      <c r="AE173" s="33">
        <v>500905.01999999996</v>
      </c>
      <c r="AF173" s="33">
        <v>20021615.672320001</v>
      </c>
    </row>
    <row r="174" spans="1:32">
      <c r="A174" s="94">
        <v>165</v>
      </c>
      <c r="B174" s="94" t="s">
        <v>738</v>
      </c>
      <c r="C174" s="33">
        <v>276</v>
      </c>
      <c r="D174" s="33">
        <v>0</v>
      </c>
      <c r="E174" s="33">
        <v>355</v>
      </c>
      <c r="F174" s="33">
        <v>2293</v>
      </c>
      <c r="G174" s="33">
        <v>1431</v>
      </c>
      <c r="H174" s="33">
        <v>1909</v>
      </c>
      <c r="I174" s="33">
        <v>273</v>
      </c>
      <c r="J174" s="33">
        <v>73</v>
      </c>
      <c r="K174" s="33">
        <v>0</v>
      </c>
      <c r="L174" s="33">
        <v>0</v>
      </c>
      <c r="M174" s="33">
        <v>1270</v>
      </c>
      <c r="N174" s="33">
        <v>16</v>
      </c>
      <c r="O174" s="156">
        <v>3447</v>
      </c>
      <c r="P174" s="33"/>
      <c r="Q174" s="33">
        <v>7412</v>
      </c>
      <c r="R174" s="153">
        <v>1.034</v>
      </c>
      <c r="S174" s="94">
        <v>10</v>
      </c>
      <c r="U174" s="33">
        <v>3688497.95248</v>
      </c>
      <c r="V174" s="33">
        <v>5038474.9932000004</v>
      </c>
      <c r="W174" s="33">
        <v>40253351.521899998</v>
      </c>
      <c r="X174" s="33">
        <v>6972636.2976600016</v>
      </c>
      <c r="Y174" s="33">
        <v>1364668.5676799999</v>
      </c>
      <c r="Z174" s="33">
        <v>3841544.4599999995</v>
      </c>
      <c r="AA174" s="33">
        <v>2175934.0176199996</v>
      </c>
      <c r="AB174" s="33">
        <v>1824453.2220199998</v>
      </c>
      <c r="AC174" s="33">
        <v>9579795.9930200018</v>
      </c>
      <c r="AD174" s="33">
        <v>7668187.75</v>
      </c>
      <c r="AE174" s="33">
        <v>1741241.26</v>
      </c>
      <c r="AF174" s="33">
        <v>84148786.035580009</v>
      </c>
    </row>
    <row r="175" spans="1:32">
      <c r="A175" s="94">
        <v>166</v>
      </c>
      <c r="B175" s="94" t="s">
        <v>739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156">
        <v>0</v>
      </c>
      <c r="P175" s="33"/>
      <c r="Q175" s="33">
        <v>0</v>
      </c>
      <c r="R175" s="153">
        <v>1.0369999999999999</v>
      </c>
      <c r="S175" s="94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</row>
    <row r="176" spans="1:32">
      <c r="A176" s="94">
        <v>167</v>
      </c>
      <c r="B176" s="94" t="s">
        <v>740</v>
      </c>
      <c r="C176" s="33">
        <v>84</v>
      </c>
      <c r="D176" s="33">
        <v>224</v>
      </c>
      <c r="E176" s="33">
        <v>6</v>
      </c>
      <c r="F176" s="33">
        <v>1393</v>
      </c>
      <c r="G176" s="33">
        <v>1076</v>
      </c>
      <c r="H176" s="33">
        <v>1366</v>
      </c>
      <c r="I176" s="33">
        <v>150</v>
      </c>
      <c r="J176" s="33">
        <v>40</v>
      </c>
      <c r="K176" s="33">
        <v>0</v>
      </c>
      <c r="L176" s="33">
        <v>8</v>
      </c>
      <c r="M176" s="33">
        <v>35</v>
      </c>
      <c r="N176" s="33">
        <v>0</v>
      </c>
      <c r="O176" s="156">
        <v>543</v>
      </c>
      <c r="P176" s="33"/>
      <c r="Q176" s="33">
        <v>4034</v>
      </c>
      <c r="R176" s="153">
        <v>1.069</v>
      </c>
      <c r="S176" s="94">
        <v>3</v>
      </c>
      <c r="U176" s="33">
        <v>2079962.5361599999</v>
      </c>
      <c r="V176" s="33">
        <v>2835025.8853599993</v>
      </c>
      <c r="W176" s="33">
        <v>17021933.286909997</v>
      </c>
      <c r="X176" s="33">
        <v>3868866.4539799998</v>
      </c>
      <c r="Y176" s="33">
        <v>639287.37806000002</v>
      </c>
      <c r="Z176" s="33">
        <v>2170038.7599999998</v>
      </c>
      <c r="AA176" s="33">
        <v>1246680.5959299998</v>
      </c>
      <c r="AB176" s="33">
        <v>1181187.1029599998</v>
      </c>
      <c r="AC176" s="33">
        <v>4486160.2901799995</v>
      </c>
      <c r="AD176" s="33">
        <v>3565522.38</v>
      </c>
      <c r="AE176" s="33">
        <v>954104.79999999993</v>
      </c>
      <c r="AF176" s="33">
        <v>40048769.469539993</v>
      </c>
    </row>
    <row r="177" spans="1:32">
      <c r="A177" s="94">
        <v>168</v>
      </c>
      <c r="B177" s="94" t="s">
        <v>741</v>
      </c>
      <c r="C177" s="33">
        <v>29</v>
      </c>
      <c r="D177" s="33">
        <v>163</v>
      </c>
      <c r="E177" s="33">
        <v>16</v>
      </c>
      <c r="F177" s="33">
        <v>1176</v>
      </c>
      <c r="G177" s="33">
        <v>809</v>
      </c>
      <c r="H177" s="33">
        <v>1061</v>
      </c>
      <c r="I177" s="33">
        <v>123</v>
      </c>
      <c r="J177" s="33">
        <v>33</v>
      </c>
      <c r="K177" s="33">
        <v>0</v>
      </c>
      <c r="L177" s="33">
        <v>6</v>
      </c>
      <c r="M177" s="33">
        <v>121</v>
      </c>
      <c r="N177" s="33">
        <v>0</v>
      </c>
      <c r="O177" s="156">
        <v>369</v>
      </c>
      <c r="P177" s="33"/>
      <c r="Q177" s="33">
        <v>3283</v>
      </c>
      <c r="R177" s="153">
        <v>1</v>
      </c>
      <c r="S177" s="94">
        <v>2</v>
      </c>
      <c r="U177" s="33">
        <v>1586562.6</v>
      </c>
      <c r="V177" s="33">
        <v>2157654.42</v>
      </c>
      <c r="W177" s="33">
        <v>12851921.93</v>
      </c>
      <c r="X177" s="33">
        <v>2967638.97</v>
      </c>
      <c r="Y177" s="33">
        <v>484762.43999999994</v>
      </c>
      <c r="Z177" s="33">
        <v>1752662.7499999998</v>
      </c>
      <c r="AA177" s="33">
        <v>943305.64</v>
      </c>
      <c r="AB177" s="33">
        <v>876018.41999999993</v>
      </c>
      <c r="AC177" s="33">
        <v>3401787.77</v>
      </c>
      <c r="AD177" s="33">
        <v>2904172.97</v>
      </c>
      <c r="AE177" s="33">
        <v>787136.46</v>
      </c>
      <c r="AF177" s="33">
        <v>30713624.370000001</v>
      </c>
    </row>
    <row r="178" spans="1:32">
      <c r="A178" s="94">
        <v>169</v>
      </c>
      <c r="B178" s="94" t="s">
        <v>742</v>
      </c>
      <c r="C178" s="33">
        <v>24</v>
      </c>
      <c r="D178" s="33">
        <v>0</v>
      </c>
      <c r="E178" s="33">
        <v>58</v>
      </c>
      <c r="F178" s="33">
        <v>287</v>
      </c>
      <c r="G178" s="33">
        <v>80</v>
      </c>
      <c r="H178" s="33">
        <v>4</v>
      </c>
      <c r="I178" s="33">
        <v>16</v>
      </c>
      <c r="J178" s="33">
        <v>4</v>
      </c>
      <c r="K178" s="33">
        <v>1</v>
      </c>
      <c r="L178" s="33">
        <v>0</v>
      </c>
      <c r="M178" s="33">
        <v>1</v>
      </c>
      <c r="N178" s="33">
        <v>2</v>
      </c>
      <c r="O178" s="156">
        <v>91</v>
      </c>
      <c r="P178" s="33"/>
      <c r="Q178" s="33">
        <v>445</v>
      </c>
      <c r="R178" s="153">
        <v>1</v>
      </c>
      <c r="S178" s="94">
        <v>4</v>
      </c>
      <c r="U178" s="33">
        <v>212043.46</v>
      </c>
      <c r="V178" s="33">
        <v>292223.43999999994</v>
      </c>
      <c r="W178" s="33">
        <v>1734055.67</v>
      </c>
      <c r="X178" s="33">
        <v>448244.36999999994</v>
      </c>
      <c r="Y178" s="33">
        <v>66594.66</v>
      </c>
      <c r="Z178" s="33">
        <v>202142.58000000002</v>
      </c>
      <c r="AA178" s="33">
        <v>104304.33</v>
      </c>
      <c r="AB178" s="33">
        <v>63936.160000000003</v>
      </c>
      <c r="AC178" s="33">
        <v>467692.72</v>
      </c>
      <c r="AD178" s="33">
        <v>412214.52000000008</v>
      </c>
      <c r="AE178" s="33">
        <v>95410.48</v>
      </c>
      <c r="AF178" s="33">
        <v>4098862.3900000006</v>
      </c>
    </row>
    <row r="179" spans="1:32">
      <c r="A179" s="94">
        <v>170</v>
      </c>
      <c r="B179" s="94" t="s">
        <v>744</v>
      </c>
      <c r="C179" s="33">
        <v>39</v>
      </c>
      <c r="D179" s="33">
        <v>0</v>
      </c>
      <c r="E179" s="33">
        <v>265</v>
      </c>
      <c r="F179" s="33">
        <v>1503</v>
      </c>
      <c r="G179" s="33">
        <v>1137</v>
      </c>
      <c r="H179" s="33">
        <v>1314</v>
      </c>
      <c r="I179" s="33">
        <v>187</v>
      </c>
      <c r="J179" s="33">
        <v>50</v>
      </c>
      <c r="K179" s="33">
        <v>14</v>
      </c>
      <c r="L179" s="33">
        <v>0</v>
      </c>
      <c r="M179" s="33">
        <v>776</v>
      </c>
      <c r="N179" s="33">
        <v>1</v>
      </c>
      <c r="O179" s="156">
        <v>1603</v>
      </c>
      <c r="P179" s="33"/>
      <c r="Q179" s="33">
        <v>5023</v>
      </c>
      <c r="R179" s="153">
        <v>1.0649999999999999</v>
      </c>
      <c r="S179" s="94">
        <v>7</v>
      </c>
      <c r="U179" s="33">
        <v>2581130.0488499999</v>
      </c>
      <c r="V179" s="33">
        <v>3516515.4911999991</v>
      </c>
      <c r="W179" s="33">
        <v>25217459.928449996</v>
      </c>
      <c r="X179" s="33">
        <v>4853733.7937999992</v>
      </c>
      <c r="Y179" s="33">
        <v>891716.4486</v>
      </c>
      <c r="Z179" s="33">
        <v>2601417.0000000005</v>
      </c>
      <c r="AA179" s="33">
        <v>1527254.84715</v>
      </c>
      <c r="AB179" s="33">
        <v>1294509.0016499995</v>
      </c>
      <c r="AC179" s="33">
        <v>6257868.20835</v>
      </c>
      <c r="AD179" s="33">
        <v>4920288.1500000004</v>
      </c>
      <c r="AE179" s="33">
        <v>1192631</v>
      </c>
      <c r="AF179" s="33">
        <v>54854523.918049991</v>
      </c>
    </row>
    <row r="180" spans="1:32">
      <c r="A180" s="94">
        <v>171</v>
      </c>
      <c r="B180" s="94" t="s">
        <v>745</v>
      </c>
      <c r="C180" s="33">
        <v>141</v>
      </c>
      <c r="D180" s="33">
        <v>243</v>
      </c>
      <c r="E180" s="33">
        <v>17</v>
      </c>
      <c r="F180" s="33">
        <v>1484</v>
      </c>
      <c r="G180" s="33">
        <v>1044</v>
      </c>
      <c r="H180" s="33">
        <v>1367</v>
      </c>
      <c r="I180" s="33">
        <v>154</v>
      </c>
      <c r="J180" s="33">
        <v>41</v>
      </c>
      <c r="K180" s="33">
        <v>0</v>
      </c>
      <c r="L180" s="33">
        <v>2</v>
      </c>
      <c r="M180" s="33">
        <v>32</v>
      </c>
      <c r="N180" s="33">
        <v>28</v>
      </c>
      <c r="O180" s="156">
        <v>601</v>
      </c>
      <c r="P180" s="33"/>
      <c r="Q180" s="33">
        <v>4166</v>
      </c>
      <c r="R180" s="153">
        <v>1.0269999999999999</v>
      </c>
      <c r="S180" s="94">
        <v>3</v>
      </c>
      <c r="U180" s="33">
        <v>2060115.3536599996</v>
      </c>
      <c r="V180" s="33">
        <v>2812088.4303199989</v>
      </c>
      <c r="W180" s="33">
        <v>17079875.06264</v>
      </c>
      <c r="X180" s="33">
        <v>3851561.9820599998</v>
      </c>
      <c r="Y180" s="33">
        <v>637762.50174000009</v>
      </c>
      <c r="Z180" s="33">
        <v>2250843.5100000002</v>
      </c>
      <c r="AA180" s="33">
        <v>1228743.7773</v>
      </c>
      <c r="AB180" s="33">
        <v>1158254.1328799999</v>
      </c>
      <c r="AC180" s="33">
        <v>4480991.2414799985</v>
      </c>
      <c r="AD180" s="33">
        <v>3705017.7300000009</v>
      </c>
      <c r="AE180" s="33">
        <v>977957.41999999993</v>
      </c>
      <c r="AF180" s="33">
        <v>40243211.142080009</v>
      </c>
    </row>
    <row r="181" spans="1:32">
      <c r="A181" s="94">
        <v>172</v>
      </c>
      <c r="B181" s="94" t="s">
        <v>746</v>
      </c>
      <c r="C181" s="33">
        <v>79</v>
      </c>
      <c r="D181" s="33">
        <v>0</v>
      </c>
      <c r="E181" s="33">
        <v>125</v>
      </c>
      <c r="F181" s="33">
        <v>569</v>
      </c>
      <c r="G181" s="33">
        <v>410</v>
      </c>
      <c r="H181" s="33">
        <v>481</v>
      </c>
      <c r="I181" s="33">
        <v>61</v>
      </c>
      <c r="J181" s="33">
        <v>16</v>
      </c>
      <c r="K181" s="33">
        <v>3</v>
      </c>
      <c r="L181" s="33">
        <v>0</v>
      </c>
      <c r="M181" s="33">
        <v>36</v>
      </c>
      <c r="N181" s="33">
        <v>0</v>
      </c>
      <c r="O181" s="156">
        <v>556</v>
      </c>
      <c r="P181" s="33"/>
      <c r="Q181" s="33">
        <v>1663</v>
      </c>
      <c r="R181" s="153">
        <v>1</v>
      </c>
      <c r="S181" s="94">
        <v>7</v>
      </c>
      <c r="U181" s="33">
        <v>798412.87000000011</v>
      </c>
      <c r="V181" s="33">
        <v>1092632.8600000001</v>
      </c>
      <c r="W181" s="33">
        <v>7597896.2400000002</v>
      </c>
      <c r="X181" s="33">
        <v>1514107.54</v>
      </c>
      <c r="Y181" s="33">
        <v>269725.59000000003</v>
      </c>
      <c r="Z181" s="33">
        <v>872360.67</v>
      </c>
      <c r="AA181" s="33">
        <v>467620.08</v>
      </c>
      <c r="AB181" s="33">
        <v>418555.08</v>
      </c>
      <c r="AC181" s="33">
        <v>1892799.48</v>
      </c>
      <c r="AD181" s="33">
        <v>1586001.46</v>
      </c>
      <c r="AE181" s="33">
        <v>381641.92</v>
      </c>
      <c r="AF181" s="33">
        <v>16891753.790000003</v>
      </c>
    </row>
    <row r="182" spans="1:32">
      <c r="A182" s="94">
        <v>173</v>
      </c>
      <c r="B182" s="94" t="s">
        <v>747</v>
      </c>
      <c r="C182" s="33">
        <v>20</v>
      </c>
      <c r="D182" s="33">
        <v>0</v>
      </c>
      <c r="E182" s="33">
        <v>53</v>
      </c>
      <c r="F182" s="33">
        <v>327</v>
      </c>
      <c r="G182" s="33">
        <v>84</v>
      </c>
      <c r="H182" s="33">
        <v>7</v>
      </c>
      <c r="I182" s="33">
        <v>18</v>
      </c>
      <c r="J182" s="33">
        <v>5</v>
      </c>
      <c r="K182" s="33">
        <v>0</v>
      </c>
      <c r="L182" s="33">
        <v>0</v>
      </c>
      <c r="M182" s="33">
        <v>2</v>
      </c>
      <c r="N182" s="33">
        <v>7</v>
      </c>
      <c r="O182" s="156">
        <v>85</v>
      </c>
      <c r="P182" s="33"/>
      <c r="Q182" s="33">
        <v>490</v>
      </c>
      <c r="R182" s="153">
        <v>1</v>
      </c>
      <c r="S182" s="94">
        <v>4</v>
      </c>
      <c r="U182" s="33">
        <v>236142.18</v>
      </c>
      <c r="V182" s="33">
        <v>322136.00000000006</v>
      </c>
      <c r="W182" s="33">
        <v>1889569.2999999996</v>
      </c>
      <c r="X182" s="33">
        <v>495519.3</v>
      </c>
      <c r="Y182" s="33">
        <v>72939.86</v>
      </c>
      <c r="Z182" s="33">
        <v>227404.88</v>
      </c>
      <c r="AA182" s="33">
        <v>115785.42</v>
      </c>
      <c r="AB182" s="33">
        <v>73426.270000000019</v>
      </c>
      <c r="AC182" s="33">
        <v>513175.55000000005</v>
      </c>
      <c r="AD182" s="33">
        <v>452627.09</v>
      </c>
      <c r="AE182" s="33">
        <v>119263.09999999999</v>
      </c>
      <c r="AF182" s="33">
        <v>4517988.9499999983</v>
      </c>
    </row>
    <row r="183" spans="1:32">
      <c r="A183" s="94">
        <v>174</v>
      </c>
      <c r="B183" s="94" t="s">
        <v>748</v>
      </c>
      <c r="C183" s="33">
        <v>17</v>
      </c>
      <c r="D183" s="33">
        <v>0</v>
      </c>
      <c r="E183" s="33">
        <v>94</v>
      </c>
      <c r="F183" s="33">
        <v>521</v>
      </c>
      <c r="G183" s="33">
        <v>352</v>
      </c>
      <c r="H183" s="33">
        <v>378</v>
      </c>
      <c r="I183" s="33">
        <v>52</v>
      </c>
      <c r="J183" s="33">
        <v>14</v>
      </c>
      <c r="K183" s="33">
        <v>0</v>
      </c>
      <c r="L183" s="33">
        <v>0</v>
      </c>
      <c r="M183" s="33">
        <v>49</v>
      </c>
      <c r="N183" s="33">
        <v>2</v>
      </c>
      <c r="O183" s="156">
        <v>248</v>
      </c>
      <c r="P183" s="33"/>
      <c r="Q183" s="33">
        <v>1405</v>
      </c>
      <c r="R183" s="153">
        <v>1.0609999999999999</v>
      </c>
      <c r="S183" s="94">
        <v>4</v>
      </c>
      <c r="U183" s="33">
        <v>718347.21712999989</v>
      </c>
      <c r="V183" s="33">
        <v>979670.70015999989</v>
      </c>
      <c r="W183" s="33">
        <v>6058901.62421</v>
      </c>
      <c r="X183" s="33">
        <v>1365883.85659</v>
      </c>
      <c r="Y183" s="33">
        <v>226052.77673999994</v>
      </c>
      <c r="Z183" s="33">
        <v>731475.39999999991</v>
      </c>
      <c r="AA183" s="33">
        <v>416915.92881000001</v>
      </c>
      <c r="AB183" s="33">
        <v>367286.83684</v>
      </c>
      <c r="AC183" s="33">
        <v>1586699.3887899998</v>
      </c>
      <c r="AD183" s="33">
        <v>1274348.3800000001</v>
      </c>
      <c r="AE183" s="33">
        <v>333936.68</v>
      </c>
      <c r="AF183" s="33">
        <v>14059518.789270002</v>
      </c>
    </row>
    <row r="184" spans="1:32">
      <c r="A184" s="94">
        <v>175</v>
      </c>
      <c r="B184" s="94" t="s">
        <v>749</v>
      </c>
      <c r="C184" s="33">
        <v>9</v>
      </c>
      <c r="D184" s="33">
        <v>165</v>
      </c>
      <c r="E184" s="33">
        <v>0</v>
      </c>
      <c r="F184" s="33">
        <v>881</v>
      </c>
      <c r="G184" s="33">
        <v>627</v>
      </c>
      <c r="H184" s="33">
        <v>880</v>
      </c>
      <c r="I184" s="33">
        <v>93</v>
      </c>
      <c r="J184" s="33">
        <v>25</v>
      </c>
      <c r="K184" s="33">
        <v>0</v>
      </c>
      <c r="L184" s="33">
        <v>3</v>
      </c>
      <c r="M184" s="33">
        <v>17</v>
      </c>
      <c r="N184" s="33">
        <v>0</v>
      </c>
      <c r="O184" s="156">
        <v>118</v>
      </c>
      <c r="P184" s="33"/>
      <c r="Q184" s="33">
        <v>2495</v>
      </c>
      <c r="R184" s="153">
        <v>1.0329999999999999</v>
      </c>
      <c r="S184" s="94">
        <v>1</v>
      </c>
      <c r="U184" s="33">
        <v>1243817.20184</v>
      </c>
      <c r="V184" s="33">
        <v>1693374.7318199999</v>
      </c>
      <c r="W184" s="33">
        <v>9521936.1941899993</v>
      </c>
      <c r="X184" s="33">
        <v>2311171.2489799997</v>
      </c>
      <c r="Y184" s="33">
        <v>366458.19620000001</v>
      </c>
      <c r="Z184" s="33">
        <v>1350776.72</v>
      </c>
      <c r="AA184" s="33">
        <v>746770.26529999985</v>
      </c>
      <c r="AB184" s="33">
        <v>716137.23910999997</v>
      </c>
      <c r="AC184" s="33">
        <v>2571594.4123999993</v>
      </c>
      <c r="AD184" s="33">
        <v>2135425.5</v>
      </c>
      <c r="AE184" s="33">
        <v>596315.5</v>
      </c>
      <c r="AF184" s="33">
        <v>23253777.20984</v>
      </c>
    </row>
    <row r="185" spans="1:32">
      <c r="A185" s="94">
        <v>176</v>
      </c>
      <c r="B185" s="94" t="s">
        <v>752</v>
      </c>
      <c r="C185" s="33">
        <v>117</v>
      </c>
      <c r="D185" s="33">
        <v>0</v>
      </c>
      <c r="E185" s="33">
        <v>293</v>
      </c>
      <c r="F185" s="33">
        <v>1568</v>
      </c>
      <c r="G185" s="33">
        <v>965</v>
      </c>
      <c r="H185" s="33">
        <v>1145</v>
      </c>
      <c r="I185" s="33">
        <v>182</v>
      </c>
      <c r="J185" s="33">
        <v>43</v>
      </c>
      <c r="K185" s="33">
        <v>0</v>
      </c>
      <c r="L185" s="33">
        <v>0</v>
      </c>
      <c r="M185" s="33">
        <v>356</v>
      </c>
      <c r="N185" s="33">
        <v>431</v>
      </c>
      <c r="O185" s="156">
        <v>1610</v>
      </c>
      <c r="P185" s="33"/>
      <c r="Q185" s="33">
        <v>4817</v>
      </c>
      <c r="R185" s="153">
        <v>1.042</v>
      </c>
      <c r="S185" s="94">
        <v>7</v>
      </c>
      <c r="U185" s="33">
        <v>2415841.2281399998</v>
      </c>
      <c r="V185" s="33">
        <v>3299456.1131999996</v>
      </c>
      <c r="W185" s="33">
        <v>24856308.870200001</v>
      </c>
      <c r="X185" s="33">
        <v>4565844.8737999992</v>
      </c>
      <c r="Y185" s="33">
        <v>863070.14617999992</v>
      </c>
      <c r="Z185" s="33">
        <v>2803250.1999999997</v>
      </c>
      <c r="AA185" s="33">
        <v>1441737.7605799998</v>
      </c>
      <c r="AB185" s="33">
        <v>1319033.6015599999</v>
      </c>
      <c r="AC185" s="33">
        <v>6142835.1096600005</v>
      </c>
      <c r="AD185" s="33">
        <v>4842381.8599999994</v>
      </c>
      <c r="AE185" s="33">
        <v>1025662.6599999999</v>
      </c>
      <c r="AF185" s="33">
        <v>53575422.423319995</v>
      </c>
    </row>
    <row r="186" spans="1:32">
      <c r="A186" s="94">
        <v>177</v>
      </c>
      <c r="B186" s="94" t="s">
        <v>753</v>
      </c>
      <c r="C186" s="33">
        <v>37</v>
      </c>
      <c r="D186" s="33">
        <v>124</v>
      </c>
      <c r="E186" s="33">
        <v>33</v>
      </c>
      <c r="F186" s="33">
        <v>799</v>
      </c>
      <c r="G186" s="33">
        <v>570</v>
      </c>
      <c r="H186" s="33">
        <v>794</v>
      </c>
      <c r="I186" s="33">
        <v>85</v>
      </c>
      <c r="J186" s="33">
        <v>23</v>
      </c>
      <c r="K186" s="33">
        <v>1</v>
      </c>
      <c r="L186" s="33">
        <v>2</v>
      </c>
      <c r="M186" s="33">
        <v>11</v>
      </c>
      <c r="N186" s="33">
        <v>0</v>
      </c>
      <c r="O186" s="156">
        <v>232</v>
      </c>
      <c r="P186" s="33"/>
      <c r="Q186" s="33">
        <v>2290</v>
      </c>
      <c r="R186" s="153">
        <v>1.0329999999999999</v>
      </c>
      <c r="S186" s="94">
        <v>2</v>
      </c>
      <c r="U186" s="33">
        <v>1140970.9677499998</v>
      </c>
      <c r="V186" s="33">
        <v>1554495.6086599999</v>
      </c>
      <c r="W186" s="33">
        <v>9105066.5856499989</v>
      </c>
      <c r="X186" s="33">
        <v>2125037.3342200001</v>
      </c>
      <c r="Y186" s="33">
        <v>344380.02148999996</v>
      </c>
      <c r="Z186" s="33">
        <v>1236244.92</v>
      </c>
      <c r="AA186" s="33">
        <v>682675.39407000004</v>
      </c>
      <c r="AB186" s="33">
        <v>650237.93380999984</v>
      </c>
      <c r="AC186" s="33">
        <v>2416664.7624999997</v>
      </c>
      <c r="AD186" s="33">
        <v>1997165.62</v>
      </c>
      <c r="AE186" s="33">
        <v>548610.26</v>
      </c>
      <c r="AF186" s="33">
        <v>21801549.408149999</v>
      </c>
    </row>
    <row r="187" spans="1:32">
      <c r="A187" s="94">
        <v>178</v>
      </c>
      <c r="B187" s="94" t="s">
        <v>754</v>
      </c>
      <c r="C187" s="33">
        <v>19</v>
      </c>
      <c r="D187" s="33">
        <v>0</v>
      </c>
      <c r="E187" s="33">
        <v>311</v>
      </c>
      <c r="F187" s="33">
        <v>1390</v>
      </c>
      <c r="G187" s="33">
        <v>881</v>
      </c>
      <c r="H187" s="33">
        <v>1025</v>
      </c>
      <c r="I187" s="33">
        <v>140</v>
      </c>
      <c r="J187" s="33">
        <v>37</v>
      </c>
      <c r="K187" s="33">
        <v>0</v>
      </c>
      <c r="L187" s="33">
        <v>0</v>
      </c>
      <c r="M187" s="33">
        <v>114</v>
      </c>
      <c r="N187" s="33">
        <v>5</v>
      </c>
      <c r="O187" s="156">
        <v>522</v>
      </c>
      <c r="P187" s="33"/>
      <c r="Q187" s="33">
        <v>3736</v>
      </c>
      <c r="R187" s="153">
        <v>1.032</v>
      </c>
      <c r="S187" s="94">
        <v>3</v>
      </c>
      <c r="U187" s="33">
        <v>1862132.7607199999</v>
      </c>
      <c r="V187" s="33">
        <v>2534377.9632000001</v>
      </c>
      <c r="W187" s="33">
        <v>15250757.815199997</v>
      </c>
      <c r="X187" s="33">
        <v>3555819.8601600006</v>
      </c>
      <c r="Y187" s="33">
        <v>574408.15559999994</v>
      </c>
      <c r="Z187" s="33">
        <v>1950964.6</v>
      </c>
      <c r="AA187" s="33">
        <v>1076113.4076</v>
      </c>
      <c r="AB187" s="33">
        <v>950503.84752000007</v>
      </c>
      <c r="AC187" s="33">
        <v>4031809.7464800002</v>
      </c>
      <c r="AD187" s="33">
        <v>3347977.0199999996</v>
      </c>
      <c r="AE187" s="33">
        <v>882546.94</v>
      </c>
      <c r="AF187" s="33">
        <v>36017412.116479993</v>
      </c>
    </row>
    <row r="188" spans="1:32">
      <c r="A188" s="94">
        <v>179</v>
      </c>
      <c r="B188" s="94" t="s">
        <v>755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4</v>
      </c>
      <c r="O188" s="156">
        <v>0</v>
      </c>
      <c r="P188" s="33"/>
      <c r="Q188" s="33">
        <v>4</v>
      </c>
      <c r="R188" s="153">
        <v>1.0189999999999999</v>
      </c>
      <c r="S188" s="94">
        <v>0</v>
      </c>
      <c r="U188" s="33">
        <v>1483.6639999999998</v>
      </c>
      <c r="V188" s="33">
        <v>2679.6439199999995</v>
      </c>
      <c r="W188" s="33">
        <v>27031.583639999997</v>
      </c>
      <c r="X188" s="33">
        <v>1888.5738399999998</v>
      </c>
      <c r="Y188" s="33">
        <v>844.99555999999995</v>
      </c>
      <c r="Z188" s="33">
        <v>4886.6400000000003</v>
      </c>
      <c r="AA188" s="33">
        <v>1491.8975199999998</v>
      </c>
      <c r="AB188" s="33">
        <v>2009.5902799999997</v>
      </c>
      <c r="AC188" s="33">
        <v>6712.4383199999993</v>
      </c>
      <c r="AD188" s="33">
        <v>4477.72</v>
      </c>
      <c r="AE188" s="33">
        <v>0</v>
      </c>
      <c r="AF188" s="33">
        <v>53506.747079999994</v>
      </c>
    </row>
    <row r="189" spans="1:32">
      <c r="A189" s="94">
        <v>180</v>
      </c>
      <c r="B189" s="94" t="s">
        <v>757</v>
      </c>
      <c r="C189" s="33">
        <v>0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4</v>
      </c>
      <c r="O189" s="156">
        <v>0</v>
      </c>
      <c r="P189" s="33"/>
      <c r="Q189" s="33">
        <v>4</v>
      </c>
      <c r="R189" s="153">
        <v>1</v>
      </c>
      <c r="S189" s="94">
        <v>0</v>
      </c>
      <c r="U189" s="33">
        <v>1456</v>
      </c>
      <c r="V189" s="33">
        <v>2629.68</v>
      </c>
      <c r="W189" s="33">
        <v>26527.56</v>
      </c>
      <c r="X189" s="33">
        <v>1853.36</v>
      </c>
      <c r="Y189" s="33">
        <v>829.24</v>
      </c>
      <c r="Z189" s="33">
        <v>4886.6400000000003</v>
      </c>
      <c r="AA189" s="33">
        <v>1464.08</v>
      </c>
      <c r="AB189" s="33">
        <v>1972.12</v>
      </c>
      <c r="AC189" s="33">
        <v>6587.28</v>
      </c>
      <c r="AD189" s="33">
        <v>4477.72</v>
      </c>
      <c r="AE189" s="33">
        <v>0</v>
      </c>
      <c r="AF189" s="33">
        <v>52683.680000000008</v>
      </c>
    </row>
    <row r="190" spans="1:32">
      <c r="A190" s="94">
        <v>181</v>
      </c>
      <c r="B190" s="94" t="s">
        <v>758</v>
      </c>
      <c r="C190" s="33">
        <v>156</v>
      </c>
      <c r="D190" s="33">
        <v>0</v>
      </c>
      <c r="E190" s="33">
        <v>431</v>
      </c>
      <c r="F190" s="33">
        <v>2486</v>
      </c>
      <c r="G190" s="33">
        <v>1671</v>
      </c>
      <c r="H190" s="33">
        <v>1600</v>
      </c>
      <c r="I190" s="33">
        <v>268</v>
      </c>
      <c r="J190" s="33">
        <v>68</v>
      </c>
      <c r="K190" s="33">
        <v>3</v>
      </c>
      <c r="L190" s="33">
        <v>0</v>
      </c>
      <c r="M190" s="33">
        <v>569</v>
      </c>
      <c r="N190" s="33">
        <v>318</v>
      </c>
      <c r="O190" s="156">
        <v>2660</v>
      </c>
      <c r="P190" s="33"/>
      <c r="Q190" s="33">
        <v>7155</v>
      </c>
      <c r="R190" s="153">
        <v>1</v>
      </c>
      <c r="S190" s="94">
        <v>8</v>
      </c>
      <c r="U190" s="33">
        <v>3448358.9800000004</v>
      </c>
      <c r="V190" s="33">
        <v>4703512.9799999995</v>
      </c>
      <c r="W190" s="33">
        <v>35063732.5</v>
      </c>
      <c r="X190" s="33">
        <v>6563944.96</v>
      </c>
      <c r="Y190" s="33">
        <v>1224970.6199999999</v>
      </c>
      <c r="Z190" s="33">
        <v>3883731.39</v>
      </c>
      <c r="AA190" s="33">
        <v>2013501.9800000002</v>
      </c>
      <c r="AB190" s="33">
        <v>1747421.9600000002</v>
      </c>
      <c r="AC190" s="33">
        <v>8657262.5599999987</v>
      </c>
      <c r="AD190" s="33">
        <v>7167882.4499999993</v>
      </c>
      <c r="AE190" s="33">
        <v>1621978.16</v>
      </c>
      <c r="AF190" s="33">
        <v>76096298.539999992</v>
      </c>
    </row>
    <row r="191" spans="1:32">
      <c r="A191" s="94">
        <v>182</v>
      </c>
      <c r="B191" s="94" t="s">
        <v>759</v>
      </c>
      <c r="C191" s="33">
        <v>58</v>
      </c>
      <c r="D191" s="33">
        <v>0</v>
      </c>
      <c r="E191" s="33">
        <v>209</v>
      </c>
      <c r="F191" s="33">
        <v>1188</v>
      </c>
      <c r="G191" s="33">
        <v>799</v>
      </c>
      <c r="H191" s="33">
        <v>829</v>
      </c>
      <c r="I191" s="33">
        <v>115</v>
      </c>
      <c r="J191" s="33">
        <v>31</v>
      </c>
      <c r="K191" s="33">
        <v>0</v>
      </c>
      <c r="L191" s="33">
        <v>0</v>
      </c>
      <c r="M191" s="33">
        <v>25</v>
      </c>
      <c r="N191" s="33">
        <v>17</v>
      </c>
      <c r="O191" s="156">
        <v>939</v>
      </c>
      <c r="P191" s="33"/>
      <c r="Q191" s="33">
        <v>3096</v>
      </c>
      <c r="R191" s="153">
        <v>1</v>
      </c>
      <c r="S191" s="94">
        <v>7</v>
      </c>
      <c r="U191" s="33">
        <v>1493734.54</v>
      </c>
      <c r="V191" s="33">
        <v>2035372.9</v>
      </c>
      <c r="W191" s="33">
        <v>13781841.050000001</v>
      </c>
      <c r="X191" s="33">
        <v>2845951.4499999997</v>
      </c>
      <c r="Y191" s="33">
        <v>495862.27</v>
      </c>
      <c r="Z191" s="33">
        <v>1621331.66</v>
      </c>
      <c r="AA191" s="33">
        <v>863058.87999999989</v>
      </c>
      <c r="AB191" s="33">
        <v>767488.66</v>
      </c>
      <c r="AC191" s="33">
        <v>3482936.15</v>
      </c>
      <c r="AD191" s="33">
        <v>2928472.8200000003</v>
      </c>
      <c r="AE191" s="33">
        <v>739431.22</v>
      </c>
      <c r="AF191" s="33">
        <v>31055481.599999998</v>
      </c>
    </row>
    <row r="192" spans="1:32">
      <c r="A192" s="94">
        <v>183</v>
      </c>
      <c r="B192" s="94" t="s">
        <v>760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2</v>
      </c>
      <c r="O192" s="156">
        <v>0</v>
      </c>
      <c r="P192" s="33"/>
      <c r="Q192" s="33">
        <v>2</v>
      </c>
      <c r="R192" s="153">
        <v>1</v>
      </c>
      <c r="S192" s="94">
        <v>0</v>
      </c>
      <c r="U192" s="33">
        <v>728</v>
      </c>
      <c r="V192" s="33">
        <v>1314.84</v>
      </c>
      <c r="W192" s="33">
        <v>13263.78</v>
      </c>
      <c r="X192" s="33">
        <v>926.68</v>
      </c>
      <c r="Y192" s="33">
        <v>414.62</v>
      </c>
      <c r="Z192" s="33">
        <v>2443.3200000000002</v>
      </c>
      <c r="AA192" s="33">
        <v>732.04</v>
      </c>
      <c r="AB192" s="33">
        <v>986.06</v>
      </c>
      <c r="AC192" s="33">
        <v>3293.64</v>
      </c>
      <c r="AD192" s="33">
        <v>2238.86</v>
      </c>
      <c r="AE192" s="33">
        <v>0</v>
      </c>
      <c r="AF192" s="33">
        <v>26341.840000000004</v>
      </c>
    </row>
    <row r="193" spans="1:32">
      <c r="A193" s="94">
        <v>184</v>
      </c>
      <c r="B193" s="94" t="s">
        <v>761</v>
      </c>
      <c r="C193" s="33">
        <v>70</v>
      </c>
      <c r="D193" s="33">
        <v>0</v>
      </c>
      <c r="E193" s="33">
        <v>62</v>
      </c>
      <c r="F193" s="33">
        <v>477</v>
      </c>
      <c r="G193" s="33">
        <v>102</v>
      </c>
      <c r="H193" s="33">
        <v>0</v>
      </c>
      <c r="I193" s="33">
        <v>24</v>
      </c>
      <c r="J193" s="33">
        <v>7</v>
      </c>
      <c r="K193" s="33">
        <v>0</v>
      </c>
      <c r="L193" s="33">
        <v>0</v>
      </c>
      <c r="M193" s="33">
        <v>10</v>
      </c>
      <c r="N193" s="33">
        <v>0</v>
      </c>
      <c r="O193" s="156">
        <v>87</v>
      </c>
      <c r="P193" s="33"/>
      <c r="Q193" s="33">
        <v>686</v>
      </c>
      <c r="R193" s="153">
        <v>1.038</v>
      </c>
      <c r="S193" s="94">
        <v>3</v>
      </c>
      <c r="U193" s="33">
        <v>340032.98088000005</v>
      </c>
      <c r="V193" s="33">
        <v>468128.47116000002</v>
      </c>
      <c r="W193" s="33">
        <v>2602975.0266600004</v>
      </c>
      <c r="X193" s="33">
        <v>719099.93099999998</v>
      </c>
      <c r="Y193" s="33">
        <v>102401.84514</v>
      </c>
      <c r="Z193" s="33">
        <v>307686.20999999996</v>
      </c>
      <c r="AA193" s="33">
        <v>164641.45655999999</v>
      </c>
      <c r="AB193" s="33">
        <v>97593.860279999994</v>
      </c>
      <c r="AC193" s="33">
        <v>718578.94842000015</v>
      </c>
      <c r="AD193" s="33">
        <v>618731.39</v>
      </c>
      <c r="AE193" s="33">
        <v>166968.34</v>
      </c>
      <c r="AF193" s="33">
        <v>6306838.4600999998</v>
      </c>
    </row>
    <row r="194" spans="1:32">
      <c r="A194" s="94">
        <v>185</v>
      </c>
      <c r="B194" s="94" t="s">
        <v>762</v>
      </c>
      <c r="C194" s="33">
        <v>38</v>
      </c>
      <c r="D194" s="33">
        <v>0</v>
      </c>
      <c r="E194" s="33">
        <v>246</v>
      </c>
      <c r="F194" s="33">
        <v>1422</v>
      </c>
      <c r="G194" s="33">
        <v>925</v>
      </c>
      <c r="H194" s="33">
        <v>1072</v>
      </c>
      <c r="I194" s="33">
        <v>156</v>
      </c>
      <c r="J194" s="33">
        <v>41</v>
      </c>
      <c r="K194" s="33">
        <v>18</v>
      </c>
      <c r="L194" s="33">
        <v>0</v>
      </c>
      <c r="M194" s="33">
        <v>477</v>
      </c>
      <c r="N194" s="33">
        <v>17</v>
      </c>
      <c r="O194" s="156">
        <v>1380</v>
      </c>
      <c r="P194" s="33"/>
      <c r="Q194" s="33">
        <v>4187</v>
      </c>
      <c r="R194" s="153">
        <v>1.048</v>
      </c>
      <c r="S194" s="94">
        <v>7</v>
      </c>
      <c r="U194" s="33">
        <v>2115895.1900800001</v>
      </c>
      <c r="V194" s="33">
        <v>2884743.7688000002</v>
      </c>
      <c r="W194" s="33">
        <v>20613242.098720003</v>
      </c>
      <c r="X194" s="33">
        <v>4017183.8012000001</v>
      </c>
      <c r="Y194" s="33">
        <v>728452.53840000008</v>
      </c>
      <c r="Z194" s="33">
        <v>2175271.88</v>
      </c>
      <c r="AA194" s="33">
        <v>1237324.3020800003</v>
      </c>
      <c r="AB194" s="33">
        <v>1055930.13216</v>
      </c>
      <c r="AC194" s="33">
        <v>5115337.9581599999</v>
      </c>
      <c r="AD194" s="33">
        <v>4091876.9399999995</v>
      </c>
      <c r="AE194" s="33">
        <v>977957.41999999993</v>
      </c>
      <c r="AF194" s="33">
        <v>45013216.029600002</v>
      </c>
    </row>
    <row r="195" spans="1:32">
      <c r="A195" s="94">
        <v>186</v>
      </c>
      <c r="B195" s="94" t="s">
        <v>763</v>
      </c>
      <c r="C195" s="33">
        <v>58</v>
      </c>
      <c r="D195" s="33">
        <v>0</v>
      </c>
      <c r="E195" s="33">
        <v>110</v>
      </c>
      <c r="F195" s="33">
        <v>678</v>
      </c>
      <c r="G195" s="33">
        <v>425</v>
      </c>
      <c r="H195" s="33">
        <v>447</v>
      </c>
      <c r="I195" s="33">
        <v>65</v>
      </c>
      <c r="J195" s="33">
        <v>17</v>
      </c>
      <c r="K195" s="33">
        <v>0</v>
      </c>
      <c r="L195" s="33">
        <v>0</v>
      </c>
      <c r="M195" s="33">
        <v>63</v>
      </c>
      <c r="N195" s="33">
        <v>1</v>
      </c>
      <c r="O195" s="156">
        <v>496</v>
      </c>
      <c r="P195" s="33"/>
      <c r="Q195" s="33">
        <v>1753</v>
      </c>
      <c r="R195" s="153">
        <v>1</v>
      </c>
      <c r="S195" s="94">
        <v>6</v>
      </c>
      <c r="U195" s="33">
        <v>844097.90000000014</v>
      </c>
      <c r="V195" s="33">
        <v>1152457.8399999999</v>
      </c>
      <c r="W195" s="33">
        <v>7708289.2000000002</v>
      </c>
      <c r="X195" s="33">
        <v>1618488.0300000003</v>
      </c>
      <c r="Y195" s="33">
        <v>278798.52999999997</v>
      </c>
      <c r="Z195" s="33">
        <v>905345.45000000007</v>
      </c>
      <c r="AA195" s="33">
        <v>485684.04000000004</v>
      </c>
      <c r="AB195" s="33">
        <v>420873.25</v>
      </c>
      <c r="AC195" s="33">
        <v>1956647.12</v>
      </c>
      <c r="AD195" s="33">
        <v>1653669.59</v>
      </c>
      <c r="AE195" s="33">
        <v>405494.54</v>
      </c>
      <c r="AF195" s="33">
        <v>17429845.489999998</v>
      </c>
    </row>
    <row r="196" spans="1:32">
      <c r="A196" s="94">
        <v>187</v>
      </c>
      <c r="B196" s="94" t="s">
        <v>764</v>
      </c>
      <c r="C196" s="33">
        <v>12</v>
      </c>
      <c r="D196" s="33">
        <v>62</v>
      </c>
      <c r="E196" s="33">
        <v>12</v>
      </c>
      <c r="F196" s="33">
        <v>476</v>
      </c>
      <c r="G196" s="33">
        <v>328</v>
      </c>
      <c r="H196" s="33">
        <v>383</v>
      </c>
      <c r="I196" s="33">
        <v>46</v>
      </c>
      <c r="J196" s="33">
        <v>12</v>
      </c>
      <c r="K196" s="33">
        <v>0</v>
      </c>
      <c r="L196" s="33">
        <v>0</v>
      </c>
      <c r="M196" s="33">
        <v>5</v>
      </c>
      <c r="N196" s="33">
        <v>0</v>
      </c>
      <c r="O196" s="156">
        <v>178</v>
      </c>
      <c r="P196" s="33"/>
      <c r="Q196" s="33">
        <v>1241</v>
      </c>
      <c r="R196" s="153">
        <v>1.024</v>
      </c>
      <c r="S196" s="94">
        <v>3</v>
      </c>
      <c r="U196" s="33">
        <v>611774.27967999992</v>
      </c>
      <c r="V196" s="33">
        <v>835439.57504000003</v>
      </c>
      <c r="W196" s="33">
        <v>5005097.9737599995</v>
      </c>
      <c r="X196" s="33">
        <v>1152524.43136</v>
      </c>
      <c r="Y196" s="33">
        <v>188508.97920000003</v>
      </c>
      <c r="Z196" s="33">
        <v>657782.95000000007</v>
      </c>
      <c r="AA196" s="33">
        <v>361042.79040000006</v>
      </c>
      <c r="AB196" s="33">
        <v>334026.94656000001</v>
      </c>
      <c r="AC196" s="33">
        <v>1322839.9411199999</v>
      </c>
      <c r="AD196" s="33">
        <v>1100952.78</v>
      </c>
      <c r="AE196" s="33">
        <v>286231.44</v>
      </c>
      <c r="AF196" s="33">
        <v>11856222.087119998</v>
      </c>
    </row>
    <row r="197" spans="1:32">
      <c r="A197" s="94">
        <v>188</v>
      </c>
      <c r="B197" s="94" t="s">
        <v>765</v>
      </c>
      <c r="C197" s="33">
        <v>0</v>
      </c>
      <c r="D197" s="33">
        <v>0</v>
      </c>
      <c r="E197" s="33">
        <v>0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0</v>
      </c>
      <c r="N197" s="33">
        <v>9</v>
      </c>
      <c r="O197" s="156">
        <v>0</v>
      </c>
      <c r="P197" s="33"/>
      <c r="Q197" s="33">
        <v>9</v>
      </c>
      <c r="R197" s="153">
        <v>1</v>
      </c>
      <c r="S197" s="94">
        <v>0</v>
      </c>
      <c r="U197" s="33">
        <v>3276</v>
      </c>
      <c r="V197" s="33">
        <v>5916.78</v>
      </c>
      <c r="W197" s="33">
        <v>59687.01</v>
      </c>
      <c r="X197" s="33">
        <v>4170.0599999999995</v>
      </c>
      <c r="Y197" s="33">
        <v>1865.79</v>
      </c>
      <c r="Z197" s="33">
        <v>10994.94</v>
      </c>
      <c r="AA197" s="33">
        <v>3294.18</v>
      </c>
      <c r="AB197" s="33">
        <v>4437.2699999999995</v>
      </c>
      <c r="AC197" s="33">
        <v>14821.38</v>
      </c>
      <c r="AD197" s="33">
        <v>10074.870000000001</v>
      </c>
      <c r="AE197" s="33">
        <v>0</v>
      </c>
      <c r="AF197" s="33">
        <v>118538.28</v>
      </c>
    </row>
    <row r="198" spans="1:32">
      <c r="A198" s="94">
        <v>189</v>
      </c>
      <c r="B198" s="94" t="s">
        <v>766</v>
      </c>
      <c r="C198" s="33">
        <v>74</v>
      </c>
      <c r="D198" s="33">
        <v>298</v>
      </c>
      <c r="E198" s="33">
        <v>23</v>
      </c>
      <c r="F198" s="33">
        <v>1712</v>
      </c>
      <c r="G198" s="33">
        <v>907</v>
      </c>
      <c r="H198" s="33">
        <v>1024</v>
      </c>
      <c r="I198" s="33">
        <v>146</v>
      </c>
      <c r="J198" s="33">
        <v>39</v>
      </c>
      <c r="K198" s="33">
        <v>0</v>
      </c>
      <c r="L198" s="33">
        <v>15</v>
      </c>
      <c r="M198" s="33">
        <v>57</v>
      </c>
      <c r="N198" s="33">
        <v>0</v>
      </c>
      <c r="O198" s="156">
        <v>444</v>
      </c>
      <c r="P198" s="33"/>
      <c r="Q198" s="33">
        <v>3917</v>
      </c>
      <c r="R198" s="153">
        <v>1.036</v>
      </c>
      <c r="S198" s="94">
        <v>2</v>
      </c>
      <c r="U198" s="33">
        <v>1958431.73232</v>
      </c>
      <c r="V198" s="33">
        <v>2667481.7147999997</v>
      </c>
      <c r="W198" s="33">
        <v>15560871.91904</v>
      </c>
      <c r="X198" s="33">
        <v>3766807.1733599999</v>
      </c>
      <c r="Y198" s="33">
        <v>593445.45680000004</v>
      </c>
      <c r="Z198" s="33">
        <v>2027844.3099999998</v>
      </c>
      <c r="AA198" s="33">
        <v>1118730.46376</v>
      </c>
      <c r="AB198" s="33">
        <v>983750.31384000008</v>
      </c>
      <c r="AC198" s="33">
        <v>4164454.1002400005</v>
      </c>
      <c r="AD198" s="33">
        <v>3465991.93</v>
      </c>
      <c r="AE198" s="33">
        <v>930252.17999999993</v>
      </c>
      <c r="AF198" s="33">
        <v>37238061.294160001</v>
      </c>
    </row>
    <row r="199" spans="1:32">
      <c r="A199" s="94">
        <v>190</v>
      </c>
      <c r="B199" s="94" t="s">
        <v>767</v>
      </c>
      <c r="C199" s="33">
        <v>0</v>
      </c>
      <c r="D199" s="33">
        <v>0</v>
      </c>
      <c r="E199" s="33">
        <v>1</v>
      </c>
      <c r="F199" s="33">
        <v>4</v>
      </c>
      <c r="G199" s="33">
        <v>4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156">
        <v>0</v>
      </c>
      <c r="P199" s="33"/>
      <c r="Q199" s="33">
        <v>9</v>
      </c>
      <c r="R199" s="153">
        <v>1</v>
      </c>
      <c r="S199" s="94">
        <v>0</v>
      </c>
      <c r="U199" s="33">
        <v>3276</v>
      </c>
      <c r="V199" s="33">
        <v>5916.78</v>
      </c>
      <c r="W199" s="33">
        <v>25683.39</v>
      </c>
      <c r="X199" s="33">
        <v>6092</v>
      </c>
      <c r="Y199" s="33">
        <v>1113.76</v>
      </c>
      <c r="Z199" s="33">
        <v>3926.79</v>
      </c>
      <c r="AA199" s="33">
        <v>2264.7600000000002</v>
      </c>
      <c r="AB199" s="33">
        <v>1466.1100000000001</v>
      </c>
      <c r="AC199" s="33">
        <v>7815.53</v>
      </c>
      <c r="AD199" s="33">
        <v>6642.56</v>
      </c>
      <c r="AE199" s="33">
        <v>0</v>
      </c>
      <c r="AF199" s="33">
        <v>64197.68</v>
      </c>
    </row>
    <row r="200" spans="1:32">
      <c r="A200" s="94">
        <v>191</v>
      </c>
      <c r="B200" s="94" t="s">
        <v>768</v>
      </c>
      <c r="C200" s="33">
        <v>40</v>
      </c>
      <c r="D200" s="33">
        <v>0</v>
      </c>
      <c r="E200" s="33">
        <v>75</v>
      </c>
      <c r="F200" s="33">
        <v>315</v>
      </c>
      <c r="G200" s="33">
        <v>284</v>
      </c>
      <c r="H200" s="33">
        <v>332</v>
      </c>
      <c r="I200" s="33">
        <v>38</v>
      </c>
      <c r="J200" s="33">
        <v>10</v>
      </c>
      <c r="K200" s="33">
        <v>0</v>
      </c>
      <c r="L200" s="33">
        <v>0</v>
      </c>
      <c r="M200" s="33">
        <v>2</v>
      </c>
      <c r="N200" s="33">
        <v>0</v>
      </c>
      <c r="O200" s="156">
        <v>263</v>
      </c>
      <c r="P200" s="33"/>
      <c r="Q200" s="33">
        <v>1028</v>
      </c>
      <c r="R200" s="153">
        <v>1</v>
      </c>
      <c r="S200" s="94">
        <v>6</v>
      </c>
      <c r="U200" s="33">
        <v>494780.88</v>
      </c>
      <c r="V200" s="33">
        <v>675828.15999999992</v>
      </c>
      <c r="W200" s="33">
        <v>4426613.46</v>
      </c>
      <c r="X200" s="33">
        <v>924628.32000000007</v>
      </c>
      <c r="Y200" s="33">
        <v>160787.75000000003</v>
      </c>
      <c r="Z200" s="33">
        <v>548705.06000000006</v>
      </c>
      <c r="AA200" s="33">
        <v>294964.58</v>
      </c>
      <c r="AB200" s="33">
        <v>274193.34999999998</v>
      </c>
      <c r="AC200" s="33">
        <v>1128326.1000000001</v>
      </c>
      <c r="AD200" s="33">
        <v>947708.75</v>
      </c>
      <c r="AE200" s="33">
        <v>238526.19999999998</v>
      </c>
      <c r="AF200" s="33">
        <v>10115062.609999999</v>
      </c>
    </row>
    <row r="201" spans="1:32">
      <c r="A201" s="94">
        <v>192</v>
      </c>
      <c r="B201" s="94" t="s">
        <v>769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156">
        <v>0</v>
      </c>
      <c r="P201" s="33"/>
      <c r="Q201" s="33">
        <v>0</v>
      </c>
      <c r="R201" s="153">
        <v>1</v>
      </c>
      <c r="S201" s="94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33">
        <v>0</v>
      </c>
      <c r="AB201" s="33">
        <v>0</v>
      </c>
      <c r="AC201" s="33">
        <v>0</v>
      </c>
      <c r="AD201" s="33">
        <v>0</v>
      </c>
      <c r="AE201" s="33">
        <v>0</v>
      </c>
      <c r="AF201" s="33">
        <v>0</v>
      </c>
    </row>
    <row r="202" spans="1:32">
      <c r="A202" s="94">
        <v>193</v>
      </c>
      <c r="B202" s="94" t="s">
        <v>770</v>
      </c>
      <c r="C202" s="33">
        <v>0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156">
        <v>0</v>
      </c>
      <c r="P202" s="33"/>
      <c r="Q202" s="33">
        <v>0</v>
      </c>
      <c r="R202" s="153">
        <v>1</v>
      </c>
      <c r="S202" s="94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33">
        <v>0</v>
      </c>
      <c r="AB202" s="33">
        <v>0</v>
      </c>
      <c r="AC202" s="33">
        <v>0</v>
      </c>
      <c r="AD202" s="33">
        <v>0</v>
      </c>
      <c r="AE202" s="33">
        <v>0</v>
      </c>
      <c r="AF202" s="33">
        <v>0</v>
      </c>
    </row>
    <row r="203" spans="1:32">
      <c r="A203" s="94">
        <v>194</v>
      </c>
      <c r="B203" s="94" t="s">
        <v>771</v>
      </c>
      <c r="C203" s="33">
        <v>0</v>
      </c>
      <c r="D203" s="33">
        <v>0</v>
      </c>
      <c r="E203" s="33">
        <v>0</v>
      </c>
      <c r="F203" s="33">
        <v>0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0</v>
      </c>
      <c r="N203" s="33">
        <v>5</v>
      </c>
      <c r="O203" s="156">
        <v>0</v>
      </c>
      <c r="P203" s="33"/>
      <c r="Q203" s="33">
        <v>5</v>
      </c>
      <c r="R203" s="153">
        <v>1</v>
      </c>
      <c r="S203" s="94">
        <v>0</v>
      </c>
      <c r="U203" s="33">
        <v>1820</v>
      </c>
      <c r="V203" s="33">
        <v>3287.1</v>
      </c>
      <c r="W203" s="33">
        <v>33159.450000000004</v>
      </c>
      <c r="X203" s="33">
        <v>2316.6999999999998</v>
      </c>
      <c r="Y203" s="33">
        <v>1036.55</v>
      </c>
      <c r="Z203" s="33">
        <v>6108.3</v>
      </c>
      <c r="AA203" s="33">
        <v>1830.1</v>
      </c>
      <c r="AB203" s="33">
        <v>2465.1499999999996</v>
      </c>
      <c r="AC203" s="33">
        <v>8234.1</v>
      </c>
      <c r="AD203" s="33">
        <v>5597.1500000000005</v>
      </c>
      <c r="AE203" s="33">
        <v>0</v>
      </c>
      <c r="AF203" s="33">
        <v>65854.600000000006</v>
      </c>
    </row>
    <row r="204" spans="1:32">
      <c r="A204" s="94">
        <v>195</v>
      </c>
      <c r="B204" s="94" t="s">
        <v>772</v>
      </c>
      <c r="C204" s="33">
        <v>0</v>
      </c>
      <c r="D204" s="33">
        <v>0</v>
      </c>
      <c r="E204" s="33">
        <v>0</v>
      </c>
      <c r="F204" s="33">
        <v>1</v>
      </c>
      <c r="G204" s="33">
        <v>1</v>
      </c>
      <c r="H204" s="33">
        <v>5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156">
        <v>0</v>
      </c>
      <c r="P204" s="33"/>
      <c r="Q204" s="33">
        <v>7</v>
      </c>
      <c r="R204" s="153">
        <v>1</v>
      </c>
      <c r="S204" s="94">
        <v>0</v>
      </c>
      <c r="U204" s="33">
        <v>2548</v>
      </c>
      <c r="V204" s="33">
        <v>4601.9399999999996</v>
      </c>
      <c r="W204" s="33">
        <v>25172.67</v>
      </c>
      <c r="X204" s="33">
        <v>3646.41</v>
      </c>
      <c r="Y204" s="33">
        <v>875.57</v>
      </c>
      <c r="Z204" s="33">
        <v>4363.12</v>
      </c>
      <c r="AA204" s="33">
        <v>2341.4499999999998</v>
      </c>
      <c r="AB204" s="33">
        <v>2809.8599999999997</v>
      </c>
      <c r="AC204" s="33">
        <v>6144.26</v>
      </c>
      <c r="AD204" s="33">
        <v>4918.3600000000006</v>
      </c>
      <c r="AE204" s="33">
        <v>0</v>
      </c>
      <c r="AF204" s="33">
        <v>57421.64</v>
      </c>
    </row>
    <row r="205" spans="1:32">
      <c r="A205" s="94">
        <v>196</v>
      </c>
      <c r="B205" s="94" t="s">
        <v>773</v>
      </c>
      <c r="C205" s="33">
        <v>3</v>
      </c>
      <c r="D205" s="33">
        <v>0</v>
      </c>
      <c r="E205" s="33">
        <v>23</v>
      </c>
      <c r="F205" s="33">
        <v>86</v>
      </c>
      <c r="G205" s="33">
        <v>69</v>
      </c>
      <c r="H205" s="33">
        <v>92</v>
      </c>
      <c r="I205" s="33">
        <v>10</v>
      </c>
      <c r="J205" s="33">
        <v>3</v>
      </c>
      <c r="K205" s="33">
        <v>0</v>
      </c>
      <c r="L205" s="33">
        <v>0</v>
      </c>
      <c r="M205" s="33">
        <v>0</v>
      </c>
      <c r="N205" s="33">
        <v>0</v>
      </c>
      <c r="O205" s="156">
        <v>34</v>
      </c>
      <c r="P205" s="33"/>
      <c r="Q205" s="33">
        <v>272</v>
      </c>
      <c r="R205" s="153">
        <v>1</v>
      </c>
      <c r="S205" s="94">
        <v>3</v>
      </c>
      <c r="U205" s="33">
        <v>131485.41</v>
      </c>
      <c r="V205" s="33">
        <v>178489.56</v>
      </c>
      <c r="W205" s="33">
        <v>1060499.94</v>
      </c>
      <c r="X205" s="33">
        <v>243979.52000000002</v>
      </c>
      <c r="Y205" s="33">
        <v>39897.29</v>
      </c>
      <c r="Z205" s="33">
        <v>146033.36000000002</v>
      </c>
      <c r="AA205" s="33">
        <v>78060.37</v>
      </c>
      <c r="AB205" s="33">
        <v>73507.12</v>
      </c>
      <c r="AC205" s="33">
        <v>279974.01999999996</v>
      </c>
      <c r="AD205" s="33">
        <v>238498.01999999996</v>
      </c>
      <c r="AE205" s="33">
        <v>71557.86</v>
      </c>
      <c r="AF205" s="33">
        <v>2541982.4700000002</v>
      </c>
    </row>
    <row r="206" spans="1:32">
      <c r="A206" s="94">
        <v>197</v>
      </c>
      <c r="B206" s="94" t="s">
        <v>774</v>
      </c>
      <c r="C206" s="33">
        <v>25</v>
      </c>
      <c r="D206" s="33">
        <v>0</v>
      </c>
      <c r="E206" s="33">
        <v>76</v>
      </c>
      <c r="F206" s="33">
        <v>471</v>
      </c>
      <c r="G206" s="33">
        <v>302</v>
      </c>
      <c r="H206" s="33">
        <v>458</v>
      </c>
      <c r="I206" s="33">
        <v>58</v>
      </c>
      <c r="J206" s="33">
        <v>16</v>
      </c>
      <c r="K206" s="33">
        <v>1</v>
      </c>
      <c r="L206" s="33">
        <v>0</v>
      </c>
      <c r="M206" s="33">
        <v>245</v>
      </c>
      <c r="N206" s="33">
        <v>0</v>
      </c>
      <c r="O206" s="156">
        <v>367</v>
      </c>
      <c r="P206" s="33"/>
      <c r="Q206" s="33">
        <v>1566</v>
      </c>
      <c r="R206" s="153">
        <v>1</v>
      </c>
      <c r="S206" s="94">
        <v>5</v>
      </c>
      <c r="U206" s="33">
        <v>755567.51000000013</v>
      </c>
      <c r="V206" s="33">
        <v>1028862.5599999999</v>
      </c>
      <c r="W206" s="33">
        <v>6999831.8099999996</v>
      </c>
      <c r="X206" s="33">
        <v>1414183.4800000002</v>
      </c>
      <c r="Y206" s="33">
        <v>250935.77999999997</v>
      </c>
      <c r="Z206" s="33">
        <v>822970</v>
      </c>
      <c r="AA206" s="33">
        <v>450233.09</v>
      </c>
      <c r="AB206" s="33">
        <v>391891.22000000003</v>
      </c>
      <c r="AC206" s="33">
        <v>1760932.3599999999</v>
      </c>
      <c r="AD206" s="33">
        <v>1486665.86</v>
      </c>
      <c r="AE206" s="33">
        <v>381641.92</v>
      </c>
      <c r="AF206" s="33">
        <v>15743715.589999998</v>
      </c>
    </row>
    <row r="207" spans="1:32">
      <c r="A207" s="94">
        <v>198</v>
      </c>
      <c r="B207" s="94" t="s">
        <v>775</v>
      </c>
      <c r="C207" s="33">
        <v>113</v>
      </c>
      <c r="D207" s="33">
        <v>0</v>
      </c>
      <c r="E207" s="33">
        <v>413</v>
      </c>
      <c r="F207" s="33">
        <v>2131</v>
      </c>
      <c r="G207" s="33">
        <v>1220</v>
      </c>
      <c r="H207" s="33">
        <v>1538</v>
      </c>
      <c r="I207" s="33">
        <v>203</v>
      </c>
      <c r="J207" s="33">
        <v>54</v>
      </c>
      <c r="K207" s="33">
        <v>0</v>
      </c>
      <c r="L207" s="33">
        <v>0</v>
      </c>
      <c r="M207" s="33">
        <v>113</v>
      </c>
      <c r="N207" s="33">
        <v>4</v>
      </c>
      <c r="O207" s="156">
        <v>647</v>
      </c>
      <c r="P207" s="33"/>
      <c r="Q207" s="33">
        <v>5476</v>
      </c>
      <c r="R207" s="153">
        <v>1.0409999999999999</v>
      </c>
      <c r="S207" s="94">
        <v>2</v>
      </c>
      <c r="U207" s="33">
        <v>2746922.04195</v>
      </c>
      <c r="V207" s="33">
        <v>3747292.2179399994</v>
      </c>
      <c r="W207" s="33">
        <v>22099590.548009995</v>
      </c>
      <c r="X207" s="33">
        <v>5254171.0208099997</v>
      </c>
      <c r="Y207" s="33">
        <v>836558.05163999996</v>
      </c>
      <c r="Z207" s="33">
        <v>2865647.5399999996</v>
      </c>
      <c r="AA207" s="33">
        <v>1586555.7561300001</v>
      </c>
      <c r="AB207" s="33">
        <v>1411399.90683</v>
      </c>
      <c r="AC207" s="33">
        <v>5871223.7916299989</v>
      </c>
      <c r="AD207" s="33">
        <v>4850792.6500000004</v>
      </c>
      <c r="AE207" s="33">
        <v>1288041.48</v>
      </c>
      <c r="AF207" s="33">
        <v>52558195.004939988</v>
      </c>
    </row>
    <row r="208" spans="1:32">
      <c r="A208" s="94">
        <v>199</v>
      </c>
      <c r="B208" s="94" t="s">
        <v>776</v>
      </c>
      <c r="C208" s="33">
        <v>49</v>
      </c>
      <c r="D208" s="33">
        <v>384</v>
      </c>
      <c r="E208" s="33">
        <v>3</v>
      </c>
      <c r="F208" s="33">
        <v>2079</v>
      </c>
      <c r="G208" s="33">
        <v>1304</v>
      </c>
      <c r="H208" s="33">
        <v>1706</v>
      </c>
      <c r="I208" s="33">
        <v>202</v>
      </c>
      <c r="J208" s="33">
        <v>54</v>
      </c>
      <c r="K208" s="33">
        <v>0</v>
      </c>
      <c r="L208" s="33">
        <v>18</v>
      </c>
      <c r="M208" s="33">
        <v>93</v>
      </c>
      <c r="N208" s="33">
        <v>0</v>
      </c>
      <c r="O208" s="156">
        <v>340</v>
      </c>
      <c r="P208" s="33"/>
      <c r="Q208" s="33">
        <v>5411</v>
      </c>
      <c r="R208" s="153">
        <v>1.0720000000000001</v>
      </c>
      <c r="S208" s="94">
        <v>1</v>
      </c>
      <c r="U208" s="33">
        <v>2800669.9480000003</v>
      </c>
      <c r="V208" s="33">
        <v>3813077.6502400003</v>
      </c>
      <c r="W208" s="33">
        <v>21638500.417600006</v>
      </c>
      <c r="X208" s="33">
        <v>5276313.60176</v>
      </c>
      <c r="Y208" s="33">
        <v>831974.59039999987</v>
      </c>
      <c r="Z208" s="33">
        <v>2877779.35</v>
      </c>
      <c r="AA208" s="33">
        <v>1649977.47248</v>
      </c>
      <c r="AB208" s="33">
        <v>1527127.6875199999</v>
      </c>
      <c r="AC208" s="33">
        <v>5838324.4060800001</v>
      </c>
      <c r="AD208" s="33">
        <v>4686783.9800000004</v>
      </c>
      <c r="AE208" s="33">
        <v>1288041.48</v>
      </c>
      <c r="AF208" s="33">
        <v>52228570.584080003</v>
      </c>
    </row>
    <row r="209" spans="1:32">
      <c r="A209" s="94">
        <v>200</v>
      </c>
      <c r="B209" s="94" t="s">
        <v>777</v>
      </c>
      <c r="C209" s="33">
        <v>0</v>
      </c>
      <c r="D209" s="33">
        <v>0</v>
      </c>
      <c r="E209" s="33">
        <v>1</v>
      </c>
      <c r="F209" s="33">
        <v>7</v>
      </c>
      <c r="G209" s="33">
        <v>9</v>
      </c>
      <c r="H209" s="33">
        <v>10</v>
      </c>
      <c r="I209" s="33">
        <v>1</v>
      </c>
      <c r="J209" s="33">
        <v>0</v>
      </c>
      <c r="K209" s="33">
        <v>0</v>
      </c>
      <c r="L209" s="33">
        <v>0</v>
      </c>
      <c r="M209" s="33">
        <v>0</v>
      </c>
      <c r="N209" s="33">
        <v>0</v>
      </c>
      <c r="O209" s="156">
        <v>0</v>
      </c>
      <c r="P209" s="33"/>
      <c r="Q209" s="33">
        <v>27</v>
      </c>
      <c r="R209" s="153">
        <v>1</v>
      </c>
      <c r="S209" s="94">
        <v>0</v>
      </c>
      <c r="U209" s="33">
        <v>12340.26</v>
      </c>
      <c r="V209" s="33">
        <v>17750.34</v>
      </c>
      <c r="W209" s="33">
        <v>95291.28</v>
      </c>
      <c r="X209" s="33">
        <v>23567.73</v>
      </c>
      <c r="Y209" s="33">
        <v>3772.06</v>
      </c>
      <c r="Z209" s="33">
        <v>14747.32</v>
      </c>
      <c r="AA209" s="33">
        <v>8042.99</v>
      </c>
      <c r="AB209" s="33">
        <v>7858.16</v>
      </c>
      <c r="AC209" s="33">
        <v>26470.02</v>
      </c>
      <c r="AD209" s="33">
        <v>22565.390000000003</v>
      </c>
      <c r="AE209" s="33">
        <v>0</v>
      </c>
      <c r="AF209" s="33">
        <v>232405.55000000002</v>
      </c>
    </row>
    <row r="210" spans="1:32">
      <c r="A210" s="94">
        <v>201</v>
      </c>
      <c r="B210" s="94" t="s">
        <v>778</v>
      </c>
      <c r="C210" s="33">
        <v>547</v>
      </c>
      <c r="D210" s="33">
        <v>0</v>
      </c>
      <c r="E210" s="33">
        <v>879</v>
      </c>
      <c r="F210" s="33">
        <v>4580</v>
      </c>
      <c r="G210" s="33">
        <v>2709</v>
      </c>
      <c r="H210" s="33">
        <v>2094</v>
      </c>
      <c r="I210" s="33">
        <v>495</v>
      </c>
      <c r="J210" s="33">
        <v>132</v>
      </c>
      <c r="K210" s="33">
        <v>0</v>
      </c>
      <c r="L210" s="33">
        <v>0</v>
      </c>
      <c r="M210" s="33">
        <v>2933</v>
      </c>
      <c r="N210" s="33">
        <v>0</v>
      </c>
      <c r="O210" s="156">
        <v>8666</v>
      </c>
      <c r="P210" s="33"/>
      <c r="Q210" s="33">
        <v>13469</v>
      </c>
      <c r="R210" s="153">
        <v>1</v>
      </c>
      <c r="S210" s="94">
        <v>10</v>
      </c>
      <c r="U210" s="33">
        <v>6477726.4900000002</v>
      </c>
      <c r="V210" s="33">
        <v>8854466.7399999984</v>
      </c>
      <c r="W210" s="33">
        <v>78094673.109999999</v>
      </c>
      <c r="X210" s="33">
        <v>12559717.060000001</v>
      </c>
      <c r="Y210" s="33">
        <v>2585390.2000000002</v>
      </c>
      <c r="Z210" s="33">
        <v>6597411.9800000004</v>
      </c>
      <c r="AA210" s="33">
        <v>3671323.7199999997</v>
      </c>
      <c r="AB210" s="33">
        <v>2695638.2800000003</v>
      </c>
      <c r="AC210" s="33">
        <v>18143131.77</v>
      </c>
      <c r="AD210" s="33">
        <v>14916496.709999999</v>
      </c>
      <c r="AE210" s="33">
        <v>3148545.84</v>
      </c>
      <c r="AF210" s="33">
        <v>157744521.90000004</v>
      </c>
    </row>
    <row r="211" spans="1:32">
      <c r="A211" s="94">
        <v>202</v>
      </c>
      <c r="B211" s="94" t="s">
        <v>779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156">
        <v>0</v>
      </c>
      <c r="P211" s="33"/>
      <c r="Q211" s="33">
        <v>0</v>
      </c>
      <c r="R211" s="153">
        <v>1</v>
      </c>
      <c r="S211" s="94">
        <v>0</v>
      </c>
      <c r="U211" s="33">
        <v>0</v>
      </c>
      <c r="V211" s="33">
        <v>0</v>
      </c>
      <c r="W211" s="33">
        <v>0</v>
      </c>
      <c r="X211" s="33">
        <v>0</v>
      </c>
      <c r="Y211" s="33">
        <v>0</v>
      </c>
      <c r="Z211" s="33">
        <v>0</v>
      </c>
      <c r="AA211" s="33">
        <v>0</v>
      </c>
      <c r="AB211" s="33">
        <v>0</v>
      </c>
      <c r="AC211" s="33">
        <v>0</v>
      </c>
      <c r="AD211" s="33">
        <v>0</v>
      </c>
      <c r="AE211" s="33">
        <v>0</v>
      </c>
      <c r="AF211" s="33">
        <v>0</v>
      </c>
    </row>
    <row r="212" spans="1:32">
      <c r="A212" s="94">
        <v>203</v>
      </c>
      <c r="B212" s="94" t="s">
        <v>780</v>
      </c>
      <c r="C212" s="33">
        <v>0</v>
      </c>
      <c r="D212" s="33">
        <v>0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4</v>
      </c>
      <c r="O212" s="156">
        <v>0</v>
      </c>
      <c r="P212" s="33"/>
      <c r="Q212" s="33">
        <v>4</v>
      </c>
      <c r="R212" s="153">
        <v>1.03</v>
      </c>
      <c r="S212" s="94">
        <v>0</v>
      </c>
      <c r="U212" s="33">
        <v>1499.68</v>
      </c>
      <c r="V212" s="33">
        <v>2708.5704000000001</v>
      </c>
      <c r="W212" s="33">
        <v>27323.386800000004</v>
      </c>
      <c r="X212" s="33">
        <v>1908.9607999999998</v>
      </c>
      <c r="Y212" s="33">
        <v>854.11720000000003</v>
      </c>
      <c r="Z212" s="33">
        <v>4886.6400000000003</v>
      </c>
      <c r="AA212" s="33">
        <v>1508.0023999999999</v>
      </c>
      <c r="AB212" s="33">
        <v>2031.2836</v>
      </c>
      <c r="AC212" s="33">
        <v>6784.8984</v>
      </c>
      <c r="AD212" s="33">
        <v>4477.72</v>
      </c>
      <c r="AE212" s="33">
        <v>0</v>
      </c>
      <c r="AF212" s="33">
        <v>53983.259600000005</v>
      </c>
    </row>
    <row r="213" spans="1:32">
      <c r="A213" s="94">
        <v>204</v>
      </c>
      <c r="B213" s="94" t="s">
        <v>782</v>
      </c>
      <c r="C213" s="33">
        <v>62</v>
      </c>
      <c r="D213" s="33">
        <v>118</v>
      </c>
      <c r="E213" s="33">
        <v>28</v>
      </c>
      <c r="F213" s="33">
        <v>914</v>
      </c>
      <c r="G213" s="33">
        <v>567</v>
      </c>
      <c r="H213" s="33">
        <v>761</v>
      </c>
      <c r="I213" s="33">
        <v>88</v>
      </c>
      <c r="J213" s="33">
        <v>24</v>
      </c>
      <c r="K213" s="33">
        <v>0</v>
      </c>
      <c r="L213" s="33">
        <v>3</v>
      </c>
      <c r="M213" s="33">
        <v>22</v>
      </c>
      <c r="N213" s="33">
        <v>1</v>
      </c>
      <c r="O213" s="156">
        <v>249</v>
      </c>
      <c r="P213" s="33"/>
      <c r="Q213" s="33">
        <v>2385</v>
      </c>
      <c r="R213" s="153">
        <v>1</v>
      </c>
      <c r="S213" s="94">
        <v>2</v>
      </c>
      <c r="U213" s="33">
        <v>1149332.9800000002</v>
      </c>
      <c r="V213" s="33">
        <v>1567619.8199999998</v>
      </c>
      <c r="W213" s="33">
        <v>9169922.7300000004</v>
      </c>
      <c r="X213" s="33">
        <v>2163106.34</v>
      </c>
      <c r="Y213" s="33">
        <v>347408.47000000003</v>
      </c>
      <c r="Z213" s="33">
        <v>1271106.0499999998</v>
      </c>
      <c r="AA213" s="33">
        <v>677703.21</v>
      </c>
      <c r="AB213" s="33">
        <v>629933.01</v>
      </c>
      <c r="AC213" s="33">
        <v>2438103.7600000002</v>
      </c>
      <c r="AD213" s="33">
        <v>2088688.57</v>
      </c>
      <c r="AE213" s="33">
        <v>572462.88</v>
      </c>
      <c r="AF213" s="33">
        <v>22075387.820000004</v>
      </c>
    </row>
    <row r="214" spans="1:32">
      <c r="A214" s="94">
        <v>205</v>
      </c>
      <c r="B214" s="94" t="s">
        <v>783</v>
      </c>
      <c r="C214" s="33">
        <v>0</v>
      </c>
      <c r="D214" s="33">
        <v>0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1</v>
      </c>
      <c r="O214" s="156">
        <v>0</v>
      </c>
      <c r="P214" s="33"/>
      <c r="Q214" s="33">
        <v>1</v>
      </c>
      <c r="R214" s="153">
        <v>1</v>
      </c>
      <c r="S214" s="94">
        <v>0</v>
      </c>
      <c r="U214" s="33">
        <v>364</v>
      </c>
      <c r="V214" s="33">
        <v>657.42</v>
      </c>
      <c r="W214" s="33">
        <v>6631.89</v>
      </c>
      <c r="X214" s="33">
        <v>463.34</v>
      </c>
      <c r="Y214" s="33">
        <v>207.31</v>
      </c>
      <c r="Z214" s="33">
        <v>1221.6600000000001</v>
      </c>
      <c r="AA214" s="33">
        <v>366.02</v>
      </c>
      <c r="AB214" s="33">
        <v>493.03</v>
      </c>
      <c r="AC214" s="33">
        <v>1646.82</v>
      </c>
      <c r="AD214" s="33">
        <v>1119.43</v>
      </c>
      <c r="AE214" s="33">
        <v>0</v>
      </c>
      <c r="AF214" s="33">
        <v>13170.920000000002</v>
      </c>
    </row>
    <row r="215" spans="1:32">
      <c r="A215" s="94">
        <v>206</v>
      </c>
      <c r="B215" s="94" t="s">
        <v>784</v>
      </c>
      <c r="C215" s="33">
        <v>0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0</v>
      </c>
      <c r="N215" s="33">
        <v>0</v>
      </c>
      <c r="O215" s="156">
        <v>0</v>
      </c>
      <c r="P215" s="33"/>
      <c r="Q215" s="33">
        <v>0</v>
      </c>
      <c r="R215" s="153">
        <v>1</v>
      </c>
      <c r="S215" s="94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  <c r="AA215" s="33">
        <v>0</v>
      </c>
      <c r="AB215" s="33">
        <v>0</v>
      </c>
      <c r="AC215" s="33">
        <v>0</v>
      </c>
      <c r="AD215" s="33">
        <v>0</v>
      </c>
      <c r="AE215" s="33">
        <v>0</v>
      </c>
      <c r="AF215" s="33">
        <v>0</v>
      </c>
    </row>
    <row r="216" spans="1:32">
      <c r="A216" s="94">
        <v>207</v>
      </c>
      <c r="B216" s="94" t="s">
        <v>787</v>
      </c>
      <c r="C216" s="33">
        <v>182</v>
      </c>
      <c r="D216" s="33">
        <v>0</v>
      </c>
      <c r="E216" s="33">
        <v>767</v>
      </c>
      <c r="F216" s="33">
        <v>4441</v>
      </c>
      <c r="G216" s="33">
        <v>2738</v>
      </c>
      <c r="H216" s="33">
        <v>3437</v>
      </c>
      <c r="I216" s="33">
        <v>479</v>
      </c>
      <c r="J216" s="33">
        <v>122</v>
      </c>
      <c r="K216" s="33">
        <v>0</v>
      </c>
      <c r="L216" s="33">
        <v>0</v>
      </c>
      <c r="M216" s="33">
        <v>818</v>
      </c>
      <c r="N216" s="33">
        <v>438</v>
      </c>
      <c r="O216" s="156">
        <v>1317</v>
      </c>
      <c r="P216" s="33"/>
      <c r="Q216" s="33">
        <v>12730</v>
      </c>
      <c r="R216" s="153">
        <v>1.054</v>
      </c>
      <c r="S216" s="94">
        <v>2</v>
      </c>
      <c r="U216" s="33">
        <v>6475343.9443200007</v>
      </c>
      <c r="V216" s="33">
        <v>8820882.1746800002</v>
      </c>
      <c r="W216" s="33">
        <v>53928742.280560002</v>
      </c>
      <c r="X216" s="33">
        <v>12262387.39656</v>
      </c>
      <c r="Y216" s="33">
        <v>2021735.27514</v>
      </c>
      <c r="Z216" s="33">
        <v>6965177.6900000004</v>
      </c>
      <c r="AA216" s="33">
        <v>3814456.5027600001</v>
      </c>
      <c r="AB216" s="33">
        <v>3435176.8372400003</v>
      </c>
      <c r="AC216" s="33">
        <v>14275976.168680001</v>
      </c>
      <c r="AD216" s="33">
        <v>11520499.890000001</v>
      </c>
      <c r="AE216" s="33">
        <v>2910019.6399999997</v>
      </c>
      <c r="AF216" s="33">
        <v>126430397.79993999</v>
      </c>
    </row>
    <row r="217" spans="1:32">
      <c r="A217" s="94">
        <v>208</v>
      </c>
      <c r="B217" s="94" t="s">
        <v>788</v>
      </c>
      <c r="C217" s="33">
        <v>22</v>
      </c>
      <c r="D217" s="33">
        <v>0</v>
      </c>
      <c r="E217" s="33">
        <v>131</v>
      </c>
      <c r="F217" s="33">
        <v>582</v>
      </c>
      <c r="G217" s="33">
        <v>133</v>
      </c>
      <c r="H217" s="33">
        <v>0</v>
      </c>
      <c r="I217" s="33">
        <v>32</v>
      </c>
      <c r="J217" s="33">
        <v>9</v>
      </c>
      <c r="K217" s="33">
        <v>0</v>
      </c>
      <c r="L217" s="33">
        <v>0</v>
      </c>
      <c r="M217" s="33">
        <v>8</v>
      </c>
      <c r="N217" s="33">
        <v>0</v>
      </c>
      <c r="O217" s="156">
        <v>58</v>
      </c>
      <c r="P217" s="33"/>
      <c r="Q217" s="33">
        <v>865</v>
      </c>
      <c r="R217" s="153">
        <v>1.0409999999999999</v>
      </c>
      <c r="S217" s="94">
        <v>1</v>
      </c>
      <c r="U217" s="33">
        <v>434995.25808</v>
      </c>
      <c r="V217" s="33">
        <v>591983.92932</v>
      </c>
      <c r="W217" s="33">
        <v>3131556.2496599997</v>
      </c>
      <c r="X217" s="33">
        <v>923120.43914999999</v>
      </c>
      <c r="Y217" s="33">
        <v>126406.96439999997</v>
      </c>
      <c r="Z217" s="33">
        <v>388577.85999999993</v>
      </c>
      <c r="AA217" s="33">
        <v>208186.24838999999</v>
      </c>
      <c r="AB217" s="33">
        <v>122900.18933999998</v>
      </c>
      <c r="AC217" s="33">
        <v>887017.03928999999</v>
      </c>
      <c r="AD217" s="33">
        <v>768441.56000000017</v>
      </c>
      <c r="AE217" s="33">
        <v>214673.58</v>
      </c>
      <c r="AF217" s="33">
        <v>7797859.3176300004</v>
      </c>
    </row>
    <row r="218" spans="1:32">
      <c r="A218" s="94">
        <v>209</v>
      </c>
      <c r="B218" s="94" t="s">
        <v>790</v>
      </c>
      <c r="C218" s="33">
        <v>134</v>
      </c>
      <c r="D218" s="33">
        <v>0</v>
      </c>
      <c r="E218" s="33">
        <v>120</v>
      </c>
      <c r="F218" s="33">
        <v>606</v>
      </c>
      <c r="G218" s="33">
        <v>334</v>
      </c>
      <c r="H218" s="33">
        <v>334</v>
      </c>
      <c r="I218" s="33">
        <v>53</v>
      </c>
      <c r="J218" s="33">
        <v>14</v>
      </c>
      <c r="K218" s="33">
        <v>0</v>
      </c>
      <c r="L218" s="33">
        <v>0</v>
      </c>
      <c r="M218" s="33">
        <v>14</v>
      </c>
      <c r="N218" s="33">
        <v>2</v>
      </c>
      <c r="O218" s="156">
        <v>879</v>
      </c>
      <c r="P218" s="33"/>
      <c r="Q218" s="33">
        <v>1477</v>
      </c>
      <c r="R218" s="153">
        <v>1</v>
      </c>
      <c r="S218" s="94">
        <v>10</v>
      </c>
      <c r="U218" s="33">
        <v>705950.76</v>
      </c>
      <c r="V218" s="33">
        <v>971010.67999999993</v>
      </c>
      <c r="W218" s="33">
        <v>7939759.3300000001</v>
      </c>
      <c r="X218" s="33">
        <v>1374102.18</v>
      </c>
      <c r="Y218" s="33">
        <v>266133.76999999996</v>
      </c>
      <c r="Z218" s="33">
        <v>751938.75</v>
      </c>
      <c r="AA218" s="33">
        <v>398545.03999999992</v>
      </c>
      <c r="AB218" s="33">
        <v>334546.09999999992</v>
      </c>
      <c r="AC218" s="33">
        <v>1867969.0399999996</v>
      </c>
      <c r="AD218" s="33">
        <v>1540942.49</v>
      </c>
      <c r="AE218" s="33">
        <v>333936.68</v>
      </c>
      <c r="AF218" s="33">
        <v>16484834.819999997</v>
      </c>
    </row>
    <row r="219" spans="1:32">
      <c r="A219" s="94">
        <v>210</v>
      </c>
      <c r="B219" s="94" t="s">
        <v>791</v>
      </c>
      <c r="C219" s="33">
        <v>70</v>
      </c>
      <c r="D219" s="33">
        <v>0</v>
      </c>
      <c r="E219" s="33">
        <v>161</v>
      </c>
      <c r="F219" s="33">
        <v>927</v>
      </c>
      <c r="G219" s="33">
        <v>634</v>
      </c>
      <c r="H219" s="33">
        <v>874</v>
      </c>
      <c r="I219" s="33">
        <v>101</v>
      </c>
      <c r="J219" s="33">
        <v>27</v>
      </c>
      <c r="K219" s="33">
        <v>13</v>
      </c>
      <c r="L219" s="33">
        <v>0</v>
      </c>
      <c r="M219" s="33">
        <v>104</v>
      </c>
      <c r="N219" s="33">
        <v>0</v>
      </c>
      <c r="O219" s="156">
        <v>750</v>
      </c>
      <c r="P219" s="33"/>
      <c r="Q219" s="33">
        <v>2742</v>
      </c>
      <c r="R219" s="153">
        <v>1</v>
      </c>
      <c r="S219" s="94">
        <v>6</v>
      </c>
      <c r="U219" s="33">
        <v>1319476.24</v>
      </c>
      <c r="V219" s="33">
        <v>1802317.7599999998</v>
      </c>
      <c r="W219" s="33">
        <v>12148405.49</v>
      </c>
      <c r="X219" s="33">
        <v>2477169.5099999998</v>
      </c>
      <c r="Y219" s="33">
        <v>435117.65</v>
      </c>
      <c r="Z219" s="33">
        <v>1460202.79</v>
      </c>
      <c r="AA219" s="33">
        <v>783627.72</v>
      </c>
      <c r="AB219" s="33">
        <v>719376.24999999988</v>
      </c>
      <c r="AC219" s="33">
        <v>3053424.4799999995</v>
      </c>
      <c r="AD219" s="33">
        <v>2567446.5099999998</v>
      </c>
      <c r="AE219" s="33">
        <v>644020.74</v>
      </c>
      <c r="AF219" s="33">
        <v>27410585.139999997</v>
      </c>
    </row>
    <row r="220" spans="1:32">
      <c r="A220" s="94">
        <v>211</v>
      </c>
      <c r="B220" s="94" t="s">
        <v>793</v>
      </c>
      <c r="C220" s="33">
        <v>128</v>
      </c>
      <c r="D220" s="33">
        <v>0</v>
      </c>
      <c r="E220" s="33">
        <v>287</v>
      </c>
      <c r="F220" s="33">
        <v>1695</v>
      </c>
      <c r="G220" s="33">
        <v>1156</v>
      </c>
      <c r="H220" s="33">
        <v>1456</v>
      </c>
      <c r="I220" s="33">
        <v>175</v>
      </c>
      <c r="J220" s="33">
        <v>47</v>
      </c>
      <c r="K220" s="33">
        <v>0</v>
      </c>
      <c r="L220" s="33">
        <v>0</v>
      </c>
      <c r="M220" s="33">
        <v>70</v>
      </c>
      <c r="N220" s="33">
        <v>8</v>
      </c>
      <c r="O220" s="156">
        <v>692</v>
      </c>
      <c r="P220" s="33"/>
      <c r="Q220" s="33">
        <v>4736</v>
      </c>
      <c r="R220" s="153">
        <v>1</v>
      </c>
      <c r="S220" s="94">
        <v>3</v>
      </c>
      <c r="U220" s="33">
        <v>2281627.0000000005</v>
      </c>
      <c r="V220" s="33">
        <v>3113542.3999999994</v>
      </c>
      <c r="W220" s="33">
        <v>18823189.350000001</v>
      </c>
      <c r="X220" s="33">
        <v>4303182.4000000004</v>
      </c>
      <c r="Y220" s="33">
        <v>705024.46</v>
      </c>
      <c r="Z220" s="33">
        <v>2514897.59</v>
      </c>
      <c r="AA220" s="33">
        <v>1342641.02</v>
      </c>
      <c r="AB220" s="33">
        <v>1230628.6299999999</v>
      </c>
      <c r="AC220" s="33">
        <v>4948953.5999999987</v>
      </c>
      <c r="AD220" s="33">
        <v>4220427.03</v>
      </c>
      <c r="AE220" s="33">
        <v>1121073.1399999999</v>
      </c>
      <c r="AF220" s="33">
        <v>44605186.620000005</v>
      </c>
    </row>
    <row r="221" spans="1:32">
      <c r="A221" s="94">
        <v>212</v>
      </c>
      <c r="B221" s="94" t="s">
        <v>794</v>
      </c>
      <c r="C221" s="33">
        <v>135</v>
      </c>
      <c r="D221" s="33">
        <v>247</v>
      </c>
      <c r="E221" s="33">
        <v>54</v>
      </c>
      <c r="F221" s="33">
        <v>1681</v>
      </c>
      <c r="G221" s="33">
        <v>1138</v>
      </c>
      <c r="H221" s="33">
        <v>1201</v>
      </c>
      <c r="I221" s="33">
        <v>162</v>
      </c>
      <c r="J221" s="33">
        <v>43</v>
      </c>
      <c r="K221" s="33">
        <v>0</v>
      </c>
      <c r="L221" s="33">
        <v>4</v>
      </c>
      <c r="M221" s="33">
        <v>127</v>
      </c>
      <c r="N221" s="33">
        <v>0</v>
      </c>
      <c r="O221" s="156">
        <v>764</v>
      </c>
      <c r="P221" s="33"/>
      <c r="Q221" s="33">
        <v>4395</v>
      </c>
      <c r="R221" s="153">
        <v>1</v>
      </c>
      <c r="S221" s="94">
        <v>4</v>
      </c>
      <c r="U221" s="33">
        <v>2114433.2000000002</v>
      </c>
      <c r="V221" s="33">
        <v>2888707.34</v>
      </c>
      <c r="W221" s="33">
        <v>17767058.760000002</v>
      </c>
      <c r="X221" s="33">
        <v>4014224.4999999991</v>
      </c>
      <c r="Y221" s="33">
        <v>664377.59999999998</v>
      </c>
      <c r="Z221" s="33">
        <v>2288103.9600000004</v>
      </c>
      <c r="AA221" s="33">
        <v>1232021.01</v>
      </c>
      <c r="AB221" s="33">
        <v>1093749.19</v>
      </c>
      <c r="AC221" s="33">
        <v>4662231.63</v>
      </c>
      <c r="AD221" s="33">
        <v>3971405.23</v>
      </c>
      <c r="AE221" s="33">
        <v>1025662.6599999999</v>
      </c>
      <c r="AF221" s="33">
        <v>41721975.079999998</v>
      </c>
    </row>
    <row r="222" spans="1:32">
      <c r="A222" s="94">
        <v>213</v>
      </c>
      <c r="B222" s="94" t="s">
        <v>795</v>
      </c>
      <c r="C222" s="33">
        <v>12</v>
      </c>
      <c r="D222" s="33">
        <v>134</v>
      </c>
      <c r="E222" s="33">
        <v>13</v>
      </c>
      <c r="F222" s="33">
        <v>860</v>
      </c>
      <c r="G222" s="33">
        <v>646</v>
      </c>
      <c r="H222" s="33">
        <v>10</v>
      </c>
      <c r="I222" s="33">
        <v>63</v>
      </c>
      <c r="J222" s="33">
        <v>17</v>
      </c>
      <c r="K222" s="33">
        <v>0</v>
      </c>
      <c r="L222" s="33">
        <v>11</v>
      </c>
      <c r="M222" s="33">
        <v>88</v>
      </c>
      <c r="N222" s="33">
        <v>1</v>
      </c>
      <c r="O222" s="156">
        <v>211</v>
      </c>
      <c r="P222" s="33"/>
      <c r="Q222" s="33">
        <v>1697</v>
      </c>
      <c r="R222" s="153">
        <v>1</v>
      </c>
      <c r="S222" s="94">
        <v>2</v>
      </c>
      <c r="U222" s="33">
        <v>818508.48</v>
      </c>
      <c r="V222" s="33">
        <v>1115314.5999999996</v>
      </c>
      <c r="W222" s="33">
        <v>6187637.2899999991</v>
      </c>
      <c r="X222" s="33">
        <v>1642118.27</v>
      </c>
      <c r="Y222" s="33">
        <v>252007.63999999996</v>
      </c>
      <c r="Z222" s="33">
        <v>765594.10000000009</v>
      </c>
      <c r="AA222" s="33">
        <v>427464.3000000001</v>
      </c>
      <c r="AB222" s="33">
        <v>275860.66000000009</v>
      </c>
      <c r="AC222" s="33">
        <v>1768628.9000000001</v>
      </c>
      <c r="AD222" s="33">
        <v>1538281.4800000002</v>
      </c>
      <c r="AE222" s="33">
        <v>405494.54</v>
      </c>
      <c r="AF222" s="33">
        <v>15196910.26</v>
      </c>
    </row>
    <row r="223" spans="1:32">
      <c r="A223" s="94">
        <v>214</v>
      </c>
      <c r="B223" s="94" t="s">
        <v>797</v>
      </c>
      <c r="C223" s="33">
        <v>37</v>
      </c>
      <c r="D223" s="33">
        <v>0</v>
      </c>
      <c r="E223" s="33">
        <v>158</v>
      </c>
      <c r="F223" s="33">
        <v>911</v>
      </c>
      <c r="G223" s="33">
        <v>594</v>
      </c>
      <c r="H223" s="33">
        <v>603</v>
      </c>
      <c r="I223" s="33">
        <v>88</v>
      </c>
      <c r="J223" s="33">
        <v>23</v>
      </c>
      <c r="K223" s="33">
        <v>0</v>
      </c>
      <c r="L223" s="33">
        <v>0</v>
      </c>
      <c r="M223" s="33">
        <v>46</v>
      </c>
      <c r="N223" s="33">
        <v>11</v>
      </c>
      <c r="O223" s="156">
        <v>688</v>
      </c>
      <c r="P223" s="33"/>
      <c r="Q223" s="33">
        <v>2342</v>
      </c>
      <c r="R223" s="153">
        <v>1</v>
      </c>
      <c r="S223" s="94">
        <v>7</v>
      </c>
      <c r="U223" s="33">
        <v>1131167.23</v>
      </c>
      <c r="V223" s="33">
        <v>1539349.3000000003</v>
      </c>
      <c r="W223" s="33">
        <v>10379130.57</v>
      </c>
      <c r="X223" s="33">
        <v>2166342.2500000009</v>
      </c>
      <c r="Y223" s="33">
        <v>374627.91</v>
      </c>
      <c r="Z223" s="33">
        <v>1218834.67</v>
      </c>
      <c r="AA223" s="33">
        <v>650163.14</v>
      </c>
      <c r="AB223" s="33">
        <v>570397.46</v>
      </c>
      <c r="AC223" s="33">
        <v>2631031.35</v>
      </c>
      <c r="AD223" s="33">
        <v>2217534.79</v>
      </c>
      <c r="AE223" s="33">
        <v>548610.26</v>
      </c>
      <c r="AF223" s="33">
        <v>23427188.930000003</v>
      </c>
    </row>
    <row r="224" spans="1:32">
      <c r="A224" s="94">
        <v>215</v>
      </c>
      <c r="B224" s="94" t="s">
        <v>798</v>
      </c>
      <c r="C224" s="33">
        <v>21</v>
      </c>
      <c r="D224" s="33">
        <v>0</v>
      </c>
      <c r="E224" s="33">
        <v>33</v>
      </c>
      <c r="F224" s="33">
        <v>252</v>
      </c>
      <c r="G224" s="33">
        <v>153</v>
      </c>
      <c r="H224" s="33">
        <v>156</v>
      </c>
      <c r="I224" s="33">
        <v>22</v>
      </c>
      <c r="J224" s="33">
        <v>6</v>
      </c>
      <c r="K224" s="33">
        <v>0</v>
      </c>
      <c r="L224" s="33">
        <v>0</v>
      </c>
      <c r="M224" s="33">
        <v>0</v>
      </c>
      <c r="N224" s="33">
        <v>1</v>
      </c>
      <c r="O224" s="156">
        <v>222</v>
      </c>
      <c r="P224" s="33"/>
      <c r="Q224" s="33">
        <v>606</v>
      </c>
      <c r="R224" s="153">
        <v>1</v>
      </c>
      <c r="S224" s="94">
        <v>8</v>
      </c>
      <c r="U224" s="33">
        <v>290745.49</v>
      </c>
      <c r="V224" s="33">
        <v>398068.01999999996</v>
      </c>
      <c r="W224" s="33">
        <v>2798637.11</v>
      </c>
      <c r="X224" s="33">
        <v>556877.57999999996</v>
      </c>
      <c r="Y224" s="33">
        <v>99105.819999999992</v>
      </c>
      <c r="Z224" s="33">
        <v>313489.49999999994</v>
      </c>
      <c r="AA224" s="33">
        <v>166960.06999999998</v>
      </c>
      <c r="AB224" s="33">
        <v>146901.37</v>
      </c>
      <c r="AC224" s="33">
        <v>695656.79999999993</v>
      </c>
      <c r="AD224" s="33">
        <v>582834.37</v>
      </c>
      <c r="AE224" s="33">
        <v>143115.72</v>
      </c>
      <c r="AF224" s="33">
        <v>6192391.8499999996</v>
      </c>
    </row>
    <row r="225" spans="1:32">
      <c r="A225" s="94">
        <v>216</v>
      </c>
      <c r="B225" s="94" t="s">
        <v>799</v>
      </c>
      <c r="C225" s="33">
        <v>0</v>
      </c>
      <c r="D225" s="33">
        <v>0</v>
      </c>
      <c r="E225" s="33">
        <v>0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1</v>
      </c>
      <c r="O225" s="156">
        <v>0</v>
      </c>
      <c r="P225" s="33"/>
      <c r="Q225" s="33">
        <v>1</v>
      </c>
      <c r="R225" s="153">
        <v>1</v>
      </c>
      <c r="S225" s="94">
        <v>0</v>
      </c>
      <c r="U225" s="33">
        <v>364</v>
      </c>
      <c r="V225" s="33">
        <v>657.42</v>
      </c>
      <c r="W225" s="33">
        <v>6631.89</v>
      </c>
      <c r="X225" s="33">
        <v>463.34</v>
      </c>
      <c r="Y225" s="33">
        <v>207.31</v>
      </c>
      <c r="Z225" s="33">
        <v>1221.6600000000001</v>
      </c>
      <c r="AA225" s="33">
        <v>366.02</v>
      </c>
      <c r="AB225" s="33">
        <v>493.03</v>
      </c>
      <c r="AC225" s="33">
        <v>1646.82</v>
      </c>
      <c r="AD225" s="33">
        <v>1119.43</v>
      </c>
      <c r="AE225" s="33">
        <v>0</v>
      </c>
      <c r="AF225" s="33">
        <v>13170.920000000002</v>
      </c>
    </row>
    <row r="226" spans="1:32">
      <c r="A226" s="94">
        <v>217</v>
      </c>
      <c r="B226" s="94" t="s">
        <v>800</v>
      </c>
      <c r="C226" s="33">
        <v>45</v>
      </c>
      <c r="D226" s="33">
        <v>165</v>
      </c>
      <c r="E226" s="33">
        <v>6</v>
      </c>
      <c r="F226" s="33">
        <v>901</v>
      </c>
      <c r="G226" s="33">
        <v>615</v>
      </c>
      <c r="H226" s="33">
        <v>819</v>
      </c>
      <c r="I226" s="33">
        <v>91</v>
      </c>
      <c r="J226" s="33">
        <v>24</v>
      </c>
      <c r="K226" s="33">
        <v>0</v>
      </c>
      <c r="L226" s="33">
        <v>0</v>
      </c>
      <c r="M226" s="33">
        <v>14</v>
      </c>
      <c r="N226" s="33">
        <v>5</v>
      </c>
      <c r="O226" s="156">
        <v>206</v>
      </c>
      <c r="P226" s="33"/>
      <c r="Q226" s="33">
        <v>2466</v>
      </c>
      <c r="R226" s="153">
        <v>1.054</v>
      </c>
      <c r="S226" s="94">
        <v>1</v>
      </c>
      <c r="U226" s="33">
        <v>1250225.2879999999</v>
      </c>
      <c r="V226" s="33">
        <v>1708051.6895999999</v>
      </c>
      <c r="W226" s="33">
        <v>9840864.6724999994</v>
      </c>
      <c r="X226" s="33">
        <v>2340334.8326200005</v>
      </c>
      <c r="Y226" s="33">
        <v>375254.96652000007</v>
      </c>
      <c r="Z226" s="33">
        <v>1325601.5100000002</v>
      </c>
      <c r="AA226" s="33">
        <v>745441.82674000005</v>
      </c>
      <c r="AB226" s="33">
        <v>703236.37826000003</v>
      </c>
      <c r="AC226" s="33">
        <v>2634343.6742000002</v>
      </c>
      <c r="AD226" s="33">
        <v>2139325.4300000002</v>
      </c>
      <c r="AE226" s="33">
        <v>572462.88</v>
      </c>
      <c r="AF226" s="33">
        <v>23635143.14844</v>
      </c>
    </row>
    <row r="227" spans="1:32">
      <c r="A227" s="94">
        <v>218</v>
      </c>
      <c r="B227" s="94" t="s">
        <v>801</v>
      </c>
      <c r="C227" s="33">
        <v>67</v>
      </c>
      <c r="D227" s="33">
        <v>125</v>
      </c>
      <c r="E227" s="33">
        <v>15</v>
      </c>
      <c r="F227" s="33">
        <v>971</v>
      </c>
      <c r="G227" s="33">
        <v>642</v>
      </c>
      <c r="H227" s="33">
        <v>837</v>
      </c>
      <c r="I227" s="33">
        <v>96</v>
      </c>
      <c r="J227" s="33">
        <v>25</v>
      </c>
      <c r="K227" s="33">
        <v>1</v>
      </c>
      <c r="L227" s="33">
        <v>2</v>
      </c>
      <c r="M227" s="33">
        <v>19</v>
      </c>
      <c r="N227" s="33">
        <v>0</v>
      </c>
      <c r="O227" s="156">
        <v>467</v>
      </c>
      <c r="P227" s="33"/>
      <c r="Q227" s="33">
        <v>2583</v>
      </c>
      <c r="R227" s="153">
        <v>1</v>
      </c>
      <c r="S227" s="94">
        <v>4</v>
      </c>
      <c r="U227" s="33">
        <v>1243651.44</v>
      </c>
      <c r="V227" s="33">
        <v>1697131.68</v>
      </c>
      <c r="W227" s="33">
        <v>10542164.189999999</v>
      </c>
      <c r="X227" s="33">
        <v>2338360.4900000002</v>
      </c>
      <c r="Y227" s="33">
        <v>390076.43</v>
      </c>
      <c r="Z227" s="33">
        <v>1378962.27</v>
      </c>
      <c r="AA227" s="33">
        <v>737145.75</v>
      </c>
      <c r="AB227" s="33">
        <v>689403.53999999992</v>
      </c>
      <c r="AC227" s="33">
        <v>2737325.8400000003</v>
      </c>
      <c r="AD227" s="33">
        <v>2323102.8700000006</v>
      </c>
      <c r="AE227" s="33">
        <v>596315.5</v>
      </c>
      <c r="AF227" s="33">
        <v>24673640</v>
      </c>
    </row>
    <row r="228" spans="1:32">
      <c r="A228" s="94">
        <v>219</v>
      </c>
      <c r="B228" s="94" t="s">
        <v>803</v>
      </c>
      <c r="C228" s="33">
        <v>41</v>
      </c>
      <c r="D228" s="33">
        <v>130</v>
      </c>
      <c r="E228" s="33">
        <v>4</v>
      </c>
      <c r="F228" s="33">
        <v>803</v>
      </c>
      <c r="G228" s="33">
        <v>546</v>
      </c>
      <c r="H228" s="33">
        <v>705</v>
      </c>
      <c r="I228" s="33">
        <v>80</v>
      </c>
      <c r="J228" s="33">
        <v>21</v>
      </c>
      <c r="K228" s="33">
        <v>0</v>
      </c>
      <c r="L228" s="33">
        <v>0</v>
      </c>
      <c r="M228" s="33">
        <v>7</v>
      </c>
      <c r="N228" s="33">
        <v>0</v>
      </c>
      <c r="O228" s="156">
        <v>118</v>
      </c>
      <c r="P228" s="33"/>
      <c r="Q228" s="33">
        <v>2151</v>
      </c>
      <c r="R228" s="153">
        <v>1.0489999999999999</v>
      </c>
      <c r="S228" s="94">
        <v>1</v>
      </c>
      <c r="U228" s="33">
        <v>1087311.5465299999</v>
      </c>
      <c r="V228" s="33">
        <v>1483058.8075799998</v>
      </c>
      <c r="W228" s="33">
        <v>8321315.6525999987</v>
      </c>
      <c r="X228" s="33">
        <v>2040216.9993899998</v>
      </c>
      <c r="Y228" s="33">
        <v>321277.72302999994</v>
      </c>
      <c r="Z228" s="33">
        <v>1150771.46</v>
      </c>
      <c r="AA228" s="33">
        <v>645439.15755</v>
      </c>
      <c r="AB228" s="33">
        <v>606493.52198999992</v>
      </c>
      <c r="AC228" s="33">
        <v>2254543.57076</v>
      </c>
      <c r="AD228" s="33">
        <v>1847474.6300000004</v>
      </c>
      <c r="AE228" s="33">
        <v>500905.01999999996</v>
      </c>
      <c r="AF228" s="33">
        <v>20258808.089429993</v>
      </c>
    </row>
    <row r="229" spans="1:32">
      <c r="A229" s="94">
        <v>220</v>
      </c>
      <c r="B229" s="94" t="s">
        <v>804</v>
      </c>
      <c r="C229" s="33">
        <v>59</v>
      </c>
      <c r="D229" s="33">
        <v>0</v>
      </c>
      <c r="E229" s="33">
        <v>249</v>
      </c>
      <c r="F229" s="33">
        <v>1213</v>
      </c>
      <c r="G229" s="33">
        <v>746</v>
      </c>
      <c r="H229" s="33">
        <v>995</v>
      </c>
      <c r="I229" s="33">
        <v>129</v>
      </c>
      <c r="J229" s="33">
        <v>34</v>
      </c>
      <c r="K229" s="33">
        <v>1</v>
      </c>
      <c r="L229" s="33">
        <v>0</v>
      </c>
      <c r="M229" s="33">
        <v>236</v>
      </c>
      <c r="N229" s="33">
        <v>0</v>
      </c>
      <c r="O229" s="156">
        <v>904</v>
      </c>
      <c r="P229" s="33"/>
      <c r="Q229" s="33">
        <v>3470</v>
      </c>
      <c r="R229" s="153">
        <v>1.052</v>
      </c>
      <c r="S229" s="94">
        <v>6</v>
      </c>
      <c r="U229" s="33">
        <v>1759170.1694800002</v>
      </c>
      <c r="V229" s="33">
        <v>2399181.2901600003</v>
      </c>
      <c r="W229" s="33">
        <v>16107732.779120002</v>
      </c>
      <c r="X229" s="33">
        <v>3340482.9280000003</v>
      </c>
      <c r="Y229" s="33">
        <v>579460.48340000003</v>
      </c>
      <c r="Z229" s="33">
        <v>1819068.1899999997</v>
      </c>
      <c r="AA229" s="33">
        <v>1029113.02464</v>
      </c>
      <c r="AB229" s="33">
        <v>909044.20392</v>
      </c>
      <c r="AC229" s="33">
        <v>4066346.1170400004</v>
      </c>
      <c r="AD229" s="33">
        <v>3266498.8</v>
      </c>
      <c r="AE229" s="33">
        <v>810989.08</v>
      </c>
      <c r="AF229" s="33">
        <v>36087087.065760002</v>
      </c>
    </row>
    <row r="230" spans="1:32">
      <c r="A230" s="94">
        <v>221</v>
      </c>
      <c r="B230" s="94" t="s">
        <v>805</v>
      </c>
      <c r="C230" s="33">
        <v>7</v>
      </c>
      <c r="D230" s="33">
        <v>0</v>
      </c>
      <c r="E230" s="33">
        <v>39</v>
      </c>
      <c r="F230" s="33">
        <v>229</v>
      </c>
      <c r="G230" s="33">
        <v>118</v>
      </c>
      <c r="H230" s="33">
        <v>0</v>
      </c>
      <c r="I230" s="33">
        <v>17</v>
      </c>
      <c r="J230" s="33">
        <v>4</v>
      </c>
      <c r="K230" s="33">
        <v>0</v>
      </c>
      <c r="L230" s="33">
        <v>0</v>
      </c>
      <c r="M230" s="33">
        <v>55</v>
      </c>
      <c r="N230" s="33">
        <v>0</v>
      </c>
      <c r="O230" s="156">
        <v>126</v>
      </c>
      <c r="P230" s="33"/>
      <c r="Q230" s="33">
        <v>445</v>
      </c>
      <c r="R230" s="153">
        <v>1</v>
      </c>
      <c r="S230" s="94">
        <v>6</v>
      </c>
      <c r="U230" s="33">
        <v>214555.53000000003</v>
      </c>
      <c r="V230" s="33">
        <v>292223.25999999995</v>
      </c>
      <c r="W230" s="33">
        <v>1913991.57</v>
      </c>
      <c r="X230" s="33">
        <v>441323.09</v>
      </c>
      <c r="Y230" s="33">
        <v>71952.5</v>
      </c>
      <c r="Z230" s="33">
        <v>199873.68000000002</v>
      </c>
      <c r="AA230" s="33">
        <v>110070.37000000001</v>
      </c>
      <c r="AB230" s="33">
        <v>66114.05</v>
      </c>
      <c r="AC230" s="33">
        <v>504920.30000000005</v>
      </c>
      <c r="AD230" s="33">
        <v>435558.22</v>
      </c>
      <c r="AE230" s="33">
        <v>95410.48</v>
      </c>
      <c r="AF230" s="33">
        <v>4345993.05</v>
      </c>
    </row>
    <row r="231" spans="1:32">
      <c r="A231" s="94">
        <v>222</v>
      </c>
      <c r="B231" s="94" t="s">
        <v>807</v>
      </c>
      <c r="C231" s="33">
        <v>0</v>
      </c>
      <c r="D231" s="33">
        <v>0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1</v>
      </c>
      <c r="O231" s="156">
        <v>0</v>
      </c>
      <c r="P231" s="33"/>
      <c r="Q231" s="33">
        <v>1</v>
      </c>
      <c r="R231" s="153">
        <v>1</v>
      </c>
      <c r="S231" s="94">
        <v>0</v>
      </c>
      <c r="U231" s="33">
        <v>364</v>
      </c>
      <c r="V231" s="33">
        <v>657.42</v>
      </c>
      <c r="W231" s="33">
        <v>6631.89</v>
      </c>
      <c r="X231" s="33">
        <v>463.34</v>
      </c>
      <c r="Y231" s="33">
        <v>207.31</v>
      </c>
      <c r="Z231" s="33">
        <v>1221.6600000000001</v>
      </c>
      <c r="AA231" s="33">
        <v>366.02</v>
      </c>
      <c r="AB231" s="33">
        <v>493.03</v>
      </c>
      <c r="AC231" s="33">
        <v>1646.82</v>
      </c>
      <c r="AD231" s="33">
        <v>1119.43</v>
      </c>
      <c r="AE231" s="33">
        <v>0</v>
      </c>
      <c r="AF231" s="33">
        <v>13170.920000000002</v>
      </c>
    </row>
    <row r="232" spans="1:32">
      <c r="A232" s="94">
        <v>223</v>
      </c>
      <c r="B232" s="94" t="s">
        <v>808</v>
      </c>
      <c r="C232" s="33">
        <v>39</v>
      </c>
      <c r="D232" s="33">
        <v>0</v>
      </c>
      <c r="E232" s="33">
        <v>63</v>
      </c>
      <c r="F232" s="33">
        <v>422</v>
      </c>
      <c r="G232" s="33">
        <v>86</v>
      </c>
      <c r="H232" s="33">
        <v>0</v>
      </c>
      <c r="I232" s="33">
        <v>21</v>
      </c>
      <c r="J232" s="33">
        <v>6</v>
      </c>
      <c r="K232" s="33">
        <v>0</v>
      </c>
      <c r="L232" s="33">
        <v>0</v>
      </c>
      <c r="M232" s="33">
        <v>2</v>
      </c>
      <c r="N232" s="33">
        <v>3</v>
      </c>
      <c r="O232" s="156">
        <v>335</v>
      </c>
      <c r="P232" s="33"/>
      <c r="Q232" s="33">
        <v>596</v>
      </c>
      <c r="R232" s="153">
        <v>1</v>
      </c>
      <c r="S232" s="94">
        <v>10</v>
      </c>
      <c r="U232" s="33">
        <v>284593.41000000003</v>
      </c>
      <c r="V232" s="33">
        <v>391494</v>
      </c>
      <c r="W232" s="33">
        <v>3035934.7899999996</v>
      </c>
      <c r="X232" s="33">
        <v>603320.97</v>
      </c>
      <c r="Y232" s="33">
        <v>104503.66999999998</v>
      </c>
      <c r="Z232" s="33">
        <v>269508.89999999997</v>
      </c>
      <c r="AA232" s="33">
        <v>137459.52000000002</v>
      </c>
      <c r="AB232" s="33">
        <v>82567.540000000008</v>
      </c>
      <c r="AC232" s="33">
        <v>733904.65999999992</v>
      </c>
      <c r="AD232" s="33">
        <v>624428.14</v>
      </c>
      <c r="AE232" s="33">
        <v>143115.72</v>
      </c>
      <c r="AF232" s="33">
        <v>6410831.3199999994</v>
      </c>
    </row>
    <row r="233" spans="1:32">
      <c r="A233" s="94">
        <v>224</v>
      </c>
      <c r="B233" s="94" t="s">
        <v>809</v>
      </c>
      <c r="C233" s="33">
        <v>7</v>
      </c>
      <c r="D233" s="33">
        <v>0</v>
      </c>
      <c r="E233" s="33">
        <v>30</v>
      </c>
      <c r="F233" s="33">
        <v>176</v>
      </c>
      <c r="G233" s="33">
        <v>0</v>
      </c>
      <c r="H233" s="33">
        <v>0</v>
      </c>
      <c r="I233" s="33">
        <v>8</v>
      </c>
      <c r="J233" s="33">
        <v>2</v>
      </c>
      <c r="K233" s="33">
        <v>0</v>
      </c>
      <c r="L233" s="33">
        <v>0</v>
      </c>
      <c r="M233" s="33">
        <v>7</v>
      </c>
      <c r="N233" s="33">
        <v>0</v>
      </c>
      <c r="O233" s="156">
        <v>61</v>
      </c>
      <c r="P233" s="33"/>
      <c r="Q233" s="33">
        <v>217</v>
      </c>
      <c r="R233" s="153">
        <v>1</v>
      </c>
      <c r="S233" s="94">
        <v>6</v>
      </c>
      <c r="U233" s="33">
        <v>103928.67000000001</v>
      </c>
      <c r="V233" s="33">
        <v>142331.5</v>
      </c>
      <c r="W233" s="33">
        <v>919366.67999999993</v>
      </c>
      <c r="X233" s="33">
        <v>228302.05000000002</v>
      </c>
      <c r="Y233" s="33">
        <v>33497.410000000003</v>
      </c>
      <c r="Z233" s="33">
        <v>97253.549999999988</v>
      </c>
      <c r="AA233" s="33">
        <v>47999.71</v>
      </c>
      <c r="AB233" s="33">
        <v>26878.14</v>
      </c>
      <c r="AC233" s="33">
        <v>235056.74</v>
      </c>
      <c r="AD233" s="33">
        <v>209419.25</v>
      </c>
      <c r="AE233" s="33">
        <v>47705.24</v>
      </c>
      <c r="AF233" s="33">
        <v>2091738.9399999997</v>
      </c>
    </row>
    <row r="234" spans="1:32">
      <c r="A234" s="94">
        <v>225</v>
      </c>
      <c r="B234" s="94" t="s">
        <v>810</v>
      </c>
      <c r="C234" s="33">
        <v>0</v>
      </c>
      <c r="D234" s="33">
        <v>0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  <c r="N234" s="33">
        <v>0</v>
      </c>
      <c r="O234" s="156">
        <v>0</v>
      </c>
      <c r="P234" s="33"/>
      <c r="Q234" s="33">
        <v>0</v>
      </c>
      <c r="R234" s="153">
        <v>1</v>
      </c>
      <c r="S234" s="94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0</v>
      </c>
      <c r="AC234" s="33">
        <v>0</v>
      </c>
      <c r="AD234" s="33">
        <v>0</v>
      </c>
      <c r="AE234" s="33">
        <v>0</v>
      </c>
      <c r="AF234" s="33">
        <v>0</v>
      </c>
    </row>
    <row r="235" spans="1:32">
      <c r="A235" s="94">
        <v>226</v>
      </c>
      <c r="B235" s="94" t="s">
        <v>812</v>
      </c>
      <c r="C235" s="33">
        <v>19</v>
      </c>
      <c r="D235" s="33">
        <v>0</v>
      </c>
      <c r="E235" s="33">
        <v>138</v>
      </c>
      <c r="F235" s="33">
        <v>753</v>
      </c>
      <c r="G235" s="33">
        <v>461</v>
      </c>
      <c r="H235" s="33">
        <v>483</v>
      </c>
      <c r="I235" s="33">
        <v>69</v>
      </c>
      <c r="J235" s="33">
        <v>18</v>
      </c>
      <c r="K235" s="33">
        <v>0</v>
      </c>
      <c r="L235" s="33">
        <v>0</v>
      </c>
      <c r="M235" s="33">
        <v>4</v>
      </c>
      <c r="N235" s="33">
        <v>0</v>
      </c>
      <c r="O235" s="156">
        <v>646</v>
      </c>
      <c r="P235" s="33"/>
      <c r="Q235" s="33">
        <v>1849</v>
      </c>
      <c r="R235" s="153">
        <v>1</v>
      </c>
      <c r="S235" s="94">
        <v>8</v>
      </c>
      <c r="U235" s="33">
        <v>891420.80999999994</v>
      </c>
      <c r="V235" s="33">
        <v>1215241.0599999998</v>
      </c>
      <c r="W235" s="33">
        <v>8461609.3999999985</v>
      </c>
      <c r="X235" s="33">
        <v>1713823.78</v>
      </c>
      <c r="Y235" s="33">
        <v>300955.18</v>
      </c>
      <c r="Z235" s="33">
        <v>957048.14999999991</v>
      </c>
      <c r="AA235" s="33">
        <v>510096.31000000011</v>
      </c>
      <c r="AB235" s="33">
        <v>448663.24</v>
      </c>
      <c r="AC235" s="33">
        <v>2111913.8499999996</v>
      </c>
      <c r="AD235" s="33">
        <v>1774373.7</v>
      </c>
      <c r="AE235" s="33">
        <v>429347.16</v>
      </c>
      <c r="AF235" s="33">
        <v>18814492.639999997</v>
      </c>
    </row>
    <row r="236" spans="1:32">
      <c r="A236" s="94">
        <v>227</v>
      </c>
      <c r="B236" s="94" t="s">
        <v>813</v>
      </c>
      <c r="C236" s="33">
        <v>28</v>
      </c>
      <c r="D236" s="33">
        <v>0</v>
      </c>
      <c r="E236" s="33">
        <v>93</v>
      </c>
      <c r="F236" s="33">
        <v>573</v>
      </c>
      <c r="G236" s="33">
        <v>390</v>
      </c>
      <c r="H236" s="33">
        <v>403</v>
      </c>
      <c r="I236" s="33">
        <v>56</v>
      </c>
      <c r="J236" s="33">
        <v>15</v>
      </c>
      <c r="K236" s="33">
        <v>0</v>
      </c>
      <c r="L236" s="33">
        <v>0</v>
      </c>
      <c r="M236" s="33">
        <v>21</v>
      </c>
      <c r="N236" s="33">
        <v>0</v>
      </c>
      <c r="O236" s="156">
        <v>589</v>
      </c>
      <c r="P236" s="33"/>
      <c r="Q236" s="33">
        <v>1494</v>
      </c>
      <c r="R236" s="153">
        <v>1</v>
      </c>
      <c r="S236" s="94">
        <v>9</v>
      </c>
      <c r="U236" s="33">
        <v>722186.74000000011</v>
      </c>
      <c r="V236" s="33">
        <v>982185.75999999989</v>
      </c>
      <c r="W236" s="33">
        <v>7103469.4900000002</v>
      </c>
      <c r="X236" s="33">
        <v>1376532.9600000002</v>
      </c>
      <c r="Y236" s="33">
        <v>249409.53999999998</v>
      </c>
      <c r="Z236" s="33">
        <v>776895.45</v>
      </c>
      <c r="AA236" s="33">
        <v>416678.19</v>
      </c>
      <c r="AB236" s="33">
        <v>369169.06000000006</v>
      </c>
      <c r="AC236" s="33">
        <v>1750207.89</v>
      </c>
      <c r="AD236" s="33">
        <v>1460233.9800000002</v>
      </c>
      <c r="AE236" s="33">
        <v>357789.3</v>
      </c>
      <c r="AF236" s="33">
        <v>15564758.360000001</v>
      </c>
    </row>
    <row r="237" spans="1:32">
      <c r="A237" s="94">
        <v>228</v>
      </c>
      <c r="B237" s="94" t="s">
        <v>814</v>
      </c>
      <c r="C237" s="33">
        <v>0</v>
      </c>
      <c r="D237" s="33">
        <v>0</v>
      </c>
      <c r="E237" s="33">
        <v>0</v>
      </c>
      <c r="F237" s="33">
        <v>0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0</v>
      </c>
      <c r="N237" s="33">
        <v>0</v>
      </c>
      <c r="O237" s="156">
        <v>0</v>
      </c>
      <c r="P237" s="33"/>
      <c r="Q237" s="33">
        <v>0</v>
      </c>
      <c r="R237" s="153">
        <v>1</v>
      </c>
      <c r="S237" s="94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  <c r="AC237" s="33">
        <v>0</v>
      </c>
      <c r="AD237" s="33">
        <v>0</v>
      </c>
      <c r="AE237" s="33">
        <v>0</v>
      </c>
      <c r="AF237" s="33">
        <v>0</v>
      </c>
    </row>
    <row r="238" spans="1:32">
      <c r="A238" s="94">
        <v>229</v>
      </c>
      <c r="B238" s="94" t="s">
        <v>817</v>
      </c>
      <c r="C238" s="33">
        <v>259</v>
      </c>
      <c r="D238" s="33">
        <v>0</v>
      </c>
      <c r="E238" s="33">
        <v>382</v>
      </c>
      <c r="F238" s="33">
        <v>2053</v>
      </c>
      <c r="G238" s="33">
        <v>1232</v>
      </c>
      <c r="H238" s="33">
        <v>1255</v>
      </c>
      <c r="I238" s="33">
        <v>220</v>
      </c>
      <c r="J238" s="33">
        <v>53</v>
      </c>
      <c r="K238" s="33">
        <v>0</v>
      </c>
      <c r="L238" s="33">
        <v>0</v>
      </c>
      <c r="M238" s="33">
        <v>404</v>
      </c>
      <c r="N238" s="33">
        <v>421</v>
      </c>
      <c r="O238" s="156">
        <v>2001</v>
      </c>
      <c r="P238" s="33"/>
      <c r="Q238" s="33">
        <v>5877</v>
      </c>
      <c r="R238" s="153">
        <v>1</v>
      </c>
      <c r="S238" s="94">
        <v>8</v>
      </c>
      <c r="U238" s="33">
        <v>2824895.57</v>
      </c>
      <c r="V238" s="33">
        <v>3863331.22</v>
      </c>
      <c r="W238" s="33">
        <v>28693823.090000004</v>
      </c>
      <c r="X238" s="33">
        <v>5399610.6899999995</v>
      </c>
      <c r="Y238" s="33">
        <v>1002832.76</v>
      </c>
      <c r="Z238" s="33">
        <v>3299946.81</v>
      </c>
      <c r="AA238" s="33">
        <v>1653688.6999999997</v>
      </c>
      <c r="AB238" s="33">
        <v>1455988.2200000002</v>
      </c>
      <c r="AC238" s="33">
        <v>7118211.9800000004</v>
      </c>
      <c r="AD238" s="33">
        <v>5882685.6600000001</v>
      </c>
      <c r="AE238" s="33">
        <v>1264188.8599999999</v>
      </c>
      <c r="AF238" s="33">
        <v>62459203.560000002</v>
      </c>
    </row>
    <row r="239" spans="1:32">
      <c r="A239" s="94">
        <v>230</v>
      </c>
      <c r="B239" s="94" t="s">
        <v>818</v>
      </c>
      <c r="C239" s="33">
        <v>0</v>
      </c>
      <c r="D239" s="33">
        <v>1</v>
      </c>
      <c r="E239" s="33">
        <v>16</v>
      </c>
      <c r="F239" s="33">
        <v>50</v>
      </c>
      <c r="G239" s="33">
        <v>7</v>
      </c>
      <c r="H239" s="33">
        <v>0</v>
      </c>
      <c r="I239" s="33">
        <v>3</v>
      </c>
      <c r="J239" s="33">
        <v>1</v>
      </c>
      <c r="K239" s="33">
        <v>0</v>
      </c>
      <c r="L239" s="33">
        <v>0</v>
      </c>
      <c r="M239" s="33">
        <v>0</v>
      </c>
      <c r="N239" s="33">
        <v>0</v>
      </c>
      <c r="O239" s="156">
        <v>22</v>
      </c>
      <c r="P239" s="33"/>
      <c r="Q239" s="33">
        <v>74</v>
      </c>
      <c r="R239" s="153">
        <v>1</v>
      </c>
      <c r="S239" s="94">
        <v>7</v>
      </c>
      <c r="U239" s="33">
        <v>36803.050000000003</v>
      </c>
      <c r="V239" s="33">
        <v>48320.380000000005</v>
      </c>
      <c r="W239" s="33">
        <v>313019.5</v>
      </c>
      <c r="X239" s="33">
        <v>78569.66</v>
      </c>
      <c r="Y239" s="33">
        <v>11559.109999999999</v>
      </c>
      <c r="Z239" s="33">
        <v>33115.94</v>
      </c>
      <c r="AA239" s="33">
        <v>16631.349999999999</v>
      </c>
      <c r="AB239" s="33">
        <v>9481.61</v>
      </c>
      <c r="AC239" s="33">
        <v>81112.929999999993</v>
      </c>
      <c r="AD239" s="33">
        <v>71753.86</v>
      </c>
      <c r="AE239" s="33">
        <v>23852.62</v>
      </c>
      <c r="AF239" s="33">
        <v>724220.01</v>
      </c>
    </row>
    <row r="240" spans="1:32">
      <c r="A240" s="94">
        <v>231</v>
      </c>
      <c r="B240" s="94" t="s">
        <v>819</v>
      </c>
      <c r="C240" s="33">
        <v>39</v>
      </c>
      <c r="D240" s="33">
        <v>179</v>
      </c>
      <c r="E240" s="33">
        <v>23</v>
      </c>
      <c r="F240" s="33">
        <v>1096</v>
      </c>
      <c r="G240" s="33">
        <v>758</v>
      </c>
      <c r="H240" s="33">
        <v>1033</v>
      </c>
      <c r="I240" s="33">
        <v>115</v>
      </c>
      <c r="J240" s="33">
        <v>30</v>
      </c>
      <c r="K240" s="33">
        <v>2</v>
      </c>
      <c r="L240" s="33">
        <v>4</v>
      </c>
      <c r="M240" s="33">
        <v>19</v>
      </c>
      <c r="N240" s="33">
        <v>49</v>
      </c>
      <c r="O240" s="156">
        <v>476</v>
      </c>
      <c r="P240" s="33"/>
      <c r="Q240" s="33">
        <v>3091</v>
      </c>
      <c r="R240" s="153">
        <v>1.0309999999999999</v>
      </c>
      <c r="S240" s="94">
        <v>3</v>
      </c>
      <c r="U240" s="33">
        <v>1535200.2400000002</v>
      </c>
      <c r="V240" s="33">
        <v>2094404.3712399993</v>
      </c>
      <c r="W240" s="33">
        <v>12945670.380919997</v>
      </c>
      <c r="X240" s="33">
        <v>2863603.3454200001</v>
      </c>
      <c r="Y240" s="33">
        <v>479770.08671</v>
      </c>
      <c r="Z240" s="33">
        <v>1697250.99</v>
      </c>
      <c r="AA240" s="33">
        <v>920843.28957000002</v>
      </c>
      <c r="AB240" s="33">
        <v>879844.00744999992</v>
      </c>
      <c r="AC240" s="33">
        <v>3376449.2524299994</v>
      </c>
      <c r="AD240" s="33">
        <v>2769541.3100000005</v>
      </c>
      <c r="AE240" s="33">
        <v>715578.6</v>
      </c>
      <c r="AF240" s="33">
        <v>30278155.873739995</v>
      </c>
    </row>
    <row r="241" spans="1:32">
      <c r="A241" s="94">
        <v>232</v>
      </c>
      <c r="B241" s="94" t="s">
        <v>820</v>
      </c>
      <c r="C241" s="33">
        <v>0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156">
        <v>0</v>
      </c>
      <c r="P241" s="33"/>
      <c r="Q241" s="33">
        <v>0</v>
      </c>
      <c r="R241" s="153">
        <v>1</v>
      </c>
      <c r="S241" s="94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F241" s="33">
        <v>0</v>
      </c>
    </row>
    <row r="242" spans="1:32">
      <c r="A242" s="94">
        <v>233</v>
      </c>
      <c r="B242" s="94" t="s">
        <v>821</v>
      </c>
      <c r="C242" s="33">
        <v>0</v>
      </c>
      <c r="D242" s="33">
        <v>0</v>
      </c>
      <c r="E242" s="33">
        <v>0</v>
      </c>
      <c r="F242" s="33">
        <v>0</v>
      </c>
      <c r="G242" s="33">
        <v>0</v>
      </c>
      <c r="H242" s="33">
        <v>0</v>
      </c>
      <c r="I242" s="33">
        <v>1</v>
      </c>
      <c r="J242" s="33">
        <v>0</v>
      </c>
      <c r="K242" s="33">
        <v>0</v>
      </c>
      <c r="L242" s="33">
        <v>0</v>
      </c>
      <c r="M242" s="33">
        <v>0</v>
      </c>
      <c r="N242" s="33">
        <v>11</v>
      </c>
      <c r="O242" s="156">
        <v>0</v>
      </c>
      <c r="P242" s="33"/>
      <c r="Q242" s="33">
        <v>11</v>
      </c>
      <c r="R242" s="153">
        <v>1</v>
      </c>
      <c r="S242" s="94">
        <v>0</v>
      </c>
      <c r="U242" s="33">
        <v>6516.26</v>
      </c>
      <c r="V242" s="33">
        <v>7231.62</v>
      </c>
      <c r="W242" s="33">
        <v>81240.62000000001</v>
      </c>
      <c r="X242" s="33">
        <v>12836.84</v>
      </c>
      <c r="Y242" s="33">
        <v>2680.31</v>
      </c>
      <c r="Z242" s="33">
        <v>13787.31</v>
      </c>
      <c r="AA242" s="33">
        <v>4026.22</v>
      </c>
      <c r="AB242" s="33">
        <v>5423.33</v>
      </c>
      <c r="AC242" s="33">
        <v>20921.34</v>
      </c>
      <c r="AD242" s="33">
        <v>15492.95</v>
      </c>
      <c r="AE242" s="33">
        <v>0</v>
      </c>
      <c r="AF242" s="33">
        <v>170156.80000000002</v>
      </c>
    </row>
    <row r="243" spans="1:32">
      <c r="A243" s="94">
        <v>234</v>
      </c>
      <c r="B243" s="94" t="s">
        <v>822</v>
      </c>
      <c r="C243" s="33">
        <v>0</v>
      </c>
      <c r="D243" s="33">
        <v>0</v>
      </c>
      <c r="E243" s="33">
        <v>7</v>
      </c>
      <c r="F243" s="33">
        <v>48</v>
      </c>
      <c r="G243" s="33">
        <v>8</v>
      </c>
      <c r="H243" s="33">
        <v>0</v>
      </c>
      <c r="I243" s="33">
        <v>2</v>
      </c>
      <c r="J243" s="33">
        <v>1</v>
      </c>
      <c r="K243" s="33">
        <v>0</v>
      </c>
      <c r="L243" s="33">
        <v>0</v>
      </c>
      <c r="M243" s="33">
        <v>0</v>
      </c>
      <c r="N243" s="33">
        <v>0</v>
      </c>
      <c r="O243" s="156">
        <v>23</v>
      </c>
      <c r="P243" s="33"/>
      <c r="Q243" s="33">
        <v>63</v>
      </c>
      <c r="R243" s="153">
        <v>1</v>
      </c>
      <c r="S243" s="94">
        <v>8</v>
      </c>
      <c r="U243" s="33">
        <v>30468.78</v>
      </c>
      <c r="V243" s="33">
        <v>41417.46</v>
      </c>
      <c r="W243" s="33">
        <v>276577.25</v>
      </c>
      <c r="X243" s="33">
        <v>62494.780000000006</v>
      </c>
      <c r="Y243" s="33">
        <v>10001.81</v>
      </c>
      <c r="Z243" s="33">
        <v>28185.63</v>
      </c>
      <c r="AA243" s="33">
        <v>14400.720000000001</v>
      </c>
      <c r="AB243" s="33">
        <v>8604.5700000000015</v>
      </c>
      <c r="AC243" s="33">
        <v>70183.899999999994</v>
      </c>
      <c r="AD243" s="33">
        <v>61007.030000000006</v>
      </c>
      <c r="AE243" s="33">
        <v>23852.62</v>
      </c>
      <c r="AF243" s="33">
        <v>627194.55000000005</v>
      </c>
    </row>
    <row r="244" spans="1:32">
      <c r="A244" s="94">
        <v>235</v>
      </c>
      <c r="B244" s="94" t="s">
        <v>823</v>
      </c>
      <c r="C244" s="33">
        <v>0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156">
        <v>0</v>
      </c>
      <c r="P244" s="33"/>
      <c r="Q244" s="33">
        <v>0</v>
      </c>
      <c r="R244" s="153">
        <v>1</v>
      </c>
      <c r="S244" s="94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  <c r="AC244" s="33">
        <v>0</v>
      </c>
      <c r="AD244" s="33">
        <v>0</v>
      </c>
      <c r="AE244" s="33">
        <v>0</v>
      </c>
      <c r="AF244" s="33">
        <v>0</v>
      </c>
    </row>
    <row r="245" spans="1:32">
      <c r="A245" s="94">
        <v>236</v>
      </c>
      <c r="B245" s="94" t="s">
        <v>825</v>
      </c>
      <c r="C245" s="33">
        <v>151</v>
      </c>
      <c r="D245" s="33">
        <v>0</v>
      </c>
      <c r="E245" s="33">
        <v>391</v>
      </c>
      <c r="F245" s="33">
        <v>2257</v>
      </c>
      <c r="G245" s="33">
        <v>1357</v>
      </c>
      <c r="H245" s="33">
        <v>1391</v>
      </c>
      <c r="I245" s="33">
        <v>230</v>
      </c>
      <c r="J245" s="33">
        <v>57</v>
      </c>
      <c r="K245" s="33">
        <v>0</v>
      </c>
      <c r="L245" s="33">
        <v>0</v>
      </c>
      <c r="M245" s="33">
        <v>268</v>
      </c>
      <c r="N245" s="33">
        <v>375</v>
      </c>
      <c r="O245" s="156">
        <v>3012</v>
      </c>
      <c r="P245" s="33"/>
      <c r="Q245" s="33">
        <v>6115</v>
      </c>
      <c r="R245" s="153">
        <v>1</v>
      </c>
      <c r="S245" s="94">
        <v>10</v>
      </c>
      <c r="U245" s="33">
        <v>2946698.13</v>
      </c>
      <c r="V245" s="33">
        <v>4019796.1</v>
      </c>
      <c r="W245" s="33">
        <v>32592137.409999996</v>
      </c>
      <c r="X245" s="33">
        <v>5627290.1600000001</v>
      </c>
      <c r="Y245" s="33">
        <v>1102281.1499999999</v>
      </c>
      <c r="Z245" s="33">
        <v>3406755.89</v>
      </c>
      <c r="AA245" s="33">
        <v>1718299.01</v>
      </c>
      <c r="AB245" s="33">
        <v>1532062.8399999999</v>
      </c>
      <c r="AC245" s="33">
        <v>7807176.0199999996</v>
      </c>
      <c r="AD245" s="33">
        <v>6382078.2700000005</v>
      </c>
      <c r="AE245" s="33">
        <v>1359599.3399999999</v>
      </c>
      <c r="AF245" s="33">
        <v>68494174.319999993</v>
      </c>
    </row>
    <row r="246" spans="1:32">
      <c r="A246" s="94">
        <v>237</v>
      </c>
      <c r="B246" s="94" t="s">
        <v>826</v>
      </c>
      <c r="C246" s="33">
        <v>0</v>
      </c>
      <c r="D246" s="33">
        <v>0</v>
      </c>
      <c r="E246" s="33">
        <v>0</v>
      </c>
      <c r="F246" s="33">
        <v>0</v>
      </c>
      <c r="G246" s="33">
        <v>0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3</v>
      </c>
      <c r="O246" s="156">
        <v>0</v>
      </c>
      <c r="P246" s="33"/>
      <c r="Q246" s="33">
        <v>3</v>
      </c>
      <c r="R246" s="153">
        <v>1</v>
      </c>
      <c r="S246" s="94">
        <v>0</v>
      </c>
      <c r="U246" s="33">
        <v>1092</v>
      </c>
      <c r="V246" s="33">
        <v>1972.2599999999998</v>
      </c>
      <c r="W246" s="33">
        <v>19895.670000000002</v>
      </c>
      <c r="X246" s="33">
        <v>1390.02</v>
      </c>
      <c r="Y246" s="33">
        <v>621.93000000000006</v>
      </c>
      <c r="Z246" s="33">
        <v>3664.9800000000005</v>
      </c>
      <c r="AA246" s="33">
        <v>1098.06</v>
      </c>
      <c r="AB246" s="33">
        <v>1479.09</v>
      </c>
      <c r="AC246" s="33">
        <v>4940.46</v>
      </c>
      <c r="AD246" s="33">
        <v>3358.29</v>
      </c>
      <c r="AE246" s="33">
        <v>0</v>
      </c>
      <c r="AF246" s="33">
        <v>39512.76</v>
      </c>
    </row>
    <row r="247" spans="1:32">
      <c r="A247" s="94">
        <v>238</v>
      </c>
      <c r="B247" s="94" t="s">
        <v>827</v>
      </c>
      <c r="C247" s="33">
        <v>18</v>
      </c>
      <c r="D247" s="33">
        <v>0</v>
      </c>
      <c r="E247" s="33">
        <v>86</v>
      </c>
      <c r="F247" s="33">
        <v>503</v>
      </c>
      <c r="G247" s="33">
        <v>111</v>
      </c>
      <c r="H247" s="33">
        <v>0</v>
      </c>
      <c r="I247" s="33">
        <v>27</v>
      </c>
      <c r="J247" s="33">
        <v>7</v>
      </c>
      <c r="K247" s="33">
        <v>0</v>
      </c>
      <c r="L247" s="33">
        <v>0</v>
      </c>
      <c r="M247" s="33">
        <v>25</v>
      </c>
      <c r="N247" s="33">
        <v>0</v>
      </c>
      <c r="O247" s="156">
        <v>144</v>
      </c>
      <c r="P247" s="33"/>
      <c r="Q247" s="33">
        <v>734</v>
      </c>
      <c r="R247" s="153">
        <v>1</v>
      </c>
      <c r="S247" s="94">
        <v>4</v>
      </c>
      <c r="U247" s="33">
        <v>352593.02</v>
      </c>
      <c r="V247" s="33">
        <v>482546.45999999996</v>
      </c>
      <c r="W247" s="33">
        <v>2873322.19</v>
      </c>
      <c r="X247" s="33">
        <v>748833.41</v>
      </c>
      <c r="Y247" s="33">
        <v>110187.05000000002</v>
      </c>
      <c r="Z247" s="33">
        <v>329675.98</v>
      </c>
      <c r="AA247" s="33">
        <v>170887.56</v>
      </c>
      <c r="AB247" s="33">
        <v>101138.49</v>
      </c>
      <c r="AC247" s="33">
        <v>773199.70000000007</v>
      </c>
      <c r="AD247" s="33">
        <v>684984.22</v>
      </c>
      <c r="AE247" s="33">
        <v>166968.34</v>
      </c>
      <c r="AF247" s="33">
        <v>6794336.419999999</v>
      </c>
    </row>
    <row r="248" spans="1:32">
      <c r="A248" s="94">
        <v>239</v>
      </c>
      <c r="B248" s="94" t="s">
        <v>828</v>
      </c>
      <c r="C248" s="33">
        <v>177</v>
      </c>
      <c r="D248" s="33">
        <v>464</v>
      </c>
      <c r="E248" s="33">
        <v>16</v>
      </c>
      <c r="F248" s="33">
        <v>3008</v>
      </c>
      <c r="G248" s="33">
        <v>1961</v>
      </c>
      <c r="H248" s="33">
        <v>2002</v>
      </c>
      <c r="I248" s="33">
        <v>305</v>
      </c>
      <c r="J248" s="33">
        <v>73</v>
      </c>
      <c r="K248" s="33">
        <v>0</v>
      </c>
      <c r="L248" s="33">
        <v>2</v>
      </c>
      <c r="M248" s="33">
        <v>67</v>
      </c>
      <c r="N248" s="33">
        <v>670</v>
      </c>
      <c r="O248" s="156">
        <v>2033</v>
      </c>
      <c r="P248" s="33"/>
      <c r="Q248" s="33">
        <v>8046</v>
      </c>
      <c r="R248" s="153">
        <v>1.0329999999999999</v>
      </c>
      <c r="S248" s="94">
        <v>6</v>
      </c>
      <c r="U248" s="33">
        <v>4006183.4200899997</v>
      </c>
      <c r="V248" s="33">
        <v>5463825.2483199993</v>
      </c>
      <c r="W248" s="33">
        <v>37908931.485080004</v>
      </c>
      <c r="X248" s="33">
        <v>7562425.0755199986</v>
      </c>
      <c r="Y248" s="33">
        <v>1357988.2355899999</v>
      </c>
      <c r="Z248" s="33">
        <v>4667083.6500000004</v>
      </c>
      <c r="AA248" s="33">
        <v>2380124.7840599995</v>
      </c>
      <c r="AB248" s="33">
        <v>2240228.5587699995</v>
      </c>
      <c r="AC248" s="33">
        <v>9662564.7751599979</v>
      </c>
      <c r="AD248" s="33">
        <v>7736599.6300000008</v>
      </c>
      <c r="AE248" s="33">
        <v>1741241.26</v>
      </c>
      <c r="AF248" s="33">
        <v>84727196.122590005</v>
      </c>
    </row>
    <row r="249" spans="1:32">
      <c r="A249" s="94">
        <v>240</v>
      </c>
      <c r="B249" s="94" t="s">
        <v>829</v>
      </c>
      <c r="C249" s="33">
        <v>0</v>
      </c>
      <c r="D249" s="33">
        <v>0</v>
      </c>
      <c r="E249" s="33">
        <v>34</v>
      </c>
      <c r="F249" s="33">
        <v>145</v>
      </c>
      <c r="G249" s="33">
        <v>43</v>
      </c>
      <c r="H249" s="33">
        <v>1</v>
      </c>
      <c r="I249" s="33">
        <v>8</v>
      </c>
      <c r="J249" s="33">
        <v>2</v>
      </c>
      <c r="K249" s="33">
        <v>0</v>
      </c>
      <c r="L249" s="33">
        <v>0</v>
      </c>
      <c r="M249" s="33">
        <v>0</v>
      </c>
      <c r="N249" s="33">
        <v>9</v>
      </c>
      <c r="O249" s="156">
        <v>48</v>
      </c>
      <c r="P249" s="33"/>
      <c r="Q249" s="33">
        <v>232</v>
      </c>
      <c r="R249" s="153">
        <v>1.0589999999999999</v>
      </c>
      <c r="S249" s="94">
        <v>5</v>
      </c>
      <c r="U249" s="33">
        <v>116035.2654</v>
      </c>
      <c r="V249" s="33">
        <v>161520.20496</v>
      </c>
      <c r="W249" s="33">
        <v>986314.73015999992</v>
      </c>
      <c r="X249" s="33">
        <v>242466.78675</v>
      </c>
      <c r="Y249" s="33">
        <v>37444.249080000001</v>
      </c>
      <c r="Z249" s="33">
        <v>111346.26</v>
      </c>
      <c r="AA249" s="33">
        <v>58754.601389999996</v>
      </c>
      <c r="AB249" s="33">
        <v>38200.046789999993</v>
      </c>
      <c r="AC249" s="33">
        <v>264581.34366000001</v>
      </c>
      <c r="AD249" s="33">
        <v>217117.03000000003</v>
      </c>
      <c r="AE249" s="33">
        <v>47705.24</v>
      </c>
      <c r="AF249" s="33">
        <v>2281485.7581900004</v>
      </c>
    </row>
    <row r="250" spans="1:32">
      <c r="A250" s="94">
        <v>241</v>
      </c>
      <c r="B250" s="94" t="s">
        <v>830</v>
      </c>
      <c r="C250" s="33">
        <v>0</v>
      </c>
      <c r="D250" s="33">
        <v>0</v>
      </c>
      <c r="E250" s="33">
        <v>0</v>
      </c>
      <c r="F250" s="33">
        <v>0</v>
      </c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156">
        <v>0</v>
      </c>
      <c r="P250" s="33"/>
      <c r="Q250" s="33">
        <v>0</v>
      </c>
      <c r="R250" s="153">
        <v>1</v>
      </c>
      <c r="S250" s="94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  <c r="AC250" s="33">
        <v>0</v>
      </c>
      <c r="AD250" s="33">
        <v>0</v>
      </c>
      <c r="AE250" s="33">
        <v>0</v>
      </c>
      <c r="AF250" s="33">
        <v>0</v>
      </c>
    </row>
    <row r="251" spans="1:32">
      <c r="A251" s="94">
        <v>242</v>
      </c>
      <c r="B251" s="94" t="s">
        <v>831</v>
      </c>
      <c r="C251" s="33">
        <v>1</v>
      </c>
      <c r="D251" s="33">
        <v>0</v>
      </c>
      <c r="E251" s="33">
        <v>5</v>
      </c>
      <c r="F251" s="33">
        <v>44</v>
      </c>
      <c r="G251" s="33">
        <v>32</v>
      </c>
      <c r="H251" s="33">
        <v>45</v>
      </c>
      <c r="I251" s="33">
        <v>5</v>
      </c>
      <c r="J251" s="33">
        <v>1</v>
      </c>
      <c r="K251" s="33">
        <v>1</v>
      </c>
      <c r="L251" s="33">
        <v>0</v>
      </c>
      <c r="M251" s="33">
        <v>9</v>
      </c>
      <c r="N251" s="33">
        <v>0</v>
      </c>
      <c r="O251" s="156">
        <v>49</v>
      </c>
      <c r="P251" s="33"/>
      <c r="Q251" s="33">
        <v>137</v>
      </c>
      <c r="R251" s="153">
        <v>1</v>
      </c>
      <c r="S251" s="94">
        <v>8</v>
      </c>
      <c r="U251" s="33">
        <v>64577.59</v>
      </c>
      <c r="V251" s="33">
        <v>89409.14</v>
      </c>
      <c r="W251" s="33">
        <v>649710.1100000001</v>
      </c>
      <c r="X251" s="33">
        <v>121543.28</v>
      </c>
      <c r="Y251" s="33">
        <v>22641.15</v>
      </c>
      <c r="Z251" s="33">
        <v>72863.969999999987</v>
      </c>
      <c r="AA251" s="33">
        <v>39446.770000000004</v>
      </c>
      <c r="AB251" s="33">
        <v>36511.379999999997</v>
      </c>
      <c r="AC251" s="33">
        <v>158883.21000000002</v>
      </c>
      <c r="AD251" s="33">
        <v>132022.19</v>
      </c>
      <c r="AE251" s="33">
        <v>23852.62</v>
      </c>
      <c r="AF251" s="33">
        <v>1411461.41</v>
      </c>
    </row>
    <row r="252" spans="1:32">
      <c r="A252" s="94">
        <v>243</v>
      </c>
      <c r="B252" s="94" t="s">
        <v>832</v>
      </c>
      <c r="C252" s="33">
        <v>272</v>
      </c>
      <c r="D252" s="33">
        <v>0</v>
      </c>
      <c r="E252" s="33">
        <v>500</v>
      </c>
      <c r="F252" s="33">
        <v>2784</v>
      </c>
      <c r="G252" s="33">
        <v>1873</v>
      </c>
      <c r="H252" s="33">
        <v>1339</v>
      </c>
      <c r="I252" s="33">
        <v>352</v>
      </c>
      <c r="J252" s="33">
        <v>78</v>
      </c>
      <c r="K252" s="33">
        <v>0</v>
      </c>
      <c r="L252" s="33">
        <v>0</v>
      </c>
      <c r="M252" s="33">
        <v>1330</v>
      </c>
      <c r="N252" s="33">
        <v>1249</v>
      </c>
      <c r="O252" s="156">
        <v>3833</v>
      </c>
      <c r="P252" s="33"/>
      <c r="Q252" s="33">
        <v>9211</v>
      </c>
      <c r="R252" s="153">
        <v>1.0469999999999999</v>
      </c>
      <c r="S252" s="94">
        <v>9</v>
      </c>
      <c r="U252" s="33">
        <v>4641433.2104399996</v>
      </c>
      <c r="V252" s="33">
        <v>6340106.7619799981</v>
      </c>
      <c r="W252" s="33">
        <v>52374294.577529997</v>
      </c>
      <c r="X252" s="33">
        <v>8831955.9255299997</v>
      </c>
      <c r="Y252" s="33">
        <v>1782885.9811799999</v>
      </c>
      <c r="Z252" s="33">
        <v>5473157.3300000001</v>
      </c>
      <c r="AA252" s="33">
        <v>2756446.8360299999</v>
      </c>
      <c r="AB252" s="33">
        <v>2377161.1604699995</v>
      </c>
      <c r="AC252" s="33">
        <v>12762587.08656</v>
      </c>
      <c r="AD252" s="33">
        <v>9873763.4100000001</v>
      </c>
      <c r="AE252" s="33">
        <v>1860504.3599999999</v>
      </c>
      <c r="AF252" s="33">
        <v>109074296.63971998</v>
      </c>
    </row>
    <row r="253" spans="1:32">
      <c r="A253" s="94">
        <v>244</v>
      </c>
      <c r="B253" s="94" t="s">
        <v>833</v>
      </c>
      <c r="C253" s="33">
        <v>69</v>
      </c>
      <c r="D253" s="33">
        <v>0</v>
      </c>
      <c r="E253" s="33">
        <v>193</v>
      </c>
      <c r="F253" s="33">
        <v>1120</v>
      </c>
      <c r="G253" s="33">
        <v>723</v>
      </c>
      <c r="H253" s="33">
        <v>797</v>
      </c>
      <c r="I253" s="33">
        <v>121</v>
      </c>
      <c r="J253" s="33">
        <v>32</v>
      </c>
      <c r="K253" s="33">
        <v>0</v>
      </c>
      <c r="L253" s="33">
        <v>0</v>
      </c>
      <c r="M253" s="33">
        <v>395</v>
      </c>
      <c r="N253" s="33">
        <v>0</v>
      </c>
      <c r="O253" s="156">
        <v>1396</v>
      </c>
      <c r="P253" s="33"/>
      <c r="Q253" s="33">
        <v>3263</v>
      </c>
      <c r="R253" s="153">
        <v>1.0329999999999999</v>
      </c>
      <c r="S253" s="94">
        <v>9</v>
      </c>
      <c r="U253" s="33">
        <v>1623800.0435099998</v>
      </c>
      <c r="V253" s="33">
        <v>2215612.9435199997</v>
      </c>
      <c r="W253" s="33">
        <v>16898528.009599999</v>
      </c>
      <c r="X253" s="33">
        <v>3094327.9475999996</v>
      </c>
      <c r="Y253" s="33">
        <v>583437.15006999997</v>
      </c>
      <c r="Z253" s="33">
        <v>1674343.4000000001</v>
      </c>
      <c r="AA253" s="33">
        <v>943902.69634000002</v>
      </c>
      <c r="AB253" s="33">
        <v>790963.89568999992</v>
      </c>
      <c r="AC253" s="33">
        <v>4094272.0509000001</v>
      </c>
      <c r="AD253" s="33">
        <v>3298530.8800000004</v>
      </c>
      <c r="AE253" s="33">
        <v>763283.84</v>
      </c>
      <c r="AF253" s="33">
        <v>35981002.85723</v>
      </c>
    </row>
    <row r="254" spans="1:32">
      <c r="A254" s="94">
        <v>245</v>
      </c>
      <c r="B254" s="94" t="s">
        <v>834</v>
      </c>
      <c r="C254" s="33">
        <v>0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156">
        <v>0</v>
      </c>
      <c r="P254" s="33"/>
      <c r="Q254" s="33">
        <v>0</v>
      </c>
      <c r="R254" s="153">
        <v>1</v>
      </c>
      <c r="S254" s="94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  <c r="AC254" s="33">
        <v>0</v>
      </c>
      <c r="AD254" s="33">
        <v>0</v>
      </c>
      <c r="AE254" s="33">
        <v>0</v>
      </c>
      <c r="AF254" s="33">
        <v>0</v>
      </c>
    </row>
    <row r="255" spans="1:32">
      <c r="A255" s="94">
        <v>246</v>
      </c>
      <c r="B255" s="94" t="s">
        <v>835</v>
      </c>
      <c r="C255" s="33">
        <v>30</v>
      </c>
      <c r="D255" s="33">
        <v>285</v>
      </c>
      <c r="E255" s="33">
        <v>25</v>
      </c>
      <c r="F255" s="33">
        <v>1668</v>
      </c>
      <c r="G255" s="33">
        <v>1021</v>
      </c>
      <c r="H255" s="33">
        <v>1314</v>
      </c>
      <c r="I255" s="33">
        <v>158</v>
      </c>
      <c r="J255" s="33">
        <v>42</v>
      </c>
      <c r="K255" s="33">
        <v>0</v>
      </c>
      <c r="L255" s="33">
        <v>7</v>
      </c>
      <c r="M255" s="33">
        <v>39</v>
      </c>
      <c r="N255" s="33">
        <v>5</v>
      </c>
      <c r="O255" s="156">
        <v>401</v>
      </c>
      <c r="P255" s="33"/>
      <c r="Q255" s="33">
        <v>4234</v>
      </c>
      <c r="R255" s="153">
        <v>1.026</v>
      </c>
      <c r="S255" s="94">
        <v>2</v>
      </c>
      <c r="U255" s="33">
        <v>2096392.2395399997</v>
      </c>
      <c r="V255" s="33">
        <v>2855216.4940799996</v>
      </c>
      <c r="W255" s="33">
        <v>16565538.422699999</v>
      </c>
      <c r="X255" s="33">
        <v>3961318.8483000002</v>
      </c>
      <c r="Y255" s="33">
        <v>630968.2077599999</v>
      </c>
      <c r="Z255" s="33">
        <v>2249970.5499999998</v>
      </c>
      <c r="AA255" s="33">
        <v>1230411.0265200005</v>
      </c>
      <c r="AB255" s="33">
        <v>1137252.26826</v>
      </c>
      <c r="AC255" s="33">
        <v>4428748.2067200011</v>
      </c>
      <c r="AD255" s="33">
        <v>3704306.31</v>
      </c>
      <c r="AE255" s="33">
        <v>1001810.0399999999</v>
      </c>
      <c r="AF255" s="33">
        <v>39861932.613879994</v>
      </c>
    </row>
    <row r="256" spans="1:32">
      <c r="A256" s="94">
        <v>247</v>
      </c>
      <c r="B256" s="94" t="s">
        <v>836</v>
      </c>
      <c r="C256" s="33">
        <v>0</v>
      </c>
      <c r="D256" s="33">
        <v>0</v>
      </c>
      <c r="E256" s="33">
        <v>0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156">
        <v>0</v>
      </c>
      <c r="P256" s="33"/>
      <c r="Q256" s="33">
        <v>0</v>
      </c>
      <c r="R256" s="153">
        <v>1</v>
      </c>
      <c r="S256" s="94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  <c r="AC256" s="33">
        <v>0</v>
      </c>
      <c r="AD256" s="33">
        <v>0</v>
      </c>
      <c r="AE256" s="33">
        <v>0</v>
      </c>
      <c r="AF256" s="33">
        <v>0</v>
      </c>
    </row>
    <row r="257" spans="1:32">
      <c r="A257" s="94">
        <v>248</v>
      </c>
      <c r="B257" s="94" t="s">
        <v>837</v>
      </c>
      <c r="C257" s="33">
        <v>108</v>
      </c>
      <c r="D257" s="33">
        <v>0</v>
      </c>
      <c r="E257" s="33">
        <v>350</v>
      </c>
      <c r="F257" s="33">
        <v>2256</v>
      </c>
      <c r="G257" s="33">
        <v>1556</v>
      </c>
      <c r="H257" s="33">
        <v>1773</v>
      </c>
      <c r="I257" s="33">
        <v>272</v>
      </c>
      <c r="J257" s="33">
        <v>72</v>
      </c>
      <c r="K257" s="33">
        <v>0</v>
      </c>
      <c r="L257" s="33">
        <v>0</v>
      </c>
      <c r="M257" s="33">
        <v>1312</v>
      </c>
      <c r="N257" s="33">
        <v>4</v>
      </c>
      <c r="O257" s="156">
        <v>3428</v>
      </c>
      <c r="P257" s="33"/>
      <c r="Q257" s="33">
        <v>7305</v>
      </c>
      <c r="R257" s="153">
        <v>1.0229999999999999</v>
      </c>
      <c r="S257" s="94">
        <v>10</v>
      </c>
      <c r="U257" s="33">
        <v>3604273.0059600002</v>
      </c>
      <c r="V257" s="33">
        <v>4912910.6261399994</v>
      </c>
      <c r="W257" s="33">
        <v>39275309.017889991</v>
      </c>
      <c r="X257" s="33">
        <v>6818424.6140999999</v>
      </c>
      <c r="Y257" s="33">
        <v>1336471.3734899994</v>
      </c>
      <c r="Z257" s="33">
        <v>3749481.7600000002</v>
      </c>
      <c r="AA257" s="33">
        <v>2118981.1269</v>
      </c>
      <c r="AB257" s="33">
        <v>1750464.8445899999</v>
      </c>
      <c r="AC257" s="33">
        <v>9379499.4773699995</v>
      </c>
      <c r="AD257" s="33">
        <v>7586066.1899999985</v>
      </c>
      <c r="AE257" s="33">
        <v>1717388.64</v>
      </c>
      <c r="AF257" s="33">
        <v>82249270.676439986</v>
      </c>
    </row>
    <row r="258" spans="1:32">
      <c r="A258" s="94">
        <v>249</v>
      </c>
      <c r="B258" s="94" t="s">
        <v>838</v>
      </c>
      <c r="C258" s="33">
        <v>0</v>
      </c>
      <c r="D258" s="33">
        <v>0</v>
      </c>
      <c r="E258" s="33">
        <v>2</v>
      </c>
      <c r="F258" s="33">
        <v>39</v>
      </c>
      <c r="G258" s="33">
        <v>30</v>
      </c>
      <c r="H258" s="33">
        <v>43</v>
      </c>
      <c r="I258" s="33">
        <v>4</v>
      </c>
      <c r="J258" s="33">
        <v>1</v>
      </c>
      <c r="K258" s="33">
        <v>0</v>
      </c>
      <c r="L258" s="33">
        <v>0</v>
      </c>
      <c r="M258" s="33">
        <v>0</v>
      </c>
      <c r="N258" s="33">
        <v>5</v>
      </c>
      <c r="O258" s="156">
        <v>33</v>
      </c>
      <c r="P258" s="33"/>
      <c r="Q258" s="33">
        <v>119</v>
      </c>
      <c r="R258" s="153">
        <v>1</v>
      </c>
      <c r="S258" s="94">
        <v>6</v>
      </c>
      <c r="U258" s="33">
        <v>55877.3</v>
      </c>
      <c r="V258" s="33">
        <v>78232.98</v>
      </c>
      <c r="W258" s="33">
        <v>539885.35</v>
      </c>
      <c r="X258" s="33">
        <v>101635.15999999999</v>
      </c>
      <c r="Y258" s="33">
        <v>19057.63</v>
      </c>
      <c r="Z258" s="33">
        <v>68500.81</v>
      </c>
      <c r="AA258" s="33">
        <v>35322.42</v>
      </c>
      <c r="AB258" s="33">
        <v>35359.379999999997</v>
      </c>
      <c r="AC258" s="33">
        <v>134695.20000000001</v>
      </c>
      <c r="AD258" s="33">
        <v>110832.53</v>
      </c>
      <c r="AE258" s="33">
        <v>23852.62</v>
      </c>
      <c r="AF258" s="33">
        <v>1203251.3800000001</v>
      </c>
    </row>
    <row r="259" spans="1:32">
      <c r="A259" s="94">
        <v>250</v>
      </c>
      <c r="B259" s="94" t="s">
        <v>839</v>
      </c>
      <c r="C259" s="33">
        <v>25</v>
      </c>
      <c r="D259" s="33">
        <v>0</v>
      </c>
      <c r="E259" s="33">
        <v>72</v>
      </c>
      <c r="F259" s="33">
        <v>308</v>
      </c>
      <c r="G259" s="33">
        <v>77</v>
      </c>
      <c r="H259" s="33">
        <v>3</v>
      </c>
      <c r="I259" s="33">
        <v>17</v>
      </c>
      <c r="J259" s="33">
        <v>5</v>
      </c>
      <c r="K259" s="33">
        <v>0</v>
      </c>
      <c r="L259" s="33">
        <v>0</v>
      </c>
      <c r="M259" s="33">
        <v>2</v>
      </c>
      <c r="N259" s="33">
        <v>5</v>
      </c>
      <c r="O259" s="156">
        <v>85</v>
      </c>
      <c r="P259" s="33"/>
      <c r="Q259" s="33">
        <v>480</v>
      </c>
      <c r="R259" s="153">
        <v>1</v>
      </c>
      <c r="S259" s="94">
        <v>4</v>
      </c>
      <c r="U259" s="33">
        <v>229807.97</v>
      </c>
      <c r="V259" s="33">
        <v>315233.13999999996</v>
      </c>
      <c r="W259" s="33">
        <v>1841379.1399999997</v>
      </c>
      <c r="X259" s="33">
        <v>483036.16000000003</v>
      </c>
      <c r="Y259" s="33">
        <v>71016.210000000006</v>
      </c>
      <c r="Z259" s="33">
        <v>219856.74</v>
      </c>
      <c r="AA259" s="33">
        <v>112093.67</v>
      </c>
      <c r="AB259" s="33">
        <v>68360.55</v>
      </c>
      <c r="AC259" s="33">
        <v>499295.98</v>
      </c>
      <c r="AD259" s="33">
        <v>441315.3</v>
      </c>
      <c r="AE259" s="33">
        <v>119263.09999999999</v>
      </c>
      <c r="AF259" s="33">
        <v>4400657.959999999</v>
      </c>
    </row>
    <row r="260" spans="1:32">
      <c r="A260" s="94">
        <v>251</v>
      </c>
      <c r="B260" s="94" t="s">
        <v>840</v>
      </c>
      <c r="C260" s="33">
        <v>66</v>
      </c>
      <c r="D260" s="33">
        <v>0</v>
      </c>
      <c r="E260" s="33">
        <v>189</v>
      </c>
      <c r="F260" s="33">
        <v>874</v>
      </c>
      <c r="G260" s="33">
        <v>590</v>
      </c>
      <c r="H260" s="33">
        <v>625</v>
      </c>
      <c r="I260" s="33">
        <v>88</v>
      </c>
      <c r="J260" s="33">
        <v>24</v>
      </c>
      <c r="K260" s="33">
        <v>0</v>
      </c>
      <c r="L260" s="33">
        <v>0</v>
      </c>
      <c r="M260" s="33">
        <v>79</v>
      </c>
      <c r="N260" s="33">
        <v>6</v>
      </c>
      <c r="O260" s="156">
        <v>818</v>
      </c>
      <c r="P260" s="33"/>
      <c r="Q260" s="33">
        <v>2396</v>
      </c>
      <c r="R260" s="153">
        <v>1.0660000000000001</v>
      </c>
      <c r="S260" s="94">
        <v>8</v>
      </c>
      <c r="U260" s="33">
        <v>1229649.9534800001</v>
      </c>
      <c r="V260" s="33">
        <v>1679140.7926800002</v>
      </c>
      <c r="W260" s="33">
        <v>11758677.24928</v>
      </c>
      <c r="X260" s="33">
        <v>2344138.3066400001</v>
      </c>
      <c r="Y260" s="33">
        <v>417579.97996000003</v>
      </c>
      <c r="Z260" s="33">
        <v>1244446.3399999999</v>
      </c>
      <c r="AA260" s="33">
        <v>710720.50322000007</v>
      </c>
      <c r="AB260" s="33">
        <v>619740.93168000004</v>
      </c>
      <c r="AC260" s="33">
        <v>2931571.6032199999</v>
      </c>
      <c r="AD260" s="33">
        <v>2306027.44</v>
      </c>
      <c r="AE260" s="33">
        <v>572462.88</v>
      </c>
      <c r="AF260" s="33">
        <v>25814155.980160002</v>
      </c>
    </row>
    <row r="261" spans="1:32">
      <c r="A261" s="94">
        <v>252</v>
      </c>
      <c r="B261" s="94" t="s">
        <v>841</v>
      </c>
      <c r="C261" s="33">
        <v>13</v>
      </c>
      <c r="D261" s="33">
        <v>0</v>
      </c>
      <c r="E261" s="33">
        <v>55</v>
      </c>
      <c r="F261" s="33">
        <v>264</v>
      </c>
      <c r="G261" s="33">
        <v>184</v>
      </c>
      <c r="H261" s="33">
        <v>244</v>
      </c>
      <c r="I261" s="33">
        <v>28</v>
      </c>
      <c r="J261" s="33">
        <v>8</v>
      </c>
      <c r="K261" s="33">
        <v>0</v>
      </c>
      <c r="L261" s="33">
        <v>0</v>
      </c>
      <c r="M261" s="33">
        <v>4</v>
      </c>
      <c r="N261" s="33">
        <v>0</v>
      </c>
      <c r="O261" s="156">
        <v>207</v>
      </c>
      <c r="P261" s="33"/>
      <c r="Q261" s="33">
        <v>758</v>
      </c>
      <c r="R261" s="153">
        <v>1.022</v>
      </c>
      <c r="S261" s="94">
        <v>6</v>
      </c>
      <c r="U261" s="33">
        <v>374227.26278000005</v>
      </c>
      <c r="V261" s="33">
        <v>508951.68715999997</v>
      </c>
      <c r="W261" s="33">
        <v>3388253.37102</v>
      </c>
      <c r="X261" s="33">
        <v>701732.10926000006</v>
      </c>
      <c r="Y261" s="33">
        <v>121855.92159999999</v>
      </c>
      <c r="Z261" s="33">
        <v>404155.05000000005</v>
      </c>
      <c r="AA261" s="33">
        <v>220347.71724</v>
      </c>
      <c r="AB261" s="33">
        <v>204490.41634</v>
      </c>
      <c r="AC261" s="33">
        <v>855115.576</v>
      </c>
      <c r="AD261" s="33">
        <v>703973.74000000011</v>
      </c>
      <c r="AE261" s="33">
        <v>190820.96</v>
      </c>
      <c r="AF261" s="33">
        <v>7673923.8114000009</v>
      </c>
    </row>
    <row r="262" spans="1:32">
      <c r="A262" s="94">
        <v>253</v>
      </c>
      <c r="B262" s="94" t="s">
        <v>842</v>
      </c>
      <c r="C262" s="33">
        <v>4</v>
      </c>
      <c r="D262" s="33">
        <v>0</v>
      </c>
      <c r="E262" s="33">
        <v>2</v>
      </c>
      <c r="F262" s="33">
        <v>20</v>
      </c>
      <c r="G262" s="33">
        <v>17</v>
      </c>
      <c r="H262" s="33">
        <v>22</v>
      </c>
      <c r="I262" s="33">
        <v>2</v>
      </c>
      <c r="J262" s="33">
        <v>1</v>
      </c>
      <c r="K262" s="33">
        <v>0</v>
      </c>
      <c r="L262" s="33">
        <v>0</v>
      </c>
      <c r="M262" s="33">
        <v>0</v>
      </c>
      <c r="N262" s="33">
        <v>3</v>
      </c>
      <c r="O262" s="156">
        <v>11</v>
      </c>
      <c r="P262" s="33"/>
      <c r="Q262" s="33">
        <v>66</v>
      </c>
      <c r="R262" s="153">
        <v>1</v>
      </c>
      <c r="S262" s="94">
        <v>4</v>
      </c>
      <c r="U262" s="33">
        <v>31560.82</v>
      </c>
      <c r="V262" s="33">
        <v>43389.760000000002</v>
      </c>
      <c r="W262" s="33">
        <v>273269.54000000004</v>
      </c>
      <c r="X262" s="33">
        <v>55119.229999999996</v>
      </c>
      <c r="Y262" s="33">
        <v>9979.6299999999992</v>
      </c>
      <c r="Z262" s="33">
        <v>37610.010000000009</v>
      </c>
      <c r="AA262" s="33">
        <v>19378.89</v>
      </c>
      <c r="AB262" s="33">
        <v>18927.54</v>
      </c>
      <c r="AC262" s="33">
        <v>70607.5</v>
      </c>
      <c r="AD262" s="33">
        <v>58589.89</v>
      </c>
      <c r="AE262" s="33">
        <v>23852.62</v>
      </c>
      <c r="AF262" s="33">
        <v>642285.43000000005</v>
      </c>
    </row>
    <row r="263" spans="1:32">
      <c r="A263" s="94">
        <v>254</v>
      </c>
      <c r="B263" s="94" t="s">
        <v>843</v>
      </c>
      <c r="C263" s="33">
        <v>0</v>
      </c>
      <c r="D263" s="33">
        <v>0</v>
      </c>
      <c r="E263" s="33">
        <v>0</v>
      </c>
      <c r="F263" s="33">
        <v>0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2</v>
      </c>
      <c r="O263" s="156">
        <v>0</v>
      </c>
      <c r="P263" s="33"/>
      <c r="Q263" s="33">
        <v>2</v>
      </c>
      <c r="R263" s="153">
        <v>1.038</v>
      </c>
      <c r="S263" s="94">
        <v>0</v>
      </c>
      <c r="U263" s="33">
        <v>755.66399999999999</v>
      </c>
      <c r="V263" s="33">
        <v>1364.8039200000001</v>
      </c>
      <c r="W263" s="33">
        <v>13767.803640000002</v>
      </c>
      <c r="X263" s="33">
        <v>961.89383999999995</v>
      </c>
      <c r="Y263" s="33">
        <v>430.37556000000001</v>
      </c>
      <c r="Z263" s="33">
        <v>2443.3200000000002</v>
      </c>
      <c r="AA263" s="33">
        <v>759.85752000000002</v>
      </c>
      <c r="AB263" s="33">
        <v>1023.5302799999999</v>
      </c>
      <c r="AC263" s="33">
        <v>3418.7983199999999</v>
      </c>
      <c r="AD263" s="33">
        <v>2238.86</v>
      </c>
      <c r="AE263" s="33">
        <v>0</v>
      </c>
      <c r="AF263" s="33">
        <v>27164.907080000004</v>
      </c>
    </row>
    <row r="264" spans="1:32">
      <c r="A264" s="94">
        <v>255</v>
      </c>
      <c r="B264" s="94" t="s">
        <v>844</v>
      </c>
      <c r="C264" s="33">
        <v>0</v>
      </c>
      <c r="D264" s="33">
        <v>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156">
        <v>0</v>
      </c>
      <c r="P264" s="33"/>
      <c r="Q264" s="33">
        <v>0</v>
      </c>
      <c r="R264" s="153">
        <v>1</v>
      </c>
      <c r="S264" s="94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0</v>
      </c>
      <c r="AC264" s="33">
        <v>0</v>
      </c>
      <c r="AD264" s="33">
        <v>0</v>
      </c>
      <c r="AE264" s="33">
        <v>0</v>
      </c>
      <c r="AF264" s="33">
        <v>0</v>
      </c>
    </row>
    <row r="265" spans="1:32">
      <c r="A265" s="94">
        <v>256</v>
      </c>
      <c r="B265" s="94" t="s">
        <v>845</v>
      </c>
      <c r="C265" s="33">
        <v>0</v>
      </c>
      <c r="D265" s="33">
        <v>0</v>
      </c>
      <c r="E265" s="33">
        <v>0</v>
      </c>
      <c r="F265" s="33">
        <v>0</v>
      </c>
      <c r="G265" s="33">
        <v>0</v>
      </c>
      <c r="H265" s="33">
        <v>0</v>
      </c>
      <c r="I265" s="33">
        <v>1</v>
      </c>
      <c r="J265" s="33">
        <v>0</v>
      </c>
      <c r="K265" s="33">
        <v>0</v>
      </c>
      <c r="L265" s="33">
        <v>0</v>
      </c>
      <c r="M265" s="33">
        <v>0</v>
      </c>
      <c r="N265" s="33">
        <v>16</v>
      </c>
      <c r="O265" s="156">
        <v>0</v>
      </c>
      <c r="P265" s="33"/>
      <c r="Q265" s="33">
        <v>16</v>
      </c>
      <c r="R265" s="153">
        <v>1</v>
      </c>
      <c r="S265" s="94">
        <v>0</v>
      </c>
      <c r="U265" s="33">
        <v>8336.26</v>
      </c>
      <c r="V265" s="33">
        <v>10518.72</v>
      </c>
      <c r="W265" s="33">
        <v>114400.07</v>
      </c>
      <c r="X265" s="33">
        <v>15153.54</v>
      </c>
      <c r="Y265" s="33">
        <v>3716.86</v>
      </c>
      <c r="Z265" s="33">
        <v>19895.61</v>
      </c>
      <c r="AA265" s="33">
        <v>5856.32</v>
      </c>
      <c r="AB265" s="33">
        <v>7888.48</v>
      </c>
      <c r="AC265" s="33">
        <v>29155.439999999999</v>
      </c>
      <c r="AD265" s="33">
        <v>21090.100000000002</v>
      </c>
      <c r="AE265" s="33">
        <v>0</v>
      </c>
      <c r="AF265" s="33">
        <v>236011.40000000002</v>
      </c>
    </row>
    <row r="266" spans="1:32">
      <c r="A266" s="94">
        <v>257</v>
      </c>
      <c r="B266" s="94" t="s">
        <v>846</v>
      </c>
      <c r="C266" s="33">
        <v>0</v>
      </c>
      <c r="D266" s="33">
        <v>0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156">
        <v>0</v>
      </c>
      <c r="P266" s="33"/>
      <c r="Q266" s="33">
        <v>0</v>
      </c>
      <c r="R266" s="153">
        <v>1</v>
      </c>
      <c r="S266" s="94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0</v>
      </c>
      <c r="AC266" s="33">
        <v>0</v>
      </c>
      <c r="AD266" s="33">
        <v>0</v>
      </c>
      <c r="AE266" s="33">
        <v>0</v>
      </c>
      <c r="AF266" s="33">
        <v>0</v>
      </c>
    </row>
    <row r="267" spans="1:32">
      <c r="A267" s="94">
        <v>258</v>
      </c>
      <c r="B267" s="94" t="s">
        <v>847</v>
      </c>
      <c r="C267" s="33">
        <v>66</v>
      </c>
      <c r="D267" s="33">
        <v>1</v>
      </c>
      <c r="E267" s="33">
        <v>278</v>
      </c>
      <c r="F267" s="33">
        <v>1614</v>
      </c>
      <c r="G267" s="33">
        <v>953</v>
      </c>
      <c r="H267" s="33">
        <v>768</v>
      </c>
      <c r="I267" s="33">
        <v>175</v>
      </c>
      <c r="J267" s="33">
        <v>41</v>
      </c>
      <c r="K267" s="33">
        <v>0</v>
      </c>
      <c r="L267" s="33">
        <v>0</v>
      </c>
      <c r="M267" s="33">
        <v>518</v>
      </c>
      <c r="N267" s="33">
        <v>421</v>
      </c>
      <c r="O267" s="156">
        <v>2276</v>
      </c>
      <c r="P267" s="33"/>
      <c r="Q267" s="33">
        <v>4586</v>
      </c>
      <c r="R267" s="153">
        <v>1</v>
      </c>
      <c r="S267" s="94">
        <v>10</v>
      </c>
      <c r="U267" s="33">
        <v>2211770.83</v>
      </c>
      <c r="V267" s="33">
        <v>3014600.0799999996</v>
      </c>
      <c r="W267" s="33">
        <v>25287188.630000003</v>
      </c>
      <c r="X267" s="33">
        <v>4246351.3599999994</v>
      </c>
      <c r="Y267" s="33">
        <v>852220.82</v>
      </c>
      <c r="Z267" s="33">
        <v>2593470.66</v>
      </c>
      <c r="AA267" s="33">
        <v>1287091.4099999999</v>
      </c>
      <c r="AB267" s="33">
        <v>1096235.9999999998</v>
      </c>
      <c r="AC267" s="33">
        <v>6061263.0099999988</v>
      </c>
      <c r="AD267" s="33">
        <v>4932876.49</v>
      </c>
      <c r="AE267" s="33">
        <v>977957.41999999993</v>
      </c>
      <c r="AF267" s="33">
        <v>52561026.710000008</v>
      </c>
    </row>
    <row r="268" spans="1:32">
      <c r="A268" s="94">
        <v>259</v>
      </c>
      <c r="B268" s="94" t="s">
        <v>848</v>
      </c>
      <c r="C268" s="33">
        <v>0</v>
      </c>
      <c r="D268" s="33">
        <v>0</v>
      </c>
      <c r="E268" s="33">
        <v>0</v>
      </c>
      <c r="F268" s="33">
        <v>0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6</v>
      </c>
      <c r="O268" s="156">
        <v>0</v>
      </c>
      <c r="P268" s="33"/>
      <c r="Q268" s="33">
        <v>6</v>
      </c>
      <c r="R268" s="153">
        <v>1</v>
      </c>
      <c r="S268" s="94">
        <v>0</v>
      </c>
      <c r="U268" s="33">
        <v>2184</v>
      </c>
      <c r="V268" s="33">
        <v>3944.5199999999995</v>
      </c>
      <c r="W268" s="33">
        <v>39791.340000000004</v>
      </c>
      <c r="X268" s="33">
        <v>2780.04</v>
      </c>
      <c r="Y268" s="33">
        <v>1243.8600000000001</v>
      </c>
      <c r="Z268" s="33">
        <v>7329.9600000000009</v>
      </c>
      <c r="AA268" s="33">
        <v>2196.12</v>
      </c>
      <c r="AB268" s="33">
        <v>2958.18</v>
      </c>
      <c r="AC268" s="33">
        <v>9880.92</v>
      </c>
      <c r="AD268" s="33">
        <v>6716.58</v>
      </c>
      <c r="AE268" s="33">
        <v>0</v>
      </c>
      <c r="AF268" s="33">
        <v>79025.52</v>
      </c>
    </row>
    <row r="269" spans="1:32">
      <c r="A269" s="94">
        <v>260</v>
      </c>
      <c r="B269" s="94" t="s">
        <v>849</v>
      </c>
      <c r="C269" s="33">
        <v>0</v>
      </c>
      <c r="D269" s="33">
        <v>0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156">
        <v>0</v>
      </c>
      <c r="P269" s="33"/>
      <c r="Q269" s="33">
        <v>0</v>
      </c>
      <c r="R269" s="153">
        <v>1</v>
      </c>
      <c r="S269" s="94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  <c r="AC269" s="33">
        <v>0</v>
      </c>
      <c r="AD269" s="33">
        <v>0</v>
      </c>
      <c r="AE269" s="33">
        <v>0</v>
      </c>
      <c r="AF269" s="33">
        <v>0</v>
      </c>
    </row>
    <row r="270" spans="1:32">
      <c r="A270" s="94">
        <v>261</v>
      </c>
      <c r="B270" s="94" t="s">
        <v>850</v>
      </c>
      <c r="C270" s="33">
        <v>66</v>
      </c>
      <c r="D270" s="33">
        <v>0</v>
      </c>
      <c r="E270" s="33">
        <v>196</v>
      </c>
      <c r="F270" s="33">
        <v>1052</v>
      </c>
      <c r="G270" s="33">
        <v>740</v>
      </c>
      <c r="H270" s="33">
        <v>928</v>
      </c>
      <c r="I270" s="33">
        <v>110</v>
      </c>
      <c r="J270" s="33">
        <v>29</v>
      </c>
      <c r="K270" s="33">
        <v>0</v>
      </c>
      <c r="L270" s="33">
        <v>0</v>
      </c>
      <c r="M270" s="33">
        <v>11</v>
      </c>
      <c r="N270" s="33">
        <v>0</v>
      </c>
      <c r="O270" s="156">
        <v>478</v>
      </c>
      <c r="P270" s="33"/>
      <c r="Q270" s="33">
        <v>2960</v>
      </c>
      <c r="R270" s="153">
        <v>1</v>
      </c>
      <c r="S270" s="94">
        <v>3</v>
      </c>
      <c r="U270" s="33">
        <v>1426644.8000000003</v>
      </c>
      <c r="V270" s="33">
        <v>1945963.86</v>
      </c>
      <c r="W270" s="33">
        <v>11848509.280000001</v>
      </c>
      <c r="X270" s="33">
        <v>2691568.26</v>
      </c>
      <c r="Y270" s="33">
        <v>442375.04999999993</v>
      </c>
      <c r="Z270" s="33">
        <v>1572814.55</v>
      </c>
      <c r="AA270" s="33">
        <v>839949.89</v>
      </c>
      <c r="AB270" s="33">
        <v>774881.78</v>
      </c>
      <c r="AC270" s="33">
        <v>3104303.83</v>
      </c>
      <c r="AD270" s="33">
        <v>2643661.3100000005</v>
      </c>
      <c r="AE270" s="33">
        <v>691725.98</v>
      </c>
      <c r="AF270" s="33">
        <v>27982398.590000007</v>
      </c>
    </row>
    <row r="271" spans="1:32">
      <c r="A271" s="94">
        <v>262</v>
      </c>
      <c r="B271" s="94" t="s">
        <v>851</v>
      </c>
      <c r="C271" s="33">
        <v>93</v>
      </c>
      <c r="D271" s="33">
        <v>140</v>
      </c>
      <c r="E271" s="33">
        <v>15</v>
      </c>
      <c r="F271" s="33">
        <v>986</v>
      </c>
      <c r="G271" s="33">
        <v>688</v>
      </c>
      <c r="H271" s="33">
        <v>783</v>
      </c>
      <c r="I271" s="33">
        <v>101</v>
      </c>
      <c r="J271" s="33">
        <v>27</v>
      </c>
      <c r="K271" s="33">
        <v>1</v>
      </c>
      <c r="L271" s="33">
        <v>20</v>
      </c>
      <c r="M271" s="33">
        <v>116</v>
      </c>
      <c r="N271" s="33">
        <v>26</v>
      </c>
      <c r="O271" s="156">
        <v>828</v>
      </c>
      <c r="P271" s="33"/>
      <c r="Q271" s="33">
        <v>2742</v>
      </c>
      <c r="R271" s="153">
        <v>1</v>
      </c>
      <c r="S271" s="94">
        <v>7</v>
      </c>
      <c r="U271" s="33">
        <v>1319296.03</v>
      </c>
      <c r="V271" s="33">
        <v>1801990.7599999998</v>
      </c>
      <c r="W271" s="33">
        <v>12433670.870000001</v>
      </c>
      <c r="X271" s="33">
        <v>2482743.6199999996</v>
      </c>
      <c r="Y271" s="33">
        <v>443914.80999999994</v>
      </c>
      <c r="Z271" s="33">
        <v>1456581.6999999997</v>
      </c>
      <c r="AA271" s="33">
        <v>779065.85999999987</v>
      </c>
      <c r="AB271" s="33">
        <v>703061.1</v>
      </c>
      <c r="AC271" s="33">
        <v>3120180.11</v>
      </c>
      <c r="AD271" s="33">
        <v>2610866.0300000003</v>
      </c>
      <c r="AE271" s="33">
        <v>644020.74</v>
      </c>
      <c r="AF271" s="33">
        <v>27795391.629999999</v>
      </c>
    </row>
    <row r="272" spans="1:32">
      <c r="A272" s="94">
        <v>263</v>
      </c>
      <c r="B272" s="94" t="s">
        <v>852</v>
      </c>
      <c r="C272" s="33">
        <v>1</v>
      </c>
      <c r="D272" s="33">
        <v>0</v>
      </c>
      <c r="E272" s="33">
        <v>6</v>
      </c>
      <c r="F272" s="33">
        <v>21</v>
      </c>
      <c r="G272" s="33">
        <v>22</v>
      </c>
      <c r="H272" s="33">
        <v>15</v>
      </c>
      <c r="I272" s="33">
        <v>2</v>
      </c>
      <c r="J272" s="33">
        <v>1</v>
      </c>
      <c r="K272" s="33">
        <v>0</v>
      </c>
      <c r="L272" s="33">
        <v>0</v>
      </c>
      <c r="M272" s="33">
        <v>0</v>
      </c>
      <c r="N272" s="33">
        <v>1</v>
      </c>
      <c r="O272" s="156">
        <v>18</v>
      </c>
      <c r="P272" s="33"/>
      <c r="Q272" s="33">
        <v>66</v>
      </c>
      <c r="R272" s="153">
        <v>1</v>
      </c>
      <c r="S272" s="94">
        <v>6</v>
      </c>
      <c r="U272" s="33">
        <v>31378.79</v>
      </c>
      <c r="V272" s="33">
        <v>43061.01999999999</v>
      </c>
      <c r="W272" s="33">
        <v>278974.15000000002</v>
      </c>
      <c r="X272" s="33">
        <v>56438.009999999987</v>
      </c>
      <c r="Y272" s="33">
        <v>10245.689999999999</v>
      </c>
      <c r="Z272" s="33">
        <v>33988.61</v>
      </c>
      <c r="AA272" s="33">
        <v>18312.48</v>
      </c>
      <c r="AB272" s="33">
        <v>15908.44</v>
      </c>
      <c r="AC272" s="33">
        <v>72090.67</v>
      </c>
      <c r="AD272" s="33">
        <v>60034.290000000008</v>
      </c>
      <c r="AE272" s="33">
        <v>23852.62</v>
      </c>
      <c r="AF272" s="33">
        <v>644284.77</v>
      </c>
    </row>
    <row r="273" spans="1:32">
      <c r="A273" s="94">
        <v>264</v>
      </c>
      <c r="B273" s="94" t="s">
        <v>853</v>
      </c>
      <c r="C273" s="33">
        <v>66</v>
      </c>
      <c r="D273" s="33">
        <v>177</v>
      </c>
      <c r="E273" s="33">
        <v>12</v>
      </c>
      <c r="F273" s="33">
        <v>1079</v>
      </c>
      <c r="G273" s="33">
        <v>768</v>
      </c>
      <c r="H273" s="33">
        <v>916</v>
      </c>
      <c r="I273" s="33">
        <v>108</v>
      </c>
      <c r="J273" s="33">
        <v>29</v>
      </c>
      <c r="K273" s="33">
        <v>1</v>
      </c>
      <c r="L273" s="33">
        <v>1</v>
      </c>
      <c r="M273" s="33">
        <v>18</v>
      </c>
      <c r="N273" s="33">
        <v>1</v>
      </c>
      <c r="O273" s="156">
        <v>347</v>
      </c>
      <c r="P273" s="33"/>
      <c r="Q273" s="33">
        <v>2918</v>
      </c>
      <c r="R273" s="153">
        <v>1.0289999999999999</v>
      </c>
      <c r="S273" s="94">
        <v>2</v>
      </c>
      <c r="U273" s="33">
        <v>1446555.9446099999</v>
      </c>
      <c r="V273" s="33">
        <v>1972971.5485199995</v>
      </c>
      <c r="W273" s="33">
        <v>11617230.56298</v>
      </c>
      <c r="X273" s="33">
        <v>2715075.4102499993</v>
      </c>
      <c r="Y273" s="33">
        <v>440492.94114000001</v>
      </c>
      <c r="Z273" s="33">
        <v>1550781.7299999997</v>
      </c>
      <c r="AA273" s="33">
        <v>855516.34181999986</v>
      </c>
      <c r="AB273" s="33">
        <v>794068.67042999982</v>
      </c>
      <c r="AC273" s="33">
        <v>3091331.2976700002</v>
      </c>
      <c r="AD273" s="33">
        <v>2564941.13</v>
      </c>
      <c r="AE273" s="33">
        <v>691725.98</v>
      </c>
      <c r="AF273" s="33">
        <v>27740691.55742</v>
      </c>
    </row>
    <row r="274" spans="1:32">
      <c r="A274" s="94">
        <v>265</v>
      </c>
      <c r="B274" s="94" t="s">
        <v>854</v>
      </c>
      <c r="C274" s="33">
        <v>10</v>
      </c>
      <c r="D274" s="33">
        <v>108</v>
      </c>
      <c r="E274" s="33">
        <v>5</v>
      </c>
      <c r="F274" s="33">
        <v>701</v>
      </c>
      <c r="G274" s="33">
        <v>530</v>
      </c>
      <c r="H274" s="33">
        <v>601</v>
      </c>
      <c r="I274" s="33">
        <v>73</v>
      </c>
      <c r="J274" s="33">
        <v>19</v>
      </c>
      <c r="K274" s="33">
        <v>0</v>
      </c>
      <c r="L274" s="33">
        <v>4</v>
      </c>
      <c r="M274" s="33">
        <v>42</v>
      </c>
      <c r="N274" s="33">
        <v>0</v>
      </c>
      <c r="O274" s="156">
        <v>324</v>
      </c>
      <c r="P274" s="33"/>
      <c r="Q274" s="33">
        <v>1940</v>
      </c>
      <c r="R274" s="153">
        <v>1</v>
      </c>
      <c r="S274" s="94">
        <v>4</v>
      </c>
      <c r="U274" s="33">
        <v>937289.17999999982</v>
      </c>
      <c r="V274" s="33">
        <v>1275396.0199999998</v>
      </c>
      <c r="W274" s="33">
        <v>7848993.959999999</v>
      </c>
      <c r="X274" s="33">
        <v>1757863.26</v>
      </c>
      <c r="Y274" s="33">
        <v>293190.02999999997</v>
      </c>
      <c r="Z274" s="33">
        <v>1029258.4500000002</v>
      </c>
      <c r="AA274" s="33">
        <v>555388.26</v>
      </c>
      <c r="AB274" s="33">
        <v>512734.3</v>
      </c>
      <c r="AC274" s="33">
        <v>2057434.83</v>
      </c>
      <c r="AD274" s="33">
        <v>1745827.08</v>
      </c>
      <c r="AE274" s="33">
        <v>453199.77999999997</v>
      </c>
      <c r="AF274" s="33">
        <v>18466575.149999999</v>
      </c>
    </row>
    <row r="275" spans="1:32">
      <c r="A275" s="94">
        <v>266</v>
      </c>
      <c r="B275" s="94" t="s">
        <v>855</v>
      </c>
      <c r="C275" s="33">
        <v>18</v>
      </c>
      <c r="D275" s="33">
        <v>144</v>
      </c>
      <c r="E275" s="33">
        <v>32</v>
      </c>
      <c r="F275" s="33">
        <v>1190</v>
      </c>
      <c r="G275" s="33">
        <v>851</v>
      </c>
      <c r="H275" s="33">
        <v>1168</v>
      </c>
      <c r="I275" s="33">
        <v>128</v>
      </c>
      <c r="J275" s="33">
        <v>34</v>
      </c>
      <c r="K275" s="33">
        <v>0</v>
      </c>
      <c r="L275" s="33">
        <v>5</v>
      </c>
      <c r="M275" s="33">
        <v>93</v>
      </c>
      <c r="N275" s="33">
        <v>0</v>
      </c>
      <c r="O275" s="156">
        <v>285</v>
      </c>
      <c r="P275" s="33"/>
      <c r="Q275" s="33">
        <v>3418</v>
      </c>
      <c r="R275" s="153">
        <v>1.038</v>
      </c>
      <c r="S275" s="94">
        <v>1</v>
      </c>
      <c r="U275" s="33">
        <v>1713694.2379200005</v>
      </c>
      <c r="V275" s="33">
        <v>2332110.4317600001</v>
      </c>
      <c r="W275" s="33">
        <v>13575330.279059999</v>
      </c>
      <c r="X275" s="33">
        <v>3190094.4928799998</v>
      </c>
      <c r="Y275" s="33">
        <v>515972.28894</v>
      </c>
      <c r="Z275" s="33">
        <v>1841539.3800000001</v>
      </c>
      <c r="AA275" s="33">
        <v>1027311.3610800001</v>
      </c>
      <c r="AB275" s="33">
        <v>971508.13853999984</v>
      </c>
      <c r="AC275" s="33">
        <v>3620792.3311200002</v>
      </c>
      <c r="AD275" s="33">
        <v>2981858.04</v>
      </c>
      <c r="AE275" s="33">
        <v>810989.08</v>
      </c>
      <c r="AF275" s="33">
        <v>32581200.061299995</v>
      </c>
    </row>
    <row r="276" spans="1:32">
      <c r="A276" s="94">
        <v>267</v>
      </c>
      <c r="B276" s="94" t="s">
        <v>856</v>
      </c>
      <c r="C276" s="33">
        <v>0</v>
      </c>
      <c r="D276" s="33">
        <v>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8</v>
      </c>
      <c r="O276" s="156">
        <v>0</v>
      </c>
      <c r="P276" s="33"/>
      <c r="Q276" s="33">
        <v>8</v>
      </c>
      <c r="R276" s="153">
        <v>1</v>
      </c>
      <c r="S276" s="94">
        <v>0</v>
      </c>
      <c r="U276" s="33">
        <v>2912</v>
      </c>
      <c r="V276" s="33">
        <v>5259.36</v>
      </c>
      <c r="W276" s="33">
        <v>53055.12</v>
      </c>
      <c r="X276" s="33">
        <v>3706.72</v>
      </c>
      <c r="Y276" s="33">
        <v>1658.48</v>
      </c>
      <c r="Z276" s="33">
        <v>9773.2800000000007</v>
      </c>
      <c r="AA276" s="33">
        <v>2928.16</v>
      </c>
      <c r="AB276" s="33">
        <v>3944.24</v>
      </c>
      <c r="AC276" s="33">
        <v>13174.56</v>
      </c>
      <c r="AD276" s="33">
        <v>8955.44</v>
      </c>
      <c r="AE276" s="33">
        <v>0</v>
      </c>
      <c r="AF276" s="33">
        <v>105367.36000000002</v>
      </c>
    </row>
    <row r="277" spans="1:32">
      <c r="A277" s="94">
        <v>268</v>
      </c>
      <c r="B277" s="94" t="s">
        <v>857</v>
      </c>
      <c r="C277" s="33">
        <v>0</v>
      </c>
      <c r="D277" s="33">
        <v>0</v>
      </c>
      <c r="E277" s="33">
        <v>0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156">
        <v>0</v>
      </c>
      <c r="P277" s="33"/>
      <c r="Q277" s="33">
        <v>0</v>
      </c>
      <c r="R277" s="153">
        <v>1</v>
      </c>
      <c r="S277" s="94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  <c r="AC277" s="33">
        <v>0</v>
      </c>
      <c r="AD277" s="33">
        <v>0</v>
      </c>
      <c r="AE277" s="33">
        <v>0</v>
      </c>
      <c r="AF277" s="33">
        <v>0</v>
      </c>
    </row>
    <row r="278" spans="1:32">
      <c r="A278" s="94">
        <v>269</v>
      </c>
      <c r="B278" s="94" t="s">
        <v>858</v>
      </c>
      <c r="C278" s="33">
        <v>4</v>
      </c>
      <c r="D278" s="33">
        <v>0</v>
      </c>
      <c r="E278" s="33">
        <v>47</v>
      </c>
      <c r="F278" s="33">
        <v>322</v>
      </c>
      <c r="G278" s="33">
        <v>0</v>
      </c>
      <c r="H278" s="33">
        <v>0</v>
      </c>
      <c r="I278" s="33">
        <v>14</v>
      </c>
      <c r="J278" s="33">
        <v>4</v>
      </c>
      <c r="K278" s="33">
        <v>0</v>
      </c>
      <c r="L278" s="33">
        <v>0</v>
      </c>
      <c r="M278" s="33">
        <v>11</v>
      </c>
      <c r="N278" s="33">
        <v>1</v>
      </c>
      <c r="O278" s="156">
        <v>26</v>
      </c>
      <c r="P278" s="33"/>
      <c r="Q278" s="33">
        <v>383</v>
      </c>
      <c r="R278" s="153">
        <v>1.0349999999999999</v>
      </c>
      <c r="S278" s="94">
        <v>1</v>
      </c>
      <c r="U278" s="33">
        <v>191094.8652</v>
      </c>
      <c r="V278" s="33">
        <v>260604.61649999997</v>
      </c>
      <c r="W278" s="33">
        <v>1415674.1592000001</v>
      </c>
      <c r="X278" s="33">
        <v>416712.73500000004</v>
      </c>
      <c r="Y278" s="33">
        <v>55405.143899999988</v>
      </c>
      <c r="Z278" s="33">
        <v>172778.80000000002</v>
      </c>
      <c r="AA278" s="33">
        <v>87934.003649999999</v>
      </c>
      <c r="AB278" s="33">
        <v>50051.461499999998</v>
      </c>
      <c r="AC278" s="33">
        <v>388976.49449999997</v>
      </c>
      <c r="AD278" s="33">
        <v>343809.02</v>
      </c>
      <c r="AE278" s="33">
        <v>95410.48</v>
      </c>
      <c r="AF278" s="33">
        <v>3478451.7794499998</v>
      </c>
    </row>
    <row r="279" spans="1:32">
      <c r="A279" s="94">
        <v>270</v>
      </c>
      <c r="B279" s="94" t="s">
        <v>859</v>
      </c>
      <c r="C279" s="33">
        <v>0</v>
      </c>
      <c r="D279" s="33">
        <v>0</v>
      </c>
      <c r="E279" s="33">
        <v>0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156">
        <v>0</v>
      </c>
      <c r="P279" s="33"/>
      <c r="Q279" s="33">
        <v>0</v>
      </c>
      <c r="R279" s="153">
        <v>1</v>
      </c>
      <c r="S279" s="94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</row>
    <row r="280" spans="1:32">
      <c r="A280" s="94">
        <v>271</v>
      </c>
      <c r="B280" s="94" t="s">
        <v>860</v>
      </c>
      <c r="C280" s="33">
        <v>47</v>
      </c>
      <c r="D280" s="33">
        <v>313</v>
      </c>
      <c r="E280" s="33">
        <v>30</v>
      </c>
      <c r="F280" s="33">
        <v>2175</v>
      </c>
      <c r="G280" s="33">
        <v>1540</v>
      </c>
      <c r="H280" s="33">
        <v>1770</v>
      </c>
      <c r="I280" s="33">
        <v>225</v>
      </c>
      <c r="J280" s="33">
        <v>58</v>
      </c>
      <c r="K280" s="33">
        <v>0</v>
      </c>
      <c r="L280" s="33">
        <v>15</v>
      </c>
      <c r="M280" s="33">
        <v>161</v>
      </c>
      <c r="N280" s="33">
        <v>121</v>
      </c>
      <c r="O280" s="156">
        <v>669</v>
      </c>
      <c r="P280" s="33"/>
      <c r="Q280" s="33">
        <v>5986</v>
      </c>
      <c r="R280" s="153">
        <v>1</v>
      </c>
      <c r="S280" s="94">
        <v>2</v>
      </c>
      <c r="U280" s="33">
        <v>2889331.48</v>
      </c>
      <c r="V280" s="33">
        <v>3934333.7399999998</v>
      </c>
      <c r="W280" s="33">
        <v>23609448.109999999</v>
      </c>
      <c r="X280" s="33">
        <v>5425164.5499999998</v>
      </c>
      <c r="Y280" s="33">
        <v>891831.83000000007</v>
      </c>
      <c r="Z280" s="33">
        <v>3248030.9699999997</v>
      </c>
      <c r="AA280" s="33">
        <v>1714174.91</v>
      </c>
      <c r="AB280" s="33">
        <v>1586672.4299999997</v>
      </c>
      <c r="AC280" s="33">
        <v>6281597.6499999994</v>
      </c>
      <c r="AD280" s="33">
        <v>5337956.0600000005</v>
      </c>
      <c r="AE280" s="33">
        <v>1383451.96</v>
      </c>
      <c r="AF280" s="33">
        <v>56301993.68999999</v>
      </c>
    </row>
    <row r="281" spans="1:32">
      <c r="A281" s="94">
        <v>272</v>
      </c>
      <c r="B281" s="94" t="s">
        <v>861</v>
      </c>
      <c r="C281" s="33">
        <v>0</v>
      </c>
      <c r="D281" s="33">
        <v>0</v>
      </c>
      <c r="E281" s="33">
        <v>6</v>
      </c>
      <c r="F281" s="33">
        <v>85</v>
      </c>
      <c r="G281" s="33">
        <v>25</v>
      </c>
      <c r="H281" s="33">
        <v>0</v>
      </c>
      <c r="I281" s="33">
        <v>4</v>
      </c>
      <c r="J281" s="33">
        <v>1</v>
      </c>
      <c r="K281" s="33">
        <v>0</v>
      </c>
      <c r="L281" s="33">
        <v>0</v>
      </c>
      <c r="M281" s="33">
        <v>2</v>
      </c>
      <c r="N281" s="33">
        <v>0</v>
      </c>
      <c r="O281" s="156">
        <v>33</v>
      </c>
      <c r="P281" s="33"/>
      <c r="Q281" s="33">
        <v>118</v>
      </c>
      <c r="R281" s="153">
        <v>1</v>
      </c>
      <c r="S281" s="94">
        <v>6</v>
      </c>
      <c r="U281" s="33">
        <v>55513.3</v>
      </c>
      <c r="V281" s="33">
        <v>77575.56</v>
      </c>
      <c r="W281" s="33">
        <v>485518.82</v>
      </c>
      <c r="X281" s="33">
        <v>116506.53</v>
      </c>
      <c r="Y281" s="33">
        <v>18270.57</v>
      </c>
      <c r="Z281" s="33">
        <v>52880.78</v>
      </c>
      <c r="AA281" s="33">
        <v>27845.49</v>
      </c>
      <c r="AB281" s="33">
        <v>17257.170000000002</v>
      </c>
      <c r="AC281" s="33">
        <v>128207.47</v>
      </c>
      <c r="AD281" s="33">
        <v>111636.29000000001</v>
      </c>
      <c r="AE281" s="33">
        <v>23852.62</v>
      </c>
      <c r="AF281" s="33">
        <v>1115064.6000000001</v>
      </c>
    </row>
    <row r="282" spans="1:32">
      <c r="A282" s="94">
        <v>273</v>
      </c>
      <c r="B282" s="94" t="s">
        <v>862</v>
      </c>
      <c r="C282" s="33">
        <v>19</v>
      </c>
      <c r="D282" s="33">
        <v>0</v>
      </c>
      <c r="E282" s="33">
        <v>159</v>
      </c>
      <c r="F282" s="33">
        <v>967</v>
      </c>
      <c r="G282" s="33">
        <v>636</v>
      </c>
      <c r="H282" s="33">
        <v>0</v>
      </c>
      <c r="I282" s="33">
        <v>66</v>
      </c>
      <c r="J282" s="33">
        <v>18</v>
      </c>
      <c r="K282" s="33">
        <v>0</v>
      </c>
      <c r="L282" s="33">
        <v>0</v>
      </c>
      <c r="M282" s="33">
        <v>6</v>
      </c>
      <c r="N282" s="33">
        <v>0</v>
      </c>
      <c r="O282" s="156">
        <v>423</v>
      </c>
      <c r="P282" s="33"/>
      <c r="Q282" s="33">
        <v>1778</v>
      </c>
      <c r="R282" s="153">
        <v>1</v>
      </c>
      <c r="S282" s="94">
        <v>5</v>
      </c>
      <c r="U282" s="33">
        <v>858040.03</v>
      </c>
      <c r="V282" s="33">
        <v>1168564.24</v>
      </c>
      <c r="W282" s="33">
        <v>6986922.6999999993</v>
      </c>
      <c r="X282" s="33">
        <v>1747135.5500000003</v>
      </c>
      <c r="Y282" s="33">
        <v>273737.65999999997</v>
      </c>
      <c r="Z282" s="33">
        <v>798578.42</v>
      </c>
      <c r="AA282" s="33">
        <v>436540.48000000004</v>
      </c>
      <c r="AB282" s="33">
        <v>278053.57000000007</v>
      </c>
      <c r="AC282" s="33">
        <v>1920872.66</v>
      </c>
      <c r="AD282" s="33">
        <v>1660834.69</v>
      </c>
      <c r="AE282" s="33">
        <v>429347.16</v>
      </c>
      <c r="AF282" s="33">
        <v>16558627.16</v>
      </c>
    </row>
    <row r="283" spans="1:32">
      <c r="A283" s="94">
        <v>274</v>
      </c>
      <c r="B283" s="94" t="s">
        <v>863</v>
      </c>
      <c r="C283" s="33">
        <v>244</v>
      </c>
      <c r="D283" s="33">
        <v>0</v>
      </c>
      <c r="E283" s="33">
        <v>375</v>
      </c>
      <c r="F283" s="33">
        <v>1630</v>
      </c>
      <c r="G283" s="33">
        <v>999</v>
      </c>
      <c r="H283" s="33">
        <v>765</v>
      </c>
      <c r="I283" s="33">
        <v>200</v>
      </c>
      <c r="J283" s="33">
        <v>46</v>
      </c>
      <c r="K283" s="33">
        <v>60</v>
      </c>
      <c r="L283" s="33">
        <v>0</v>
      </c>
      <c r="M283" s="33">
        <v>861</v>
      </c>
      <c r="N283" s="33">
        <v>540</v>
      </c>
      <c r="O283" s="156">
        <v>2367</v>
      </c>
      <c r="P283" s="33"/>
      <c r="Q283" s="33">
        <v>5322</v>
      </c>
      <c r="R283" s="153">
        <v>1.032</v>
      </c>
      <c r="S283" s="94">
        <v>9</v>
      </c>
      <c r="U283" s="33">
        <v>2636994.8831999996</v>
      </c>
      <c r="V283" s="33">
        <v>3610753.6329600001</v>
      </c>
      <c r="W283" s="33">
        <v>29840413.200240005</v>
      </c>
      <c r="X283" s="33">
        <v>5062765.5069600008</v>
      </c>
      <c r="Y283" s="33">
        <v>1012976.9169600001</v>
      </c>
      <c r="Z283" s="33">
        <v>3016211.69</v>
      </c>
      <c r="AA283" s="33">
        <v>1543965.0244800004</v>
      </c>
      <c r="AB283" s="33">
        <v>1269739.95144</v>
      </c>
      <c r="AC283" s="33">
        <v>7215652.6060799994</v>
      </c>
      <c r="AD283" s="33">
        <v>5704960.6299999999</v>
      </c>
      <c r="AE283" s="33">
        <v>1097220.52</v>
      </c>
      <c r="AF283" s="33">
        <v>62011654.562320009</v>
      </c>
    </row>
    <row r="284" spans="1:32">
      <c r="A284" s="94">
        <v>275</v>
      </c>
      <c r="B284" s="94" t="s">
        <v>864</v>
      </c>
      <c r="C284" s="33">
        <v>42</v>
      </c>
      <c r="D284" s="33">
        <v>0</v>
      </c>
      <c r="E284" s="33">
        <v>51</v>
      </c>
      <c r="F284" s="33">
        <v>294</v>
      </c>
      <c r="G284" s="33">
        <v>69</v>
      </c>
      <c r="H284" s="33">
        <v>0</v>
      </c>
      <c r="I284" s="33">
        <v>18</v>
      </c>
      <c r="J284" s="33">
        <v>4</v>
      </c>
      <c r="K284" s="33">
        <v>0</v>
      </c>
      <c r="L284" s="33">
        <v>0</v>
      </c>
      <c r="M284" s="33">
        <v>14</v>
      </c>
      <c r="N284" s="33">
        <v>43</v>
      </c>
      <c r="O284" s="156">
        <v>77</v>
      </c>
      <c r="P284" s="33"/>
      <c r="Q284" s="33">
        <v>492</v>
      </c>
      <c r="R284" s="153">
        <v>1</v>
      </c>
      <c r="S284" s="94">
        <v>3</v>
      </c>
      <c r="U284" s="33">
        <v>234358.13999999998</v>
      </c>
      <c r="V284" s="33">
        <v>323451.06</v>
      </c>
      <c r="W284" s="33">
        <v>2016558.2699999998</v>
      </c>
      <c r="X284" s="33">
        <v>489432.11000000004</v>
      </c>
      <c r="Y284" s="33">
        <v>76069.319999999992</v>
      </c>
      <c r="Z284" s="33">
        <v>254717.68</v>
      </c>
      <c r="AA284" s="33">
        <v>120258.95000000001</v>
      </c>
      <c r="AB284" s="33">
        <v>82553.189999999988</v>
      </c>
      <c r="AC284" s="33">
        <v>542059.03</v>
      </c>
      <c r="AD284" s="33">
        <v>467901.01</v>
      </c>
      <c r="AE284" s="33">
        <v>95410.48</v>
      </c>
      <c r="AF284" s="33">
        <v>4702769.24</v>
      </c>
    </row>
    <row r="285" spans="1:32">
      <c r="A285" s="94">
        <v>276</v>
      </c>
      <c r="B285" s="94" t="s">
        <v>865</v>
      </c>
      <c r="C285" s="33">
        <v>18</v>
      </c>
      <c r="D285" s="33">
        <v>111</v>
      </c>
      <c r="E285" s="33">
        <v>6</v>
      </c>
      <c r="F285" s="33">
        <v>605</v>
      </c>
      <c r="G285" s="33">
        <v>466</v>
      </c>
      <c r="H285" s="33">
        <v>8</v>
      </c>
      <c r="I285" s="33">
        <v>46</v>
      </c>
      <c r="J285" s="33">
        <v>12</v>
      </c>
      <c r="K285" s="33">
        <v>0</v>
      </c>
      <c r="L285" s="33">
        <v>11</v>
      </c>
      <c r="M285" s="33">
        <v>78</v>
      </c>
      <c r="N285" s="33">
        <v>0</v>
      </c>
      <c r="O285" s="156">
        <v>68</v>
      </c>
      <c r="P285" s="33"/>
      <c r="Q285" s="33">
        <v>1234</v>
      </c>
      <c r="R285" s="153">
        <v>1.0589999999999999</v>
      </c>
      <c r="S285" s="94">
        <v>1</v>
      </c>
      <c r="U285" s="33">
        <v>629601.54080999992</v>
      </c>
      <c r="V285" s="33">
        <v>858425.67533999996</v>
      </c>
      <c r="W285" s="33">
        <v>4516584.1785899997</v>
      </c>
      <c r="X285" s="33">
        <v>1263867.6165599998</v>
      </c>
      <c r="Y285" s="33">
        <v>188657.77889999998</v>
      </c>
      <c r="Z285" s="33">
        <v>556121.55000000005</v>
      </c>
      <c r="AA285" s="33">
        <v>329933.14439999993</v>
      </c>
      <c r="AB285" s="33">
        <v>211646.27555999998</v>
      </c>
      <c r="AC285" s="33">
        <v>1323894.7441199999</v>
      </c>
      <c r="AD285" s="33">
        <v>1095445.1900000002</v>
      </c>
      <c r="AE285" s="33">
        <v>286231.44</v>
      </c>
      <c r="AF285" s="33">
        <v>11260409.134279998</v>
      </c>
    </row>
    <row r="286" spans="1:32">
      <c r="A286" s="94">
        <v>277</v>
      </c>
      <c r="B286" s="94" t="s">
        <v>867</v>
      </c>
      <c r="C286" s="33">
        <v>61</v>
      </c>
      <c r="D286" s="33">
        <v>0</v>
      </c>
      <c r="E286" s="33">
        <v>150</v>
      </c>
      <c r="F286" s="33">
        <v>824</v>
      </c>
      <c r="G286" s="33">
        <v>516</v>
      </c>
      <c r="H286" s="33">
        <v>570</v>
      </c>
      <c r="I286" s="33">
        <v>89</v>
      </c>
      <c r="J286" s="33">
        <v>24</v>
      </c>
      <c r="K286" s="33">
        <v>0</v>
      </c>
      <c r="L286" s="33">
        <v>0</v>
      </c>
      <c r="M286" s="33">
        <v>319</v>
      </c>
      <c r="N286" s="33">
        <v>1</v>
      </c>
      <c r="O286" s="156">
        <v>1515</v>
      </c>
      <c r="P286" s="33"/>
      <c r="Q286" s="33">
        <v>2411</v>
      </c>
      <c r="R286" s="153">
        <v>1</v>
      </c>
      <c r="S286" s="94">
        <v>10</v>
      </c>
      <c r="U286" s="33">
        <v>1161307.99</v>
      </c>
      <c r="V286" s="33">
        <v>1584711.5199999998</v>
      </c>
      <c r="W286" s="33">
        <v>13715114.859999999</v>
      </c>
      <c r="X286" s="33">
        <v>2215387.75</v>
      </c>
      <c r="Y286" s="33">
        <v>453223.31999999995</v>
      </c>
      <c r="Z286" s="33">
        <v>1232796.6599999999</v>
      </c>
      <c r="AA286" s="33">
        <v>673154.97</v>
      </c>
      <c r="AB286" s="33">
        <v>557216.11</v>
      </c>
      <c r="AC286" s="33">
        <v>3180683.0999999996</v>
      </c>
      <c r="AD286" s="33">
        <v>2605510.4499999997</v>
      </c>
      <c r="AE286" s="33">
        <v>572462.88</v>
      </c>
      <c r="AF286" s="33">
        <v>27951569.609999992</v>
      </c>
    </row>
    <row r="287" spans="1:32">
      <c r="A287" s="94">
        <v>278</v>
      </c>
      <c r="B287" s="94" t="s">
        <v>868</v>
      </c>
      <c r="C287" s="33">
        <v>61</v>
      </c>
      <c r="D287" s="33">
        <v>0</v>
      </c>
      <c r="E287" s="33">
        <v>133</v>
      </c>
      <c r="F287" s="33">
        <v>659</v>
      </c>
      <c r="G287" s="33">
        <v>428</v>
      </c>
      <c r="H287" s="33">
        <v>554</v>
      </c>
      <c r="I287" s="33">
        <v>70</v>
      </c>
      <c r="J287" s="33">
        <v>18</v>
      </c>
      <c r="K287" s="33">
        <v>0</v>
      </c>
      <c r="L287" s="33">
        <v>0</v>
      </c>
      <c r="M287" s="33">
        <v>41</v>
      </c>
      <c r="N287" s="33">
        <v>45</v>
      </c>
      <c r="O287" s="156">
        <v>523</v>
      </c>
      <c r="P287" s="33"/>
      <c r="Q287" s="33">
        <v>1891</v>
      </c>
      <c r="R287" s="153">
        <v>1</v>
      </c>
      <c r="S287" s="94">
        <v>6</v>
      </c>
      <c r="U287" s="33">
        <v>909221.49000000011</v>
      </c>
      <c r="V287" s="33">
        <v>1242853.1199999999</v>
      </c>
      <c r="W287" s="33">
        <v>8467599.629999999</v>
      </c>
      <c r="X287" s="33">
        <v>1719512.4100000001</v>
      </c>
      <c r="Y287" s="33">
        <v>302675.73999999993</v>
      </c>
      <c r="Z287" s="33">
        <v>1029650.2699999999</v>
      </c>
      <c r="AA287" s="33">
        <v>536611.66999999993</v>
      </c>
      <c r="AB287" s="33">
        <v>492733.38</v>
      </c>
      <c r="AC287" s="33">
        <v>2132657.08</v>
      </c>
      <c r="AD287" s="33">
        <v>1786516.1500000001</v>
      </c>
      <c r="AE287" s="33">
        <v>429347.16</v>
      </c>
      <c r="AF287" s="33">
        <v>19049378.099999998</v>
      </c>
    </row>
    <row r="288" spans="1:32">
      <c r="A288" s="94">
        <v>279</v>
      </c>
      <c r="B288" s="94" t="s">
        <v>869</v>
      </c>
      <c r="C288" s="33">
        <v>0</v>
      </c>
      <c r="D288" s="33">
        <v>0</v>
      </c>
      <c r="E288" s="33">
        <v>0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156">
        <v>0</v>
      </c>
      <c r="P288" s="33"/>
      <c r="Q288" s="33">
        <v>0</v>
      </c>
      <c r="R288" s="153">
        <v>1</v>
      </c>
      <c r="S288" s="94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0</v>
      </c>
      <c r="AE288" s="33">
        <v>0</v>
      </c>
      <c r="AF288" s="33">
        <v>0</v>
      </c>
    </row>
    <row r="289" spans="1:32">
      <c r="A289" s="94">
        <v>280</v>
      </c>
      <c r="B289" s="94" t="s">
        <v>871</v>
      </c>
      <c r="C289" s="33">
        <v>0</v>
      </c>
      <c r="D289" s="33">
        <v>0</v>
      </c>
      <c r="E289" s="33">
        <v>0</v>
      </c>
      <c r="F289" s="33">
        <v>0</v>
      </c>
      <c r="G289" s="33">
        <v>0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5</v>
      </c>
      <c r="O289" s="156">
        <v>0</v>
      </c>
      <c r="P289" s="33"/>
      <c r="Q289" s="33">
        <v>5</v>
      </c>
      <c r="R289" s="153">
        <v>1</v>
      </c>
      <c r="S289" s="94">
        <v>0</v>
      </c>
      <c r="U289" s="33">
        <v>1820</v>
      </c>
      <c r="V289" s="33">
        <v>3287.1</v>
      </c>
      <c r="W289" s="33">
        <v>33159.450000000004</v>
      </c>
      <c r="X289" s="33">
        <v>2316.6999999999998</v>
      </c>
      <c r="Y289" s="33">
        <v>1036.55</v>
      </c>
      <c r="Z289" s="33">
        <v>6108.3</v>
      </c>
      <c r="AA289" s="33">
        <v>1830.1</v>
      </c>
      <c r="AB289" s="33">
        <v>2465.1499999999996</v>
      </c>
      <c r="AC289" s="33">
        <v>8234.1</v>
      </c>
      <c r="AD289" s="33">
        <v>5597.1500000000005</v>
      </c>
      <c r="AE289" s="33">
        <v>0</v>
      </c>
      <c r="AF289" s="33">
        <v>65854.600000000006</v>
      </c>
    </row>
    <row r="290" spans="1:32">
      <c r="A290" s="94">
        <v>281</v>
      </c>
      <c r="B290" s="94" t="s">
        <v>872</v>
      </c>
      <c r="C290" s="33">
        <v>1217</v>
      </c>
      <c r="D290" s="33">
        <v>4</v>
      </c>
      <c r="E290" s="33">
        <v>1887</v>
      </c>
      <c r="F290" s="33">
        <v>9282</v>
      </c>
      <c r="G290" s="33">
        <v>5497</v>
      </c>
      <c r="H290" s="33">
        <v>6244</v>
      </c>
      <c r="I290" s="33">
        <v>1082</v>
      </c>
      <c r="J290" s="33">
        <v>272</v>
      </c>
      <c r="K290" s="33">
        <v>0</v>
      </c>
      <c r="L290" s="33">
        <v>0</v>
      </c>
      <c r="M290" s="33">
        <v>4244</v>
      </c>
      <c r="N290" s="33">
        <v>1344</v>
      </c>
      <c r="O290" s="156">
        <v>21029</v>
      </c>
      <c r="P290" s="33"/>
      <c r="Q290" s="33">
        <v>29109</v>
      </c>
      <c r="R290" s="153">
        <v>1</v>
      </c>
      <c r="S290" s="94">
        <v>10</v>
      </c>
      <c r="U290" s="33">
        <v>13997106.250000002</v>
      </c>
      <c r="V290" s="33">
        <v>19136522.280000001</v>
      </c>
      <c r="W290" s="33">
        <v>179641842.63999999</v>
      </c>
      <c r="X290" s="33">
        <v>26691558.52</v>
      </c>
      <c r="Y290" s="33">
        <v>5793085.1799999997</v>
      </c>
      <c r="Z290" s="33">
        <v>15768135</v>
      </c>
      <c r="AA290" s="33">
        <v>8205561.0499999998</v>
      </c>
      <c r="AB290" s="33">
        <v>6904917.1199999992</v>
      </c>
      <c r="AC290" s="33">
        <v>40911232.440000005</v>
      </c>
      <c r="AD290" s="33">
        <v>33015778.669999998</v>
      </c>
      <c r="AE290" s="33">
        <v>6487912.6399999997</v>
      </c>
      <c r="AF290" s="33">
        <v>356553651.79000002</v>
      </c>
    </row>
    <row r="291" spans="1:32">
      <c r="A291" s="94">
        <v>282</v>
      </c>
      <c r="B291" s="94" t="s">
        <v>873</v>
      </c>
      <c r="C291" s="33">
        <v>0</v>
      </c>
      <c r="D291" s="33">
        <v>0</v>
      </c>
      <c r="E291" s="33">
        <v>0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156">
        <v>0</v>
      </c>
      <c r="P291" s="33"/>
      <c r="Q291" s="33">
        <v>0</v>
      </c>
      <c r="R291" s="153">
        <v>1</v>
      </c>
      <c r="S291" s="94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  <c r="AC291" s="33">
        <v>0</v>
      </c>
      <c r="AD291" s="33">
        <v>0</v>
      </c>
      <c r="AE291" s="33">
        <v>0</v>
      </c>
      <c r="AF291" s="33">
        <v>0</v>
      </c>
    </row>
    <row r="292" spans="1:32">
      <c r="A292" s="94">
        <v>283</v>
      </c>
      <c r="B292" s="94" t="s">
        <v>874</v>
      </c>
      <c r="C292" s="33">
        <v>0</v>
      </c>
      <c r="D292" s="33">
        <v>0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156">
        <v>0</v>
      </c>
      <c r="P292" s="33"/>
      <c r="Q292" s="33">
        <v>0</v>
      </c>
      <c r="R292" s="153">
        <v>1</v>
      </c>
      <c r="S292" s="94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  <c r="AC292" s="33">
        <v>0</v>
      </c>
      <c r="AD292" s="33">
        <v>0</v>
      </c>
      <c r="AE292" s="33">
        <v>0</v>
      </c>
      <c r="AF292" s="33">
        <v>0</v>
      </c>
    </row>
    <row r="293" spans="1:32">
      <c r="A293" s="94">
        <v>284</v>
      </c>
      <c r="B293" s="94" t="s">
        <v>875</v>
      </c>
      <c r="C293" s="33">
        <v>35</v>
      </c>
      <c r="D293" s="33">
        <v>0</v>
      </c>
      <c r="E293" s="33">
        <v>179</v>
      </c>
      <c r="F293" s="33">
        <v>845</v>
      </c>
      <c r="G293" s="33">
        <v>598</v>
      </c>
      <c r="H293" s="33">
        <v>691</v>
      </c>
      <c r="I293" s="33">
        <v>90</v>
      </c>
      <c r="J293" s="33">
        <v>24</v>
      </c>
      <c r="K293" s="33">
        <v>4</v>
      </c>
      <c r="L293" s="33">
        <v>0</v>
      </c>
      <c r="M293" s="33">
        <v>64</v>
      </c>
      <c r="N293" s="33">
        <v>18</v>
      </c>
      <c r="O293" s="156">
        <v>441</v>
      </c>
      <c r="P293" s="33"/>
      <c r="Q293" s="33">
        <v>2415</v>
      </c>
      <c r="R293" s="153">
        <v>1.0349999999999999</v>
      </c>
      <c r="S293" s="94">
        <v>4</v>
      </c>
      <c r="U293" s="33">
        <v>1206060.73245</v>
      </c>
      <c r="V293" s="33">
        <v>1642897.9142999996</v>
      </c>
      <c r="W293" s="33">
        <v>10278336.237749998</v>
      </c>
      <c r="X293" s="33">
        <v>2282075.0086499997</v>
      </c>
      <c r="Y293" s="33">
        <v>381072.26159999997</v>
      </c>
      <c r="Z293" s="33">
        <v>1279918.3799999999</v>
      </c>
      <c r="AA293" s="33">
        <v>705717.04769999988</v>
      </c>
      <c r="AB293" s="33">
        <v>635298.04889999994</v>
      </c>
      <c r="AC293" s="33">
        <v>2677700.6225999999</v>
      </c>
      <c r="AD293" s="33">
        <v>2196554.1800000002</v>
      </c>
      <c r="AE293" s="33">
        <v>572462.88</v>
      </c>
      <c r="AF293" s="33">
        <v>23858093.313949995</v>
      </c>
    </row>
    <row r="294" spans="1:32">
      <c r="A294" s="94">
        <v>285</v>
      </c>
      <c r="B294" s="94" t="s">
        <v>876</v>
      </c>
      <c r="C294" s="33">
        <v>52</v>
      </c>
      <c r="D294" s="33">
        <v>0</v>
      </c>
      <c r="E294" s="33">
        <v>238</v>
      </c>
      <c r="F294" s="33">
        <v>1315</v>
      </c>
      <c r="G294" s="33">
        <v>847</v>
      </c>
      <c r="H294" s="33">
        <v>1084</v>
      </c>
      <c r="I294" s="33">
        <v>137</v>
      </c>
      <c r="J294" s="33">
        <v>37</v>
      </c>
      <c r="K294" s="33">
        <v>0</v>
      </c>
      <c r="L294" s="33">
        <v>0</v>
      </c>
      <c r="M294" s="33">
        <v>174</v>
      </c>
      <c r="N294" s="33">
        <v>0</v>
      </c>
      <c r="O294" s="156">
        <v>1104</v>
      </c>
      <c r="P294" s="33"/>
      <c r="Q294" s="33">
        <v>3684</v>
      </c>
      <c r="R294" s="153">
        <v>1.0349999999999999</v>
      </c>
      <c r="S294" s="94">
        <v>7</v>
      </c>
      <c r="U294" s="33">
        <v>1840343.6016000002</v>
      </c>
      <c r="V294" s="33">
        <v>2506703.5529999998</v>
      </c>
      <c r="W294" s="33">
        <v>17211672.131850004</v>
      </c>
      <c r="X294" s="33">
        <v>3481596.7249499992</v>
      </c>
      <c r="Y294" s="33">
        <v>613793.60549999995</v>
      </c>
      <c r="Z294" s="33">
        <v>1938966.5100000002</v>
      </c>
      <c r="AA294" s="33">
        <v>1077699.8254500001</v>
      </c>
      <c r="AB294" s="33">
        <v>966162.34664999996</v>
      </c>
      <c r="AC294" s="33">
        <v>4307266.0084499996</v>
      </c>
      <c r="AD294" s="33">
        <v>3499086.5500000007</v>
      </c>
      <c r="AE294" s="33">
        <v>882546.94</v>
      </c>
      <c r="AF294" s="33">
        <v>38325837.797450006</v>
      </c>
    </row>
    <row r="295" spans="1:32">
      <c r="A295" s="94">
        <v>286</v>
      </c>
      <c r="B295" s="94" t="s">
        <v>877</v>
      </c>
      <c r="C295" s="33">
        <v>0</v>
      </c>
      <c r="D295" s="33">
        <v>0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1</v>
      </c>
      <c r="O295" s="156">
        <v>0</v>
      </c>
      <c r="P295" s="33"/>
      <c r="Q295" s="33">
        <v>1</v>
      </c>
      <c r="R295" s="153">
        <v>1.046</v>
      </c>
      <c r="S295" s="94">
        <v>0</v>
      </c>
      <c r="U295" s="33">
        <v>380.74400000000003</v>
      </c>
      <c r="V295" s="33">
        <v>687.66131999999993</v>
      </c>
      <c r="W295" s="33">
        <v>6936.9569400000009</v>
      </c>
      <c r="X295" s="33">
        <v>484.65364</v>
      </c>
      <c r="Y295" s="33">
        <v>216.84626</v>
      </c>
      <c r="Z295" s="33">
        <v>1221.6600000000001</v>
      </c>
      <c r="AA295" s="33">
        <v>382.85692</v>
      </c>
      <c r="AB295" s="33">
        <v>515.70938000000001</v>
      </c>
      <c r="AC295" s="33">
        <v>1722.5737200000001</v>
      </c>
      <c r="AD295" s="33">
        <v>1119.43</v>
      </c>
      <c r="AE295" s="33">
        <v>0</v>
      </c>
      <c r="AF295" s="33">
        <v>13669.092180000001</v>
      </c>
    </row>
    <row r="296" spans="1:32">
      <c r="A296" s="94">
        <v>287</v>
      </c>
      <c r="B296" s="94" t="s">
        <v>878</v>
      </c>
      <c r="C296" s="33">
        <v>61</v>
      </c>
      <c r="D296" s="33">
        <v>1</v>
      </c>
      <c r="E296" s="33">
        <v>105</v>
      </c>
      <c r="F296" s="33">
        <v>650</v>
      </c>
      <c r="G296" s="33">
        <v>145</v>
      </c>
      <c r="H296" s="33">
        <v>0</v>
      </c>
      <c r="I296" s="33">
        <v>34</v>
      </c>
      <c r="J296" s="33">
        <v>9</v>
      </c>
      <c r="K296" s="33">
        <v>0</v>
      </c>
      <c r="L296" s="33">
        <v>0</v>
      </c>
      <c r="M296" s="33">
        <v>0</v>
      </c>
      <c r="N296" s="33">
        <v>1</v>
      </c>
      <c r="O296" s="156">
        <v>184</v>
      </c>
      <c r="P296" s="33"/>
      <c r="Q296" s="33">
        <v>933</v>
      </c>
      <c r="R296" s="153">
        <v>1</v>
      </c>
      <c r="S296" s="94">
        <v>4</v>
      </c>
      <c r="U296" s="33">
        <v>447275.80000000005</v>
      </c>
      <c r="V296" s="33">
        <v>612716.06000000006</v>
      </c>
      <c r="W296" s="33">
        <v>3603312.9099999997</v>
      </c>
      <c r="X296" s="33">
        <v>952375.05</v>
      </c>
      <c r="Y296" s="33">
        <v>138663.25</v>
      </c>
      <c r="Z296" s="33">
        <v>419294.27999999997</v>
      </c>
      <c r="AA296" s="33">
        <v>215120.29</v>
      </c>
      <c r="AB296" s="33">
        <v>128448.27</v>
      </c>
      <c r="AC296" s="33">
        <v>973217.63</v>
      </c>
      <c r="AD296" s="33">
        <v>863254.0900000002</v>
      </c>
      <c r="AE296" s="33">
        <v>214673.58</v>
      </c>
      <c r="AF296" s="33">
        <v>8568351.209999999</v>
      </c>
    </row>
    <row r="297" spans="1:32">
      <c r="A297" s="94">
        <v>288</v>
      </c>
      <c r="B297" s="94" t="s">
        <v>879</v>
      </c>
      <c r="C297" s="33">
        <v>35</v>
      </c>
      <c r="D297" s="33">
        <v>0</v>
      </c>
      <c r="E297" s="33">
        <v>263</v>
      </c>
      <c r="F297" s="33">
        <v>1491</v>
      </c>
      <c r="G297" s="33">
        <v>1006</v>
      </c>
      <c r="H297" s="33">
        <v>0</v>
      </c>
      <c r="I297" s="33">
        <v>104</v>
      </c>
      <c r="J297" s="33">
        <v>28</v>
      </c>
      <c r="K297" s="33">
        <v>0</v>
      </c>
      <c r="L297" s="33">
        <v>0</v>
      </c>
      <c r="M297" s="33">
        <v>25</v>
      </c>
      <c r="N297" s="33">
        <v>0</v>
      </c>
      <c r="O297" s="156">
        <v>171</v>
      </c>
      <c r="P297" s="33"/>
      <c r="Q297" s="33">
        <v>2803</v>
      </c>
      <c r="R297" s="153">
        <v>1.0509999999999999</v>
      </c>
      <c r="S297" s="94">
        <v>1</v>
      </c>
      <c r="U297" s="33">
        <v>1420666.8321700001</v>
      </c>
      <c r="V297" s="33">
        <v>1936383.3148999999</v>
      </c>
      <c r="W297" s="33">
        <v>9973540.8446399998</v>
      </c>
      <c r="X297" s="33">
        <v>2891345.59393</v>
      </c>
      <c r="Y297" s="33">
        <v>418479.05576999992</v>
      </c>
      <c r="Z297" s="33">
        <v>1259060.1499999999</v>
      </c>
      <c r="AA297" s="33">
        <v>724808.72872999997</v>
      </c>
      <c r="AB297" s="33">
        <v>460354.78446999996</v>
      </c>
      <c r="AC297" s="33">
        <v>2936567.7486699997</v>
      </c>
      <c r="AD297" s="33">
        <v>2464095.5500000003</v>
      </c>
      <c r="AE297" s="33">
        <v>667873.36</v>
      </c>
      <c r="AF297" s="33">
        <v>25153175.96328</v>
      </c>
    </row>
    <row r="298" spans="1:32">
      <c r="A298" s="94">
        <v>289</v>
      </c>
      <c r="B298" s="94" t="s">
        <v>880</v>
      </c>
      <c r="C298" s="33">
        <v>9</v>
      </c>
      <c r="D298" s="33">
        <v>0</v>
      </c>
      <c r="E298" s="33">
        <v>27</v>
      </c>
      <c r="F298" s="33">
        <v>107</v>
      </c>
      <c r="G298" s="33">
        <v>23</v>
      </c>
      <c r="H298" s="33">
        <v>0</v>
      </c>
      <c r="I298" s="33">
        <v>7</v>
      </c>
      <c r="J298" s="33">
        <v>2</v>
      </c>
      <c r="K298" s="33">
        <v>0</v>
      </c>
      <c r="L298" s="33">
        <v>0</v>
      </c>
      <c r="M298" s="33">
        <v>18</v>
      </c>
      <c r="N298" s="33">
        <v>1</v>
      </c>
      <c r="O298" s="156">
        <v>70</v>
      </c>
      <c r="P298" s="33"/>
      <c r="Q298" s="33">
        <v>181</v>
      </c>
      <c r="R298" s="153">
        <v>1</v>
      </c>
      <c r="S298" s="94">
        <v>8</v>
      </c>
      <c r="U298" s="33">
        <v>88312.430000000008</v>
      </c>
      <c r="V298" s="33">
        <v>118664.40000000001</v>
      </c>
      <c r="W298" s="33">
        <v>847009.67</v>
      </c>
      <c r="X298" s="33">
        <v>185731.97999999998</v>
      </c>
      <c r="Y298" s="33">
        <v>30297.68</v>
      </c>
      <c r="Z298" s="33">
        <v>81982.700000000012</v>
      </c>
      <c r="AA298" s="33">
        <v>42718.789999999994</v>
      </c>
      <c r="AB298" s="33">
        <v>24522.030000000002</v>
      </c>
      <c r="AC298" s="33">
        <v>212802.66999999998</v>
      </c>
      <c r="AD298" s="33">
        <v>184013.72</v>
      </c>
      <c r="AE298" s="33">
        <v>47705.24</v>
      </c>
      <c r="AF298" s="33">
        <v>1863761.3099999998</v>
      </c>
    </row>
    <row r="299" spans="1:32">
      <c r="A299" s="94">
        <v>290</v>
      </c>
      <c r="B299" s="94" t="s">
        <v>881</v>
      </c>
      <c r="C299" s="33">
        <v>33</v>
      </c>
      <c r="D299" s="33">
        <v>0</v>
      </c>
      <c r="E299" s="33">
        <v>83</v>
      </c>
      <c r="F299" s="33">
        <v>532</v>
      </c>
      <c r="G299" s="33">
        <v>351</v>
      </c>
      <c r="H299" s="33">
        <v>444</v>
      </c>
      <c r="I299" s="33">
        <v>53</v>
      </c>
      <c r="J299" s="33">
        <v>14</v>
      </c>
      <c r="K299" s="33">
        <v>0</v>
      </c>
      <c r="L299" s="33">
        <v>0</v>
      </c>
      <c r="M299" s="33">
        <v>12</v>
      </c>
      <c r="N299" s="33">
        <v>2</v>
      </c>
      <c r="O299" s="156">
        <v>157</v>
      </c>
      <c r="P299" s="33"/>
      <c r="Q299" s="33">
        <v>1441</v>
      </c>
      <c r="R299" s="153">
        <v>1</v>
      </c>
      <c r="S299" s="94">
        <v>2</v>
      </c>
      <c r="U299" s="33">
        <v>692663.75</v>
      </c>
      <c r="V299" s="33">
        <v>947013.84</v>
      </c>
      <c r="W299" s="33">
        <v>5542624.7500000009</v>
      </c>
      <c r="X299" s="33">
        <v>1308430.1599999999</v>
      </c>
      <c r="Y299" s="33">
        <v>210261.31000000003</v>
      </c>
      <c r="Z299" s="33">
        <v>764809.83</v>
      </c>
      <c r="AA299" s="33">
        <v>407762.47</v>
      </c>
      <c r="AB299" s="33">
        <v>374831.15999999992</v>
      </c>
      <c r="AC299" s="33">
        <v>1475863.15</v>
      </c>
      <c r="AD299" s="33">
        <v>1264067.7100000002</v>
      </c>
      <c r="AE299" s="33">
        <v>333936.68</v>
      </c>
      <c r="AF299" s="33">
        <v>13322264.810000002</v>
      </c>
    </row>
    <row r="300" spans="1:32">
      <c r="A300" s="94">
        <v>291</v>
      </c>
      <c r="B300" s="94" t="s">
        <v>882</v>
      </c>
      <c r="C300" s="33">
        <v>45</v>
      </c>
      <c r="D300" s="33">
        <v>0</v>
      </c>
      <c r="E300" s="33">
        <v>132</v>
      </c>
      <c r="F300" s="33">
        <v>758</v>
      </c>
      <c r="G300" s="33">
        <v>524</v>
      </c>
      <c r="H300" s="33">
        <v>626</v>
      </c>
      <c r="I300" s="33">
        <v>79</v>
      </c>
      <c r="J300" s="33">
        <v>21</v>
      </c>
      <c r="K300" s="33">
        <v>0</v>
      </c>
      <c r="L300" s="33">
        <v>0</v>
      </c>
      <c r="M300" s="33">
        <v>71</v>
      </c>
      <c r="N300" s="33">
        <v>0</v>
      </c>
      <c r="O300" s="156">
        <v>375</v>
      </c>
      <c r="P300" s="33"/>
      <c r="Q300" s="33">
        <v>2134</v>
      </c>
      <c r="R300" s="153">
        <v>1</v>
      </c>
      <c r="S300" s="94">
        <v>4</v>
      </c>
      <c r="U300" s="33">
        <v>1027820.45</v>
      </c>
      <c r="V300" s="33">
        <v>1402606.02</v>
      </c>
      <c r="W300" s="33">
        <v>8702998.4299999997</v>
      </c>
      <c r="X300" s="33">
        <v>1943358.5899999999</v>
      </c>
      <c r="Y300" s="33">
        <v>323326.09999999998</v>
      </c>
      <c r="Z300" s="33">
        <v>1122323.1000000001</v>
      </c>
      <c r="AA300" s="33">
        <v>603027.67000000004</v>
      </c>
      <c r="AB300" s="33">
        <v>542671.86</v>
      </c>
      <c r="AC300" s="33">
        <v>2268900.12</v>
      </c>
      <c r="AD300" s="33">
        <v>1930529.67</v>
      </c>
      <c r="AE300" s="33">
        <v>500905.01999999996</v>
      </c>
      <c r="AF300" s="33">
        <v>20368467.029999997</v>
      </c>
    </row>
    <row r="301" spans="1:32">
      <c r="A301" s="94">
        <v>292</v>
      </c>
      <c r="B301" s="94" t="s">
        <v>883</v>
      </c>
      <c r="C301" s="33">
        <v>41</v>
      </c>
      <c r="D301" s="33">
        <v>0</v>
      </c>
      <c r="E301" s="33">
        <v>126</v>
      </c>
      <c r="F301" s="33">
        <v>824</v>
      </c>
      <c r="G301" s="33">
        <v>512</v>
      </c>
      <c r="H301" s="33">
        <v>525</v>
      </c>
      <c r="I301" s="33">
        <v>76</v>
      </c>
      <c r="J301" s="33">
        <v>20</v>
      </c>
      <c r="K301" s="33">
        <v>0</v>
      </c>
      <c r="L301" s="33">
        <v>0</v>
      </c>
      <c r="M301" s="33">
        <v>27</v>
      </c>
      <c r="N301" s="33">
        <v>0</v>
      </c>
      <c r="O301" s="156">
        <v>517</v>
      </c>
      <c r="P301" s="33"/>
      <c r="Q301" s="33">
        <v>2035</v>
      </c>
      <c r="R301" s="153">
        <v>1</v>
      </c>
      <c r="S301" s="94">
        <v>6</v>
      </c>
      <c r="U301" s="33">
        <v>981735.37</v>
      </c>
      <c r="V301" s="33">
        <v>1337521.4000000001</v>
      </c>
      <c r="W301" s="33">
        <v>8692522.0499999989</v>
      </c>
      <c r="X301" s="33">
        <v>1884265.6099999999</v>
      </c>
      <c r="Y301" s="33">
        <v>317958.82</v>
      </c>
      <c r="Z301" s="33">
        <v>1051640.4500000002</v>
      </c>
      <c r="AA301" s="33">
        <v>562431.16999999993</v>
      </c>
      <c r="AB301" s="33">
        <v>492491.81</v>
      </c>
      <c r="AC301" s="33">
        <v>2231243.5300000003</v>
      </c>
      <c r="AD301" s="33">
        <v>1891986.68</v>
      </c>
      <c r="AE301" s="33">
        <v>477052.39999999997</v>
      </c>
      <c r="AF301" s="33">
        <v>19920849.289999999</v>
      </c>
    </row>
    <row r="302" spans="1:32">
      <c r="A302" s="94">
        <v>293</v>
      </c>
      <c r="B302" s="94" t="s">
        <v>884</v>
      </c>
      <c r="C302" s="33">
        <v>264</v>
      </c>
      <c r="D302" s="33">
        <v>1</v>
      </c>
      <c r="E302" s="33">
        <v>576</v>
      </c>
      <c r="F302" s="33">
        <v>3099</v>
      </c>
      <c r="G302" s="33">
        <v>1988</v>
      </c>
      <c r="H302" s="33">
        <v>1170</v>
      </c>
      <c r="I302" s="33">
        <v>305</v>
      </c>
      <c r="J302" s="33">
        <v>71</v>
      </c>
      <c r="K302" s="33">
        <v>17</v>
      </c>
      <c r="L302" s="33">
        <v>0</v>
      </c>
      <c r="M302" s="33">
        <v>290</v>
      </c>
      <c r="N302" s="33">
        <v>796</v>
      </c>
      <c r="O302" s="156">
        <v>3577</v>
      </c>
      <c r="P302" s="33"/>
      <c r="Q302" s="33">
        <v>8061</v>
      </c>
      <c r="R302" s="153">
        <v>1</v>
      </c>
      <c r="S302" s="94">
        <v>9</v>
      </c>
      <c r="U302" s="33">
        <v>3878452.75</v>
      </c>
      <c r="V302" s="33">
        <v>5298808.0200000005</v>
      </c>
      <c r="W302" s="33">
        <v>41939973.980000004</v>
      </c>
      <c r="X302" s="33">
        <v>7509146.04</v>
      </c>
      <c r="Y302" s="33">
        <v>1445444.4400000002</v>
      </c>
      <c r="Z302" s="33">
        <v>4554553.16</v>
      </c>
      <c r="AA302" s="33">
        <v>2222438.1</v>
      </c>
      <c r="AB302" s="33">
        <v>1900910.6600000001</v>
      </c>
      <c r="AC302" s="33">
        <v>10296176.789999999</v>
      </c>
      <c r="AD302" s="33">
        <v>8413270.0400000028</v>
      </c>
      <c r="AE302" s="33">
        <v>1693536.02</v>
      </c>
      <c r="AF302" s="33">
        <v>89152710</v>
      </c>
    </row>
    <row r="303" spans="1:32">
      <c r="A303" s="94">
        <v>294</v>
      </c>
      <c r="B303" s="94" t="s">
        <v>885</v>
      </c>
      <c r="C303" s="33">
        <v>0</v>
      </c>
      <c r="D303" s="33">
        <v>0</v>
      </c>
      <c r="E303" s="33">
        <v>0</v>
      </c>
      <c r="F303" s="33">
        <v>0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1</v>
      </c>
      <c r="O303" s="156">
        <v>0</v>
      </c>
      <c r="P303" s="33"/>
      <c r="Q303" s="33">
        <v>1</v>
      </c>
      <c r="R303" s="153">
        <v>1</v>
      </c>
      <c r="S303" s="94">
        <v>0</v>
      </c>
      <c r="U303" s="33">
        <v>364</v>
      </c>
      <c r="V303" s="33">
        <v>657.42</v>
      </c>
      <c r="W303" s="33">
        <v>6631.89</v>
      </c>
      <c r="X303" s="33">
        <v>463.34</v>
      </c>
      <c r="Y303" s="33">
        <v>207.31</v>
      </c>
      <c r="Z303" s="33">
        <v>1221.6600000000001</v>
      </c>
      <c r="AA303" s="33">
        <v>366.02</v>
      </c>
      <c r="AB303" s="33">
        <v>493.03</v>
      </c>
      <c r="AC303" s="33">
        <v>1646.82</v>
      </c>
      <c r="AD303" s="33">
        <v>1119.43</v>
      </c>
      <c r="AE303" s="33">
        <v>0</v>
      </c>
      <c r="AF303" s="33">
        <v>13170.920000000002</v>
      </c>
    </row>
    <row r="304" spans="1:32">
      <c r="A304" s="94">
        <v>295</v>
      </c>
      <c r="B304" s="94" t="s">
        <v>886</v>
      </c>
      <c r="C304" s="33">
        <v>60</v>
      </c>
      <c r="D304" s="33">
        <v>223</v>
      </c>
      <c r="E304" s="33">
        <v>0</v>
      </c>
      <c r="F304" s="33">
        <v>1299</v>
      </c>
      <c r="G304" s="33">
        <v>966</v>
      </c>
      <c r="H304" s="33">
        <v>1074</v>
      </c>
      <c r="I304" s="33">
        <v>131</v>
      </c>
      <c r="J304" s="33">
        <v>35</v>
      </c>
      <c r="K304" s="33">
        <v>0</v>
      </c>
      <c r="L304" s="33">
        <v>1</v>
      </c>
      <c r="M304" s="33">
        <v>34</v>
      </c>
      <c r="N304" s="33">
        <v>7</v>
      </c>
      <c r="O304" s="156">
        <v>548</v>
      </c>
      <c r="P304" s="33"/>
      <c r="Q304" s="33">
        <v>3523</v>
      </c>
      <c r="R304" s="153">
        <v>1.0109999999999999</v>
      </c>
      <c r="S304" s="94">
        <v>3</v>
      </c>
      <c r="U304" s="33">
        <v>1717735.51611</v>
      </c>
      <c r="V304" s="33">
        <v>2340905.8768799999</v>
      </c>
      <c r="W304" s="33">
        <v>14191154.381430002</v>
      </c>
      <c r="X304" s="33">
        <v>3223934.4067799994</v>
      </c>
      <c r="Y304" s="33">
        <v>533022.2811299999</v>
      </c>
      <c r="Z304" s="33">
        <v>1869070.7000000002</v>
      </c>
      <c r="AA304" s="33">
        <v>1014827.6662199999</v>
      </c>
      <c r="AB304" s="33">
        <v>936595.95038999978</v>
      </c>
      <c r="AC304" s="33">
        <v>3741805.0836599991</v>
      </c>
      <c r="AD304" s="33">
        <v>3145138.86</v>
      </c>
      <c r="AE304" s="33">
        <v>834841.7</v>
      </c>
      <c r="AF304" s="33">
        <v>33549032.422599997</v>
      </c>
    </row>
    <row r="305" spans="1:32">
      <c r="A305" s="94">
        <v>296</v>
      </c>
      <c r="B305" s="94" t="s">
        <v>887</v>
      </c>
      <c r="C305" s="33">
        <v>3</v>
      </c>
      <c r="D305" s="33">
        <v>0</v>
      </c>
      <c r="E305" s="33">
        <v>24</v>
      </c>
      <c r="F305" s="33">
        <v>170</v>
      </c>
      <c r="G305" s="33">
        <v>103</v>
      </c>
      <c r="H305" s="33">
        <v>0</v>
      </c>
      <c r="I305" s="33">
        <v>14</v>
      </c>
      <c r="J305" s="33">
        <v>4</v>
      </c>
      <c r="K305" s="33">
        <v>0</v>
      </c>
      <c r="L305" s="33">
        <v>0</v>
      </c>
      <c r="M305" s="33">
        <v>74</v>
      </c>
      <c r="N305" s="33">
        <v>0</v>
      </c>
      <c r="O305" s="156">
        <v>120</v>
      </c>
      <c r="P305" s="33"/>
      <c r="Q305" s="33">
        <v>373</v>
      </c>
      <c r="R305" s="153">
        <v>1</v>
      </c>
      <c r="S305" s="94">
        <v>7</v>
      </c>
      <c r="U305" s="33">
        <v>180810.71</v>
      </c>
      <c r="V305" s="33">
        <v>244888.97999999995</v>
      </c>
      <c r="W305" s="33">
        <v>1691582.7499999998</v>
      </c>
      <c r="X305" s="33">
        <v>362740.6</v>
      </c>
      <c r="Y305" s="33">
        <v>62486.689999999988</v>
      </c>
      <c r="Z305" s="33">
        <v>167412.19</v>
      </c>
      <c r="AA305" s="33">
        <v>94567.050000000017</v>
      </c>
      <c r="AB305" s="33">
        <v>56187.37</v>
      </c>
      <c r="AC305" s="33">
        <v>438499.57000000007</v>
      </c>
      <c r="AD305" s="33">
        <v>374433.36000000004</v>
      </c>
      <c r="AE305" s="33">
        <v>95410.48</v>
      </c>
      <c r="AF305" s="33">
        <v>3769019.7499999991</v>
      </c>
    </row>
    <row r="306" spans="1:32">
      <c r="A306" s="94">
        <v>297</v>
      </c>
      <c r="B306" s="94" t="s">
        <v>888</v>
      </c>
      <c r="C306" s="33">
        <v>0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156">
        <v>0</v>
      </c>
      <c r="P306" s="33"/>
      <c r="Q306" s="33">
        <v>0</v>
      </c>
      <c r="R306" s="153">
        <v>1</v>
      </c>
      <c r="S306" s="94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  <c r="AE306" s="33">
        <v>0</v>
      </c>
      <c r="AF306" s="33">
        <v>0</v>
      </c>
    </row>
    <row r="307" spans="1:32">
      <c r="A307" s="94">
        <v>298</v>
      </c>
      <c r="B307" s="94" t="s">
        <v>889</v>
      </c>
      <c r="C307" s="33">
        <v>46</v>
      </c>
      <c r="D307" s="33">
        <v>72</v>
      </c>
      <c r="E307" s="33">
        <v>5</v>
      </c>
      <c r="F307" s="33">
        <v>420</v>
      </c>
      <c r="G307" s="33">
        <v>100</v>
      </c>
      <c r="H307" s="33">
        <v>0</v>
      </c>
      <c r="I307" s="33">
        <v>21</v>
      </c>
      <c r="J307" s="33">
        <v>6</v>
      </c>
      <c r="K307" s="33">
        <v>0</v>
      </c>
      <c r="L307" s="33">
        <v>0</v>
      </c>
      <c r="M307" s="33">
        <v>2</v>
      </c>
      <c r="N307" s="33">
        <v>0</v>
      </c>
      <c r="O307" s="156">
        <v>36</v>
      </c>
      <c r="P307" s="33"/>
      <c r="Q307" s="33">
        <v>586</v>
      </c>
      <c r="R307" s="153">
        <v>1.036</v>
      </c>
      <c r="S307" s="94">
        <v>1</v>
      </c>
      <c r="U307" s="33">
        <v>291257.10320000001</v>
      </c>
      <c r="V307" s="33">
        <v>399118.27480000001</v>
      </c>
      <c r="W307" s="33">
        <v>2086285.4661599996</v>
      </c>
      <c r="X307" s="33">
        <v>615251.47487999999</v>
      </c>
      <c r="Y307" s="33">
        <v>84671.844880000004</v>
      </c>
      <c r="Z307" s="33">
        <v>263008.3</v>
      </c>
      <c r="AA307" s="33">
        <v>140845.09096000003</v>
      </c>
      <c r="AB307" s="33">
        <v>85163.665160000019</v>
      </c>
      <c r="AC307" s="33">
        <v>594173.85803999996</v>
      </c>
      <c r="AD307" s="33">
        <v>516411.68</v>
      </c>
      <c r="AE307" s="33">
        <v>143115.72</v>
      </c>
      <c r="AF307" s="33">
        <v>5219302.4780799998</v>
      </c>
    </row>
    <row r="308" spans="1:32">
      <c r="A308" s="94">
        <v>299</v>
      </c>
      <c r="B308" s="94" t="s">
        <v>890</v>
      </c>
      <c r="C308" s="33">
        <v>0</v>
      </c>
      <c r="D308" s="33">
        <v>0</v>
      </c>
      <c r="E308" s="33">
        <v>0</v>
      </c>
      <c r="F308" s="33">
        <v>0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156">
        <v>0</v>
      </c>
      <c r="P308" s="33"/>
      <c r="Q308" s="33">
        <v>0</v>
      </c>
      <c r="R308" s="153">
        <v>1</v>
      </c>
      <c r="S308" s="94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  <c r="AC308" s="33">
        <v>0</v>
      </c>
      <c r="AD308" s="33">
        <v>0</v>
      </c>
      <c r="AE308" s="33">
        <v>0</v>
      </c>
      <c r="AF308" s="33">
        <v>0</v>
      </c>
    </row>
    <row r="309" spans="1:32">
      <c r="A309" s="94">
        <v>300</v>
      </c>
      <c r="B309" s="94" t="s">
        <v>891</v>
      </c>
      <c r="C309" s="33">
        <v>18</v>
      </c>
      <c r="D309" s="33">
        <v>0</v>
      </c>
      <c r="E309" s="33">
        <v>17</v>
      </c>
      <c r="F309" s="33">
        <v>72</v>
      </c>
      <c r="G309" s="33">
        <v>48</v>
      </c>
      <c r="H309" s="33">
        <v>52</v>
      </c>
      <c r="I309" s="33">
        <v>7</v>
      </c>
      <c r="J309" s="33">
        <v>2</v>
      </c>
      <c r="K309" s="33">
        <v>0</v>
      </c>
      <c r="L309" s="33">
        <v>0</v>
      </c>
      <c r="M309" s="33">
        <v>1</v>
      </c>
      <c r="N309" s="33">
        <v>0</v>
      </c>
      <c r="O309" s="156">
        <v>45</v>
      </c>
      <c r="P309" s="33"/>
      <c r="Q309" s="33">
        <v>199</v>
      </c>
      <c r="R309" s="153">
        <v>1</v>
      </c>
      <c r="S309" s="94">
        <v>5</v>
      </c>
      <c r="U309" s="33">
        <v>95046.52</v>
      </c>
      <c r="V309" s="33">
        <v>130826.76</v>
      </c>
      <c r="W309" s="33">
        <v>826737.0199999999</v>
      </c>
      <c r="X309" s="33">
        <v>181453.26</v>
      </c>
      <c r="Y309" s="33">
        <v>30428.400000000001</v>
      </c>
      <c r="Z309" s="33">
        <v>102882.21000000002</v>
      </c>
      <c r="AA309" s="33">
        <v>54837.47</v>
      </c>
      <c r="AB309" s="33">
        <v>47724.89</v>
      </c>
      <c r="AC309" s="33">
        <v>213529.44999999998</v>
      </c>
      <c r="AD309" s="33">
        <v>181495.03000000003</v>
      </c>
      <c r="AE309" s="33">
        <v>47705.24</v>
      </c>
      <c r="AF309" s="33">
        <v>1912666.2499999995</v>
      </c>
    </row>
    <row r="310" spans="1:32">
      <c r="A310" s="94">
        <v>301</v>
      </c>
      <c r="B310" s="94" t="s">
        <v>892</v>
      </c>
      <c r="C310" s="33">
        <v>19</v>
      </c>
      <c r="D310" s="33">
        <v>93</v>
      </c>
      <c r="E310" s="33">
        <v>16</v>
      </c>
      <c r="F310" s="33">
        <v>594</v>
      </c>
      <c r="G310" s="33">
        <v>453</v>
      </c>
      <c r="H310" s="33">
        <v>556</v>
      </c>
      <c r="I310" s="33">
        <v>63</v>
      </c>
      <c r="J310" s="33">
        <v>17</v>
      </c>
      <c r="K310" s="33">
        <v>0</v>
      </c>
      <c r="L310" s="33">
        <v>1</v>
      </c>
      <c r="M310" s="33">
        <v>15</v>
      </c>
      <c r="N310" s="33">
        <v>0</v>
      </c>
      <c r="O310" s="156">
        <v>261</v>
      </c>
      <c r="P310" s="33"/>
      <c r="Q310" s="33">
        <v>1692</v>
      </c>
      <c r="R310" s="153">
        <v>1</v>
      </c>
      <c r="S310" s="94">
        <v>3</v>
      </c>
      <c r="U310" s="33">
        <v>816323.94000000006</v>
      </c>
      <c r="V310" s="33">
        <v>1111369.6399999999</v>
      </c>
      <c r="W310" s="33">
        <v>6758282.3399999999</v>
      </c>
      <c r="X310" s="33">
        <v>1522518.8</v>
      </c>
      <c r="Y310" s="33">
        <v>252772.09</v>
      </c>
      <c r="Z310" s="33">
        <v>905128.01000000013</v>
      </c>
      <c r="AA310" s="33">
        <v>486395.93999999994</v>
      </c>
      <c r="AB310" s="33">
        <v>457045.91</v>
      </c>
      <c r="AC310" s="33">
        <v>1773808.0699999998</v>
      </c>
      <c r="AD310" s="33">
        <v>1505698.51</v>
      </c>
      <c r="AE310" s="33">
        <v>405494.54</v>
      </c>
      <c r="AF310" s="33">
        <v>15994837.789999999</v>
      </c>
    </row>
    <row r="311" spans="1:32">
      <c r="A311" s="94">
        <v>302</v>
      </c>
      <c r="B311" s="94" t="s">
        <v>893</v>
      </c>
      <c r="C311" s="33">
        <v>0</v>
      </c>
      <c r="D311" s="33">
        <v>0</v>
      </c>
      <c r="E311" s="33">
        <v>3</v>
      </c>
      <c r="F311" s="33">
        <v>11</v>
      </c>
      <c r="G311" s="33">
        <v>3</v>
      </c>
      <c r="H311" s="33">
        <v>9</v>
      </c>
      <c r="I311" s="33">
        <v>1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156">
        <v>0</v>
      </c>
      <c r="P311" s="33"/>
      <c r="Q311" s="33">
        <v>26</v>
      </c>
      <c r="R311" s="153">
        <v>1</v>
      </c>
      <c r="S311" s="94">
        <v>0</v>
      </c>
      <c r="U311" s="33">
        <v>11976.26</v>
      </c>
      <c r="V311" s="33">
        <v>17092.919999999998</v>
      </c>
      <c r="W311" s="33">
        <v>93560.59</v>
      </c>
      <c r="X311" s="33">
        <v>24404.049999999996</v>
      </c>
      <c r="Y311" s="33">
        <v>3586.5099999999998</v>
      </c>
      <c r="Z311" s="33">
        <v>14049.220000000001</v>
      </c>
      <c r="AA311" s="33">
        <v>7241.1900000000005</v>
      </c>
      <c r="AB311" s="33">
        <v>6780.41</v>
      </c>
      <c r="AC311" s="33">
        <v>25167.51</v>
      </c>
      <c r="AD311" s="33">
        <v>22098.800000000003</v>
      </c>
      <c r="AE311" s="33">
        <v>0</v>
      </c>
      <c r="AF311" s="33">
        <v>225957.46000000002</v>
      </c>
    </row>
    <row r="312" spans="1:32">
      <c r="A312" s="94">
        <v>303</v>
      </c>
      <c r="B312" s="94" t="s">
        <v>894</v>
      </c>
      <c r="C312" s="33">
        <v>0</v>
      </c>
      <c r="D312" s="33">
        <v>0</v>
      </c>
      <c r="E312" s="33">
        <v>0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0</v>
      </c>
      <c r="N312" s="33">
        <v>4</v>
      </c>
      <c r="O312" s="156">
        <v>0</v>
      </c>
      <c r="P312" s="33"/>
      <c r="Q312" s="33">
        <v>4</v>
      </c>
      <c r="R312" s="153">
        <v>1</v>
      </c>
      <c r="S312" s="94">
        <v>0</v>
      </c>
      <c r="U312" s="33">
        <v>1456</v>
      </c>
      <c r="V312" s="33">
        <v>2629.68</v>
      </c>
      <c r="W312" s="33">
        <v>26527.56</v>
      </c>
      <c r="X312" s="33">
        <v>1853.36</v>
      </c>
      <c r="Y312" s="33">
        <v>829.24</v>
      </c>
      <c r="Z312" s="33">
        <v>4886.6400000000003</v>
      </c>
      <c r="AA312" s="33">
        <v>1464.08</v>
      </c>
      <c r="AB312" s="33">
        <v>1972.12</v>
      </c>
      <c r="AC312" s="33">
        <v>6587.28</v>
      </c>
      <c r="AD312" s="33">
        <v>4477.72</v>
      </c>
      <c r="AE312" s="33">
        <v>0</v>
      </c>
      <c r="AF312" s="33">
        <v>52683.680000000008</v>
      </c>
    </row>
    <row r="313" spans="1:32">
      <c r="A313" s="94">
        <v>304</v>
      </c>
      <c r="B313" s="94" t="s">
        <v>895</v>
      </c>
      <c r="C313" s="33">
        <v>35</v>
      </c>
      <c r="D313" s="33">
        <v>0</v>
      </c>
      <c r="E313" s="33">
        <v>129</v>
      </c>
      <c r="F313" s="33">
        <v>726</v>
      </c>
      <c r="G313" s="33">
        <v>473</v>
      </c>
      <c r="H313" s="33">
        <v>531</v>
      </c>
      <c r="I313" s="33">
        <v>71</v>
      </c>
      <c r="J313" s="33">
        <v>19</v>
      </c>
      <c r="K313" s="33">
        <v>0</v>
      </c>
      <c r="L313" s="33">
        <v>0</v>
      </c>
      <c r="M313" s="33">
        <v>12</v>
      </c>
      <c r="N313" s="33">
        <v>15</v>
      </c>
      <c r="O313" s="156">
        <v>400</v>
      </c>
      <c r="P313" s="33"/>
      <c r="Q313" s="33">
        <v>1904</v>
      </c>
      <c r="R313" s="153">
        <v>1</v>
      </c>
      <c r="S313" s="94">
        <v>5</v>
      </c>
      <c r="U313" s="33">
        <v>918977.75</v>
      </c>
      <c r="V313" s="33">
        <v>1251399.32</v>
      </c>
      <c r="W313" s="33">
        <v>7930544.21</v>
      </c>
      <c r="X313" s="33">
        <v>1748508.5</v>
      </c>
      <c r="Y313" s="33">
        <v>292383.91000000003</v>
      </c>
      <c r="Z313" s="33">
        <v>1006089.5500000002</v>
      </c>
      <c r="AA313" s="33">
        <v>532852.97000000009</v>
      </c>
      <c r="AB313" s="33">
        <v>479715.24</v>
      </c>
      <c r="AC313" s="33">
        <v>2054630.7699999998</v>
      </c>
      <c r="AD313" s="33">
        <v>1742637.78</v>
      </c>
      <c r="AE313" s="33">
        <v>453199.77999999997</v>
      </c>
      <c r="AF313" s="33">
        <v>18410939.780000005</v>
      </c>
    </row>
    <row r="314" spans="1:32">
      <c r="A314" s="94">
        <v>305</v>
      </c>
      <c r="B314" s="94" t="s">
        <v>896</v>
      </c>
      <c r="C314" s="33">
        <v>30</v>
      </c>
      <c r="D314" s="33">
        <v>0</v>
      </c>
      <c r="E314" s="33">
        <v>242</v>
      </c>
      <c r="F314" s="33">
        <v>1243</v>
      </c>
      <c r="G314" s="33">
        <v>904</v>
      </c>
      <c r="H314" s="33">
        <v>1014</v>
      </c>
      <c r="I314" s="33">
        <v>130</v>
      </c>
      <c r="J314" s="33">
        <v>35</v>
      </c>
      <c r="K314" s="33">
        <v>0</v>
      </c>
      <c r="L314" s="33">
        <v>0</v>
      </c>
      <c r="M314" s="33">
        <v>54</v>
      </c>
      <c r="N314" s="33">
        <v>5</v>
      </c>
      <c r="O314" s="156">
        <v>519</v>
      </c>
      <c r="P314" s="33"/>
      <c r="Q314" s="33">
        <v>3477</v>
      </c>
      <c r="R314" s="153">
        <v>1.0549999999999999</v>
      </c>
      <c r="S314" s="94">
        <v>3</v>
      </c>
      <c r="U314" s="33">
        <v>1772559.5160000001</v>
      </c>
      <c r="V314" s="33">
        <v>2411571.3701999998</v>
      </c>
      <c r="W314" s="33">
        <v>14555913.787399998</v>
      </c>
      <c r="X314" s="33">
        <v>3350621.4896999993</v>
      </c>
      <c r="Y314" s="33">
        <v>547749.71219999995</v>
      </c>
      <c r="Z314" s="33">
        <v>1831808.33</v>
      </c>
      <c r="AA314" s="33">
        <v>1035735.911</v>
      </c>
      <c r="AB314" s="33">
        <v>936720.83774999995</v>
      </c>
      <c r="AC314" s="33">
        <v>3844761.9149500001</v>
      </c>
      <c r="AD314" s="33">
        <v>3108399.1799999997</v>
      </c>
      <c r="AE314" s="33">
        <v>834841.7</v>
      </c>
      <c r="AF314" s="33">
        <v>34230683.749200001</v>
      </c>
    </row>
    <row r="315" spans="1:32">
      <c r="A315" s="94">
        <v>306</v>
      </c>
      <c r="B315" s="94" t="s">
        <v>897</v>
      </c>
      <c r="C315" s="33">
        <v>6</v>
      </c>
      <c r="D315" s="33">
        <v>0</v>
      </c>
      <c r="E315" s="33">
        <v>19</v>
      </c>
      <c r="F315" s="33">
        <v>109</v>
      </c>
      <c r="G315" s="33">
        <v>23</v>
      </c>
      <c r="H315" s="33">
        <v>0</v>
      </c>
      <c r="I315" s="33">
        <v>6</v>
      </c>
      <c r="J315" s="33">
        <v>2</v>
      </c>
      <c r="K315" s="33">
        <v>0</v>
      </c>
      <c r="L315" s="33">
        <v>0</v>
      </c>
      <c r="M315" s="33">
        <v>0</v>
      </c>
      <c r="N315" s="33">
        <v>2</v>
      </c>
      <c r="O315" s="156">
        <v>59</v>
      </c>
      <c r="P315" s="33"/>
      <c r="Q315" s="33">
        <v>156</v>
      </c>
      <c r="R315" s="153">
        <v>1</v>
      </c>
      <c r="S315" s="94">
        <v>8</v>
      </c>
      <c r="U315" s="33">
        <v>76882.14</v>
      </c>
      <c r="V315" s="33">
        <v>102557.58</v>
      </c>
      <c r="W315" s="33">
        <v>706120.66999999993</v>
      </c>
      <c r="X315" s="33">
        <v>161528.59</v>
      </c>
      <c r="Y315" s="33">
        <v>25536.029999999995</v>
      </c>
      <c r="Z315" s="33">
        <v>71729.390000000014</v>
      </c>
      <c r="AA315" s="33">
        <v>36183.85</v>
      </c>
      <c r="AB315" s="33">
        <v>22091.640000000003</v>
      </c>
      <c r="AC315" s="33">
        <v>179576.29000000004</v>
      </c>
      <c r="AD315" s="33">
        <v>155666.29999999999</v>
      </c>
      <c r="AE315" s="33">
        <v>47705.24</v>
      </c>
      <c r="AF315" s="33">
        <v>1585577.72</v>
      </c>
    </row>
    <row r="316" spans="1:32">
      <c r="A316" s="94">
        <v>307</v>
      </c>
      <c r="B316" s="94" t="s">
        <v>898</v>
      </c>
      <c r="C316" s="33">
        <v>28</v>
      </c>
      <c r="D316" s="33">
        <v>224</v>
      </c>
      <c r="E316" s="33">
        <v>23</v>
      </c>
      <c r="F316" s="33">
        <v>1437</v>
      </c>
      <c r="G316" s="33">
        <v>928</v>
      </c>
      <c r="H316" s="33">
        <v>1205</v>
      </c>
      <c r="I316" s="33">
        <v>143</v>
      </c>
      <c r="J316" s="33">
        <v>38</v>
      </c>
      <c r="K316" s="33">
        <v>3</v>
      </c>
      <c r="L316" s="33">
        <v>12</v>
      </c>
      <c r="M316" s="33">
        <v>91</v>
      </c>
      <c r="N316" s="33">
        <v>0</v>
      </c>
      <c r="O316" s="156">
        <v>458</v>
      </c>
      <c r="P316" s="33"/>
      <c r="Q316" s="33">
        <v>3818</v>
      </c>
      <c r="R316" s="153">
        <v>1.0389999999999999</v>
      </c>
      <c r="S316" s="94">
        <v>2</v>
      </c>
      <c r="U316" s="33">
        <v>1916219.2633199999</v>
      </c>
      <c r="V316" s="33">
        <v>2607581.9572800002</v>
      </c>
      <c r="W316" s="33">
        <v>15526174.708419995</v>
      </c>
      <c r="X316" s="33">
        <v>3605558.3202499994</v>
      </c>
      <c r="Y316" s="33">
        <v>585460.38510999992</v>
      </c>
      <c r="Z316" s="33">
        <v>2030985.8599999996</v>
      </c>
      <c r="AA316" s="33">
        <v>1131140.1096699999</v>
      </c>
      <c r="AB316" s="33">
        <v>1045767.0901199999</v>
      </c>
      <c r="AC316" s="33">
        <v>4108422.5275999997</v>
      </c>
      <c r="AD316" s="33">
        <v>3380013.59</v>
      </c>
      <c r="AE316" s="33">
        <v>906399.55999999994</v>
      </c>
      <c r="AF316" s="33">
        <v>36843723.371769994</v>
      </c>
    </row>
    <row r="317" spans="1:32">
      <c r="A317" s="94">
        <v>308</v>
      </c>
      <c r="B317" s="94" t="s">
        <v>899</v>
      </c>
      <c r="C317" s="33">
        <v>103</v>
      </c>
      <c r="D317" s="33">
        <v>0</v>
      </c>
      <c r="E317" s="33">
        <v>325</v>
      </c>
      <c r="F317" s="33">
        <v>1650</v>
      </c>
      <c r="G317" s="33">
        <v>1057</v>
      </c>
      <c r="H317" s="33">
        <v>990</v>
      </c>
      <c r="I317" s="33">
        <v>206</v>
      </c>
      <c r="J317" s="33">
        <v>49</v>
      </c>
      <c r="K317" s="33">
        <v>0</v>
      </c>
      <c r="L317" s="33">
        <v>0</v>
      </c>
      <c r="M317" s="33">
        <v>896</v>
      </c>
      <c r="N317" s="33">
        <v>462</v>
      </c>
      <c r="O317" s="156">
        <v>1631</v>
      </c>
      <c r="P317" s="33"/>
      <c r="Q317" s="33">
        <v>5432</v>
      </c>
      <c r="R317" s="153">
        <v>1.0860000000000001</v>
      </c>
      <c r="S317" s="94">
        <v>7</v>
      </c>
      <c r="U317" s="33">
        <v>2842814.9563800003</v>
      </c>
      <c r="V317" s="33">
        <v>3877864.6473599998</v>
      </c>
      <c r="W317" s="33">
        <v>29037950.835600004</v>
      </c>
      <c r="X317" s="33">
        <v>5406235.1488800002</v>
      </c>
      <c r="Y317" s="33">
        <v>1018862.6655000001</v>
      </c>
      <c r="Z317" s="33">
        <v>3063726.38</v>
      </c>
      <c r="AA317" s="33">
        <v>1679225.86014</v>
      </c>
      <c r="AB317" s="33">
        <v>1420492.0616399997</v>
      </c>
      <c r="AC317" s="33">
        <v>7246273.5324000008</v>
      </c>
      <c r="AD317" s="33">
        <v>5512561.0699999994</v>
      </c>
      <c r="AE317" s="33">
        <v>1168778.3799999999</v>
      </c>
      <c r="AF317" s="33">
        <v>62274785.537900016</v>
      </c>
    </row>
    <row r="318" spans="1:32">
      <c r="A318" s="94">
        <v>309</v>
      </c>
      <c r="B318" s="94" t="s">
        <v>900</v>
      </c>
      <c r="C318" s="33">
        <v>52</v>
      </c>
      <c r="D318" s="33">
        <v>0</v>
      </c>
      <c r="E318" s="33">
        <v>91</v>
      </c>
      <c r="F318" s="33">
        <v>545</v>
      </c>
      <c r="G318" s="33">
        <v>362</v>
      </c>
      <c r="H318" s="33">
        <v>356</v>
      </c>
      <c r="I318" s="33">
        <v>51</v>
      </c>
      <c r="J318" s="33">
        <v>14</v>
      </c>
      <c r="K318" s="33">
        <v>0</v>
      </c>
      <c r="L318" s="33">
        <v>0</v>
      </c>
      <c r="M318" s="33">
        <v>12</v>
      </c>
      <c r="N318" s="33">
        <v>1</v>
      </c>
      <c r="O318" s="156">
        <v>645</v>
      </c>
      <c r="P318" s="33"/>
      <c r="Q318" s="33">
        <v>1393</v>
      </c>
      <c r="R318" s="153">
        <v>1</v>
      </c>
      <c r="S318" s="94">
        <v>9</v>
      </c>
      <c r="U318" s="33">
        <v>670349.42000000004</v>
      </c>
      <c r="V318" s="33">
        <v>915786.58</v>
      </c>
      <c r="W318" s="33">
        <v>6895346.5200000005</v>
      </c>
      <c r="X318" s="33">
        <v>1281415.9400000002</v>
      </c>
      <c r="Y318" s="33">
        <v>238450.63</v>
      </c>
      <c r="Z318" s="33">
        <v>719564.23</v>
      </c>
      <c r="AA318" s="33">
        <v>385088.68000000005</v>
      </c>
      <c r="AB318" s="33">
        <v>336532.04</v>
      </c>
      <c r="AC318" s="33">
        <v>1673503.11</v>
      </c>
      <c r="AD318" s="33">
        <v>1389063.25</v>
      </c>
      <c r="AE318" s="33">
        <v>333936.68</v>
      </c>
      <c r="AF318" s="33">
        <v>14839037.079999998</v>
      </c>
    </row>
    <row r="319" spans="1:32">
      <c r="A319" s="94">
        <v>310</v>
      </c>
      <c r="B319" s="94" t="s">
        <v>901</v>
      </c>
      <c r="C319" s="33">
        <v>68</v>
      </c>
      <c r="D319" s="33">
        <v>0</v>
      </c>
      <c r="E319" s="33">
        <v>219</v>
      </c>
      <c r="F319" s="33">
        <v>1084</v>
      </c>
      <c r="G319" s="33">
        <v>666</v>
      </c>
      <c r="H319" s="33">
        <v>520</v>
      </c>
      <c r="I319" s="33">
        <v>102</v>
      </c>
      <c r="J319" s="33">
        <v>25</v>
      </c>
      <c r="K319" s="33">
        <v>1</v>
      </c>
      <c r="L319" s="33">
        <v>0</v>
      </c>
      <c r="M319" s="33">
        <v>20</v>
      </c>
      <c r="N319" s="33">
        <v>173</v>
      </c>
      <c r="O319" s="156">
        <v>1277</v>
      </c>
      <c r="P319" s="33"/>
      <c r="Q319" s="33">
        <v>2717</v>
      </c>
      <c r="R319" s="153">
        <v>1</v>
      </c>
      <c r="S319" s="94">
        <v>10</v>
      </c>
      <c r="U319" s="33">
        <v>1307863.72</v>
      </c>
      <c r="V319" s="33">
        <v>1785882.1199999996</v>
      </c>
      <c r="W319" s="33">
        <v>14043490.300000001</v>
      </c>
      <c r="X319" s="33">
        <v>2528594.3699999996</v>
      </c>
      <c r="Y319" s="33">
        <v>481726.67</v>
      </c>
      <c r="Z319" s="33">
        <v>1492835.91</v>
      </c>
      <c r="AA319" s="33">
        <v>747385.94000000006</v>
      </c>
      <c r="AB319" s="33">
        <v>650724.57999999984</v>
      </c>
      <c r="AC319" s="33">
        <v>3413679.7700000005</v>
      </c>
      <c r="AD319" s="33">
        <v>2801915.5200000005</v>
      </c>
      <c r="AE319" s="33">
        <v>596315.5</v>
      </c>
      <c r="AF319" s="33">
        <v>29850414.400000002</v>
      </c>
    </row>
    <row r="320" spans="1:32">
      <c r="A320" s="94">
        <v>311</v>
      </c>
      <c r="B320" s="94" t="s">
        <v>902</v>
      </c>
      <c r="C320" s="33">
        <v>0</v>
      </c>
      <c r="D320" s="33">
        <v>0</v>
      </c>
      <c r="E320" s="33">
        <v>0</v>
      </c>
      <c r="F320" s="33">
        <v>0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156">
        <v>0</v>
      </c>
      <c r="P320" s="33"/>
      <c r="Q320" s="33">
        <v>0</v>
      </c>
      <c r="R320" s="153">
        <v>1</v>
      </c>
      <c r="S320" s="94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</row>
    <row r="321" spans="1:32">
      <c r="A321" s="94">
        <v>312</v>
      </c>
      <c r="B321" s="94" t="s">
        <v>904</v>
      </c>
      <c r="C321" s="33">
        <v>0</v>
      </c>
      <c r="D321" s="33">
        <v>0</v>
      </c>
      <c r="E321" s="33">
        <v>0</v>
      </c>
      <c r="F321" s="33">
        <v>0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156">
        <v>0</v>
      </c>
      <c r="P321" s="33"/>
      <c r="Q321" s="33">
        <v>0</v>
      </c>
      <c r="R321" s="153">
        <v>1</v>
      </c>
      <c r="S321" s="94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  <c r="AC321" s="33">
        <v>0</v>
      </c>
      <c r="AD321" s="33">
        <v>0</v>
      </c>
      <c r="AE321" s="33">
        <v>0</v>
      </c>
      <c r="AF321" s="33">
        <v>0</v>
      </c>
    </row>
    <row r="322" spans="1:32">
      <c r="A322" s="94">
        <v>313</v>
      </c>
      <c r="B322" s="94" t="s">
        <v>905</v>
      </c>
      <c r="C322" s="33">
        <v>0</v>
      </c>
      <c r="D322" s="33">
        <v>0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1</v>
      </c>
      <c r="O322" s="156">
        <v>0</v>
      </c>
      <c r="P322" s="33"/>
      <c r="Q322" s="33">
        <v>1</v>
      </c>
      <c r="R322" s="153">
        <v>1</v>
      </c>
      <c r="S322" s="94">
        <v>0</v>
      </c>
      <c r="U322" s="33">
        <v>364</v>
      </c>
      <c r="V322" s="33">
        <v>657.42</v>
      </c>
      <c r="W322" s="33">
        <v>6631.89</v>
      </c>
      <c r="X322" s="33">
        <v>463.34</v>
      </c>
      <c r="Y322" s="33">
        <v>207.31</v>
      </c>
      <c r="Z322" s="33">
        <v>1221.6600000000001</v>
      </c>
      <c r="AA322" s="33">
        <v>366.02</v>
      </c>
      <c r="AB322" s="33">
        <v>493.03</v>
      </c>
      <c r="AC322" s="33">
        <v>1646.82</v>
      </c>
      <c r="AD322" s="33">
        <v>1119.43</v>
      </c>
      <c r="AE322" s="33">
        <v>0</v>
      </c>
      <c r="AF322" s="33">
        <v>13170.920000000002</v>
      </c>
    </row>
    <row r="323" spans="1:32">
      <c r="A323" s="94">
        <v>314</v>
      </c>
      <c r="B323" s="94" t="s">
        <v>906</v>
      </c>
      <c r="C323" s="33">
        <v>38</v>
      </c>
      <c r="D323" s="33">
        <v>0</v>
      </c>
      <c r="E323" s="33">
        <v>137</v>
      </c>
      <c r="F323" s="33">
        <v>889</v>
      </c>
      <c r="G323" s="33">
        <v>527</v>
      </c>
      <c r="H323" s="33">
        <v>681</v>
      </c>
      <c r="I323" s="33">
        <v>96</v>
      </c>
      <c r="J323" s="33">
        <v>25</v>
      </c>
      <c r="K323" s="33">
        <v>0</v>
      </c>
      <c r="L323" s="33">
        <v>0</v>
      </c>
      <c r="M323" s="33">
        <v>252</v>
      </c>
      <c r="N323" s="33">
        <v>65</v>
      </c>
      <c r="O323" s="156">
        <v>705</v>
      </c>
      <c r="P323" s="33"/>
      <c r="Q323" s="33">
        <v>2570</v>
      </c>
      <c r="R323" s="153">
        <v>1.0609999999999999</v>
      </c>
      <c r="S323" s="94">
        <v>6</v>
      </c>
      <c r="U323" s="33">
        <v>1315071.13424</v>
      </c>
      <c r="V323" s="33">
        <v>1792633.5365799998</v>
      </c>
      <c r="W323" s="33">
        <v>12486459.804429999</v>
      </c>
      <c r="X323" s="33">
        <v>2489854.9068499999</v>
      </c>
      <c r="Y323" s="33">
        <v>444579.91230999999</v>
      </c>
      <c r="Z323" s="33">
        <v>1384152.4300000002</v>
      </c>
      <c r="AA323" s="33">
        <v>774255.80576999998</v>
      </c>
      <c r="AB323" s="33">
        <v>682699.07069999992</v>
      </c>
      <c r="AC323" s="33">
        <v>3133076.2258899994</v>
      </c>
      <c r="AD323" s="33">
        <v>2475768.0500000007</v>
      </c>
      <c r="AE323" s="33">
        <v>596315.5</v>
      </c>
      <c r="AF323" s="33">
        <v>27574866.376769997</v>
      </c>
    </row>
    <row r="324" spans="1:32">
      <c r="A324" s="94">
        <v>315</v>
      </c>
      <c r="B324" s="94" t="s">
        <v>907</v>
      </c>
      <c r="C324" s="33">
        <v>14</v>
      </c>
      <c r="D324" s="33">
        <v>124</v>
      </c>
      <c r="E324" s="33">
        <v>36</v>
      </c>
      <c r="F324" s="33">
        <v>980</v>
      </c>
      <c r="G324" s="33">
        <v>647</v>
      </c>
      <c r="H324" s="33">
        <v>854</v>
      </c>
      <c r="I324" s="33">
        <v>99</v>
      </c>
      <c r="J324" s="33">
        <v>26</v>
      </c>
      <c r="K324" s="33">
        <v>0</v>
      </c>
      <c r="L324" s="33">
        <v>10</v>
      </c>
      <c r="M324" s="33">
        <v>46</v>
      </c>
      <c r="N324" s="33">
        <v>0</v>
      </c>
      <c r="O324" s="156">
        <v>150</v>
      </c>
      <c r="P324" s="33"/>
      <c r="Q324" s="33">
        <v>2637</v>
      </c>
      <c r="R324" s="153">
        <v>1.032</v>
      </c>
      <c r="S324" s="94">
        <v>1</v>
      </c>
      <c r="U324" s="33">
        <v>1314666.9465600001</v>
      </c>
      <c r="V324" s="33">
        <v>1789093.7966399998</v>
      </c>
      <c r="W324" s="33">
        <v>10127927.421120003</v>
      </c>
      <c r="X324" s="33">
        <v>2470044.9717599996</v>
      </c>
      <c r="Y324" s="33">
        <v>389852.53055999998</v>
      </c>
      <c r="Z324" s="33">
        <v>1408674.82</v>
      </c>
      <c r="AA324" s="33">
        <v>778533.35928000009</v>
      </c>
      <c r="AB324" s="33">
        <v>726013.82663999998</v>
      </c>
      <c r="AC324" s="33">
        <v>2735750.6371200001</v>
      </c>
      <c r="AD324" s="33">
        <v>2279656.16</v>
      </c>
      <c r="AE324" s="33">
        <v>620168.12</v>
      </c>
      <c r="AF324" s="33">
        <v>24640382.589680005</v>
      </c>
    </row>
    <row r="325" spans="1:32">
      <c r="A325" s="94">
        <v>316</v>
      </c>
      <c r="B325" s="94" t="s">
        <v>908</v>
      </c>
      <c r="C325" s="33">
        <v>44</v>
      </c>
      <c r="D325" s="33">
        <v>0</v>
      </c>
      <c r="E325" s="33">
        <v>144</v>
      </c>
      <c r="F325" s="33">
        <v>759</v>
      </c>
      <c r="G325" s="33">
        <v>476</v>
      </c>
      <c r="H325" s="33">
        <v>478</v>
      </c>
      <c r="I325" s="33">
        <v>75</v>
      </c>
      <c r="J325" s="33">
        <v>20</v>
      </c>
      <c r="K325" s="33">
        <v>0</v>
      </c>
      <c r="L325" s="33">
        <v>0</v>
      </c>
      <c r="M325" s="33">
        <v>93</v>
      </c>
      <c r="N325" s="33">
        <v>32</v>
      </c>
      <c r="O325" s="156">
        <v>1028</v>
      </c>
      <c r="P325" s="33"/>
      <c r="Q325" s="33">
        <v>2004</v>
      </c>
      <c r="R325" s="153">
        <v>1</v>
      </c>
      <c r="S325" s="94">
        <v>10</v>
      </c>
      <c r="U325" s="33">
        <v>968121.1399999999</v>
      </c>
      <c r="V325" s="33">
        <v>1317470.1199999999</v>
      </c>
      <c r="W325" s="33">
        <v>10498211.140000001</v>
      </c>
      <c r="X325" s="33">
        <v>1855163.3199999998</v>
      </c>
      <c r="Y325" s="33">
        <v>356687.61</v>
      </c>
      <c r="Z325" s="33">
        <v>1050811.03</v>
      </c>
      <c r="AA325" s="33">
        <v>555719.63</v>
      </c>
      <c r="AB325" s="33">
        <v>479231.82000000007</v>
      </c>
      <c r="AC325" s="33">
        <v>2509169.3200000003</v>
      </c>
      <c r="AD325" s="33">
        <v>2069128.7200000002</v>
      </c>
      <c r="AE325" s="33">
        <v>477052.39999999997</v>
      </c>
      <c r="AF325" s="33">
        <v>22136766.249999996</v>
      </c>
    </row>
    <row r="326" spans="1:32">
      <c r="A326" s="94">
        <v>317</v>
      </c>
      <c r="B326" s="94" t="s">
        <v>909</v>
      </c>
      <c r="C326" s="33">
        <v>108</v>
      </c>
      <c r="D326" s="33">
        <v>0</v>
      </c>
      <c r="E326" s="33">
        <v>310</v>
      </c>
      <c r="F326" s="33">
        <v>1941</v>
      </c>
      <c r="G326" s="33">
        <v>1154</v>
      </c>
      <c r="H326" s="33">
        <v>1531</v>
      </c>
      <c r="I326" s="33">
        <v>189</v>
      </c>
      <c r="J326" s="33">
        <v>50</v>
      </c>
      <c r="K326" s="33">
        <v>0</v>
      </c>
      <c r="L326" s="33">
        <v>0</v>
      </c>
      <c r="M326" s="33">
        <v>100</v>
      </c>
      <c r="N326" s="33">
        <v>5</v>
      </c>
      <c r="O326" s="156">
        <v>320</v>
      </c>
      <c r="P326" s="33"/>
      <c r="Q326" s="33">
        <v>5095</v>
      </c>
      <c r="R326" s="153">
        <v>1.07</v>
      </c>
      <c r="S326" s="94">
        <v>1</v>
      </c>
      <c r="U326" s="33">
        <v>2626862.0054000001</v>
      </c>
      <c r="V326" s="33">
        <v>3584024.8986</v>
      </c>
      <c r="W326" s="33">
        <v>20310094.212199997</v>
      </c>
      <c r="X326" s="33">
        <v>4989090.6692000013</v>
      </c>
      <c r="Y326" s="33">
        <v>780833.78399999999</v>
      </c>
      <c r="Z326" s="33">
        <v>2693697.68</v>
      </c>
      <c r="AA326" s="33">
        <v>1534363.7574000005</v>
      </c>
      <c r="AB326" s="33">
        <v>1394169.7466</v>
      </c>
      <c r="AC326" s="33">
        <v>5480414.467600001</v>
      </c>
      <c r="AD326" s="33">
        <v>4419808.6700000009</v>
      </c>
      <c r="AE326" s="33">
        <v>1192631</v>
      </c>
      <c r="AF326" s="33">
        <v>49005990.891000003</v>
      </c>
    </row>
    <row r="327" spans="1:32">
      <c r="A327" s="94">
        <v>318</v>
      </c>
      <c r="B327" s="94" t="s">
        <v>910</v>
      </c>
      <c r="C327" s="33">
        <v>8</v>
      </c>
      <c r="D327" s="33">
        <v>0</v>
      </c>
      <c r="E327" s="33">
        <v>17</v>
      </c>
      <c r="F327" s="33">
        <v>86</v>
      </c>
      <c r="G327" s="33">
        <v>0</v>
      </c>
      <c r="H327" s="33">
        <v>0</v>
      </c>
      <c r="I327" s="33">
        <v>4</v>
      </c>
      <c r="J327" s="33">
        <v>1</v>
      </c>
      <c r="K327" s="33">
        <v>0</v>
      </c>
      <c r="L327" s="33">
        <v>0</v>
      </c>
      <c r="M327" s="33">
        <v>1</v>
      </c>
      <c r="N327" s="33">
        <v>0</v>
      </c>
      <c r="O327" s="156">
        <v>37</v>
      </c>
      <c r="P327" s="33"/>
      <c r="Q327" s="33">
        <v>108</v>
      </c>
      <c r="R327" s="153">
        <v>1</v>
      </c>
      <c r="S327" s="94">
        <v>8</v>
      </c>
      <c r="U327" s="33">
        <v>51873.380000000005</v>
      </c>
      <c r="V327" s="33">
        <v>71001.439999999988</v>
      </c>
      <c r="W327" s="33">
        <v>477650.17</v>
      </c>
      <c r="X327" s="33">
        <v>114345.04000000001</v>
      </c>
      <c r="Y327" s="33">
        <v>17109.219999999998</v>
      </c>
      <c r="Z327" s="33">
        <v>48517.72</v>
      </c>
      <c r="AA327" s="33">
        <v>23763.350000000006</v>
      </c>
      <c r="AB327" s="33">
        <v>13220.849999999999</v>
      </c>
      <c r="AC327" s="33">
        <v>120059.03000000001</v>
      </c>
      <c r="AD327" s="33">
        <v>106321.52000000002</v>
      </c>
      <c r="AE327" s="33">
        <v>23852.62</v>
      </c>
      <c r="AF327" s="33">
        <v>1067714.3400000001</v>
      </c>
    </row>
    <row r="328" spans="1:32">
      <c r="A328" s="94">
        <v>319</v>
      </c>
      <c r="B328" s="94" t="s">
        <v>911</v>
      </c>
      <c r="C328" s="33">
        <v>0</v>
      </c>
      <c r="D328" s="33">
        <v>0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156">
        <v>0</v>
      </c>
      <c r="P328" s="33"/>
      <c r="Q328" s="33">
        <v>0</v>
      </c>
      <c r="R328" s="153">
        <v>1</v>
      </c>
      <c r="S328" s="94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  <c r="AC328" s="33">
        <v>0</v>
      </c>
      <c r="AD328" s="33">
        <v>0</v>
      </c>
      <c r="AE328" s="33">
        <v>0</v>
      </c>
      <c r="AF328" s="33">
        <v>0</v>
      </c>
    </row>
    <row r="329" spans="1:32">
      <c r="A329" s="94">
        <v>320</v>
      </c>
      <c r="B329" s="94" t="s">
        <v>912</v>
      </c>
      <c r="C329" s="33">
        <v>0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156">
        <v>0</v>
      </c>
      <c r="P329" s="33"/>
      <c r="Q329" s="33">
        <v>0</v>
      </c>
      <c r="R329" s="153">
        <v>1.032</v>
      </c>
      <c r="S329" s="94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</row>
    <row r="330" spans="1:32">
      <c r="A330" s="94">
        <v>321</v>
      </c>
      <c r="B330" s="94" t="s">
        <v>913</v>
      </c>
      <c r="C330" s="33">
        <v>99</v>
      </c>
      <c r="D330" s="33">
        <v>163</v>
      </c>
      <c r="E330" s="33">
        <v>23</v>
      </c>
      <c r="F330" s="33">
        <v>1186</v>
      </c>
      <c r="G330" s="33">
        <v>865</v>
      </c>
      <c r="H330" s="33">
        <v>1031</v>
      </c>
      <c r="I330" s="33">
        <v>132</v>
      </c>
      <c r="J330" s="33">
        <v>35</v>
      </c>
      <c r="K330" s="33">
        <v>0</v>
      </c>
      <c r="L330" s="33">
        <v>51</v>
      </c>
      <c r="M330" s="33">
        <v>300</v>
      </c>
      <c r="N330" s="33">
        <v>0</v>
      </c>
      <c r="O330" s="156">
        <v>346</v>
      </c>
      <c r="P330" s="33"/>
      <c r="Q330" s="33">
        <v>3563</v>
      </c>
      <c r="R330" s="153">
        <v>1</v>
      </c>
      <c r="S330" s="94">
        <v>2</v>
      </c>
      <c r="U330" s="33">
        <v>1715937.0600000003</v>
      </c>
      <c r="V330" s="33">
        <v>2341404.46</v>
      </c>
      <c r="W330" s="33">
        <v>13960944.469999999</v>
      </c>
      <c r="X330" s="33">
        <v>3219418.1799999997</v>
      </c>
      <c r="Y330" s="33">
        <v>529068.19999999995</v>
      </c>
      <c r="Z330" s="33">
        <v>1869899.72</v>
      </c>
      <c r="AA330" s="33">
        <v>1018917.11</v>
      </c>
      <c r="AB330" s="33">
        <v>904550.06999999983</v>
      </c>
      <c r="AC330" s="33">
        <v>3712739.72</v>
      </c>
      <c r="AD330" s="33">
        <v>3175817.33</v>
      </c>
      <c r="AE330" s="33">
        <v>834841.7</v>
      </c>
      <c r="AF330" s="33">
        <v>33283538.019999992</v>
      </c>
    </row>
    <row r="331" spans="1:32">
      <c r="A331" s="94">
        <v>322</v>
      </c>
      <c r="B331" s="94" t="s">
        <v>914</v>
      </c>
      <c r="C331" s="33">
        <v>28</v>
      </c>
      <c r="D331" s="33">
        <v>0</v>
      </c>
      <c r="E331" s="33">
        <v>60</v>
      </c>
      <c r="F331" s="33">
        <v>302</v>
      </c>
      <c r="G331" s="33">
        <v>205</v>
      </c>
      <c r="H331" s="33">
        <v>208</v>
      </c>
      <c r="I331" s="33">
        <v>33</v>
      </c>
      <c r="J331" s="33">
        <v>8</v>
      </c>
      <c r="K331" s="33">
        <v>0</v>
      </c>
      <c r="L331" s="33">
        <v>0</v>
      </c>
      <c r="M331" s="33">
        <v>18</v>
      </c>
      <c r="N331" s="33">
        <v>61</v>
      </c>
      <c r="O331" s="156">
        <v>182</v>
      </c>
      <c r="P331" s="33"/>
      <c r="Q331" s="33">
        <v>868</v>
      </c>
      <c r="R331" s="153">
        <v>1</v>
      </c>
      <c r="S331" s="94">
        <v>5</v>
      </c>
      <c r="U331" s="33">
        <v>418954.94000000006</v>
      </c>
      <c r="V331" s="33">
        <v>570640.84000000008</v>
      </c>
      <c r="W331" s="33">
        <v>3808912.73</v>
      </c>
      <c r="X331" s="33">
        <v>796297.39</v>
      </c>
      <c r="Y331" s="33">
        <v>138529.40999999997</v>
      </c>
      <c r="Z331" s="33">
        <v>492594.5400000001</v>
      </c>
      <c r="AA331" s="33">
        <v>246051.95</v>
      </c>
      <c r="AB331" s="33">
        <v>224801.68</v>
      </c>
      <c r="AC331" s="33">
        <v>983825.84000000008</v>
      </c>
      <c r="AD331" s="33">
        <v>821329.7300000001</v>
      </c>
      <c r="AE331" s="33">
        <v>190820.96</v>
      </c>
      <c r="AF331" s="33">
        <v>8692760.0099999998</v>
      </c>
    </row>
    <row r="332" spans="1:32">
      <c r="A332" s="94">
        <v>323</v>
      </c>
      <c r="B332" s="94" t="s">
        <v>915</v>
      </c>
      <c r="C332" s="33">
        <v>15</v>
      </c>
      <c r="D332" s="33">
        <v>0</v>
      </c>
      <c r="E332" s="33">
        <v>69</v>
      </c>
      <c r="F332" s="33">
        <v>375</v>
      </c>
      <c r="G332" s="33">
        <v>270</v>
      </c>
      <c r="H332" s="33">
        <v>323</v>
      </c>
      <c r="I332" s="33">
        <v>39</v>
      </c>
      <c r="J332" s="33">
        <v>10</v>
      </c>
      <c r="K332" s="33">
        <v>0</v>
      </c>
      <c r="L332" s="33">
        <v>0</v>
      </c>
      <c r="M332" s="33">
        <v>4</v>
      </c>
      <c r="N332" s="33">
        <v>1</v>
      </c>
      <c r="O332" s="156">
        <v>259</v>
      </c>
      <c r="P332" s="33"/>
      <c r="Q332" s="33">
        <v>1050</v>
      </c>
      <c r="R332" s="153">
        <v>1</v>
      </c>
      <c r="S332" s="94">
        <v>6</v>
      </c>
      <c r="U332" s="33">
        <v>505118.89</v>
      </c>
      <c r="V332" s="33">
        <v>689962.44</v>
      </c>
      <c r="W332" s="33">
        <v>4491024.71</v>
      </c>
      <c r="X332" s="33">
        <v>954192.83000000007</v>
      </c>
      <c r="Y332" s="33">
        <v>163457.18</v>
      </c>
      <c r="Z332" s="33">
        <v>556863.89</v>
      </c>
      <c r="AA332" s="33">
        <v>297636.48000000004</v>
      </c>
      <c r="AB332" s="33">
        <v>273757.45</v>
      </c>
      <c r="AC332" s="33">
        <v>1147238.6399999999</v>
      </c>
      <c r="AD332" s="33">
        <v>967710.35</v>
      </c>
      <c r="AE332" s="33">
        <v>238526.19999999998</v>
      </c>
      <c r="AF332" s="33">
        <v>10285489.059999999</v>
      </c>
    </row>
    <row r="333" spans="1:32">
      <c r="A333" s="94">
        <v>324</v>
      </c>
      <c r="B333" s="94" t="s">
        <v>916</v>
      </c>
      <c r="C333" s="33">
        <v>0</v>
      </c>
      <c r="D333" s="33">
        <v>0</v>
      </c>
      <c r="E333" s="33">
        <v>0</v>
      </c>
      <c r="F333" s="33">
        <v>0</v>
      </c>
      <c r="G333" s="33">
        <v>0</v>
      </c>
      <c r="H333" s="33">
        <v>0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25</v>
      </c>
      <c r="O333" s="156">
        <v>0</v>
      </c>
      <c r="P333" s="33"/>
      <c r="Q333" s="33">
        <v>25</v>
      </c>
      <c r="R333" s="153">
        <v>1</v>
      </c>
      <c r="S333" s="94">
        <v>0</v>
      </c>
      <c r="U333" s="33">
        <v>11612.26</v>
      </c>
      <c r="V333" s="33">
        <v>16435.5</v>
      </c>
      <c r="W333" s="33">
        <v>174087.08</v>
      </c>
      <c r="X333" s="33">
        <v>19323.599999999999</v>
      </c>
      <c r="Y333" s="33">
        <v>5582.65</v>
      </c>
      <c r="Z333" s="33">
        <v>30890.550000000003</v>
      </c>
      <c r="AA333" s="33">
        <v>9150.5</v>
      </c>
      <c r="AB333" s="33">
        <v>12325.75</v>
      </c>
      <c r="AC333" s="33">
        <v>43976.82</v>
      </c>
      <c r="AD333" s="33">
        <v>31164.97</v>
      </c>
      <c r="AE333" s="33">
        <v>0</v>
      </c>
      <c r="AF333" s="33">
        <v>354549.68000000005</v>
      </c>
    </row>
    <row r="334" spans="1:32">
      <c r="A334" s="94">
        <v>325</v>
      </c>
      <c r="B334" s="94" t="s">
        <v>917</v>
      </c>
      <c r="C334" s="33">
        <v>178</v>
      </c>
      <c r="D334" s="33">
        <v>0</v>
      </c>
      <c r="E334" s="33">
        <v>341</v>
      </c>
      <c r="F334" s="33">
        <v>1874</v>
      </c>
      <c r="G334" s="33">
        <v>1275</v>
      </c>
      <c r="H334" s="33">
        <v>1237</v>
      </c>
      <c r="I334" s="33">
        <v>208</v>
      </c>
      <c r="J334" s="33">
        <v>50</v>
      </c>
      <c r="K334" s="33">
        <v>0</v>
      </c>
      <c r="L334" s="33">
        <v>0</v>
      </c>
      <c r="M334" s="33">
        <v>248</v>
      </c>
      <c r="N334" s="33">
        <v>440</v>
      </c>
      <c r="O334" s="156">
        <v>2146</v>
      </c>
      <c r="P334" s="33"/>
      <c r="Q334" s="33">
        <v>5504</v>
      </c>
      <c r="R334" s="153">
        <v>1</v>
      </c>
      <c r="S334" s="94">
        <v>9</v>
      </c>
      <c r="U334" s="33">
        <v>2651620.8600000003</v>
      </c>
      <c r="V334" s="33">
        <v>3618441.46</v>
      </c>
      <c r="W334" s="33">
        <v>27797953.630000003</v>
      </c>
      <c r="X334" s="33">
        <v>5033159.6499999994</v>
      </c>
      <c r="Y334" s="33">
        <v>960619.77</v>
      </c>
      <c r="Z334" s="33">
        <v>3143441.76</v>
      </c>
      <c r="AA334" s="33">
        <v>1563918.1900000002</v>
      </c>
      <c r="AB334" s="33">
        <v>1414712.29</v>
      </c>
      <c r="AC334" s="33">
        <v>6825608</v>
      </c>
      <c r="AD334" s="33">
        <v>5593134.79</v>
      </c>
      <c r="AE334" s="33">
        <v>1192631</v>
      </c>
      <c r="AF334" s="33">
        <v>59795241.399999999</v>
      </c>
    </row>
    <row r="335" spans="1:32">
      <c r="A335" s="94">
        <v>326</v>
      </c>
      <c r="B335" s="94" t="s">
        <v>918</v>
      </c>
      <c r="C335" s="33">
        <v>56</v>
      </c>
      <c r="D335" s="33">
        <v>257</v>
      </c>
      <c r="E335" s="33">
        <v>9</v>
      </c>
      <c r="F335" s="33">
        <v>1726</v>
      </c>
      <c r="G335" s="33">
        <v>1266</v>
      </c>
      <c r="H335" s="33">
        <v>1700</v>
      </c>
      <c r="I335" s="33">
        <v>183</v>
      </c>
      <c r="J335" s="33">
        <v>49</v>
      </c>
      <c r="K335" s="33">
        <v>0</v>
      </c>
      <c r="L335" s="33">
        <v>15</v>
      </c>
      <c r="M335" s="33">
        <v>42</v>
      </c>
      <c r="N335" s="33">
        <v>0</v>
      </c>
      <c r="O335" s="156">
        <v>275</v>
      </c>
      <c r="P335" s="33"/>
      <c r="Q335" s="33">
        <v>4908</v>
      </c>
      <c r="R335" s="153">
        <v>1.0149999999999999</v>
      </c>
      <c r="S335" s="94">
        <v>1</v>
      </c>
      <c r="U335" s="33">
        <v>2404530.6862499998</v>
      </c>
      <c r="V335" s="33">
        <v>3274352.6683</v>
      </c>
      <c r="W335" s="33">
        <v>18519899.861399997</v>
      </c>
      <c r="X335" s="33">
        <v>4469674.4218000006</v>
      </c>
      <c r="Y335" s="33">
        <v>712101.47714999982</v>
      </c>
      <c r="Z335" s="33">
        <v>2649893.96</v>
      </c>
      <c r="AA335" s="33">
        <v>1442578.6969999999</v>
      </c>
      <c r="AB335" s="33">
        <v>1376021.0362500001</v>
      </c>
      <c r="AC335" s="33">
        <v>4997117.2128499988</v>
      </c>
      <c r="AD335" s="33">
        <v>4218547.01</v>
      </c>
      <c r="AE335" s="33">
        <v>1168778.3799999999</v>
      </c>
      <c r="AF335" s="33">
        <v>45233495.410999998</v>
      </c>
    </row>
    <row r="336" spans="1:32">
      <c r="A336" s="94">
        <v>327</v>
      </c>
      <c r="B336" s="94" t="s">
        <v>919</v>
      </c>
      <c r="C336" s="33">
        <v>2</v>
      </c>
      <c r="D336" s="33">
        <v>0</v>
      </c>
      <c r="E336" s="33">
        <v>20</v>
      </c>
      <c r="F336" s="33">
        <v>79</v>
      </c>
      <c r="G336" s="33">
        <v>21</v>
      </c>
      <c r="H336" s="33">
        <v>0</v>
      </c>
      <c r="I336" s="33">
        <v>6</v>
      </c>
      <c r="J336" s="33">
        <v>1</v>
      </c>
      <c r="K336" s="33">
        <v>0</v>
      </c>
      <c r="L336" s="33">
        <v>0</v>
      </c>
      <c r="M336" s="33">
        <v>1</v>
      </c>
      <c r="N336" s="33">
        <v>18</v>
      </c>
      <c r="O336" s="156">
        <v>16</v>
      </c>
      <c r="P336" s="33"/>
      <c r="Q336" s="33">
        <v>140</v>
      </c>
      <c r="R336" s="153">
        <v>1</v>
      </c>
      <c r="S336" s="94">
        <v>2</v>
      </c>
      <c r="U336" s="33">
        <v>68545.84</v>
      </c>
      <c r="V336" s="33">
        <v>92038.819999999992</v>
      </c>
      <c r="W336" s="33">
        <v>578572.05999999994</v>
      </c>
      <c r="X336" s="33">
        <v>144440.85</v>
      </c>
      <c r="Y336" s="33">
        <v>21988.890000000003</v>
      </c>
      <c r="Z336" s="33">
        <v>77314.009999999995</v>
      </c>
      <c r="AA336" s="33">
        <v>34948.100000000006</v>
      </c>
      <c r="AB336" s="33">
        <v>25669.190000000002</v>
      </c>
      <c r="AC336" s="33">
        <v>157757.63999999998</v>
      </c>
      <c r="AD336" s="33">
        <v>135544.98000000004</v>
      </c>
      <c r="AE336" s="33">
        <v>23852.62</v>
      </c>
      <c r="AF336" s="33">
        <v>1360673</v>
      </c>
    </row>
    <row r="337" spans="1:32">
      <c r="A337" s="94">
        <v>328</v>
      </c>
      <c r="B337" s="94" t="s">
        <v>920</v>
      </c>
      <c r="C337" s="33">
        <v>0</v>
      </c>
      <c r="D337" s="33">
        <v>0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156">
        <v>0</v>
      </c>
      <c r="P337" s="33"/>
      <c r="Q337" s="33">
        <v>0</v>
      </c>
      <c r="R337" s="153">
        <v>1</v>
      </c>
      <c r="S337" s="94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</row>
    <row r="338" spans="1:32">
      <c r="A338" s="94">
        <v>329</v>
      </c>
      <c r="B338" s="94" t="s">
        <v>921</v>
      </c>
      <c r="C338" s="33">
        <v>0</v>
      </c>
      <c r="D338" s="33">
        <v>0</v>
      </c>
      <c r="E338" s="33">
        <v>0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0</v>
      </c>
      <c r="N338" s="33">
        <v>0</v>
      </c>
      <c r="O338" s="156">
        <v>0</v>
      </c>
      <c r="P338" s="33"/>
      <c r="Q338" s="33">
        <v>0</v>
      </c>
      <c r="R338" s="153">
        <v>1</v>
      </c>
      <c r="S338" s="94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</row>
    <row r="339" spans="1:32">
      <c r="A339" s="94">
        <v>330</v>
      </c>
      <c r="B339" s="94" t="s">
        <v>922</v>
      </c>
      <c r="C339" s="33">
        <v>20</v>
      </c>
      <c r="D339" s="33">
        <v>0</v>
      </c>
      <c r="E339" s="33">
        <v>122</v>
      </c>
      <c r="F339" s="33">
        <v>725</v>
      </c>
      <c r="G339" s="33">
        <v>519</v>
      </c>
      <c r="H339" s="33">
        <v>721</v>
      </c>
      <c r="I339" s="33">
        <v>81</v>
      </c>
      <c r="J339" s="33">
        <v>22</v>
      </c>
      <c r="K339" s="33">
        <v>0</v>
      </c>
      <c r="L339" s="33">
        <v>0</v>
      </c>
      <c r="M339" s="33">
        <v>84</v>
      </c>
      <c r="N339" s="33">
        <v>0</v>
      </c>
      <c r="O339" s="156">
        <v>127</v>
      </c>
      <c r="P339" s="33"/>
      <c r="Q339" s="33">
        <v>2181</v>
      </c>
      <c r="R339" s="153">
        <v>1.0569999999999999</v>
      </c>
      <c r="S339" s="94">
        <v>1</v>
      </c>
      <c r="U339" s="33">
        <v>1112647.8578599999</v>
      </c>
      <c r="V339" s="33">
        <v>1515561.7135399999</v>
      </c>
      <c r="W339" s="33">
        <v>8668296.6953800004</v>
      </c>
      <c r="X339" s="33">
        <v>2077257.0416499998</v>
      </c>
      <c r="Y339" s="33">
        <v>331868.17145999998</v>
      </c>
      <c r="Z339" s="33">
        <v>1168615.8500000001</v>
      </c>
      <c r="AA339" s="33">
        <v>663755.31606999994</v>
      </c>
      <c r="AB339" s="33">
        <v>617139.44921999995</v>
      </c>
      <c r="AC339" s="33">
        <v>2328846.401349999</v>
      </c>
      <c r="AD339" s="33">
        <v>1891306.73</v>
      </c>
      <c r="AE339" s="33">
        <v>524757.64</v>
      </c>
      <c r="AF339" s="33">
        <v>20900052.866529997</v>
      </c>
    </row>
    <row r="340" spans="1:32">
      <c r="A340" s="94">
        <v>331</v>
      </c>
      <c r="B340" s="94" t="s">
        <v>923</v>
      </c>
      <c r="C340" s="33">
        <v>53</v>
      </c>
      <c r="D340" s="33">
        <v>0</v>
      </c>
      <c r="E340" s="33">
        <v>109</v>
      </c>
      <c r="F340" s="33">
        <v>613</v>
      </c>
      <c r="G340" s="33">
        <v>395</v>
      </c>
      <c r="H340" s="33">
        <v>363</v>
      </c>
      <c r="I340" s="33">
        <v>56</v>
      </c>
      <c r="J340" s="33">
        <v>15</v>
      </c>
      <c r="K340" s="33">
        <v>0</v>
      </c>
      <c r="L340" s="33">
        <v>0</v>
      </c>
      <c r="M340" s="33">
        <v>15</v>
      </c>
      <c r="N340" s="33">
        <v>0</v>
      </c>
      <c r="O340" s="156">
        <v>409</v>
      </c>
      <c r="P340" s="33"/>
      <c r="Q340" s="33">
        <v>1522</v>
      </c>
      <c r="R340" s="153">
        <v>1</v>
      </c>
      <c r="S340" s="94">
        <v>6</v>
      </c>
      <c r="U340" s="33">
        <v>732196.99000000011</v>
      </c>
      <c r="V340" s="33">
        <v>1000265.0599999999</v>
      </c>
      <c r="W340" s="33">
        <v>6524759.7600000007</v>
      </c>
      <c r="X340" s="33">
        <v>1410034</v>
      </c>
      <c r="Y340" s="33">
        <v>238702.21999999997</v>
      </c>
      <c r="Z340" s="33">
        <v>778422.50000000012</v>
      </c>
      <c r="AA340" s="33">
        <v>416771.05999999994</v>
      </c>
      <c r="AB340" s="33">
        <v>357454.32999999996</v>
      </c>
      <c r="AC340" s="33">
        <v>1675074.91</v>
      </c>
      <c r="AD340" s="33">
        <v>1419795.8699999999</v>
      </c>
      <c r="AE340" s="33">
        <v>357789.3</v>
      </c>
      <c r="AF340" s="33">
        <v>14911266.000000002</v>
      </c>
    </row>
    <row r="341" spans="1:32">
      <c r="A341" s="94">
        <v>332</v>
      </c>
      <c r="B341" s="94" t="s">
        <v>924</v>
      </c>
      <c r="C341" s="33">
        <v>106</v>
      </c>
      <c r="D341" s="33">
        <v>0</v>
      </c>
      <c r="E341" s="33">
        <v>238</v>
      </c>
      <c r="F341" s="33">
        <v>1359</v>
      </c>
      <c r="G341" s="33">
        <v>807</v>
      </c>
      <c r="H341" s="33">
        <v>1106</v>
      </c>
      <c r="I341" s="33">
        <v>148</v>
      </c>
      <c r="J341" s="33">
        <v>39</v>
      </c>
      <c r="K341" s="33">
        <v>0</v>
      </c>
      <c r="L341" s="33">
        <v>0</v>
      </c>
      <c r="M341" s="33">
        <v>344</v>
      </c>
      <c r="N341" s="33">
        <v>73</v>
      </c>
      <c r="O341" s="156">
        <v>1979</v>
      </c>
      <c r="P341" s="33"/>
      <c r="Q341" s="33">
        <v>3980</v>
      </c>
      <c r="R341" s="153">
        <v>1</v>
      </c>
      <c r="S341" s="94">
        <v>10</v>
      </c>
      <c r="U341" s="33">
        <v>1918513.6800000002</v>
      </c>
      <c r="V341" s="33">
        <v>2616532.6599999997</v>
      </c>
      <c r="W341" s="33">
        <v>21105316.609999999</v>
      </c>
      <c r="X341" s="33">
        <v>3630825.9499999997</v>
      </c>
      <c r="Y341" s="33">
        <v>710667.67999999993</v>
      </c>
      <c r="Z341" s="33">
        <v>2135044.02</v>
      </c>
      <c r="AA341" s="33">
        <v>1129559.95</v>
      </c>
      <c r="AB341" s="33">
        <v>1002143.7199999999</v>
      </c>
      <c r="AC341" s="33">
        <v>5001100.47</v>
      </c>
      <c r="AD341" s="33">
        <v>4115108.5100000002</v>
      </c>
      <c r="AE341" s="33">
        <v>930252.17999999993</v>
      </c>
      <c r="AF341" s="33">
        <v>44295065.429999992</v>
      </c>
    </row>
    <row r="342" spans="1:32">
      <c r="A342" s="94">
        <v>333</v>
      </c>
      <c r="B342" s="94" t="s">
        <v>925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156">
        <v>0</v>
      </c>
      <c r="P342" s="33"/>
      <c r="Q342" s="33">
        <v>0</v>
      </c>
      <c r="R342" s="153">
        <v>1</v>
      </c>
      <c r="S342" s="94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  <c r="AC342" s="33">
        <v>0</v>
      </c>
      <c r="AD342" s="33">
        <v>0</v>
      </c>
      <c r="AE342" s="33">
        <v>0</v>
      </c>
      <c r="AF342" s="33">
        <v>0</v>
      </c>
    </row>
    <row r="343" spans="1:32">
      <c r="A343" s="94">
        <v>334</v>
      </c>
      <c r="B343" s="94" t="s">
        <v>926</v>
      </c>
      <c r="C343" s="33">
        <v>0</v>
      </c>
      <c r="D343" s="33">
        <v>0</v>
      </c>
      <c r="E343" s="33">
        <v>0</v>
      </c>
      <c r="F343" s="33">
        <v>0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156">
        <v>0</v>
      </c>
      <c r="P343" s="33"/>
      <c r="Q343" s="33">
        <v>0</v>
      </c>
      <c r="R343" s="153">
        <v>1</v>
      </c>
      <c r="S343" s="94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>
        <v>0</v>
      </c>
      <c r="AE343" s="33">
        <v>0</v>
      </c>
      <c r="AF343" s="33">
        <v>0</v>
      </c>
    </row>
    <row r="344" spans="1:32">
      <c r="A344" s="94">
        <v>335</v>
      </c>
      <c r="B344" s="94" t="s">
        <v>927</v>
      </c>
      <c r="C344" s="33">
        <v>23</v>
      </c>
      <c r="D344" s="33">
        <v>166</v>
      </c>
      <c r="E344" s="33">
        <v>18</v>
      </c>
      <c r="F344" s="33">
        <v>1149</v>
      </c>
      <c r="G344" s="33">
        <v>782</v>
      </c>
      <c r="H344" s="33">
        <v>990</v>
      </c>
      <c r="I344" s="33">
        <v>114</v>
      </c>
      <c r="J344" s="33">
        <v>31</v>
      </c>
      <c r="K344" s="33">
        <v>0</v>
      </c>
      <c r="L344" s="33">
        <v>2</v>
      </c>
      <c r="M344" s="33">
        <v>28</v>
      </c>
      <c r="N344" s="33">
        <v>0</v>
      </c>
      <c r="O344" s="156">
        <v>183</v>
      </c>
      <c r="P344" s="33"/>
      <c r="Q344" s="33">
        <v>3063</v>
      </c>
      <c r="R344" s="153">
        <v>1.0640000000000001</v>
      </c>
      <c r="S344" s="94">
        <v>1</v>
      </c>
      <c r="U344" s="33">
        <v>1573687.5263200004</v>
      </c>
      <c r="V344" s="33">
        <v>2142205.1022399999</v>
      </c>
      <c r="W344" s="33">
        <v>12083374.74344</v>
      </c>
      <c r="X344" s="33">
        <v>2948086.2034400003</v>
      </c>
      <c r="Y344" s="33">
        <v>465948.43343999999</v>
      </c>
      <c r="Z344" s="33">
        <v>1635164.13</v>
      </c>
      <c r="AA344" s="33">
        <v>931939.00127999997</v>
      </c>
      <c r="AB344" s="33">
        <v>871750.45776000002</v>
      </c>
      <c r="AC344" s="33">
        <v>3269748.5548000005</v>
      </c>
      <c r="AD344" s="33">
        <v>2640134.2999999998</v>
      </c>
      <c r="AE344" s="33">
        <v>739431.22</v>
      </c>
      <c r="AF344" s="33">
        <v>29301469.672719996</v>
      </c>
    </row>
    <row r="345" spans="1:32">
      <c r="A345" s="94">
        <v>336</v>
      </c>
      <c r="B345" s="94" t="s">
        <v>928</v>
      </c>
      <c r="C345" s="33">
        <v>85</v>
      </c>
      <c r="D345" s="33">
        <v>364</v>
      </c>
      <c r="E345" s="33">
        <v>54</v>
      </c>
      <c r="F345" s="33">
        <v>2414</v>
      </c>
      <c r="G345" s="33">
        <v>1455</v>
      </c>
      <c r="H345" s="33">
        <v>1564</v>
      </c>
      <c r="I345" s="33">
        <v>245</v>
      </c>
      <c r="J345" s="33">
        <v>59</v>
      </c>
      <c r="K345" s="33">
        <v>0</v>
      </c>
      <c r="L345" s="33">
        <v>28</v>
      </c>
      <c r="M345" s="33">
        <v>180</v>
      </c>
      <c r="N345" s="33">
        <v>522</v>
      </c>
      <c r="O345" s="156">
        <v>1849</v>
      </c>
      <c r="P345" s="33"/>
      <c r="Q345" s="33">
        <v>6428</v>
      </c>
      <c r="R345" s="153">
        <v>1.0369999999999999</v>
      </c>
      <c r="S345" s="94">
        <v>7</v>
      </c>
      <c r="U345" s="33">
        <v>3218165.7473299997</v>
      </c>
      <c r="V345" s="33">
        <v>4381917.9773399998</v>
      </c>
      <c r="W345" s="33">
        <v>31379800.147639997</v>
      </c>
      <c r="X345" s="33">
        <v>6093992.6162999999</v>
      </c>
      <c r="Y345" s="33">
        <v>1110444.0213500001</v>
      </c>
      <c r="Z345" s="33">
        <v>3709294.42</v>
      </c>
      <c r="AA345" s="33">
        <v>1903544.8153099997</v>
      </c>
      <c r="AB345" s="33">
        <v>1768332.8533699999</v>
      </c>
      <c r="AC345" s="33">
        <v>7896471.6190099996</v>
      </c>
      <c r="AD345" s="33">
        <v>6290630.8099999996</v>
      </c>
      <c r="AE345" s="33">
        <v>1407304.5799999998</v>
      </c>
      <c r="AF345" s="33">
        <v>69159899.607649997</v>
      </c>
    </row>
    <row r="346" spans="1:32">
      <c r="A346" s="94">
        <v>337</v>
      </c>
      <c r="B346" s="94" t="s">
        <v>929</v>
      </c>
      <c r="C346" s="33">
        <v>2</v>
      </c>
      <c r="D346" s="33">
        <v>0</v>
      </c>
      <c r="E346" s="33">
        <v>8</v>
      </c>
      <c r="F346" s="33">
        <v>62</v>
      </c>
      <c r="G346" s="33">
        <v>11</v>
      </c>
      <c r="H346" s="33">
        <v>0</v>
      </c>
      <c r="I346" s="33">
        <v>3</v>
      </c>
      <c r="J346" s="33">
        <v>1</v>
      </c>
      <c r="K346" s="33">
        <v>0</v>
      </c>
      <c r="L346" s="33">
        <v>0</v>
      </c>
      <c r="M346" s="33">
        <v>0</v>
      </c>
      <c r="N346" s="33">
        <v>0</v>
      </c>
      <c r="O346" s="156">
        <v>38</v>
      </c>
      <c r="P346" s="33"/>
      <c r="Q346" s="33">
        <v>82</v>
      </c>
      <c r="R346" s="153">
        <v>1</v>
      </c>
      <c r="S346" s="94">
        <v>9</v>
      </c>
      <c r="U346" s="33">
        <v>39897.060000000005</v>
      </c>
      <c r="V346" s="33">
        <v>53908.46</v>
      </c>
      <c r="W346" s="33">
        <v>389841.64</v>
      </c>
      <c r="X346" s="33">
        <v>84275.07</v>
      </c>
      <c r="Y346" s="33">
        <v>13772.039999999999</v>
      </c>
      <c r="Z346" s="33">
        <v>36824.58</v>
      </c>
      <c r="AA346" s="33">
        <v>18786.410000000003</v>
      </c>
      <c r="AB346" s="33">
        <v>11253.11</v>
      </c>
      <c r="AC346" s="33">
        <v>96640.9</v>
      </c>
      <c r="AD346" s="33">
        <v>83363.820000000007</v>
      </c>
      <c r="AE346" s="33">
        <v>23852.62</v>
      </c>
      <c r="AF346" s="33">
        <v>852415.71000000008</v>
      </c>
    </row>
    <row r="347" spans="1:32">
      <c r="A347" s="94">
        <v>338</v>
      </c>
      <c r="B347" s="94" t="s">
        <v>930</v>
      </c>
      <c r="C347" s="33">
        <v>0</v>
      </c>
      <c r="D347" s="33">
        <v>0</v>
      </c>
      <c r="E347" s="33">
        <v>0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9</v>
      </c>
      <c r="O347" s="156">
        <v>0</v>
      </c>
      <c r="P347" s="33"/>
      <c r="Q347" s="33">
        <v>9</v>
      </c>
      <c r="R347" s="153">
        <v>1</v>
      </c>
      <c r="S347" s="94">
        <v>0</v>
      </c>
      <c r="U347" s="33">
        <v>3276</v>
      </c>
      <c r="V347" s="33">
        <v>5916.78</v>
      </c>
      <c r="W347" s="33">
        <v>59687.01</v>
      </c>
      <c r="X347" s="33">
        <v>4170.0599999999995</v>
      </c>
      <c r="Y347" s="33">
        <v>1865.79</v>
      </c>
      <c r="Z347" s="33">
        <v>10994.94</v>
      </c>
      <c r="AA347" s="33">
        <v>3294.18</v>
      </c>
      <c r="AB347" s="33">
        <v>4437.2699999999995</v>
      </c>
      <c r="AC347" s="33">
        <v>14821.38</v>
      </c>
      <c r="AD347" s="33">
        <v>10074.870000000001</v>
      </c>
      <c r="AE347" s="33">
        <v>0</v>
      </c>
      <c r="AF347" s="33">
        <v>118538.28</v>
      </c>
    </row>
    <row r="348" spans="1:32">
      <c r="A348" s="94">
        <v>339</v>
      </c>
      <c r="B348" s="94" t="s">
        <v>931</v>
      </c>
      <c r="C348" s="33">
        <v>0</v>
      </c>
      <c r="D348" s="33">
        <v>0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156">
        <v>0</v>
      </c>
      <c r="P348" s="33"/>
      <c r="Q348" s="33">
        <v>0</v>
      </c>
      <c r="R348" s="153">
        <v>1</v>
      </c>
      <c r="S348" s="94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  <c r="AE348" s="33">
        <v>0</v>
      </c>
      <c r="AF348" s="33">
        <v>0</v>
      </c>
    </row>
    <row r="349" spans="1:32">
      <c r="A349" s="94">
        <v>340</v>
      </c>
      <c r="B349" s="94" t="s">
        <v>932</v>
      </c>
      <c r="C349" s="33">
        <v>0</v>
      </c>
      <c r="D349" s="33">
        <v>0</v>
      </c>
      <c r="E349" s="33">
        <v>20</v>
      </c>
      <c r="F349" s="33">
        <v>124</v>
      </c>
      <c r="G349" s="33">
        <v>20</v>
      </c>
      <c r="H349" s="33">
        <v>0</v>
      </c>
      <c r="I349" s="33">
        <v>6</v>
      </c>
      <c r="J349" s="33">
        <v>2</v>
      </c>
      <c r="K349" s="33">
        <v>0</v>
      </c>
      <c r="L349" s="33">
        <v>0</v>
      </c>
      <c r="M349" s="33">
        <v>3</v>
      </c>
      <c r="N349" s="33">
        <v>9</v>
      </c>
      <c r="O349" s="156">
        <v>32</v>
      </c>
      <c r="P349" s="33"/>
      <c r="Q349" s="33">
        <v>176</v>
      </c>
      <c r="R349" s="153">
        <v>1</v>
      </c>
      <c r="S349" s="94">
        <v>4</v>
      </c>
      <c r="U349" s="33">
        <v>84162.08</v>
      </c>
      <c r="V349" s="33">
        <v>115705.91999999998</v>
      </c>
      <c r="W349" s="33">
        <v>707715.52999999991</v>
      </c>
      <c r="X349" s="33">
        <v>175008.12000000002</v>
      </c>
      <c r="Y349" s="33">
        <v>26661.360000000001</v>
      </c>
      <c r="Z349" s="33">
        <v>85953.01</v>
      </c>
      <c r="AA349" s="33">
        <v>41597.790000000008</v>
      </c>
      <c r="AB349" s="33">
        <v>27083.170000000002</v>
      </c>
      <c r="AC349" s="33">
        <v>188813.39000000004</v>
      </c>
      <c r="AD349" s="33">
        <v>164903.86000000002</v>
      </c>
      <c r="AE349" s="33">
        <v>47705.24</v>
      </c>
      <c r="AF349" s="33">
        <v>1665309.4700000002</v>
      </c>
    </row>
    <row r="350" spans="1:32">
      <c r="A350" s="94">
        <v>341</v>
      </c>
      <c r="B350" s="94" t="s">
        <v>933</v>
      </c>
      <c r="C350" s="33">
        <v>22</v>
      </c>
      <c r="D350" s="33">
        <v>0</v>
      </c>
      <c r="E350" s="33">
        <v>60</v>
      </c>
      <c r="F350" s="33">
        <v>284</v>
      </c>
      <c r="G350" s="33">
        <v>49</v>
      </c>
      <c r="H350" s="33">
        <v>0</v>
      </c>
      <c r="I350" s="33">
        <v>15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156">
        <v>93</v>
      </c>
      <c r="P350" s="33"/>
      <c r="Q350" s="33">
        <v>404</v>
      </c>
      <c r="R350" s="153">
        <v>1</v>
      </c>
      <c r="S350" s="94">
        <v>5</v>
      </c>
      <c r="U350" s="33">
        <v>194789.16</v>
      </c>
      <c r="V350" s="33">
        <v>265597.90000000002</v>
      </c>
      <c r="W350" s="33">
        <v>1610830.16</v>
      </c>
      <c r="X350" s="33">
        <v>417997.55000000005</v>
      </c>
      <c r="Y350" s="33">
        <v>60987.21</v>
      </c>
      <c r="Z350" s="33">
        <v>181505.1</v>
      </c>
      <c r="AA350" s="33">
        <v>92179.87</v>
      </c>
      <c r="AB350" s="33">
        <v>53848.130000000005</v>
      </c>
      <c r="AC350" s="33">
        <v>427956.49</v>
      </c>
      <c r="AD350" s="33">
        <v>379780.18</v>
      </c>
      <c r="AE350" s="33">
        <v>95410.48</v>
      </c>
      <c r="AF350" s="33">
        <v>3780882.2300000004</v>
      </c>
    </row>
    <row r="351" spans="1:32">
      <c r="A351" s="94">
        <v>342</v>
      </c>
      <c r="B351" s="94" t="s">
        <v>934</v>
      </c>
      <c r="C351" s="33">
        <v>82</v>
      </c>
      <c r="D351" s="33">
        <v>0</v>
      </c>
      <c r="E351" s="33">
        <v>258</v>
      </c>
      <c r="F351" s="33">
        <v>1272</v>
      </c>
      <c r="G351" s="33">
        <v>885</v>
      </c>
      <c r="H351" s="33">
        <v>928</v>
      </c>
      <c r="I351" s="33">
        <v>127</v>
      </c>
      <c r="J351" s="33">
        <v>34</v>
      </c>
      <c r="K351" s="33">
        <v>0</v>
      </c>
      <c r="L351" s="33">
        <v>0</v>
      </c>
      <c r="M351" s="33">
        <v>34</v>
      </c>
      <c r="N351" s="33">
        <v>8</v>
      </c>
      <c r="O351" s="156">
        <v>390</v>
      </c>
      <c r="P351" s="33"/>
      <c r="Q351" s="33">
        <v>3426</v>
      </c>
      <c r="R351" s="153">
        <v>1.0680000000000001</v>
      </c>
      <c r="S351" s="94">
        <v>2</v>
      </c>
      <c r="U351" s="33">
        <v>1763843.3102400003</v>
      </c>
      <c r="V351" s="33">
        <v>2405479.6183199994</v>
      </c>
      <c r="W351" s="33">
        <v>14020807.916400002</v>
      </c>
      <c r="X351" s="33">
        <v>3360124.1168400003</v>
      </c>
      <c r="Y351" s="33">
        <v>535901.83031999995</v>
      </c>
      <c r="Z351" s="33">
        <v>1788351.7400000002</v>
      </c>
      <c r="AA351" s="33">
        <v>1020523.6086000003</v>
      </c>
      <c r="AB351" s="33">
        <v>905392.54644000006</v>
      </c>
      <c r="AC351" s="33">
        <v>3762260.2180800005</v>
      </c>
      <c r="AD351" s="33">
        <v>3023164.3400000003</v>
      </c>
      <c r="AE351" s="33">
        <v>810989.08</v>
      </c>
      <c r="AF351" s="33">
        <v>33396838.325240005</v>
      </c>
    </row>
    <row r="352" spans="1:32">
      <c r="A352" s="94">
        <v>343</v>
      </c>
      <c r="B352" s="94" t="s">
        <v>935</v>
      </c>
      <c r="C352" s="33">
        <v>74</v>
      </c>
      <c r="D352" s="33">
        <v>0</v>
      </c>
      <c r="E352" s="33">
        <v>110</v>
      </c>
      <c r="F352" s="33">
        <v>491</v>
      </c>
      <c r="G352" s="33">
        <v>374</v>
      </c>
      <c r="H352" s="33">
        <v>402</v>
      </c>
      <c r="I352" s="33">
        <v>52</v>
      </c>
      <c r="J352" s="33">
        <v>14</v>
      </c>
      <c r="K352" s="33">
        <v>0</v>
      </c>
      <c r="L352" s="33">
        <v>0</v>
      </c>
      <c r="M352" s="33">
        <v>15</v>
      </c>
      <c r="N352" s="33">
        <v>0</v>
      </c>
      <c r="O352" s="156">
        <v>572</v>
      </c>
      <c r="P352" s="33"/>
      <c r="Q352" s="33">
        <v>1429</v>
      </c>
      <c r="R352" s="153">
        <v>1</v>
      </c>
      <c r="S352" s="94">
        <v>9</v>
      </c>
      <c r="U352" s="33">
        <v>685965.9</v>
      </c>
      <c r="V352" s="33">
        <v>939453.91999999993</v>
      </c>
      <c r="W352" s="33">
        <v>6815646.0899999999</v>
      </c>
      <c r="X352" s="33">
        <v>1299983.54</v>
      </c>
      <c r="Y352" s="33">
        <v>238434.98999999996</v>
      </c>
      <c r="Z352" s="33">
        <v>746877.54</v>
      </c>
      <c r="AA352" s="33">
        <v>400674.35</v>
      </c>
      <c r="AB352" s="33">
        <v>357225.98</v>
      </c>
      <c r="AC352" s="33">
        <v>1673212.3</v>
      </c>
      <c r="AD352" s="33">
        <v>1392430.92</v>
      </c>
      <c r="AE352" s="33">
        <v>333936.68</v>
      </c>
      <c r="AF352" s="33">
        <v>14883842.210000001</v>
      </c>
    </row>
    <row r="353" spans="1:32">
      <c r="A353" s="94">
        <v>344</v>
      </c>
      <c r="B353" s="94" t="s">
        <v>936</v>
      </c>
      <c r="C353" s="33">
        <v>60</v>
      </c>
      <c r="D353" s="33">
        <v>292</v>
      </c>
      <c r="E353" s="33">
        <v>10</v>
      </c>
      <c r="F353" s="33">
        <v>1745</v>
      </c>
      <c r="G353" s="33">
        <v>1093</v>
      </c>
      <c r="H353" s="33">
        <v>1236</v>
      </c>
      <c r="I353" s="33">
        <v>165</v>
      </c>
      <c r="J353" s="33">
        <v>44</v>
      </c>
      <c r="K353" s="33">
        <v>3</v>
      </c>
      <c r="L353" s="33">
        <v>24</v>
      </c>
      <c r="M353" s="33">
        <v>153</v>
      </c>
      <c r="N353" s="33">
        <v>6</v>
      </c>
      <c r="O353" s="156">
        <v>265</v>
      </c>
      <c r="P353" s="33"/>
      <c r="Q353" s="33">
        <v>4433</v>
      </c>
      <c r="R353" s="153">
        <v>1.042</v>
      </c>
      <c r="S353" s="94">
        <v>1</v>
      </c>
      <c r="U353" s="33">
        <v>2228313.2488000002</v>
      </c>
      <c r="V353" s="33">
        <v>3036406.6934799994</v>
      </c>
      <c r="W353" s="33">
        <v>17180971.287459999</v>
      </c>
      <c r="X353" s="33">
        <v>4228941.0782400006</v>
      </c>
      <c r="Y353" s="33">
        <v>664819.95558000007</v>
      </c>
      <c r="Z353" s="33">
        <v>2319823.7599999998</v>
      </c>
      <c r="AA353" s="33">
        <v>1298264.22832</v>
      </c>
      <c r="AB353" s="33">
        <v>1159203.7536200001</v>
      </c>
      <c r="AC353" s="33">
        <v>4666532.6356600011</v>
      </c>
      <c r="AD353" s="33">
        <v>3861963.5099999993</v>
      </c>
      <c r="AE353" s="33">
        <v>1049515.28</v>
      </c>
      <c r="AF353" s="33">
        <v>41694755.431160003</v>
      </c>
    </row>
    <row r="354" spans="1:32">
      <c r="A354" s="94">
        <v>345</v>
      </c>
      <c r="B354" s="94" t="s">
        <v>937</v>
      </c>
      <c r="C354" s="33">
        <v>0</v>
      </c>
      <c r="D354" s="33">
        <v>0</v>
      </c>
      <c r="E354" s="33">
        <v>0</v>
      </c>
      <c r="F354" s="33">
        <v>0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2</v>
      </c>
      <c r="O354" s="156">
        <v>0</v>
      </c>
      <c r="P354" s="33"/>
      <c r="Q354" s="33">
        <v>2</v>
      </c>
      <c r="R354" s="153">
        <v>1</v>
      </c>
      <c r="S354" s="94">
        <v>0</v>
      </c>
      <c r="U354" s="33">
        <v>728</v>
      </c>
      <c r="V354" s="33">
        <v>1314.84</v>
      </c>
      <c r="W354" s="33">
        <v>13263.78</v>
      </c>
      <c r="X354" s="33">
        <v>926.68</v>
      </c>
      <c r="Y354" s="33">
        <v>414.62</v>
      </c>
      <c r="Z354" s="33">
        <v>2443.3200000000002</v>
      </c>
      <c r="AA354" s="33">
        <v>732.04</v>
      </c>
      <c r="AB354" s="33">
        <v>986.06</v>
      </c>
      <c r="AC354" s="33">
        <v>3293.64</v>
      </c>
      <c r="AD354" s="33">
        <v>2238.86</v>
      </c>
      <c r="AE354" s="33">
        <v>0</v>
      </c>
      <c r="AF354" s="33">
        <v>26341.840000000004</v>
      </c>
    </row>
    <row r="355" spans="1:32">
      <c r="A355" s="94">
        <v>346</v>
      </c>
      <c r="B355" s="94" t="s">
        <v>938</v>
      </c>
      <c r="C355" s="33">
        <v>32</v>
      </c>
      <c r="D355" s="33">
        <v>0</v>
      </c>
      <c r="E355" s="33">
        <v>110</v>
      </c>
      <c r="F355" s="33">
        <v>665</v>
      </c>
      <c r="G355" s="33">
        <v>447</v>
      </c>
      <c r="H355" s="33">
        <v>526</v>
      </c>
      <c r="I355" s="33">
        <v>70</v>
      </c>
      <c r="J355" s="33">
        <v>19</v>
      </c>
      <c r="K355" s="33">
        <v>1</v>
      </c>
      <c r="L355" s="33">
        <v>0</v>
      </c>
      <c r="M355" s="33">
        <v>120</v>
      </c>
      <c r="N355" s="33">
        <v>3</v>
      </c>
      <c r="O355" s="156">
        <v>537</v>
      </c>
      <c r="P355" s="33"/>
      <c r="Q355" s="33">
        <v>1888</v>
      </c>
      <c r="R355" s="153">
        <v>1.024</v>
      </c>
      <c r="S355" s="94">
        <v>6</v>
      </c>
      <c r="U355" s="33">
        <v>932496.87552</v>
      </c>
      <c r="V355" s="33">
        <v>1270661.7139199998</v>
      </c>
      <c r="W355" s="33">
        <v>8642299.5455999989</v>
      </c>
      <c r="X355" s="33">
        <v>1763825.33632</v>
      </c>
      <c r="Y355" s="33">
        <v>310224.61952000007</v>
      </c>
      <c r="Z355" s="33">
        <v>988026.38</v>
      </c>
      <c r="AA355" s="33">
        <v>545630.21824000019</v>
      </c>
      <c r="AB355" s="33">
        <v>481488.30208000005</v>
      </c>
      <c r="AC355" s="33">
        <v>2177581.1891199998</v>
      </c>
      <c r="AD355" s="33">
        <v>1789946.7800000003</v>
      </c>
      <c r="AE355" s="33">
        <v>453199.77999999997</v>
      </c>
      <c r="AF355" s="33">
        <v>19355380.740320001</v>
      </c>
    </row>
    <row r="356" spans="1:32">
      <c r="A356" s="94">
        <v>347</v>
      </c>
      <c r="B356" s="94" t="s">
        <v>939</v>
      </c>
      <c r="C356" s="33">
        <v>133</v>
      </c>
      <c r="D356" s="33">
        <v>0</v>
      </c>
      <c r="E356" s="33">
        <v>366</v>
      </c>
      <c r="F356" s="33">
        <v>1701</v>
      </c>
      <c r="G356" s="33">
        <v>1036</v>
      </c>
      <c r="H356" s="33">
        <v>1352</v>
      </c>
      <c r="I356" s="33">
        <v>176</v>
      </c>
      <c r="J356" s="33">
        <v>47</v>
      </c>
      <c r="K356" s="33">
        <v>5</v>
      </c>
      <c r="L356" s="33">
        <v>0</v>
      </c>
      <c r="M356" s="33">
        <v>207</v>
      </c>
      <c r="N356" s="33">
        <v>26</v>
      </c>
      <c r="O356" s="156">
        <v>1346</v>
      </c>
      <c r="P356" s="33"/>
      <c r="Q356" s="33">
        <v>4758</v>
      </c>
      <c r="R356" s="153">
        <v>1.0549999999999999</v>
      </c>
      <c r="S356" s="94">
        <v>6</v>
      </c>
      <c r="U356" s="33">
        <v>2417831.49755</v>
      </c>
      <c r="V356" s="33">
        <v>3299352.4775999994</v>
      </c>
      <c r="W356" s="33">
        <v>22390364.60255</v>
      </c>
      <c r="X356" s="33">
        <v>4597882.4319999991</v>
      </c>
      <c r="Y356" s="33">
        <v>801537.21004999999</v>
      </c>
      <c r="Z356" s="33">
        <v>2511319.34</v>
      </c>
      <c r="AA356" s="33">
        <v>1409533.7311499999</v>
      </c>
      <c r="AB356" s="33">
        <v>1254109.2848999999</v>
      </c>
      <c r="AC356" s="33">
        <v>5630029.8554500015</v>
      </c>
      <c r="AD356" s="33">
        <v>4497510.4200000009</v>
      </c>
      <c r="AE356" s="33">
        <v>1121073.1399999999</v>
      </c>
      <c r="AF356" s="33">
        <v>49930543.991250016</v>
      </c>
    </row>
    <row r="357" spans="1:32">
      <c r="A357" s="94">
        <v>348</v>
      </c>
      <c r="B357" s="94" t="s">
        <v>940</v>
      </c>
      <c r="C357" s="33">
        <v>470</v>
      </c>
      <c r="D357" s="33">
        <v>2</v>
      </c>
      <c r="E357" s="33">
        <v>997</v>
      </c>
      <c r="F357" s="33">
        <v>6508</v>
      </c>
      <c r="G357" s="33">
        <v>4053</v>
      </c>
      <c r="H357" s="33">
        <v>4373</v>
      </c>
      <c r="I357" s="33">
        <v>1022</v>
      </c>
      <c r="J357" s="33">
        <v>249</v>
      </c>
      <c r="K357" s="33">
        <v>796</v>
      </c>
      <c r="L357" s="33">
        <v>1</v>
      </c>
      <c r="M357" s="33">
        <v>8947</v>
      </c>
      <c r="N357" s="33">
        <v>1868</v>
      </c>
      <c r="O357" s="156">
        <v>16076</v>
      </c>
      <c r="P357" s="33"/>
      <c r="Q357" s="33">
        <v>27381</v>
      </c>
      <c r="R357" s="153">
        <v>1</v>
      </c>
      <c r="S357" s="94">
        <v>10</v>
      </c>
      <c r="U357" s="33">
        <v>13159605.119999999</v>
      </c>
      <c r="V357" s="33">
        <v>18000500.999999996</v>
      </c>
      <c r="W357" s="33">
        <v>166450547.41</v>
      </c>
      <c r="X357" s="33">
        <v>24829942.760000002</v>
      </c>
      <c r="Y357" s="33">
        <v>5445681.5899999999</v>
      </c>
      <c r="Z357" s="33">
        <v>14914962.870000001</v>
      </c>
      <c r="AA357" s="33">
        <v>7894603.2000000011</v>
      </c>
      <c r="AB357" s="33">
        <v>6126384.1699999999</v>
      </c>
      <c r="AC357" s="33">
        <v>38574466.909999996</v>
      </c>
      <c r="AD357" s="33">
        <v>31254294.540000003</v>
      </c>
      <c r="AE357" s="33">
        <v>5939302.3799999999</v>
      </c>
      <c r="AF357" s="33">
        <v>332590291.94999999</v>
      </c>
    </row>
    <row r="358" spans="1:32">
      <c r="A358" s="94">
        <v>349</v>
      </c>
      <c r="B358" s="94" t="s">
        <v>941</v>
      </c>
      <c r="C358" s="33">
        <v>1</v>
      </c>
      <c r="D358" s="33">
        <v>0</v>
      </c>
      <c r="E358" s="33">
        <v>9</v>
      </c>
      <c r="F358" s="33">
        <v>40</v>
      </c>
      <c r="G358" s="33">
        <v>34</v>
      </c>
      <c r="H358" s="33">
        <v>25</v>
      </c>
      <c r="I358" s="33">
        <v>5</v>
      </c>
      <c r="J358" s="33">
        <v>1</v>
      </c>
      <c r="K358" s="33">
        <v>0</v>
      </c>
      <c r="L358" s="33">
        <v>0</v>
      </c>
      <c r="M358" s="33">
        <v>0</v>
      </c>
      <c r="N358" s="33">
        <v>13</v>
      </c>
      <c r="O358" s="156">
        <v>18</v>
      </c>
      <c r="P358" s="33"/>
      <c r="Q358" s="33">
        <v>122</v>
      </c>
      <c r="R358" s="153">
        <v>1</v>
      </c>
      <c r="S358" s="94">
        <v>3</v>
      </c>
      <c r="U358" s="33">
        <v>59299.570000000007</v>
      </c>
      <c r="V358" s="33">
        <v>79876.540000000008</v>
      </c>
      <c r="W358" s="33">
        <v>518898.48000000004</v>
      </c>
      <c r="X358" s="33">
        <v>113539.90999999999</v>
      </c>
      <c r="Y358" s="33">
        <v>19326.310000000001</v>
      </c>
      <c r="Z358" s="33">
        <v>71511.22</v>
      </c>
      <c r="AA358" s="33">
        <v>34694.720000000001</v>
      </c>
      <c r="AB358" s="33">
        <v>32069.73</v>
      </c>
      <c r="AC358" s="33">
        <v>138115.99000000002</v>
      </c>
      <c r="AD358" s="33">
        <v>114935.76000000001</v>
      </c>
      <c r="AE358" s="33">
        <v>23852.62</v>
      </c>
      <c r="AF358" s="33">
        <v>1206120.8500000003</v>
      </c>
    </row>
    <row r="359" spans="1:32">
      <c r="A359" s="94">
        <v>350</v>
      </c>
      <c r="B359" s="94" t="s">
        <v>942</v>
      </c>
      <c r="C359" s="33">
        <v>78</v>
      </c>
      <c r="D359" s="33">
        <v>86</v>
      </c>
      <c r="E359" s="33">
        <v>17</v>
      </c>
      <c r="F359" s="33">
        <v>697</v>
      </c>
      <c r="G359" s="33">
        <v>161</v>
      </c>
      <c r="H359" s="33">
        <v>0</v>
      </c>
      <c r="I359" s="33">
        <v>35</v>
      </c>
      <c r="J359" s="33">
        <v>9</v>
      </c>
      <c r="K359" s="33">
        <v>0</v>
      </c>
      <c r="L359" s="33">
        <v>1</v>
      </c>
      <c r="M359" s="33">
        <v>8</v>
      </c>
      <c r="N359" s="33">
        <v>0</v>
      </c>
      <c r="O359" s="156">
        <v>116</v>
      </c>
      <c r="P359" s="33"/>
      <c r="Q359" s="33">
        <v>966</v>
      </c>
      <c r="R359" s="153">
        <v>1.02</v>
      </c>
      <c r="S359" s="94">
        <v>2</v>
      </c>
      <c r="U359" s="33">
        <v>471222.76200000005</v>
      </c>
      <c r="V359" s="33">
        <v>647435.47319999989</v>
      </c>
      <c r="W359" s="33">
        <v>3571667.4143999997</v>
      </c>
      <c r="X359" s="33">
        <v>1001172.9012000001</v>
      </c>
      <c r="Y359" s="33">
        <v>141541.9626</v>
      </c>
      <c r="Z359" s="33">
        <v>433474.87999999995</v>
      </c>
      <c r="AA359" s="33">
        <v>228581.56140000001</v>
      </c>
      <c r="AB359" s="33">
        <v>138118.83240000001</v>
      </c>
      <c r="AC359" s="33">
        <v>993246.07319999998</v>
      </c>
      <c r="AD359" s="33">
        <v>870636.35</v>
      </c>
      <c r="AE359" s="33">
        <v>214673.58</v>
      </c>
      <c r="AF359" s="33">
        <v>8711771.7903999984</v>
      </c>
    </row>
    <row r="360" spans="1:32">
      <c r="A360" s="94">
        <v>351</v>
      </c>
      <c r="B360" s="94" t="s">
        <v>943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156">
        <v>0</v>
      </c>
      <c r="P360" s="33"/>
      <c r="Q360" s="33">
        <v>0</v>
      </c>
      <c r="R360" s="153">
        <v>1</v>
      </c>
      <c r="S360" s="94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</row>
    <row r="361" spans="1:32">
      <c r="A361" s="94">
        <v>406</v>
      </c>
      <c r="B361" s="94" t="s">
        <v>792</v>
      </c>
      <c r="C361" s="33">
        <v>0</v>
      </c>
      <c r="D361" s="33">
        <v>0</v>
      </c>
      <c r="E361" s="33">
        <v>0</v>
      </c>
      <c r="F361" s="33">
        <v>0</v>
      </c>
      <c r="G361" s="33">
        <v>0</v>
      </c>
      <c r="H361" s="33">
        <v>0</v>
      </c>
      <c r="I361" s="33">
        <v>5</v>
      </c>
      <c r="J361" s="33">
        <v>0</v>
      </c>
      <c r="K361" s="33">
        <v>0</v>
      </c>
      <c r="L361" s="33">
        <v>0</v>
      </c>
      <c r="M361" s="33">
        <v>0</v>
      </c>
      <c r="N361" s="33">
        <v>103</v>
      </c>
      <c r="O361" s="156">
        <v>168</v>
      </c>
      <c r="P361" s="33"/>
      <c r="Q361" s="33">
        <v>103</v>
      </c>
      <c r="R361" s="153">
        <v>1</v>
      </c>
      <c r="S361" s="207">
        <v>10</v>
      </c>
      <c r="U361" s="33">
        <v>50053.3</v>
      </c>
      <c r="V361" s="33">
        <v>67714.259999999995</v>
      </c>
      <c r="W361" s="33">
        <v>1268117.98</v>
      </c>
      <c r="X361" s="33">
        <v>86424.51999999999</v>
      </c>
      <c r="Y361" s="33">
        <v>35315.71</v>
      </c>
      <c r="Z361" s="33">
        <v>127576.23000000001</v>
      </c>
      <c r="AA361" s="33">
        <v>37700.06</v>
      </c>
      <c r="AB361" s="33">
        <v>50782.09</v>
      </c>
      <c r="AC361" s="33">
        <v>267607.02</v>
      </c>
      <c r="AD361" s="33">
        <v>186376.99000000002</v>
      </c>
      <c r="AE361" s="33">
        <v>0</v>
      </c>
      <c r="AF361" s="33">
        <v>2177668.16</v>
      </c>
    </row>
    <row r="362" spans="1:32">
      <c r="A362" s="94">
        <v>600</v>
      </c>
      <c r="B362" s="94" t="s">
        <v>974</v>
      </c>
      <c r="C362" s="33">
        <v>111</v>
      </c>
      <c r="D362" s="33">
        <v>250</v>
      </c>
      <c r="E362" s="33">
        <v>2</v>
      </c>
      <c r="F362" s="33">
        <v>1837</v>
      </c>
      <c r="G362" s="33">
        <v>1340</v>
      </c>
      <c r="H362" s="33">
        <v>1943</v>
      </c>
      <c r="I362" s="33">
        <v>204</v>
      </c>
      <c r="J362" s="33">
        <v>55</v>
      </c>
      <c r="K362" s="33">
        <v>0</v>
      </c>
      <c r="L362" s="33">
        <v>46</v>
      </c>
      <c r="M362" s="33">
        <v>183</v>
      </c>
      <c r="N362" s="33">
        <v>0</v>
      </c>
      <c r="O362" s="156">
        <v>366</v>
      </c>
      <c r="P362" s="33"/>
      <c r="Q362" s="33">
        <v>5509</v>
      </c>
      <c r="R362" s="153">
        <v>1.044</v>
      </c>
      <c r="S362" s="207">
        <v>1</v>
      </c>
      <c r="U362" s="33">
        <v>2772627.9202799997</v>
      </c>
      <c r="V362" s="33">
        <v>3780743.8341600001</v>
      </c>
      <c r="W362" s="33">
        <v>21850630.060319997</v>
      </c>
      <c r="X362" s="33">
        <v>5132183.1570000006</v>
      </c>
      <c r="Y362" s="33">
        <v>831514.89923999994</v>
      </c>
      <c r="Z362" s="33">
        <v>2983279.84</v>
      </c>
      <c r="AA362" s="33">
        <v>1676228.6624400001</v>
      </c>
      <c r="AB362" s="33">
        <v>1595036.03076</v>
      </c>
      <c r="AC362" s="33">
        <v>5835119.0788800018</v>
      </c>
      <c r="AD362" s="33">
        <v>4778316.4299999988</v>
      </c>
      <c r="AE362" s="33">
        <v>1311894.0999999999</v>
      </c>
      <c r="AF362" s="33">
        <v>52547574.013080001</v>
      </c>
    </row>
    <row r="363" spans="1:32">
      <c r="A363" s="94">
        <v>603</v>
      </c>
      <c r="B363" s="94" t="s">
        <v>980</v>
      </c>
      <c r="C363" s="33">
        <v>54</v>
      </c>
      <c r="D363" s="33">
        <v>0</v>
      </c>
      <c r="E363" s="33">
        <v>91</v>
      </c>
      <c r="F363" s="33">
        <v>563</v>
      </c>
      <c r="G363" s="33">
        <v>347</v>
      </c>
      <c r="H363" s="33">
        <v>378</v>
      </c>
      <c r="I363" s="33">
        <v>52</v>
      </c>
      <c r="J363" s="33">
        <v>14</v>
      </c>
      <c r="K363" s="33">
        <v>1</v>
      </c>
      <c r="L363" s="33">
        <v>0</v>
      </c>
      <c r="M363" s="33">
        <v>8</v>
      </c>
      <c r="N363" s="33">
        <v>0</v>
      </c>
      <c r="O363" s="156">
        <v>700</v>
      </c>
      <c r="P363" s="33"/>
      <c r="Q363" s="33">
        <v>1415</v>
      </c>
      <c r="R363" s="153">
        <v>1</v>
      </c>
      <c r="S363" s="207">
        <v>10</v>
      </c>
      <c r="U363" s="33">
        <v>680687.72000000009</v>
      </c>
      <c r="V363" s="33">
        <v>929921.1399999999</v>
      </c>
      <c r="W363" s="33">
        <v>7182569.9900000002</v>
      </c>
      <c r="X363" s="33">
        <v>1303064.1800000002</v>
      </c>
      <c r="Y363" s="33">
        <v>245525.08999999997</v>
      </c>
      <c r="Z363" s="33">
        <v>734267.99</v>
      </c>
      <c r="AA363" s="33">
        <v>391541.07</v>
      </c>
      <c r="AB363" s="33">
        <v>345663.80000000005</v>
      </c>
      <c r="AC363" s="33">
        <v>1722946.6600000001</v>
      </c>
      <c r="AD363" s="33">
        <v>1426655.81</v>
      </c>
      <c r="AE363" s="33">
        <v>333936.68</v>
      </c>
      <c r="AF363" s="33">
        <v>15296780.130000001</v>
      </c>
    </row>
    <row r="364" spans="1:32">
      <c r="A364" s="94">
        <v>605</v>
      </c>
      <c r="B364" s="94" t="s">
        <v>4</v>
      </c>
      <c r="C364" s="33">
        <v>0</v>
      </c>
      <c r="D364" s="33">
        <v>0</v>
      </c>
      <c r="E364" s="33">
        <v>0</v>
      </c>
      <c r="F364" s="33">
        <v>0</v>
      </c>
      <c r="G364" s="33">
        <v>456</v>
      </c>
      <c r="H364" s="33">
        <v>928</v>
      </c>
      <c r="I364" s="33">
        <v>56</v>
      </c>
      <c r="J364" s="33">
        <v>14</v>
      </c>
      <c r="K364" s="33">
        <v>0</v>
      </c>
      <c r="L364" s="33">
        <v>0</v>
      </c>
      <c r="M364" s="33">
        <v>61</v>
      </c>
      <c r="N364" s="33">
        <v>51</v>
      </c>
      <c r="O364" s="156">
        <v>340</v>
      </c>
      <c r="P364" s="33"/>
      <c r="Q364" s="33">
        <v>1496</v>
      </c>
      <c r="R364" s="153">
        <v>1</v>
      </c>
      <c r="S364" s="207">
        <v>5</v>
      </c>
      <c r="U364" s="33">
        <v>720402.20000000007</v>
      </c>
      <c r="V364" s="33">
        <v>983500.32000000007</v>
      </c>
      <c r="W364" s="33">
        <v>6956159.5299999993</v>
      </c>
      <c r="X364" s="33">
        <v>1179091</v>
      </c>
      <c r="Y364" s="33">
        <v>241190.52</v>
      </c>
      <c r="Z364" s="33">
        <v>955260.53000000014</v>
      </c>
      <c r="AA364" s="33">
        <v>509292.41000000003</v>
      </c>
      <c r="AB364" s="33">
        <v>588158.63</v>
      </c>
      <c r="AC364" s="33">
        <v>1702359.93</v>
      </c>
      <c r="AD364" s="33">
        <v>1366094.66</v>
      </c>
      <c r="AE364" s="33">
        <v>333936.68</v>
      </c>
      <c r="AF364" s="33">
        <v>15535446.409999998</v>
      </c>
    </row>
    <row r="365" spans="1:32">
      <c r="A365" s="94">
        <v>610</v>
      </c>
      <c r="B365" s="94" t="s">
        <v>9</v>
      </c>
      <c r="C365" s="33">
        <v>62</v>
      </c>
      <c r="D365" s="33">
        <v>0</v>
      </c>
      <c r="E365" s="33">
        <v>146</v>
      </c>
      <c r="F365" s="33">
        <v>818</v>
      </c>
      <c r="G365" s="33">
        <v>520</v>
      </c>
      <c r="H365" s="33">
        <v>652</v>
      </c>
      <c r="I365" s="33">
        <v>82</v>
      </c>
      <c r="J365" s="33">
        <v>22</v>
      </c>
      <c r="K365" s="33">
        <v>0</v>
      </c>
      <c r="L365" s="33">
        <v>0</v>
      </c>
      <c r="M365" s="33">
        <v>39</v>
      </c>
      <c r="N365" s="33">
        <v>0</v>
      </c>
      <c r="O365" s="156">
        <v>431</v>
      </c>
      <c r="P365" s="33"/>
      <c r="Q365" s="33">
        <v>2206</v>
      </c>
      <c r="R365" s="153">
        <v>1</v>
      </c>
      <c r="S365" s="207">
        <v>4</v>
      </c>
      <c r="U365" s="33">
        <v>1064259.6599999999</v>
      </c>
      <c r="V365" s="33">
        <v>1450269.1399999997</v>
      </c>
      <c r="W365" s="33">
        <v>9092779.8600000013</v>
      </c>
      <c r="X365" s="33">
        <v>2020440.4000000001</v>
      </c>
      <c r="Y365" s="33">
        <v>335699.39</v>
      </c>
      <c r="Z365" s="33">
        <v>1161809.3500000001</v>
      </c>
      <c r="AA365" s="33">
        <v>620129.41</v>
      </c>
      <c r="AB365" s="33">
        <v>560263.92000000004</v>
      </c>
      <c r="AC365" s="33">
        <v>2355724.1500000004</v>
      </c>
      <c r="AD365" s="33">
        <v>2004320.3900000001</v>
      </c>
      <c r="AE365" s="33">
        <v>524757.64</v>
      </c>
      <c r="AF365" s="33">
        <v>21190453.310000002</v>
      </c>
    </row>
    <row r="366" spans="1:32">
      <c r="A366" s="94">
        <v>615</v>
      </c>
      <c r="B366" s="94" t="s">
        <v>18</v>
      </c>
      <c r="C366" s="33">
        <v>49</v>
      </c>
      <c r="D366" s="33">
        <v>0</v>
      </c>
      <c r="E366" s="33">
        <v>128</v>
      </c>
      <c r="F366" s="33">
        <v>652</v>
      </c>
      <c r="G366" s="33">
        <v>423</v>
      </c>
      <c r="H366" s="33">
        <v>473</v>
      </c>
      <c r="I366" s="33">
        <v>64</v>
      </c>
      <c r="J366" s="33">
        <v>17</v>
      </c>
      <c r="K366" s="33">
        <v>0</v>
      </c>
      <c r="L366" s="33">
        <v>0</v>
      </c>
      <c r="M366" s="33">
        <v>25</v>
      </c>
      <c r="N366" s="33">
        <v>0</v>
      </c>
      <c r="O366" s="156">
        <v>747</v>
      </c>
      <c r="P366" s="33"/>
      <c r="Q366" s="33">
        <v>1726</v>
      </c>
      <c r="R366" s="153">
        <v>1</v>
      </c>
      <c r="S366" s="207">
        <v>9</v>
      </c>
      <c r="U366" s="33">
        <v>831575.55</v>
      </c>
      <c r="V366" s="33">
        <v>1134378.7</v>
      </c>
      <c r="W366" s="33">
        <v>8430150.9400000013</v>
      </c>
      <c r="X366" s="33">
        <v>1588061.56</v>
      </c>
      <c r="Y366" s="33">
        <v>292292.95</v>
      </c>
      <c r="Z366" s="33">
        <v>899019.02</v>
      </c>
      <c r="AA366" s="33">
        <v>480413.12</v>
      </c>
      <c r="AB366" s="33">
        <v>425572.05999999994</v>
      </c>
      <c r="AC366" s="33">
        <v>2051145.06</v>
      </c>
      <c r="AD366" s="33">
        <v>1706723.77</v>
      </c>
      <c r="AE366" s="33">
        <v>405494.54</v>
      </c>
      <c r="AF366" s="33">
        <v>18244827.27</v>
      </c>
    </row>
    <row r="367" spans="1:32">
      <c r="A367" s="94">
        <v>616</v>
      </c>
      <c r="B367" s="94" t="s">
        <v>557</v>
      </c>
      <c r="C367" s="33">
        <v>32</v>
      </c>
      <c r="D367" s="33">
        <v>3</v>
      </c>
      <c r="E367" s="33">
        <v>100</v>
      </c>
      <c r="F367" s="33">
        <v>689</v>
      </c>
      <c r="G367" s="33">
        <v>396</v>
      </c>
      <c r="H367" s="33">
        <v>499</v>
      </c>
      <c r="I367" s="33">
        <v>65</v>
      </c>
      <c r="J367" s="33">
        <v>17</v>
      </c>
      <c r="K367" s="33">
        <v>0</v>
      </c>
      <c r="L367" s="33">
        <v>1</v>
      </c>
      <c r="M367" s="33">
        <v>55</v>
      </c>
      <c r="N367" s="33">
        <v>0</v>
      </c>
      <c r="O367" s="156">
        <v>501</v>
      </c>
      <c r="P367" s="33"/>
      <c r="Q367" s="33">
        <v>1758</v>
      </c>
      <c r="R367" s="153">
        <v>1</v>
      </c>
      <c r="S367" s="207">
        <v>6</v>
      </c>
      <c r="U367" s="33">
        <v>845553.69000000006</v>
      </c>
      <c r="V367" s="33">
        <v>1155087.3</v>
      </c>
      <c r="W367" s="33">
        <v>7777433.8900000006</v>
      </c>
      <c r="X367" s="33">
        <v>1613223.82</v>
      </c>
      <c r="Y367" s="33">
        <v>279240.93</v>
      </c>
      <c r="Z367" s="33">
        <v>919918.31</v>
      </c>
      <c r="AA367" s="33">
        <v>491390.59</v>
      </c>
      <c r="AB367" s="33">
        <v>438399.47</v>
      </c>
      <c r="AC367" s="33">
        <v>1959551.7199999997</v>
      </c>
      <c r="AD367" s="33">
        <v>1654123.6900000002</v>
      </c>
      <c r="AE367" s="33">
        <v>405494.54</v>
      </c>
      <c r="AF367" s="33">
        <v>17539417.950000003</v>
      </c>
    </row>
    <row r="368" spans="1:32">
      <c r="A368" s="94">
        <v>618</v>
      </c>
      <c r="B368" s="94" t="s">
        <v>668</v>
      </c>
      <c r="C368" s="33">
        <v>16</v>
      </c>
      <c r="D368" s="33">
        <v>0</v>
      </c>
      <c r="E368" s="33">
        <v>81</v>
      </c>
      <c r="F368" s="33">
        <v>325</v>
      </c>
      <c r="G368" s="33">
        <v>252</v>
      </c>
      <c r="H368" s="33">
        <v>313</v>
      </c>
      <c r="I368" s="33">
        <v>41</v>
      </c>
      <c r="J368" s="33">
        <v>10</v>
      </c>
      <c r="K368" s="33">
        <v>0</v>
      </c>
      <c r="L368" s="33">
        <v>0</v>
      </c>
      <c r="M368" s="33">
        <v>30</v>
      </c>
      <c r="N368" s="33">
        <v>54</v>
      </c>
      <c r="O368" s="156">
        <v>408</v>
      </c>
      <c r="P368" s="33"/>
      <c r="Q368" s="33">
        <v>1063</v>
      </c>
      <c r="R368" s="153">
        <v>1</v>
      </c>
      <c r="S368" s="207">
        <v>8</v>
      </c>
      <c r="U368" s="33">
        <v>515057.42000000004</v>
      </c>
      <c r="V368" s="33">
        <v>698837.62</v>
      </c>
      <c r="W368" s="33">
        <v>5266323.84</v>
      </c>
      <c r="X368" s="33">
        <v>966658.96</v>
      </c>
      <c r="Y368" s="33">
        <v>182149.02999999997</v>
      </c>
      <c r="Z368" s="33">
        <v>602457.82999999996</v>
      </c>
      <c r="AA368" s="33">
        <v>307485.24000000005</v>
      </c>
      <c r="AB368" s="33">
        <v>289058.42</v>
      </c>
      <c r="AC368" s="33">
        <v>1288593.17</v>
      </c>
      <c r="AD368" s="33">
        <v>1059610.5</v>
      </c>
      <c r="AE368" s="33">
        <v>238526.19999999998</v>
      </c>
      <c r="AF368" s="33">
        <v>11414758.229999999</v>
      </c>
    </row>
    <row r="369" spans="1:32">
      <c r="A369" s="94">
        <v>620</v>
      </c>
      <c r="B369" s="94" t="s">
        <v>42</v>
      </c>
      <c r="C369" s="33">
        <v>0</v>
      </c>
      <c r="D369" s="33">
        <v>0</v>
      </c>
      <c r="E369" s="33">
        <v>0</v>
      </c>
      <c r="F369" s="33">
        <v>0</v>
      </c>
      <c r="G369" s="33">
        <v>231</v>
      </c>
      <c r="H369" s="33">
        <v>292</v>
      </c>
      <c r="I369" s="33">
        <v>20</v>
      </c>
      <c r="J369" s="33">
        <v>5</v>
      </c>
      <c r="K369" s="33">
        <v>0</v>
      </c>
      <c r="L369" s="33">
        <v>0</v>
      </c>
      <c r="M369" s="33">
        <v>5</v>
      </c>
      <c r="N369" s="33">
        <v>0</v>
      </c>
      <c r="O369" s="156">
        <v>57</v>
      </c>
      <c r="P369" s="33"/>
      <c r="Q369" s="33">
        <v>528</v>
      </c>
      <c r="R369" s="153">
        <v>1</v>
      </c>
      <c r="S369" s="207">
        <v>2</v>
      </c>
      <c r="U369" s="33">
        <v>254998.5</v>
      </c>
      <c r="V369" s="33">
        <v>347117.75999999995</v>
      </c>
      <c r="W369" s="33">
        <v>2110557.37</v>
      </c>
      <c r="X369" s="33">
        <v>421943.32999999996</v>
      </c>
      <c r="Y369" s="33">
        <v>79037.049999999988</v>
      </c>
      <c r="Z369" s="33">
        <v>313795.36</v>
      </c>
      <c r="AA369" s="33">
        <v>175787.48</v>
      </c>
      <c r="AB369" s="33">
        <v>194009.37</v>
      </c>
      <c r="AC369" s="33">
        <v>554649.07999999996</v>
      </c>
      <c r="AD369" s="33">
        <v>452598.64</v>
      </c>
      <c r="AE369" s="33">
        <v>119263.09999999999</v>
      </c>
      <c r="AF369" s="33">
        <v>5023757.0399999991</v>
      </c>
    </row>
    <row r="370" spans="1:32">
      <c r="A370" s="94">
        <v>622</v>
      </c>
      <c r="B370" s="94" t="s">
        <v>50</v>
      </c>
      <c r="C370" s="33">
        <v>63</v>
      </c>
      <c r="D370" s="33">
        <v>0</v>
      </c>
      <c r="E370" s="33">
        <v>133</v>
      </c>
      <c r="F370" s="33">
        <v>646</v>
      </c>
      <c r="G370" s="33">
        <v>424</v>
      </c>
      <c r="H370" s="33">
        <v>474</v>
      </c>
      <c r="I370" s="33">
        <v>65</v>
      </c>
      <c r="J370" s="33">
        <v>17</v>
      </c>
      <c r="K370" s="33">
        <v>0</v>
      </c>
      <c r="L370" s="33">
        <v>0</v>
      </c>
      <c r="M370" s="33">
        <v>58</v>
      </c>
      <c r="N370" s="33">
        <v>0</v>
      </c>
      <c r="O370" s="156">
        <v>376</v>
      </c>
      <c r="P370" s="33"/>
      <c r="Q370" s="33">
        <v>1767</v>
      </c>
      <c r="R370" s="153">
        <v>1</v>
      </c>
      <c r="S370" s="207">
        <v>5</v>
      </c>
      <c r="U370" s="33">
        <v>849011.95000000007</v>
      </c>
      <c r="V370" s="33">
        <v>1161333.0599999998</v>
      </c>
      <c r="W370" s="33">
        <v>7377022.0800000001</v>
      </c>
      <c r="X370" s="33">
        <v>1621861.63</v>
      </c>
      <c r="Y370" s="33">
        <v>271794.29000000004</v>
      </c>
      <c r="Z370" s="33">
        <v>917518.64</v>
      </c>
      <c r="AA370" s="33">
        <v>492022.68</v>
      </c>
      <c r="AB370" s="33">
        <v>430860.23000000004</v>
      </c>
      <c r="AC370" s="33">
        <v>1907282.0000000002</v>
      </c>
      <c r="AD370" s="33">
        <v>1621706.6</v>
      </c>
      <c r="AE370" s="33">
        <v>405494.54</v>
      </c>
      <c r="AF370" s="33">
        <v>17055907.699999999</v>
      </c>
    </row>
    <row r="371" spans="1:32">
      <c r="A371" s="94">
        <v>625</v>
      </c>
      <c r="B371" s="94" t="s">
        <v>568</v>
      </c>
      <c r="C371" s="33">
        <v>117</v>
      </c>
      <c r="D371" s="33">
        <v>0</v>
      </c>
      <c r="E371" s="33">
        <v>352</v>
      </c>
      <c r="F371" s="33">
        <v>2010</v>
      </c>
      <c r="G371" s="33">
        <v>1324</v>
      </c>
      <c r="H371" s="33">
        <v>1598</v>
      </c>
      <c r="I371" s="33">
        <v>200</v>
      </c>
      <c r="J371" s="33">
        <v>53</v>
      </c>
      <c r="K371" s="33">
        <v>0</v>
      </c>
      <c r="L371" s="33">
        <v>0</v>
      </c>
      <c r="M371" s="33">
        <v>55</v>
      </c>
      <c r="N371" s="33">
        <v>0</v>
      </c>
      <c r="O371" s="156">
        <v>917</v>
      </c>
      <c r="P371" s="33"/>
      <c r="Q371" s="33">
        <v>5398</v>
      </c>
      <c r="R371" s="153">
        <v>1</v>
      </c>
      <c r="S371" s="207">
        <v>4</v>
      </c>
      <c r="U371" s="33">
        <v>2600292.9499999997</v>
      </c>
      <c r="V371" s="33">
        <v>3548425.6199999996</v>
      </c>
      <c r="W371" s="33">
        <v>21745238.100000001</v>
      </c>
      <c r="X371" s="33">
        <v>4932778.3699999982</v>
      </c>
      <c r="Y371" s="33">
        <v>810720.03999999992</v>
      </c>
      <c r="Z371" s="33">
        <v>2843134.2299999995</v>
      </c>
      <c r="AA371" s="33">
        <v>1518512.71</v>
      </c>
      <c r="AB371" s="33">
        <v>1377077.46</v>
      </c>
      <c r="AC371" s="33">
        <v>5689103.4400000004</v>
      </c>
      <c r="AD371" s="33">
        <v>4849514.53</v>
      </c>
      <c r="AE371" s="33">
        <v>1264188.8599999999</v>
      </c>
      <c r="AF371" s="33">
        <v>51178986.309999995</v>
      </c>
    </row>
    <row r="372" spans="1:32">
      <c r="A372" s="94">
        <v>632</v>
      </c>
      <c r="B372" s="94" t="s">
        <v>594</v>
      </c>
      <c r="C372" s="33">
        <v>4</v>
      </c>
      <c r="D372" s="33">
        <v>0</v>
      </c>
      <c r="E372" s="33">
        <v>12</v>
      </c>
      <c r="F372" s="33">
        <v>86</v>
      </c>
      <c r="G372" s="33">
        <v>24</v>
      </c>
      <c r="H372" s="33">
        <v>0</v>
      </c>
      <c r="I372" s="33">
        <v>5</v>
      </c>
      <c r="J372" s="33">
        <v>1</v>
      </c>
      <c r="K372" s="33">
        <v>0</v>
      </c>
      <c r="L372" s="33">
        <v>0</v>
      </c>
      <c r="M372" s="33">
        <v>0</v>
      </c>
      <c r="N372" s="33">
        <v>0</v>
      </c>
      <c r="O372" s="156">
        <v>47</v>
      </c>
      <c r="P372" s="33"/>
      <c r="Q372" s="33">
        <v>124</v>
      </c>
      <c r="R372" s="153">
        <v>1</v>
      </c>
      <c r="S372" s="207">
        <v>8</v>
      </c>
      <c r="U372" s="33">
        <v>60209.600000000006</v>
      </c>
      <c r="V372" s="33">
        <v>81520.12</v>
      </c>
      <c r="W372" s="33">
        <v>555694.66999999993</v>
      </c>
      <c r="X372" s="33">
        <v>129412.04</v>
      </c>
      <c r="Y372" s="33">
        <v>20314.789999999997</v>
      </c>
      <c r="Z372" s="33">
        <v>55847.710000000006</v>
      </c>
      <c r="AA372" s="33">
        <v>28943.68</v>
      </c>
      <c r="AB372" s="33">
        <v>17610.559999999998</v>
      </c>
      <c r="AC372" s="33">
        <v>142553.45000000001</v>
      </c>
      <c r="AD372" s="33">
        <v>123709.27</v>
      </c>
      <c r="AE372" s="33">
        <v>23852.62</v>
      </c>
      <c r="AF372" s="33">
        <v>1239668.51</v>
      </c>
    </row>
    <row r="373" spans="1:32">
      <c r="A373" s="94">
        <v>635</v>
      </c>
      <c r="B373" s="94" t="s">
        <v>31</v>
      </c>
      <c r="C373" s="33">
        <v>45</v>
      </c>
      <c r="D373" s="33">
        <v>0</v>
      </c>
      <c r="E373" s="33">
        <v>93</v>
      </c>
      <c r="F373" s="33">
        <v>530</v>
      </c>
      <c r="G373" s="33">
        <v>414</v>
      </c>
      <c r="H373" s="33">
        <v>546</v>
      </c>
      <c r="I373" s="33">
        <v>60</v>
      </c>
      <c r="J373" s="33">
        <v>16</v>
      </c>
      <c r="K373" s="33">
        <v>1</v>
      </c>
      <c r="L373" s="33">
        <v>0</v>
      </c>
      <c r="M373" s="33">
        <v>5</v>
      </c>
      <c r="N373" s="33">
        <v>0</v>
      </c>
      <c r="O373" s="156">
        <v>524</v>
      </c>
      <c r="P373" s="33"/>
      <c r="Q373" s="33">
        <v>1612</v>
      </c>
      <c r="R373" s="153">
        <v>1</v>
      </c>
      <c r="S373" s="207">
        <v>7</v>
      </c>
      <c r="U373" s="33">
        <v>777336.23</v>
      </c>
      <c r="V373" s="33">
        <v>1059104.0799999998</v>
      </c>
      <c r="W373" s="33">
        <v>7342699.6300000008</v>
      </c>
      <c r="X373" s="33">
        <v>1450889.9600000002</v>
      </c>
      <c r="Y373" s="33">
        <v>260117.37</v>
      </c>
      <c r="Z373" s="33">
        <v>866775.9800000001</v>
      </c>
      <c r="AA373" s="33">
        <v>463932.69</v>
      </c>
      <c r="AB373" s="33">
        <v>437887.67</v>
      </c>
      <c r="AC373" s="33">
        <v>1825364.15</v>
      </c>
      <c r="AD373" s="33">
        <v>1523514.3300000003</v>
      </c>
      <c r="AE373" s="33">
        <v>381641.92</v>
      </c>
      <c r="AF373" s="33">
        <v>16389264.010000002</v>
      </c>
    </row>
    <row r="374" spans="1:32">
      <c r="A374" s="94">
        <v>640</v>
      </c>
      <c r="B374" s="94" t="s">
        <v>580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1330</v>
      </c>
      <c r="I374" s="33">
        <v>50</v>
      </c>
      <c r="J374" s="33">
        <v>13</v>
      </c>
      <c r="K374" s="33">
        <v>0</v>
      </c>
      <c r="L374" s="33">
        <v>0</v>
      </c>
      <c r="M374" s="33">
        <v>10</v>
      </c>
      <c r="N374" s="33">
        <v>0</v>
      </c>
      <c r="O374" s="156">
        <v>80</v>
      </c>
      <c r="P374" s="33"/>
      <c r="Q374" s="33">
        <v>1340</v>
      </c>
      <c r="R374" s="153">
        <v>1.0549999999999999</v>
      </c>
      <c r="S374" s="207">
        <v>1</v>
      </c>
      <c r="U374" s="33">
        <v>681564.16090000002</v>
      </c>
      <c r="V374" s="33">
        <v>929394.65399999986</v>
      </c>
      <c r="W374" s="33">
        <v>6208310.1809999999</v>
      </c>
      <c r="X374" s="33">
        <v>1065474.3986999998</v>
      </c>
      <c r="Y374" s="33">
        <v>204226.05600000001</v>
      </c>
      <c r="Z374" s="33">
        <v>950288.6</v>
      </c>
      <c r="AA374" s="33">
        <v>516661.45749999996</v>
      </c>
      <c r="AB374" s="33">
        <v>693176.03949999984</v>
      </c>
      <c r="AC374" s="33">
        <v>1433166.8599999999</v>
      </c>
      <c r="AD374" s="33">
        <v>1109170.2000000002</v>
      </c>
      <c r="AE374" s="33">
        <v>310084.06</v>
      </c>
      <c r="AF374" s="33">
        <v>14101516.6676</v>
      </c>
    </row>
    <row r="375" spans="1:32">
      <c r="A375" s="94">
        <v>645</v>
      </c>
      <c r="B375" s="94" t="s">
        <v>619</v>
      </c>
      <c r="C375" s="33">
        <v>39</v>
      </c>
      <c r="D375" s="33">
        <v>0</v>
      </c>
      <c r="E375" s="33">
        <v>260</v>
      </c>
      <c r="F375" s="33">
        <v>1201</v>
      </c>
      <c r="G375" s="33">
        <v>787</v>
      </c>
      <c r="H375" s="33">
        <v>953</v>
      </c>
      <c r="I375" s="33">
        <v>129</v>
      </c>
      <c r="J375" s="33">
        <v>34</v>
      </c>
      <c r="K375" s="33">
        <v>0</v>
      </c>
      <c r="L375" s="33">
        <v>0</v>
      </c>
      <c r="M375" s="33">
        <v>244</v>
      </c>
      <c r="N375" s="33">
        <v>0</v>
      </c>
      <c r="O375" s="156">
        <v>1415</v>
      </c>
      <c r="P375" s="33"/>
      <c r="Q375" s="33">
        <v>3465</v>
      </c>
      <c r="R375" s="153">
        <v>1</v>
      </c>
      <c r="S375" s="207">
        <v>9</v>
      </c>
      <c r="U375" s="33">
        <v>1670576.7700000003</v>
      </c>
      <c r="V375" s="33">
        <v>2277631.98</v>
      </c>
      <c r="W375" s="33">
        <v>16979633.460000001</v>
      </c>
      <c r="X375" s="33">
        <v>3174854.36</v>
      </c>
      <c r="Y375" s="33">
        <v>588659.98</v>
      </c>
      <c r="Z375" s="33">
        <v>1806109.51</v>
      </c>
      <c r="AA375" s="33">
        <v>974620.45000000019</v>
      </c>
      <c r="AB375" s="33">
        <v>851667.94</v>
      </c>
      <c r="AC375" s="33">
        <v>4130896.22</v>
      </c>
      <c r="AD375" s="33">
        <v>3440610.9499999997</v>
      </c>
      <c r="AE375" s="33">
        <v>810989.08</v>
      </c>
      <c r="AF375" s="33">
        <v>36706250.700000003</v>
      </c>
    </row>
    <row r="376" spans="1:32">
      <c r="A376" s="94">
        <v>650</v>
      </c>
      <c r="B376" s="94" t="s">
        <v>621</v>
      </c>
      <c r="C376" s="33">
        <v>66</v>
      </c>
      <c r="D376" s="33">
        <v>1</v>
      </c>
      <c r="E376" s="33">
        <v>191</v>
      </c>
      <c r="F376" s="33">
        <v>1086</v>
      </c>
      <c r="G376" s="33">
        <v>740</v>
      </c>
      <c r="H376" s="33">
        <v>584</v>
      </c>
      <c r="I376" s="33">
        <v>112</v>
      </c>
      <c r="J376" s="33">
        <v>26</v>
      </c>
      <c r="K376" s="33">
        <v>0</v>
      </c>
      <c r="L376" s="33">
        <v>0</v>
      </c>
      <c r="M376" s="33">
        <v>2</v>
      </c>
      <c r="N376" s="33">
        <v>285</v>
      </c>
      <c r="O376" s="156">
        <v>507</v>
      </c>
      <c r="P376" s="33"/>
      <c r="Q376" s="33">
        <v>2922</v>
      </c>
      <c r="R376" s="153">
        <v>1</v>
      </c>
      <c r="S376" s="207">
        <v>4</v>
      </c>
      <c r="U376" s="33">
        <v>1410118.55</v>
      </c>
      <c r="V376" s="33">
        <v>1920653.2</v>
      </c>
      <c r="W376" s="33">
        <v>12564618.040000001</v>
      </c>
      <c r="X376" s="33">
        <v>2696840.4899999998</v>
      </c>
      <c r="Y376" s="33">
        <v>463465.35999999993</v>
      </c>
      <c r="Z376" s="33">
        <v>1690483.7100000004</v>
      </c>
      <c r="AA376" s="33">
        <v>822197.89999999991</v>
      </c>
      <c r="AB376" s="33">
        <v>748672.78</v>
      </c>
      <c r="AC376" s="33">
        <v>3307023.74</v>
      </c>
      <c r="AD376" s="33">
        <v>2756157.6500000004</v>
      </c>
      <c r="AE376" s="33">
        <v>620168.12</v>
      </c>
      <c r="AF376" s="33">
        <v>29000399.540000003</v>
      </c>
    </row>
    <row r="377" spans="1:32">
      <c r="A377" s="94">
        <v>655</v>
      </c>
      <c r="B377" s="94" t="s">
        <v>624</v>
      </c>
      <c r="C377" s="33">
        <v>0</v>
      </c>
      <c r="D377" s="33">
        <v>0</v>
      </c>
      <c r="E377" s="33">
        <v>0</v>
      </c>
      <c r="F377" s="33">
        <v>0</v>
      </c>
      <c r="G377" s="33">
        <v>530</v>
      </c>
      <c r="H377" s="33">
        <v>677</v>
      </c>
      <c r="I377" s="33">
        <v>45</v>
      </c>
      <c r="J377" s="33">
        <v>12</v>
      </c>
      <c r="K377" s="33">
        <v>0</v>
      </c>
      <c r="L377" s="33">
        <v>0</v>
      </c>
      <c r="M377" s="33">
        <v>6</v>
      </c>
      <c r="N377" s="33">
        <v>0</v>
      </c>
      <c r="O377" s="156">
        <v>61</v>
      </c>
      <c r="P377" s="33"/>
      <c r="Q377" s="33">
        <v>1213</v>
      </c>
      <c r="R377" s="153">
        <v>1.048</v>
      </c>
      <c r="S377" s="207">
        <v>1</v>
      </c>
      <c r="U377" s="33">
        <v>612797.89935999992</v>
      </c>
      <c r="V377" s="33">
        <v>835728.08207999996</v>
      </c>
      <c r="W377" s="33">
        <v>4849584.9339200007</v>
      </c>
      <c r="X377" s="33">
        <v>1007261.15888</v>
      </c>
      <c r="Y377" s="33">
        <v>184823.77088</v>
      </c>
      <c r="Z377" s="33">
        <v>722183.11</v>
      </c>
      <c r="AA377" s="33">
        <v>423708.68463999999</v>
      </c>
      <c r="AB377" s="33">
        <v>469384.53848000005</v>
      </c>
      <c r="AC377" s="33">
        <v>1297016.1183999998</v>
      </c>
      <c r="AD377" s="33">
        <v>1013930</v>
      </c>
      <c r="AE377" s="33">
        <v>286231.44</v>
      </c>
      <c r="AF377" s="33">
        <v>11702649.736640001</v>
      </c>
    </row>
    <row r="378" spans="1:32">
      <c r="A378" s="94">
        <v>658</v>
      </c>
      <c r="B378" s="94" t="s">
        <v>585</v>
      </c>
      <c r="C378" s="33">
        <v>59</v>
      </c>
      <c r="D378" s="33">
        <v>0</v>
      </c>
      <c r="E378" s="33">
        <v>242</v>
      </c>
      <c r="F378" s="33">
        <v>1411</v>
      </c>
      <c r="G378" s="33">
        <v>1040</v>
      </c>
      <c r="H378" s="33">
        <v>1079</v>
      </c>
      <c r="I378" s="33">
        <v>144</v>
      </c>
      <c r="J378" s="33">
        <v>38</v>
      </c>
      <c r="K378" s="33">
        <v>6</v>
      </c>
      <c r="L378" s="33">
        <v>0</v>
      </c>
      <c r="M378" s="33">
        <v>57</v>
      </c>
      <c r="N378" s="33">
        <v>0</v>
      </c>
      <c r="O378" s="156">
        <v>888</v>
      </c>
      <c r="P378" s="33"/>
      <c r="Q378" s="33">
        <v>3862</v>
      </c>
      <c r="R378" s="153">
        <v>1</v>
      </c>
      <c r="S378" s="207">
        <v>5</v>
      </c>
      <c r="U378" s="33">
        <v>1862818.0299999998</v>
      </c>
      <c r="V378" s="33">
        <v>2538627.9799999995</v>
      </c>
      <c r="W378" s="33">
        <v>16240383.58</v>
      </c>
      <c r="X378" s="33">
        <v>3532723.0100000002</v>
      </c>
      <c r="Y378" s="33">
        <v>597957.31000000006</v>
      </c>
      <c r="Z378" s="33">
        <v>2017545.9999999998</v>
      </c>
      <c r="AA378" s="33">
        <v>1085196.51</v>
      </c>
      <c r="AB378" s="33">
        <v>970588.53</v>
      </c>
      <c r="AC378" s="33">
        <v>4196061.92</v>
      </c>
      <c r="AD378" s="33">
        <v>3551725.0900000008</v>
      </c>
      <c r="AE378" s="33">
        <v>906399.55999999994</v>
      </c>
      <c r="AF378" s="33">
        <v>37500027.520000011</v>
      </c>
    </row>
    <row r="379" spans="1:32">
      <c r="A379" s="94">
        <v>660</v>
      </c>
      <c r="B379" s="94" t="s">
        <v>566</v>
      </c>
      <c r="C379" s="33">
        <v>0</v>
      </c>
      <c r="D379" s="33">
        <v>0</v>
      </c>
      <c r="E379" s="33">
        <v>0</v>
      </c>
      <c r="F379" s="33">
        <v>0</v>
      </c>
      <c r="G379" s="33">
        <v>515</v>
      </c>
      <c r="H379" s="33">
        <v>697</v>
      </c>
      <c r="I379" s="33">
        <v>46</v>
      </c>
      <c r="J379" s="33">
        <v>12</v>
      </c>
      <c r="K379" s="33">
        <v>0</v>
      </c>
      <c r="L379" s="33">
        <v>0</v>
      </c>
      <c r="M379" s="33">
        <v>23</v>
      </c>
      <c r="N379" s="33">
        <v>0</v>
      </c>
      <c r="O379" s="156">
        <v>412</v>
      </c>
      <c r="P379" s="33"/>
      <c r="Q379" s="33">
        <v>1235</v>
      </c>
      <c r="R379" s="153">
        <v>1</v>
      </c>
      <c r="S379" s="207">
        <v>7</v>
      </c>
      <c r="U379" s="33">
        <v>595251.07999999996</v>
      </c>
      <c r="V379" s="33">
        <v>811913.70000000007</v>
      </c>
      <c r="W379" s="33">
        <v>5865365.4199999999</v>
      </c>
      <c r="X379" s="33">
        <v>980295.45000000019</v>
      </c>
      <c r="Y379" s="33">
        <v>204591.52</v>
      </c>
      <c r="Z379" s="33">
        <v>737366.78</v>
      </c>
      <c r="AA379" s="33">
        <v>412206.56</v>
      </c>
      <c r="AB379" s="33">
        <v>456764.75999999995</v>
      </c>
      <c r="AC379" s="33">
        <v>1435749.6600000001</v>
      </c>
      <c r="AD379" s="33">
        <v>1149369.6599999999</v>
      </c>
      <c r="AE379" s="33">
        <v>286231.44</v>
      </c>
      <c r="AF379" s="33">
        <v>12935106.029999999</v>
      </c>
    </row>
    <row r="380" spans="1:32">
      <c r="A380" s="94">
        <v>662</v>
      </c>
      <c r="B380" s="94" t="s">
        <v>811</v>
      </c>
      <c r="C380" s="33">
        <v>5</v>
      </c>
      <c r="D380" s="33">
        <v>0</v>
      </c>
      <c r="E380" s="33">
        <v>10</v>
      </c>
      <c r="F380" s="33">
        <v>87</v>
      </c>
      <c r="G380" s="33">
        <v>62</v>
      </c>
      <c r="H380" s="33">
        <v>69</v>
      </c>
      <c r="I380" s="33">
        <v>10</v>
      </c>
      <c r="J380" s="33">
        <v>2</v>
      </c>
      <c r="K380" s="33">
        <v>0</v>
      </c>
      <c r="L380" s="33">
        <v>0</v>
      </c>
      <c r="M380" s="33">
        <v>0</v>
      </c>
      <c r="N380" s="33">
        <v>17</v>
      </c>
      <c r="O380" s="156">
        <v>47</v>
      </c>
      <c r="P380" s="33"/>
      <c r="Q380" s="33">
        <v>248</v>
      </c>
      <c r="R380" s="153">
        <v>1</v>
      </c>
      <c r="S380" s="207">
        <v>4</v>
      </c>
      <c r="U380" s="33">
        <v>120237.17000000001</v>
      </c>
      <c r="V380" s="33">
        <v>162711.5</v>
      </c>
      <c r="W380" s="33">
        <v>1072473.97</v>
      </c>
      <c r="X380" s="33">
        <v>228760.47</v>
      </c>
      <c r="Y380" s="33">
        <v>39215.730000000003</v>
      </c>
      <c r="Z380" s="33">
        <v>142891.71</v>
      </c>
      <c r="AA380" s="33">
        <v>71407.320000000007</v>
      </c>
      <c r="AB380" s="33">
        <v>68135.899999999994</v>
      </c>
      <c r="AC380" s="33">
        <v>278454.87000000005</v>
      </c>
      <c r="AD380" s="33">
        <v>232483.47000000003</v>
      </c>
      <c r="AE380" s="33">
        <v>47705.24</v>
      </c>
      <c r="AF380" s="33">
        <v>2464477.3500000006</v>
      </c>
    </row>
    <row r="381" spans="1:32">
      <c r="A381" s="94">
        <v>665</v>
      </c>
      <c r="B381" s="94" t="s">
        <v>656</v>
      </c>
      <c r="C381" s="33">
        <v>21</v>
      </c>
      <c r="D381" s="33">
        <v>0</v>
      </c>
      <c r="E381" s="33">
        <v>209</v>
      </c>
      <c r="F381" s="33">
        <v>1077</v>
      </c>
      <c r="G381" s="33">
        <v>747</v>
      </c>
      <c r="H381" s="33">
        <v>783</v>
      </c>
      <c r="I381" s="33">
        <v>107</v>
      </c>
      <c r="J381" s="33">
        <v>28</v>
      </c>
      <c r="K381" s="33">
        <v>0</v>
      </c>
      <c r="L381" s="33">
        <v>0</v>
      </c>
      <c r="M381" s="33">
        <v>28</v>
      </c>
      <c r="N381" s="33">
        <v>0</v>
      </c>
      <c r="O381" s="156">
        <v>526</v>
      </c>
      <c r="P381" s="33"/>
      <c r="Q381" s="33">
        <v>2855</v>
      </c>
      <c r="R381" s="153">
        <v>1</v>
      </c>
      <c r="S381" s="207">
        <v>4</v>
      </c>
      <c r="U381" s="33">
        <v>1378193.31</v>
      </c>
      <c r="V381" s="33">
        <v>1876605.5999999999</v>
      </c>
      <c r="W381" s="33">
        <v>11561710.410000002</v>
      </c>
      <c r="X381" s="33">
        <v>2627515.3000000003</v>
      </c>
      <c r="Y381" s="33">
        <v>432044.37999999995</v>
      </c>
      <c r="Z381" s="33">
        <v>1487776.9200000002</v>
      </c>
      <c r="AA381" s="33">
        <v>797285.73</v>
      </c>
      <c r="AB381" s="33">
        <v>709558.51</v>
      </c>
      <c r="AC381" s="33">
        <v>3031795.3200000003</v>
      </c>
      <c r="AD381" s="33">
        <v>2583403.84</v>
      </c>
      <c r="AE381" s="33">
        <v>667873.36</v>
      </c>
      <c r="AF381" s="33">
        <v>27153762.680000003</v>
      </c>
    </row>
    <row r="382" spans="1:32">
      <c r="A382" s="94">
        <v>670</v>
      </c>
      <c r="B382" s="94" t="s">
        <v>606</v>
      </c>
      <c r="C382" s="33">
        <v>0</v>
      </c>
      <c r="D382" s="33">
        <v>0</v>
      </c>
      <c r="E382" s="33">
        <v>0</v>
      </c>
      <c r="F382" s="33">
        <v>0</v>
      </c>
      <c r="G382" s="33">
        <v>217</v>
      </c>
      <c r="H382" s="33">
        <v>362</v>
      </c>
      <c r="I382" s="33">
        <v>22</v>
      </c>
      <c r="J382" s="33">
        <v>6</v>
      </c>
      <c r="K382" s="33">
        <v>0</v>
      </c>
      <c r="L382" s="33">
        <v>0</v>
      </c>
      <c r="M382" s="33">
        <v>5</v>
      </c>
      <c r="N382" s="33">
        <v>0</v>
      </c>
      <c r="O382" s="156">
        <v>126</v>
      </c>
      <c r="P382" s="33"/>
      <c r="Q382" s="33">
        <v>584</v>
      </c>
      <c r="R382" s="153">
        <v>1</v>
      </c>
      <c r="S382" s="207">
        <v>5</v>
      </c>
      <c r="U382" s="33">
        <v>282919.27999999997</v>
      </c>
      <c r="V382" s="33">
        <v>383933.27999999991</v>
      </c>
      <c r="W382" s="33">
        <v>2580886.41</v>
      </c>
      <c r="X382" s="33">
        <v>462104.01</v>
      </c>
      <c r="Y382" s="33">
        <v>91597.790000000008</v>
      </c>
      <c r="Z382" s="33">
        <v>357252.12</v>
      </c>
      <c r="AA382" s="33">
        <v>197321.02000000002</v>
      </c>
      <c r="AB382" s="33">
        <v>225528.13</v>
      </c>
      <c r="AC382" s="33">
        <v>642790.99000000011</v>
      </c>
      <c r="AD382" s="33">
        <v>519271.66999999993</v>
      </c>
      <c r="AE382" s="33">
        <v>143115.72</v>
      </c>
      <c r="AF382" s="33">
        <v>5886720.4199999999</v>
      </c>
    </row>
    <row r="383" spans="1:32">
      <c r="A383" s="94">
        <v>672</v>
      </c>
      <c r="B383" s="94" t="s">
        <v>54</v>
      </c>
      <c r="C383" s="33">
        <v>36</v>
      </c>
      <c r="D383" s="33">
        <v>0</v>
      </c>
      <c r="E383" s="33">
        <v>56</v>
      </c>
      <c r="F383" s="33">
        <v>316</v>
      </c>
      <c r="G383" s="33">
        <v>237</v>
      </c>
      <c r="H383" s="33">
        <v>224</v>
      </c>
      <c r="I383" s="33">
        <v>33</v>
      </c>
      <c r="J383" s="33">
        <v>8</v>
      </c>
      <c r="K383" s="33">
        <v>0</v>
      </c>
      <c r="L383" s="33">
        <v>0</v>
      </c>
      <c r="M383" s="33">
        <v>11</v>
      </c>
      <c r="N383" s="33">
        <v>31</v>
      </c>
      <c r="O383" s="156">
        <v>292</v>
      </c>
      <c r="P383" s="33"/>
      <c r="Q383" s="33">
        <v>893</v>
      </c>
      <c r="R383" s="153">
        <v>1</v>
      </c>
      <c r="S383" s="207">
        <v>7</v>
      </c>
      <c r="U383" s="33">
        <v>428055.02</v>
      </c>
      <c r="V383" s="33">
        <v>587076.41999999993</v>
      </c>
      <c r="W383" s="33">
        <v>4124666.91</v>
      </c>
      <c r="X383" s="33">
        <v>814116.85000000009</v>
      </c>
      <c r="Y383" s="33">
        <v>146849</v>
      </c>
      <c r="Z383" s="33">
        <v>484130.47</v>
      </c>
      <c r="AA383" s="33">
        <v>251298.3</v>
      </c>
      <c r="AB383" s="33">
        <v>225657.36</v>
      </c>
      <c r="AC383" s="33">
        <v>1036461.5900000001</v>
      </c>
      <c r="AD383" s="33">
        <v>861888.7</v>
      </c>
      <c r="AE383" s="33">
        <v>190820.96</v>
      </c>
      <c r="AF383" s="33">
        <v>9151021.5800000001</v>
      </c>
    </row>
    <row r="384" spans="1:32">
      <c r="A384" s="94">
        <v>673</v>
      </c>
      <c r="B384" s="94" t="s">
        <v>630</v>
      </c>
      <c r="C384" s="33">
        <v>27</v>
      </c>
      <c r="D384" s="33">
        <v>47</v>
      </c>
      <c r="E384" s="33">
        <v>17</v>
      </c>
      <c r="F384" s="33">
        <v>826</v>
      </c>
      <c r="G384" s="33">
        <v>614</v>
      </c>
      <c r="H384" s="33">
        <v>870</v>
      </c>
      <c r="I384" s="33">
        <v>89</v>
      </c>
      <c r="J384" s="33">
        <v>24</v>
      </c>
      <c r="K384" s="33">
        <v>0</v>
      </c>
      <c r="L384" s="33">
        <v>0</v>
      </c>
      <c r="M384" s="33">
        <v>15</v>
      </c>
      <c r="N384" s="33">
        <v>0</v>
      </c>
      <c r="O384" s="156">
        <v>183</v>
      </c>
      <c r="P384" s="33"/>
      <c r="Q384" s="33">
        <v>2380</v>
      </c>
      <c r="R384" s="153">
        <v>1</v>
      </c>
      <c r="S384" s="207">
        <v>1</v>
      </c>
      <c r="U384" s="33">
        <v>1149842.1199999999</v>
      </c>
      <c r="V384" s="33">
        <v>1564002.92</v>
      </c>
      <c r="W384" s="33">
        <v>9021934.2599999979</v>
      </c>
      <c r="X384" s="33">
        <v>2124270.88</v>
      </c>
      <c r="Y384" s="33">
        <v>343382.45999999996</v>
      </c>
      <c r="Z384" s="33">
        <v>1296804.6099999999</v>
      </c>
      <c r="AA384" s="33">
        <v>695134.43</v>
      </c>
      <c r="AB384" s="33">
        <v>675013.81</v>
      </c>
      <c r="AC384" s="33">
        <v>2409643.3100000005</v>
      </c>
      <c r="AD384" s="33">
        <v>2056254.72</v>
      </c>
      <c r="AE384" s="33">
        <v>572462.88</v>
      </c>
      <c r="AF384" s="33">
        <v>21908746.399999995</v>
      </c>
    </row>
    <row r="385" spans="1:32">
      <c r="A385" s="94">
        <v>674</v>
      </c>
      <c r="B385" s="94" t="s">
        <v>660</v>
      </c>
      <c r="C385" s="33">
        <v>14</v>
      </c>
      <c r="D385" s="33">
        <v>0</v>
      </c>
      <c r="E385" s="33">
        <v>98</v>
      </c>
      <c r="F385" s="33">
        <v>423</v>
      </c>
      <c r="G385" s="33">
        <v>253</v>
      </c>
      <c r="H385" s="33">
        <v>256</v>
      </c>
      <c r="I385" s="33">
        <v>40</v>
      </c>
      <c r="J385" s="33">
        <v>11</v>
      </c>
      <c r="K385" s="33">
        <v>12</v>
      </c>
      <c r="L385" s="33">
        <v>0</v>
      </c>
      <c r="M385" s="33">
        <v>48</v>
      </c>
      <c r="N385" s="33">
        <v>0</v>
      </c>
      <c r="O385" s="156">
        <v>432</v>
      </c>
      <c r="P385" s="33"/>
      <c r="Q385" s="33">
        <v>1091</v>
      </c>
      <c r="R385" s="153">
        <v>1</v>
      </c>
      <c r="S385" s="207">
        <v>9</v>
      </c>
      <c r="U385" s="33">
        <v>525249.64</v>
      </c>
      <c r="V385" s="33">
        <v>717245.48</v>
      </c>
      <c r="W385" s="33">
        <v>5222485.54</v>
      </c>
      <c r="X385" s="33">
        <v>1011060.5900000001</v>
      </c>
      <c r="Y385" s="33">
        <v>182985.88</v>
      </c>
      <c r="Z385" s="33">
        <v>556994.58000000007</v>
      </c>
      <c r="AA385" s="33">
        <v>299163.67000000004</v>
      </c>
      <c r="AB385" s="33">
        <v>251911.93000000002</v>
      </c>
      <c r="AC385" s="33">
        <v>1284088.23</v>
      </c>
      <c r="AD385" s="33">
        <v>1075316.1499999999</v>
      </c>
      <c r="AE385" s="33">
        <v>262378.82</v>
      </c>
      <c r="AF385" s="33">
        <v>11388880.510000002</v>
      </c>
    </row>
    <row r="386" spans="1:32">
      <c r="A386" s="94">
        <v>675</v>
      </c>
      <c r="B386" s="94" t="s">
        <v>677</v>
      </c>
      <c r="C386" s="33">
        <v>15</v>
      </c>
      <c r="D386" s="33">
        <v>0</v>
      </c>
      <c r="E386" s="33">
        <v>117</v>
      </c>
      <c r="F386" s="33">
        <v>658</v>
      </c>
      <c r="G386" s="33">
        <v>410</v>
      </c>
      <c r="H386" s="33">
        <v>548</v>
      </c>
      <c r="I386" s="33">
        <v>66</v>
      </c>
      <c r="J386" s="33">
        <v>18</v>
      </c>
      <c r="K386" s="33">
        <v>0</v>
      </c>
      <c r="L386" s="33">
        <v>0</v>
      </c>
      <c r="M386" s="33">
        <v>17</v>
      </c>
      <c r="N386" s="33">
        <v>0</v>
      </c>
      <c r="O386" s="156">
        <v>164</v>
      </c>
      <c r="P386" s="33"/>
      <c r="Q386" s="33">
        <v>1758</v>
      </c>
      <c r="R386" s="153">
        <v>1.0329999999999999</v>
      </c>
      <c r="S386" s="207">
        <v>2</v>
      </c>
      <c r="U386" s="33">
        <v>878835.06967</v>
      </c>
      <c r="V386" s="33">
        <v>1193544.5213999997</v>
      </c>
      <c r="W386" s="33">
        <v>6919174.9941700008</v>
      </c>
      <c r="X386" s="33">
        <v>1662242.1881499998</v>
      </c>
      <c r="Y386" s="33">
        <v>263412.33485999994</v>
      </c>
      <c r="Z386" s="33">
        <v>933313.12000000011</v>
      </c>
      <c r="AA386" s="33">
        <v>513305.54047000001</v>
      </c>
      <c r="AB386" s="33">
        <v>472148.07268999994</v>
      </c>
      <c r="AC386" s="33">
        <v>1848452.3383099998</v>
      </c>
      <c r="AD386" s="33">
        <v>1537977.47</v>
      </c>
      <c r="AE386" s="33">
        <v>429347.16</v>
      </c>
      <c r="AF386" s="33">
        <v>16651752.809720002</v>
      </c>
    </row>
    <row r="387" spans="1:32">
      <c r="A387" s="94">
        <v>680</v>
      </c>
      <c r="B387" s="94" t="s">
        <v>679</v>
      </c>
      <c r="C387" s="33">
        <v>68</v>
      </c>
      <c r="D387" s="33">
        <v>0</v>
      </c>
      <c r="E387" s="33">
        <v>168</v>
      </c>
      <c r="F387" s="33">
        <v>1000</v>
      </c>
      <c r="G387" s="33">
        <v>709</v>
      </c>
      <c r="H387" s="33">
        <v>1091</v>
      </c>
      <c r="I387" s="33">
        <v>114</v>
      </c>
      <c r="J387" s="33">
        <v>30</v>
      </c>
      <c r="K387" s="33">
        <v>4</v>
      </c>
      <c r="L387" s="33">
        <v>0</v>
      </c>
      <c r="M387" s="33">
        <v>20</v>
      </c>
      <c r="N387" s="33">
        <v>32</v>
      </c>
      <c r="O387" s="156">
        <v>512</v>
      </c>
      <c r="P387" s="33"/>
      <c r="Q387" s="33">
        <v>3056</v>
      </c>
      <c r="R387" s="153">
        <v>1</v>
      </c>
      <c r="S387" s="207">
        <v>4</v>
      </c>
      <c r="U387" s="33">
        <v>1474150.2</v>
      </c>
      <c r="V387" s="33">
        <v>2009076.2399999998</v>
      </c>
      <c r="W387" s="33">
        <v>12577913.960000001</v>
      </c>
      <c r="X387" s="33">
        <v>2741386.0499999993</v>
      </c>
      <c r="Y387" s="33">
        <v>462000.76999999996</v>
      </c>
      <c r="Z387" s="33">
        <v>1683899.51</v>
      </c>
      <c r="AA387" s="33">
        <v>888154.45000000019</v>
      </c>
      <c r="AB387" s="33">
        <v>856671.26</v>
      </c>
      <c r="AC387" s="33">
        <v>3248176.3500000006</v>
      </c>
      <c r="AD387" s="33">
        <v>2745180.93</v>
      </c>
      <c r="AE387" s="33">
        <v>715578.6</v>
      </c>
      <c r="AF387" s="33">
        <v>29402188.320000004</v>
      </c>
    </row>
    <row r="388" spans="1:32">
      <c r="A388" s="94">
        <v>683</v>
      </c>
      <c r="B388" s="94" t="s">
        <v>595</v>
      </c>
      <c r="C388" s="33">
        <v>0</v>
      </c>
      <c r="D388" s="33">
        <v>0</v>
      </c>
      <c r="E388" s="33">
        <v>0</v>
      </c>
      <c r="F388" s="33">
        <v>0</v>
      </c>
      <c r="G388" s="33">
        <v>258</v>
      </c>
      <c r="H388" s="33">
        <v>457</v>
      </c>
      <c r="I388" s="33">
        <v>27</v>
      </c>
      <c r="J388" s="33">
        <v>7</v>
      </c>
      <c r="K388" s="33">
        <v>0</v>
      </c>
      <c r="L388" s="33">
        <v>0</v>
      </c>
      <c r="M388" s="33">
        <v>9</v>
      </c>
      <c r="N388" s="33">
        <v>0</v>
      </c>
      <c r="O388" s="156">
        <v>139</v>
      </c>
      <c r="P388" s="33"/>
      <c r="Q388" s="33">
        <v>724</v>
      </c>
      <c r="R388" s="153">
        <v>1</v>
      </c>
      <c r="S388" s="207">
        <v>4</v>
      </c>
      <c r="U388" s="33">
        <v>348952.84</v>
      </c>
      <c r="V388" s="33">
        <v>475972.08</v>
      </c>
      <c r="W388" s="33">
        <v>3155539.48</v>
      </c>
      <c r="X388" s="33">
        <v>570151.62</v>
      </c>
      <c r="Y388" s="33">
        <v>112242.44</v>
      </c>
      <c r="Z388" s="33">
        <v>444950.81999999995</v>
      </c>
      <c r="AA388" s="33">
        <v>245232.47</v>
      </c>
      <c r="AB388" s="33">
        <v>281655.78999999998</v>
      </c>
      <c r="AC388" s="33">
        <v>787667.95999999985</v>
      </c>
      <c r="AD388" s="33">
        <v>637481.55999999994</v>
      </c>
      <c r="AE388" s="33">
        <v>166968.34</v>
      </c>
      <c r="AF388" s="33">
        <v>7226815.3999999994</v>
      </c>
    </row>
    <row r="389" spans="1:32">
      <c r="A389" s="94">
        <v>685</v>
      </c>
      <c r="B389" s="94" t="s">
        <v>583</v>
      </c>
      <c r="C389" s="33">
        <v>15</v>
      </c>
      <c r="D389" s="33">
        <v>0</v>
      </c>
      <c r="E389" s="33">
        <v>16</v>
      </c>
      <c r="F389" s="33">
        <v>52</v>
      </c>
      <c r="G389" s="33">
        <v>13</v>
      </c>
      <c r="H389" s="33">
        <v>0</v>
      </c>
      <c r="I389" s="33">
        <v>3</v>
      </c>
      <c r="J389" s="33">
        <v>1</v>
      </c>
      <c r="K389" s="33">
        <v>0</v>
      </c>
      <c r="L389" s="33">
        <v>0</v>
      </c>
      <c r="M389" s="33">
        <v>0</v>
      </c>
      <c r="N389" s="33">
        <v>0</v>
      </c>
      <c r="O389" s="156">
        <v>54</v>
      </c>
      <c r="P389" s="33"/>
      <c r="Q389" s="33">
        <v>89</v>
      </c>
      <c r="R389" s="153">
        <v>1</v>
      </c>
      <c r="S389" s="207">
        <v>10</v>
      </c>
      <c r="U389" s="33">
        <v>42263.19</v>
      </c>
      <c r="V389" s="33">
        <v>58181.82</v>
      </c>
      <c r="W389" s="33">
        <v>461672.22</v>
      </c>
      <c r="X389" s="33">
        <v>88867.260000000009</v>
      </c>
      <c r="Y389" s="33">
        <v>15732.43</v>
      </c>
      <c r="Z389" s="33">
        <v>39660.659999999996</v>
      </c>
      <c r="AA389" s="33">
        <v>20357.25</v>
      </c>
      <c r="AB389" s="33">
        <v>11636.95</v>
      </c>
      <c r="AC389" s="33">
        <v>110401.97000000002</v>
      </c>
      <c r="AD389" s="33">
        <v>93569.840000000011</v>
      </c>
      <c r="AE389" s="33">
        <v>23852.62</v>
      </c>
      <c r="AF389" s="33">
        <v>966196.21</v>
      </c>
    </row>
    <row r="390" spans="1:32">
      <c r="A390" s="94">
        <v>690</v>
      </c>
      <c r="B390" s="94" t="s">
        <v>789</v>
      </c>
      <c r="C390" s="33">
        <v>0</v>
      </c>
      <c r="D390" s="33">
        <v>0</v>
      </c>
      <c r="E390" s="33">
        <v>0</v>
      </c>
      <c r="F390" s="33">
        <v>0</v>
      </c>
      <c r="G390" s="33">
        <v>815</v>
      </c>
      <c r="H390" s="33">
        <v>1386</v>
      </c>
      <c r="I390" s="33">
        <v>83</v>
      </c>
      <c r="J390" s="33">
        <v>22</v>
      </c>
      <c r="K390" s="33">
        <v>0</v>
      </c>
      <c r="L390" s="33">
        <v>0</v>
      </c>
      <c r="M390" s="33">
        <v>5</v>
      </c>
      <c r="N390" s="33">
        <v>0</v>
      </c>
      <c r="O390" s="156">
        <v>203</v>
      </c>
      <c r="P390" s="33"/>
      <c r="Q390" s="33">
        <v>2206</v>
      </c>
      <c r="R390" s="153">
        <v>1.02</v>
      </c>
      <c r="S390" s="207">
        <v>2</v>
      </c>
      <c r="U390" s="33">
        <v>1088106.726</v>
      </c>
      <c r="V390" s="33">
        <v>1479273.8904000001</v>
      </c>
      <c r="W390" s="33">
        <v>9063370.3848000001</v>
      </c>
      <c r="X390" s="33">
        <v>1776984.0750000002</v>
      </c>
      <c r="Y390" s="33">
        <v>333052.93979999993</v>
      </c>
      <c r="Z390" s="33">
        <v>1354311.95</v>
      </c>
      <c r="AA390" s="33">
        <v>761670.23039999988</v>
      </c>
      <c r="AB390" s="33">
        <v>875414.21459999995</v>
      </c>
      <c r="AC390" s="33">
        <v>2337223.5527999997</v>
      </c>
      <c r="AD390" s="33">
        <v>1870178.2200000002</v>
      </c>
      <c r="AE390" s="33">
        <v>524757.64</v>
      </c>
      <c r="AF390" s="33">
        <v>21464343.823799998</v>
      </c>
    </row>
    <row r="391" spans="1:32">
      <c r="A391" s="94">
        <v>695</v>
      </c>
      <c r="B391" s="94" t="s">
        <v>720</v>
      </c>
      <c r="C391" s="33">
        <v>0</v>
      </c>
      <c r="D391" s="33">
        <v>0</v>
      </c>
      <c r="E391" s="33">
        <v>0</v>
      </c>
      <c r="F391" s="33">
        <v>0</v>
      </c>
      <c r="G391" s="33">
        <v>0</v>
      </c>
      <c r="H391" s="33">
        <v>1662</v>
      </c>
      <c r="I391" s="33">
        <v>63</v>
      </c>
      <c r="J391" s="33">
        <v>17</v>
      </c>
      <c r="K391" s="33">
        <v>0</v>
      </c>
      <c r="L391" s="33">
        <v>0</v>
      </c>
      <c r="M391" s="33">
        <v>5</v>
      </c>
      <c r="N391" s="33">
        <v>0</v>
      </c>
      <c r="O391" s="156">
        <v>100</v>
      </c>
      <c r="P391" s="33"/>
      <c r="Q391" s="33">
        <v>1667</v>
      </c>
      <c r="R391" s="153">
        <v>1.0509999999999999</v>
      </c>
      <c r="S391" s="207">
        <v>1</v>
      </c>
      <c r="U391" s="33">
        <v>848965.00879999995</v>
      </c>
      <c r="V391" s="33">
        <v>1151811.01614</v>
      </c>
      <c r="W391" s="33">
        <v>7697484.6610699994</v>
      </c>
      <c r="X391" s="33">
        <v>1325774.4279399998</v>
      </c>
      <c r="Y391" s="33">
        <v>253186.14173</v>
      </c>
      <c r="Z391" s="33">
        <v>1184413.8999999999</v>
      </c>
      <c r="AA391" s="33">
        <v>640884.23468999995</v>
      </c>
      <c r="AB391" s="33">
        <v>861893.94835999992</v>
      </c>
      <c r="AC391" s="33">
        <v>1776745.9474699995</v>
      </c>
      <c r="AD391" s="33">
        <v>1380588.6500000001</v>
      </c>
      <c r="AE391" s="33">
        <v>405494.54</v>
      </c>
      <c r="AF391" s="33">
        <v>17527242.476199996</v>
      </c>
    </row>
    <row r="392" spans="1:32">
      <c r="A392" s="94">
        <v>698</v>
      </c>
      <c r="B392" s="94" t="s">
        <v>948</v>
      </c>
      <c r="C392" s="33">
        <v>17</v>
      </c>
      <c r="D392" s="33">
        <v>0</v>
      </c>
      <c r="E392" s="33">
        <v>64</v>
      </c>
      <c r="F392" s="33">
        <v>538</v>
      </c>
      <c r="G392" s="33">
        <v>369</v>
      </c>
      <c r="H392" s="33">
        <v>399</v>
      </c>
      <c r="I392" s="33">
        <v>52</v>
      </c>
      <c r="J392" s="33">
        <v>14</v>
      </c>
      <c r="K392" s="33">
        <v>0</v>
      </c>
      <c r="L392" s="33">
        <v>0</v>
      </c>
      <c r="M392" s="33">
        <v>15</v>
      </c>
      <c r="N392" s="33">
        <v>0</v>
      </c>
      <c r="O392" s="156">
        <v>144</v>
      </c>
      <c r="P392" s="33"/>
      <c r="Q392" s="33">
        <v>1394</v>
      </c>
      <c r="R392" s="153">
        <v>1.0369999999999999</v>
      </c>
      <c r="S392" s="207">
        <v>2</v>
      </c>
      <c r="U392" s="33">
        <v>697945.93320999993</v>
      </c>
      <c r="V392" s="33">
        <v>950011.19277999992</v>
      </c>
      <c r="W392" s="33">
        <v>5501055.3252399992</v>
      </c>
      <c r="X392" s="33">
        <v>1321707.7692800001</v>
      </c>
      <c r="Y392" s="33">
        <v>210778.57710999995</v>
      </c>
      <c r="Z392" s="33">
        <v>730602.88000000012</v>
      </c>
      <c r="AA392" s="33">
        <v>406592.22795999993</v>
      </c>
      <c r="AB392" s="33">
        <v>367439.56705999997</v>
      </c>
      <c r="AC392" s="33">
        <v>1479102.9344899999</v>
      </c>
      <c r="AD392" s="33">
        <v>1223609.7</v>
      </c>
      <c r="AE392" s="33">
        <v>333936.68</v>
      </c>
      <c r="AF392" s="33">
        <v>13222782.787129998</v>
      </c>
    </row>
    <row r="393" spans="1:32">
      <c r="A393" s="94">
        <v>700</v>
      </c>
      <c r="B393" s="94" t="s">
        <v>598</v>
      </c>
      <c r="C393" s="33">
        <v>0</v>
      </c>
      <c r="D393" s="33">
        <v>0</v>
      </c>
      <c r="E393" s="33">
        <v>0</v>
      </c>
      <c r="F393" s="33">
        <v>0</v>
      </c>
      <c r="G393" s="33">
        <v>0</v>
      </c>
      <c r="H393" s="33">
        <v>520</v>
      </c>
      <c r="I393" s="33">
        <v>28</v>
      </c>
      <c r="J393" s="33">
        <v>5</v>
      </c>
      <c r="K393" s="33">
        <v>0</v>
      </c>
      <c r="L393" s="33">
        <v>0</v>
      </c>
      <c r="M393" s="33">
        <v>25</v>
      </c>
      <c r="N393" s="33">
        <v>160</v>
      </c>
      <c r="O393" s="156">
        <v>175</v>
      </c>
      <c r="P393" s="33"/>
      <c r="Q393" s="33">
        <v>705</v>
      </c>
      <c r="R393" s="153">
        <v>1</v>
      </c>
      <c r="S393" s="207">
        <v>6</v>
      </c>
      <c r="U393" s="33">
        <v>339524.58</v>
      </c>
      <c r="V393" s="33">
        <v>463481.1</v>
      </c>
      <c r="W393" s="33">
        <v>3979606.4400000004</v>
      </c>
      <c r="X393" s="33">
        <v>547441.4</v>
      </c>
      <c r="Y393" s="33">
        <v>125585.1</v>
      </c>
      <c r="Z393" s="33">
        <v>579158.75</v>
      </c>
      <c r="AA393" s="33">
        <v>256193.34999999998</v>
      </c>
      <c r="AB393" s="33">
        <v>338532.89999999997</v>
      </c>
      <c r="AC393" s="33">
        <v>912029.01</v>
      </c>
      <c r="AD393" s="33">
        <v>705532.11</v>
      </c>
      <c r="AE393" s="33">
        <v>119263.09999999999</v>
      </c>
      <c r="AF393" s="33">
        <v>8366347.8399999999</v>
      </c>
    </row>
    <row r="394" spans="1:32">
      <c r="A394" s="94">
        <v>705</v>
      </c>
      <c r="B394" s="94" t="s">
        <v>562</v>
      </c>
      <c r="C394" s="33">
        <v>0</v>
      </c>
      <c r="D394" s="33">
        <v>0</v>
      </c>
      <c r="E394" s="33">
        <v>0</v>
      </c>
      <c r="F394" s="33">
        <v>0</v>
      </c>
      <c r="G394" s="33">
        <v>656</v>
      </c>
      <c r="H394" s="33">
        <v>1311</v>
      </c>
      <c r="I394" s="33">
        <v>74</v>
      </c>
      <c r="J394" s="33">
        <v>20</v>
      </c>
      <c r="K394" s="33">
        <v>0</v>
      </c>
      <c r="L394" s="33">
        <v>0</v>
      </c>
      <c r="M394" s="33">
        <v>10</v>
      </c>
      <c r="N394" s="33">
        <v>0</v>
      </c>
      <c r="O394" s="156">
        <v>136</v>
      </c>
      <c r="P394" s="33"/>
      <c r="Q394" s="33">
        <v>1977</v>
      </c>
      <c r="R394" s="153">
        <v>1.036</v>
      </c>
      <c r="S394" s="207">
        <v>1</v>
      </c>
      <c r="U394" s="33">
        <v>990188.53584000003</v>
      </c>
      <c r="V394" s="33">
        <v>1346509.23624</v>
      </c>
      <c r="W394" s="33">
        <v>8200056.995480001</v>
      </c>
      <c r="X394" s="33">
        <v>1608133.83864</v>
      </c>
      <c r="Y394" s="33">
        <v>299682.54931999999</v>
      </c>
      <c r="Z394" s="33">
        <v>1231621.26</v>
      </c>
      <c r="AA394" s="33">
        <v>698592.99215999991</v>
      </c>
      <c r="AB394" s="33">
        <v>816296.19484000001</v>
      </c>
      <c r="AC394" s="33">
        <v>2103044.6620400003</v>
      </c>
      <c r="AD394" s="33">
        <v>1659807.59</v>
      </c>
      <c r="AE394" s="33">
        <v>477052.39999999997</v>
      </c>
      <c r="AF394" s="33">
        <v>19430986.254559997</v>
      </c>
    </row>
    <row r="395" spans="1:32">
      <c r="A395" s="94">
        <v>710</v>
      </c>
      <c r="B395" s="94" t="s">
        <v>756</v>
      </c>
      <c r="C395" s="33">
        <v>49</v>
      </c>
      <c r="D395" s="33">
        <v>0</v>
      </c>
      <c r="E395" s="33">
        <v>132</v>
      </c>
      <c r="F395" s="33">
        <v>821</v>
      </c>
      <c r="G395" s="33">
        <v>593</v>
      </c>
      <c r="H395" s="33">
        <v>620</v>
      </c>
      <c r="I395" s="33">
        <v>82</v>
      </c>
      <c r="J395" s="33">
        <v>22</v>
      </c>
      <c r="K395" s="33">
        <v>0</v>
      </c>
      <c r="L395" s="33">
        <v>0</v>
      </c>
      <c r="M395" s="33">
        <v>20</v>
      </c>
      <c r="N395" s="33">
        <v>0</v>
      </c>
      <c r="O395" s="156">
        <v>266</v>
      </c>
      <c r="P395" s="33"/>
      <c r="Q395" s="33">
        <v>2211</v>
      </c>
      <c r="R395" s="153">
        <v>1</v>
      </c>
      <c r="S395" s="207">
        <v>2</v>
      </c>
      <c r="U395" s="33">
        <v>1065897.53</v>
      </c>
      <c r="V395" s="33">
        <v>1453227.3999999997</v>
      </c>
      <c r="W395" s="33">
        <v>8503040.8599999994</v>
      </c>
      <c r="X395" s="33">
        <v>2020965.32</v>
      </c>
      <c r="Y395" s="33">
        <v>324537.11000000004</v>
      </c>
      <c r="Z395" s="33">
        <v>1155395.4000000001</v>
      </c>
      <c r="AA395" s="33">
        <v>620345.69000000006</v>
      </c>
      <c r="AB395" s="33">
        <v>556211.85</v>
      </c>
      <c r="AC395" s="33">
        <v>2277393.8200000003</v>
      </c>
      <c r="AD395" s="33">
        <v>1950660.8699999999</v>
      </c>
      <c r="AE395" s="33">
        <v>524757.64</v>
      </c>
      <c r="AF395" s="33">
        <v>20452433.489999998</v>
      </c>
    </row>
    <row r="396" spans="1:32">
      <c r="A396" s="94">
        <v>712</v>
      </c>
      <c r="B396" s="94" t="s">
        <v>85</v>
      </c>
      <c r="C396" s="33">
        <v>41</v>
      </c>
      <c r="D396" s="33">
        <v>0</v>
      </c>
      <c r="E396" s="33">
        <v>115</v>
      </c>
      <c r="F396" s="33">
        <v>682</v>
      </c>
      <c r="G396" s="33">
        <v>422</v>
      </c>
      <c r="H396" s="33">
        <v>580</v>
      </c>
      <c r="I396" s="33">
        <v>70</v>
      </c>
      <c r="J396" s="33">
        <v>19</v>
      </c>
      <c r="K396" s="33">
        <v>0</v>
      </c>
      <c r="L396" s="33">
        <v>0</v>
      </c>
      <c r="M396" s="33">
        <v>61</v>
      </c>
      <c r="N396" s="33">
        <v>0</v>
      </c>
      <c r="O396" s="156">
        <v>585</v>
      </c>
      <c r="P396" s="33"/>
      <c r="Q396" s="33">
        <v>1881</v>
      </c>
      <c r="R396" s="153">
        <v>1</v>
      </c>
      <c r="S396" s="207">
        <v>7</v>
      </c>
      <c r="U396" s="33">
        <v>908093.55</v>
      </c>
      <c r="V396" s="33">
        <v>1236278.7199999997</v>
      </c>
      <c r="W396" s="33">
        <v>8541558.1899999995</v>
      </c>
      <c r="X396" s="33">
        <v>1715906.8299999998</v>
      </c>
      <c r="Y396" s="33">
        <v>303112.62</v>
      </c>
      <c r="Z396" s="33">
        <v>996752.86</v>
      </c>
      <c r="AA396" s="33">
        <v>532648.75</v>
      </c>
      <c r="AB396" s="33">
        <v>485268.39</v>
      </c>
      <c r="AC396" s="33">
        <v>2127077.25</v>
      </c>
      <c r="AD396" s="33">
        <v>1786400.86</v>
      </c>
      <c r="AE396" s="33">
        <v>453199.77999999997</v>
      </c>
      <c r="AF396" s="33">
        <v>19086297.799999997</v>
      </c>
    </row>
    <row r="397" spans="1:32">
      <c r="A397" s="94">
        <v>715</v>
      </c>
      <c r="B397" s="94" t="s">
        <v>710</v>
      </c>
      <c r="C397" s="33">
        <v>0</v>
      </c>
      <c r="D397" s="33">
        <v>0</v>
      </c>
      <c r="E397" s="33">
        <v>0</v>
      </c>
      <c r="F397" s="33">
        <v>0</v>
      </c>
      <c r="G397" s="33">
        <v>181</v>
      </c>
      <c r="H397" s="33">
        <v>311</v>
      </c>
      <c r="I397" s="33">
        <v>19</v>
      </c>
      <c r="J397" s="33">
        <v>5</v>
      </c>
      <c r="K397" s="33">
        <v>0</v>
      </c>
      <c r="L397" s="33">
        <v>0</v>
      </c>
      <c r="M397" s="33">
        <v>2</v>
      </c>
      <c r="N397" s="33">
        <v>0</v>
      </c>
      <c r="O397" s="156">
        <v>100</v>
      </c>
      <c r="P397" s="33"/>
      <c r="Q397" s="33">
        <v>494</v>
      </c>
      <c r="R397" s="153">
        <v>1</v>
      </c>
      <c r="S397" s="207">
        <v>4</v>
      </c>
      <c r="U397" s="33">
        <v>240110.24</v>
      </c>
      <c r="V397" s="33">
        <v>324765.48000000004</v>
      </c>
      <c r="W397" s="33">
        <v>2164755.3899999997</v>
      </c>
      <c r="X397" s="33">
        <v>393324.52999999997</v>
      </c>
      <c r="Y397" s="33">
        <v>77032.25</v>
      </c>
      <c r="Z397" s="33">
        <v>303585.78000000003</v>
      </c>
      <c r="AA397" s="33">
        <v>167266.39000000001</v>
      </c>
      <c r="AB397" s="33">
        <v>192293.74</v>
      </c>
      <c r="AC397" s="33">
        <v>540577.89</v>
      </c>
      <c r="AD397" s="33">
        <v>437461.20999999996</v>
      </c>
      <c r="AE397" s="33">
        <v>119263.09999999999</v>
      </c>
      <c r="AF397" s="33">
        <v>4960435.9999999981</v>
      </c>
    </row>
    <row r="398" spans="1:32">
      <c r="A398" s="94">
        <v>717</v>
      </c>
      <c r="B398" s="94" t="s">
        <v>14</v>
      </c>
      <c r="C398" s="33">
        <v>38</v>
      </c>
      <c r="D398" s="33">
        <v>0</v>
      </c>
      <c r="E398" s="33">
        <v>77</v>
      </c>
      <c r="F398" s="33">
        <v>311</v>
      </c>
      <c r="G398" s="33">
        <v>236</v>
      </c>
      <c r="H398" s="33">
        <v>305</v>
      </c>
      <c r="I398" s="33">
        <v>35</v>
      </c>
      <c r="J398" s="33">
        <v>9</v>
      </c>
      <c r="K398" s="33">
        <v>0</v>
      </c>
      <c r="L398" s="33">
        <v>0</v>
      </c>
      <c r="M398" s="33">
        <v>2</v>
      </c>
      <c r="N398" s="33">
        <v>0</v>
      </c>
      <c r="O398" s="156">
        <v>375</v>
      </c>
      <c r="P398" s="33"/>
      <c r="Q398" s="33">
        <v>950</v>
      </c>
      <c r="R398" s="153">
        <v>1</v>
      </c>
      <c r="S398" s="207">
        <v>9</v>
      </c>
      <c r="U398" s="33">
        <v>456339.82</v>
      </c>
      <c r="V398" s="33">
        <v>624549.38</v>
      </c>
      <c r="W398" s="33">
        <v>4543618.6999999993</v>
      </c>
      <c r="X398" s="33">
        <v>859825.6</v>
      </c>
      <c r="Y398" s="33">
        <v>158079.95000000001</v>
      </c>
      <c r="Z398" s="33">
        <v>506557.39</v>
      </c>
      <c r="AA398" s="33">
        <v>270408.48</v>
      </c>
      <c r="AB398" s="33">
        <v>250182.36</v>
      </c>
      <c r="AC398" s="33">
        <v>1109320.5999999999</v>
      </c>
      <c r="AD398" s="33">
        <v>921796.51</v>
      </c>
      <c r="AE398" s="33">
        <v>214673.58</v>
      </c>
      <c r="AF398" s="33">
        <v>9915352.3699999992</v>
      </c>
    </row>
    <row r="399" spans="1:32">
      <c r="A399" s="94">
        <v>720</v>
      </c>
      <c r="B399" s="94" t="s">
        <v>824</v>
      </c>
      <c r="C399" s="33">
        <v>21</v>
      </c>
      <c r="D399" s="33">
        <v>0</v>
      </c>
      <c r="E399" s="33">
        <v>75</v>
      </c>
      <c r="F399" s="33">
        <v>477</v>
      </c>
      <c r="G399" s="33">
        <v>305</v>
      </c>
      <c r="H399" s="33">
        <v>398</v>
      </c>
      <c r="I399" s="33">
        <v>48</v>
      </c>
      <c r="J399" s="33">
        <v>13</v>
      </c>
      <c r="K399" s="33">
        <v>0</v>
      </c>
      <c r="L399" s="33">
        <v>0</v>
      </c>
      <c r="M399" s="33">
        <v>0</v>
      </c>
      <c r="N399" s="33">
        <v>20</v>
      </c>
      <c r="O399" s="156">
        <v>439</v>
      </c>
      <c r="P399" s="33"/>
      <c r="Q399" s="33">
        <v>1286</v>
      </c>
      <c r="R399" s="153">
        <v>1</v>
      </c>
      <c r="S399" s="207">
        <v>8</v>
      </c>
      <c r="U399" s="33">
        <v>621170.06999999995</v>
      </c>
      <c r="V399" s="33">
        <v>845113.62</v>
      </c>
      <c r="W399" s="33">
        <v>5980870.8899999997</v>
      </c>
      <c r="X399" s="33">
        <v>1170349.9000000001</v>
      </c>
      <c r="Y399" s="33">
        <v>210448.5</v>
      </c>
      <c r="Z399" s="33">
        <v>697530.42999999993</v>
      </c>
      <c r="AA399" s="33">
        <v>365442.89</v>
      </c>
      <c r="AB399" s="33">
        <v>341199.16</v>
      </c>
      <c r="AC399" s="33">
        <v>1480640.68</v>
      </c>
      <c r="AD399" s="33">
        <v>1233979.1000000001</v>
      </c>
      <c r="AE399" s="33">
        <v>310084.06</v>
      </c>
      <c r="AF399" s="33">
        <v>13256829.300000001</v>
      </c>
    </row>
    <row r="400" spans="1:32">
      <c r="A400" s="94">
        <v>725</v>
      </c>
      <c r="B400" s="94" t="s">
        <v>554</v>
      </c>
      <c r="C400" s="33">
        <v>126</v>
      </c>
      <c r="D400" s="33">
        <v>89</v>
      </c>
      <c r="E400" s="33">
        <v>123</v>
      </c>
      <c r="F400" s="33">
        <v>1181</v>
      </c>
      <c r="G400" s="33">
        <v>812</v>
      </c>
      <c r="H400" s="33">
        <v>1046</v>
      </c>
      <c r="I400" s="33">
        <v>122</v>
      </c>
      <c r="J400" s="33">
        <v>32</v>
      </c>
      <c r="K400" s="33">
        <v>0</v>
      </c>
      <c r="L400" s="33">
        <v>1</v>
      </c>
      <c r="M400" s="33">
        <v>35</v>
      </c>
      <c r="N400" s="33">
        <v>0</v>
      </c>
      <c r="O400" s="156">
        <v>264</v>
      </c>
      <c r="P400" s="33"/>
      <c r="Q400" s="33">
        <v>3306</v>
      </c>
      <c r="R400" s="153">
        <v>1.042</v>
      </c>
      <c r="S400" s="207">
        <v>1</v>
      </c>
      <c r="U400" s="33">
        <v>1656686.43882</v>
      </c>
      <c r="V400" s="33">
        <v>2264031.8209200003</v>
      </c>
      <c r="W400" s="33">
        <v>12964428.394120002</v>
      </c>
      <c r="X400" s="33">
        <v>3121157.4092000001</v>
      </c>
      <c r="Y400" s="33">
        <v>496230.94102000003</v>
      </c>
      <c r="Z400" s="33">
        <v>1758422.07</v>
      </c>
      <c r="AA400" s="33">
        <v>979418.28233999992</v>
      </c>
      <c r="AB400" s="33">
        <v>905159.81889999995</v>
      </c>
      <c r="AC400" s="33">
        <v>3482266.8856000002</v>
      </c>
      <c r="AD400" s="33">
        <v>2869328.22</v>
      </c>
      <c r="AE400" s="33">
        <v>763283.84</v>
      </c>
      <c r="AF400" s="33">
        <v>31260414.120920006</v>
      </c>
    </row>
    <row r="401" spans="1:32">
      <c r="A401" s="94">
        <v>728</v>
      </c>
      <c r="B401" s="94" t="s">
        <v>785</v>
      </c>
      <c r="C401" s="33">
        <v>26</v>
      </c>
      <c r="D401" s="33">
        <v>0</v>
      </c>
      <c r="E401" s="33">
        <v>16</v>
      </c>
      <c r="F401" s="33">
        <v>89</v>
      </c>
      <c r="G401" s="33">
        <v>17</v>
      </c>
      <c r="H401" s="33">
        <v>0</v>
      </c>
      <c r="I401" s="33">
        <v>5</v>
      </c>
      <c r="J401" s="33">
        <v>1</v>
      </c>
      <c r="K401" s="33">
        <v>0</v>
      </c>
      <c r="L401" s="33">
        <v>0</v>
      </c>
      <c r="M401" s="33">
        <v>0</v>
      </c>
      <c r="N401" s="33">
        <v>0</v>
      </c>
      <c r="O401" s="156">
        <v>69</v>
      </c>
      <c r="P401" s="33"/>
      <c r="Q401" s="33">
        <v>135</v>
      </c>
      <c r="R401" s="153">
        <v>1</v>
      </c>
      <c r="S401" s="207">
        <v>10</v>
      </c>
      <c r="U401" s="33">
        <v>64213.820000000007</v>
      </c>
      <c r="V401" s="33">
        <v>88751.96</v>
      </c>
      <c r="W401" s="33">
        <v>665512.43000000005</v>
      </c>
      <c r="X401" s="33">
        <v>139432.85</v>
      </c>
      <c r="Y401" s="33">
        <v>23187.47</v>
      </c>
      <c r="Z401" s="33">
        <v>60647.23000000001</v>
      </c>
      <c r="AA401" s="33">
        <v>30847.79</v>
      </c>
      <c r="AB401" s="33">
        <v>17815.310000000001</v>
      </c>
      <c r="AC401" s="33">
        <v>162716.87000000002</v>
      </c>
      <c r="AD401" s="33">
        <v>139793.96</v>
      </c>
      <c r="AE401" s="33">
        <v>23852.62</v>
      </c>
      <c r="AF401" s="33">
        <v>1416772.3100000003</v>
      </c>
    </row>
    <row r="402" spans="1:32">
      <c r="A402" s="94">
        <v>730</v>
      </c>
      <c r="B402" s="94" t="s">
        <v>796</v>
      </c>
      <c r="C402" s="33">
        <v>0</v>
      </c>
      <c r="D402" s="33">
        <v>0</v>
      </c>
      <c r="E402" s="33">
        <v>0</v>
      </c>
      <c r="F402" s="33">
        <v>0</v>
      </c>
      <c r="G402" s="33">
        <v>0</v>
      </c>
      <c r="H402" s="33">
        <v>1474</v>
      </c>
      <c r="I402" s="33">
        <v>56</v>
      </c>
      <c r="J402" s="33">
        <v>15</v>
      </c>
      <c r="K402" s="33">
        <v>0</v>
      </c>
      <c r="L402" s="33">
        <v>0</v>
      </c>
      <c r="M402" s="33">
        <v>20</v>
      </c>
      <c r="N402" s="33">
        <v>0</v>
      </c>
      <c r="O402" s="156">
        <v>120</v>
      </c>
      <c r="P402" s="33"/>
      <c r="Q402" s="33">
        <v>1494</v>
      </c>
      <c r="R402" s="153">
        <v>1</v>
      </c>
      <c r="S402" s="207">
        <v>1</v>
      </c>
      <c r="U402" s="33">
        <v>722186.46000000008</v>
      </c>
      <c r="V402" s="33">
        <v>982185.48</v>
      </c>
      <c r="W402" s="33">
        <v>6659706.3400000008</v>
      </c>
      <c r="X402" s="33">
        <v>1129348.8599999999</v>
      </c>
      <c r="Y402" s="33">
        <v>218249.86000000002</v>
      </c>
      <c r="Z402" s="33">
        <v>1057272.4000000001</v>
      </c>
      <c r="AA402" s="33">
        <v>545353.28</v>
      </c>
      <c r="AB402" s="33">
        <v>729344.22</v>
      </c>
      <c r="AC402" s="33">
        <v>1531580.5399999998</v>
      </c>
      <c r="AD402" s="33">
        <v>1248986.5</v>
      </c>
      <c r="AE402" s="33">
        <v>357789.3</v>
      </c>
      <c r="AF402" s="33">
        <v>15182003.24</v>
      </c>
    </row>
    <row r="403" spans="1:32">
      <c r="A403" s="94">
        <v>735</v>
      </c>
      <c r="B403" s="94" t="s">
        <v>12</v>
      </c>
      <c r="C403" s="33">
        <v>67</v>
      </c>
      <c r="D403" s="33">
        <v>1</v>
      </c>
      <c r="E403" s="33">
        <v>206</v>
      </c>
      <c r="F403" s="33">
        <v>1230</v>
      </c>
      <c r="G403" s="33">
        <v>869</v>
      </c>
      <c r="H403" s="33">
        <v>941</v>
      </c>
      <c r="I403" s="33">
        <v>122</v>
      </c>
      <c r="J403" s="33">
        <v>33</v>
      </c>
      <c r="K403" s="33">
        <v>2</v>
      </c>
      <c r="L403" s="33">
        <v>0</v>
      </c>
      <c r="M403" s="33">
        <v>18</v>
      </c>
      <c r="N403" s="33">
        <v>0</v>
      </c>
      <c r="O403" s="156">
        <v>680</v>
      </c>
      <c r="P403" s="33"/>
      <c r="Q403" s="33">
        <v>3300</v>
      </c>
      <c r="R403" s="153">
        <v>1</v>
      </c>
      <c r="S403" s="207">
        <v>5</v>
      </c>
      <c r="U403" s="33">
        <v>1590237.02</v>
      </c>
      <c r="V403" s="33">
        <v>2168829.2800000003</v>
      </c>
      <c r="W403" s="33">
        <v>13598866.02</v>
      </c>
      <c r="X403" s="33">
        <v>3013494.33</v>
      </c>
      <c r="Y403" s="33">
        <v>503674.58999999997</v>
      </c>
      <c r="Z403" s="33">
        <v>1728315.5300000003</v>
      </c>
      <c r="AA403" s="33">
        <v>926169.74999999988</v>
      </c>
      <c r="AB403" s="33">
        <v>834179.98</v>
      </c>
      <c r="AC403" s="33">
        <v>3534448.11</v>
      </c>
      <c r="AD403" s="33">
        <v>2999706.3099999996</v>
      </c>
      <c r="AE403" s="33">
        <v>787136.46</v>
      </c>
      <c r="AF403" s="33">
        <v>31685057.379999999</v>
      </c>
    </row>
    <row r="404" spans="1:32">
      <c r="A404" s="94">
        <v>740</v>
      </c>
      <c r="B404" s="94" t="s">
        <v>743</v>
      </c>
      <c r="C404" s="33">
        <v>0</v>
      </c>
      <c r="D404" s="33">
        <v>0</v>
      </c>
      <c r="E404" s="33">
        <v>0</v>
      </c>
      <c r="F404" s="33">
        <v>0</v>
      </c>
      <c r="G404" s="33">
        <v>461</v>
      </c>
      <c r="H404" s="33">
        <v>708</v>
      </c>
      <c r="I404" s="33">
        <v>44</v>
      </c>
      <c r="J404" s="33">
        <v>12</v>
      </c>
      <c r="K404" s="33">
        <v>0</v>
      </c>
      <c r="L404" s="33">
        <v>0</v>
      </c>
      <c r="M404" s="33">
        <v>2</v>
      </c>
      <c r="N404" s="33">
        <v>0</v>
      </c>
      <c r="O404" s="156">
        <v>161</v>
      </c>
      <c r="P404" s="33"/>
      <c r="Q404" s="33">
        <v>1171</v>
      </c>
      <c r="R404" s="153">
        <v>1</v>
      </c>
      <c r="S404" s="207">
        <v>3</v>
      </c>
      <c r="U404" s="33">
        <v>566930.55999999994</v>
      </c>
      <c r="V404" s="33">
        <v>769838.82</v>
      </c>
      <c r="W404" s="33">
        <v>4844381.59</v>
      </c>
      <c r="X404" s="33">
        <v>926875.67</v>
      </c>
      <c r="Y404" s="33">
        <v>176999.97</v>
      </c>
      <c r="Z404" s="33">
        <v>711624.52999999991</v>
      </c>
      <c r="AA404" s="33">
        <v>394333.52999999997</v>
      </c>
      <c r="AB404" s="33">
        <v>447893.45</v>
      </c>
      <c r="AC404" s="33">
        <v>1242108.3799999999</v>
      </c>
      <c r="AD404" s="33">
        <v>1009825.2999999999</v>
      </c>
      <c r="AE404" s="33">
        <v>286231.44</v>
      </c>
      <c r="AF404" s="33">
        <v>11377043.24</v>
      </c>
    </row>
    <row r="405" spans="1:32">
      <c r="A405" s="94">
        <v>745</v>
      </c>
      <c r="B405" s="94" t="s">
        <v>672</v>
      </c>
      <c r="C405" s="33">
        <v>73</v>
      </c>
      <c r="D405" s="33">
        <v>152</v>
      </c>
      <c r="E405" s="33">
        <v>8</v>
      </c>
      <c r="F405" s="33">
        <v>886</v>
      </c>
      <c r="G405" s="33">
        <v>695</v>
      </c>
      <c r="H405" s="33">
        <v>720</v>
      </c>
      <c r="I405" s="33">
        <v>90</v>
      </c>
      <c r="J405" s="33">
        <v>24</v>
      </c>
      <c r="K405" s="33">
        <v>0</v>
      </c>
      <c r="L405" s="33">
        <v>0</v>
      </c>
      <c r="M405" s="33">
        <v>3</v>
      </c>
      <c r="N405" s="33">
        <v>0</v>
      </c>
      <c r="O405" s="156">
        <v>319</v>
      </c>
      <c r="P405" s="33"/>
      <c r="Q405" s="33">
        <v>2425</v>
      </c>
      <c r="R405" s="153">
        <v>1</v>
      </c>
      <c r="S405" s="207">
        <v>3</v>
      </c>
      <c r="U405" s="33">
        <v>1168917.8899999999</v>
      </c>
      <c r="V405" s="33">
        <v>1593917.0399999998</v>
      </c>
      <c r="W405" s="33">
        <v>9408490.4500000011</v>
      </c>
      <c r="X405" s="33">
        <v>2197975.12</v>
      </c>
      <c r="Y405" s="33">
        <v>357878.30999999994</v>
      </c>
      <c r="Z405" s="33">
        <v>1277738.0199999998</v>
      </c>
      <c r="AA405" s="33">
        <v>688124.76</v>
      </c>
      <c r="AB405" s="33">
        <v>630462.30999999994</v>
      </c>
      <c r="AC405" s="33">
        <v>2511392.42</v>
      </c>
      <c r="AD405" s="33">
        <v>2141023.61</v>
      </c>
      <c r="AE405" s="33">
        <v>572462.88</v>
      </c>
      <c r="AF405" s="33">
        <v>22548382.809999999</v>
      </c>
    </row>
    <row r="406" spans="1:32">
      <c r="A406" s="94">
        <v>750</v>
      </c>
      <c r="B406" s="94" t="s">
        <v>45</v>
      </c>
      <c r="C406" s="33">
        <v>3</v>
      </c>
      <c r="D406" s="33">
        <v>0</v>
      </c>
      <c r="E406" s="33">
        <v>48</v>
      </c>
      <c r="F406" s="33">
        <v>281</v>
      </c>
      <c r="G406" s="33">
        <v>182</v>
      </c>
      <c r="H406" s="33">
        <v>206</v>
      </c>
      <c r="I406" s="33">
        <v>27</v>
      </c>
      <c r="J406" s="33">
        <v>7</v>
      </c>
      <c r="K406" s="33">
        <v>0</v>
      </c>
      <c r="L406" s="33">
        <v>0</v>
      </c>
      <c r="M406" s="33">
        <v>0</v>
      </c>
      <c r="N406" s="33">
        <v>0</v>
      </c>
      <c r="O406" s="156">
        <v>224</v>
      </c>
      <c r="P406" s="33"/>
      <c r="Q406" s="33">
        <v>719</v>
      </c>
      <c r="R406" s="153">
        <v>1</v>
      </c>
      <c r="S406" s="207">
        <v>7</v>
      </c>
      <c r="U406" s="33">
        <v>346950.87</v>
      </c>
      <c r="V406" s="33">
        <v>472356.29999999993</v>
      </c>
      <c r="W406" s="33">
        <v>3210280.06</v>
      </c>
      <c r="X406" s="33">
        <v>661520.85</v>
      </c>
      <c r="Y406" s="33">
        <v>115078.81</v>
      </c>
      <c r="Z406" s="33">
        <v>376841.83999999997</v>
      </c>
      <c r="AA406" s="33">
        <v>201040.72</v>
      </c>
      <c r="AB406" s="33">
        <v>181580.32</v>
      </c>
      <c r="AC406" s="33">
        <v>807552.4</v>
      </c>
      <c r="AD406" s="33">
        <v>679221.45</v>
      </c>
      <c r="AE406" s="33">
        <v>166968.34</v>
      </c>
      <c r="AF406" s="33">
        <v>7219391.96</v>
      </c>
    </row>
    <row r="407" spans="1:32">
      <c r="A407" s="94">
        <v>753</v>
      </c>
      <c r="B407" s="94" t="s">
        <v>29</v>
      </c>
      <c r="C407" s="33">
        <v>78</v>
      </c>
      <c r="D407" s="33">
        <v>0</v>
      </c>
      <c r="E407" s="33">
        <v>145</v>
      </c>
      <c r="F407" s="33">
        <v>769</v>
      </c>
      <c r="G407" s="33">
        <v>569</v>
      </c>
      <c r="H407" s="33">
        <v>670</v>
      </c>
      <c r="I407" s="33">
        <v>81</v>
      </c>
      <c r="J407" s="33">
        <v>22</v>
      </c>
      <c r="K407" s="33">
        <v>0</v>
      </c>
      <c r="L407" s="33">
        <v>0</v>
      </c>
      <c r="M407" s="33">
        <v>7</v>
      </c>
      <c r="N407" s="33">
        <v>0</v>
      </c>
      <c r="O407" s="156">
        <v>654</v>
      </c>
      <c r="P407" s="33"/>
      <c r="Q407" s="33">
        <v>2199</v>
      </c>
      <c r="R407" s="153">
        <v>1</v>
      </c>
      <c r="S407" s="207">
        <v>7</v>
      </c>
      <c r="U407" s="33">
        <v>1059199.56</v>
      </c>
      <c r="V407" s="33">
        <v>1445667.3599999999</v>
      </c>
      <c r="W407" s="33">
        <v>9753883.4000000022</v>
      </c>
      <c r="X407" s="33">
        <v>1996055.45</v>
      </c>
      <c r="Y407" s="33">
        <v>350021.01</v>
      </c>
      <c r="Z407" s="33">
        <v>1163118.43</v>
      </c>
      <c r="AA407" s="33">
        <v>622468.16</v>
      </c>
      <c r="AB407" s="33">
        <v>569622.9</v>
      </c>
      <c r="AC407" s="33">
        <v>2456257.5499999998</v>
      </c>
      <c r="AD407" s="33">
        <v>2061860.2600000002</v>
      </c>
      <c r="AE407" s="33">
        <v>524757.64</v>
      </c>
      <c r="AF407" s="33">
        <v>22002911.720000003</v>
      </c>
    </row>
    <row r="408" spans="1:32">
      <c r="A408" s="94">
        <v>755</v>
      </c>
      <c r="B408" s="94" t="s">
        <v>786</v>
      </c>
      <c r="C408" s="33">
        <v>0</v>
      </c>
      <c r="D408" s="33">
        <v>0</v>
      </c>
      <c r="E408" s="33">
        <v>0</v>
      </c>
      <c r="F408" s="33">
        <v>0</v>
      </c>
      <c r="G408" s="33">
        <v>226</v>
      </c>
      <c r="H408" s="33">
        <v>429</v>
      </c>
      <c r="I408" s="33">
        <v>25</v>
      </c>
      <c r="J408" s="33">
        <v>7</v>
      </c>
      <c r="K408" s="33">
        <v>0</v>
      </c>
      <c r="L408" s="33">
        <v>0</v>
      </c>
      <c r="M408" s="33">
        <v>4</v>
      </c>
      <c r="N408" s="33">
        <v>0</v>
      </c>
      <c r="O408" s="156">
        <v>315</v>
      </c>
      <c r="P408" s="33"/>
      <c r="Q408" s="33">
        <v>659</v>
      </c>
      <c r="R408" s="153">
        <v>1</v>
      </c>
      <c r="S408" s="207">
        <v>10</v>
      </c>
      <c r="U408" s="33">
        <v>320268.32</v>
      </c>
      <c r="V408" s="33">
        <v>433239.77999999997</v>
      </c>
      <c r="W408" s="33">
        <v>3517714.92</v>
      </c>
      <c r="X408" s="33">
        <v>520797.19999999995</v>
      </c>
      <c r="Y408" s="33">
        <v>116093.16</v>
      </c>
      <c r="Z408" s="33">
        <v>408562.45</v>
      </c>
      <c r="AA408" s="33">
        <v>224180.28</v>
      </c>
      <c r="AB408" s="33">
        <v>260354.53</v>
      </c>
      <c r="AC408" s="33">
        <v>814692.21000000008</v>
      </c>
      <c r="AD408" s="33">
        <v>644577.36</v>
      </c>
      <c r="AE408" s="33">
        <v>166968.34</v>
      </c>
      <c r="AF408" s="33">
        <v>7427448.5500000007</v>
      </c>
    </row>
    <row r="409" spans="1:32">
      <c r="A409" s="94">
        <v>760</v>
      </c>
      <c r="B409" s="94" t="s">
        <v>675</v>
      </c>
      <c r="C409" s="33">
        <v>66</v>
      </c>
      <c r="D409" s="33">
        <v>0</v>
      </c>
      <c r="E409" s="33">
        <v>0</v>
      </c>
      <c r="F409" s="33">
        <v>0</v>
      </c>
      <c r="G409" s="33">
        <v>632</v>
      </c>
      <c r="H409" s="33">
        <v>951</v>
      </c>
      <c r="I409" s="33">
        <v>71</v>
      </c>
      <c r="J409" s="33">
        <v>16</v>
      </c>
      <c r="K409" s="33">
        <v>0</v>
      </c>
      <c r="L409" s="33">
        <v>0</v>
      </c>
      <c r="M409" s="33">
        <v>0</v>
      </c>
      <c r="N409" s="33">
        <v>251</v>
      </c>
      <c r="O409" s="156">
        <v>340</v>
      </c>
      <c r="P409" s="33"/>
      <c r="Q409" s="33">
        <v>1867</v>
      </c>
      <c r="R409" s="153">
        <v>1.024</v>
      </c>
      <c r="S409" s="207">
        <v>4</v>
      </c>
      <c r="U409" s="33">
        <v>919711.00672000018</v>
      </c>
      <c r="V409" s="33">
        <v>1256861.4911999998</v>
      </c>
      <c r="W409" s="33">
        <v>8986004.3468800019</v>
      </c>
      <c r="X409" s="33">
        <v>1519973.4579200002</v>
      </c>
      <c r="Y409" s="33">
        <v>315540.78720000002</v>
      </c>
      <c r="Z409" s="33">
        <v>1285458.79</v>
      </c>
      <c r="AA409" s="33">
        <v>646892.83072000009</v>
      </c>
      <c r="AB409" s="33">
        <v>748163.99360000005</v>
      </c>
      <c r="AC409" s="33">
        <v>2263690.96704</v>
      </c>
      <c r="AD409" s="33">
        <v>1745709.08</v>
      </c>
      <c r="AE409" s="33">
        <v>381641.92</v>
      </c>
      <c r="AF409" s="33">
        <v>20069648.671280004</v>
      </c>
    </row>
    <row r="410" spans="1:32">
      <c r="A410" s="94">
        <v>763</v>
      </c>
      <c r="B410" s="94" t="s">
        <v>558</v>
      </c>
      <c r="C410" s="33">
        <v>0</v>
      </c>
      <c r="D410" s="33">
        <v>0</v>
      </c>
      <c r="E410" s="33">
        <v>0</v>
      </c>
      <c r="F410" s="33">
        <v>0</v>
      </c>
      <c r="G410" s="33">
        <v>0</v>
      </c>
      <c r="H410" s="33">
        <v>874</v>
      </c>
      <c r="I410" s="33">
        <v>36</v>
      </c>
      <c r="J410" s="33">
        <v>9</v>
      </c>
      <c r="K410" s="33">
        <v>0</v>
      </c>
      <c r="L410" s="33">
        <v>0</v>
      </c>
      <c r="M410" s="33">
        <v>1</v>
      </c>
      <c r="N410" s="33">
        <v>53</v>
      </c>
      <c r="O410" s="156">
        <v>158</v>
      </c>
      <c r="P410" s="33"/>
      <c r="Q410" s="33">
        <v>928</v>
      </c>
      <c r="R410" s="153">
        <v>1</v>
      </c>
      <c r="S410" s="207">
        <v>4</v>
      </c>
      <c r="U410" s="33">
        <v>450843.7</v>
      </c>
      <c r="V410" s="33">
        <v>610085.76</v>
      </c>
      <c r="W410" s="33">
        <v>4545572.21</v>
      </c>
      <c r="X410" s="33">
        <v>709123.42</v>
      </c>
      <c r="Y410" s="33">
        <v>145734.79999999999</v>
      </c>
      <c r="Z410" s="33">
        <v>687889.49000000011</v>
      </c>
      <c r="AA410" s="33">
        <v>339592.52999999997</v>
      </c>
      <c r="AB410" s="33">
        <v>457169.71</v>
      </c>
      <c r="AC410" s="33">
        <v>1032874.7899999999</v>
      </c>
      <c r="AD410" s="33">
        <v>826034.94000000006</v>
      </c>
      <c r="AE410" s="33">
        <v>214673.58</v>
      </c>
      <c r="AF410" s="33">
        <v>10019594.93</v>
      </c>
    </row>
    <row r="411" spans="1:32">
      <c r="A411" s="94">
        <v>765</v>
      </c>
      <c r="B411" s="94" t="s">
        <v>0</v>
      </c>
      <c r="C411" s="33">
        <v>29</v>
      </c>
      <c r="D411" s="33">
        <v>0</v>
      </c>
      <c r="E411" s="33">
        <v>42</v>
      </c>
      <c r="F411" s="33">
        <v>265</v>
      </c>
      <c r="G411" s="33">
        <v>161</v>
      </c>
      <c r="H411" s="33">
        <v>215</v>
      </c>
      <c r="I411" s="33">
        <v>26</v>
      </c>
      <c r="J411" s="33">
        <v>7</v>
      </c>
      <c r="K411" s="33">
        <v>3</v>
      </c>
      <c r="L411" s="33">
        <v>0</v>
      </c>
      <c r="M411" s="33">
        <v>7</v>
      </c>
      <c r="N411" s="33">
        <v>8</v>
      </c>
      <c r="O411" s="156">
        <v>263</v>
      </c>
      <c r="P411" s="33"/>
      <c r="Q411" s="33">
        <v>715</v>
      </c>
      <c r="R411" s="153">
        <v>1</v>
      </c>
      <c r="S411" s="207">
        <v>8</v>
      </c>
      <c r="U411" s="33">
        <v>342800.93000000005</v>
      </c>
      <c r="V411" s="33">
        <v>469398.19999999995</v>
      </c>
      <c r="W411" s="33">
        <v>3376666.09</v>
      </c>
      <c r="X411" s="33">
        <v>648266.14999999991</v>
      </c>
      <c r="Y411" s="33">
        <v>117926.03</v>
      </c>
      <c r="Z411" s="33">
        <v>383168.44999999995</v>
      </c>
      <c r="AA411" s="33">
        <v>201638.38</v>
      </c>
      <c r="AB411" s="33">
        <v>185100.53999999998</v>
      </c>
      <c r="AC411" s="33">
        <v>829074.81000000017</v>
      </c>
      <c r="AD411" s="33">
        <v>690686</v>
      </c>
      <c r="AE411" s="33">
        <v>166968.34</v>
      </c>
      <c r="AF411" s="33">
        <v>7411693.9199999999</v>
      </c>
    </row>
    <row r="412" spans="1:32">
      <c r="A412" s="94">
        <v>766</v>
      </c>
      <c r="B412" s="94" t="s">
        <v>87</v>
      </c>
      <c r="C412" s="33">
        <v>25</v>
      </c>
      <c r="D412" s="33">
        <v>0</v>
      </c>
      <c r="E412" s="33">
        <v>95</v>
      </c>
      <c r="F412" s="33">
        <v>478</v>
      </c>
      <c r="G412" s="33">
        <v>364</v>
      </c>
      <c r="H412" s="33">
        <v>490</v>
      </c>
      <c r="I412" s="33">
        <v>59</v>
      </c>
      <c r="J412" s="33">
        <v>15</v>
      </c>
      <c r="K412" s="33">
        <v>0</v>
      </c>
      <c r="L412" s="33">
        <v>0</v>
      </c>
      <c r="M412" s="33">
        <v>24</v>
      </c>
      <c r="N412" s="33">
        <v>112</v>
      </c>
      <c r="O412" s="156">
        <v>388</v>
      </c>
      <c r="P412" s="33"/>
      <c r="Q412" s="33">
        <v>1576</v>
      </c>
      <c r="R412" s="153">
        <v>1</v>
      </c>
      <c r="S412" s="207">
        <v>6</v>
      </c>
      <c r="U412" s="33">
        <v>759389.49000000011</v>
      </c>
      <c r="V412" s="33">
        <v>1035765.4600000001</v>
      </c>
      <c r="W412" s="33">
        <v>7189784.879999999</v>
      </c>
      <c r="X412" s="33">
        <v>1406278.69</v>
      </c>
      <c r="Y412" s="33">
        <v>255607.53</v>
      </c>
      <c r="Z412" s="33">
        <v>924236.77999999991</v>
      </c>
      <c r="AA412" s="33">
        <v>462070.94</v>
      </c>
      <c r="AB412" s="33">
        <v>449723.85</v>
      </c>
      <c r="AC412" s="33">
        <v>1815220.9799999997</v>
      </c>
      <c r="AD412" s="33">
        <v>1498924.62</v>
      </c>
      <c r="AE412" s="33">
        <v>357789.3</v>
      </c>
      <c r="AF412" s="33">
        <v>16154792.519999996</v>
      </c>
    </row>
    <row r="413" spans="1:32">
      <c r="A413" s="94">
        <v>767</v>
      </c>
      <c r="B413" s="94" t="s">
        <v>634</v>
      </c>
      <c r="C413" s="33">
        <v>90</v>
      </c>
      <c r="D413" s="33">
        <v>0</v>
      </c>
      <c r="E413" s="33">
        <v>111</v>
      </c>
      <c r="F413" s="33">
        <v>700</v>
      </c>
      <c r="G413" s="33">
        <v>398</v>
      </c>
      <c r="H413" s="33">
        <v>344</v>
      </c>
      <c r="I413" s="33">
        <v>65</v>
      </c>
      <c r="J413" s="33">
        <v>16</v>
      </c>
      <c r="K413" s="33">
        <v>1</v>
      </c>
      <c r="L413" s="33">
        <v>0</v>
      </c>
      <c r="M413" s="33">
        <v>15</v>
      </c>
      <c r="N413" s="33">
        <v>135</v>
      </c>
      <c r="O413" s="156">
        <v>580</v>
      </c>
      <c r="P413" s="33"/>
      <c r="Q413" s="33">
        <v>1749</v>
      </c>
      <c r="R413" s="153">
        <v>1</v>
      </c>
      <c r="S413" s="207">
        <v>7</v>
      </c>
      <c r="U413" s="33">
        <v>839947.9800000001</v>
      </c>
      <c r="V413" s="33">
        <v>1149499.78</v>
      </c>
      <c r="W413" s="33">
        <v>8304873.25</v>
      </c>
      <c r="X413" s="33">
        <v>1618573.81</v>
      </c>
      <c r="Y413" s="33">
        <v>293302.84999999998</v>
      </c>
      <c r="Z413" s="33">
        <v>981654.75</v>
      </c>
      <c r="AA413" s="33">
        <v>483831.79</v>
      </c>
      <c r="AB413" s="33">
        <v>428529.45999999996</v>
      </c>
      <c r="AC413" s="33">
        <v>2084162.5599999998</v>
      </c>
      <c r="AD413" s="33">
        <v>1726008.82</v>
      </c>
      <c r="AE413" s="33">
        <v>381641.92</v>
      </c>
      <c r="AF413" s="33">
        <v>18292026.969999999</v>
      </c>
    </row>
    <row r="414" spans="1:32">
      <c r="A414" s="94">
        <v>770</v>
      </c>
      <c r="B414" s="94" t="s">
        <v>570</v>
      </c>
      <c r="C414" s="33">
        <v>0</v>
      </c>
      <c r="D414" s="33">
        <v>0</v>
      </c>
      <c r="E414" s="33">
        <v>0</v>
      </c>
      <c r="F414" s="33">
        <v>0</v>
      </c>
      <c r="G414" s="33">
        <v>509</v>
      </c>
      <c r="H414" s="33">
        <v>713</v>
      </c>
      <c r="I414" s="33">
        <v>65</v>
      </c>
      <c r="J414" s="33">
        <v>12</v>
      </c>
      <c r="K414" s="33">
        <v>0</v>
      </c>
      <c r="L414" s="33">
        <v>0</v>
      </c>
      <c r="M414" s="33">
        <v>0</v>
      </c>
      <c r="N414" s="33">
        <v>402</v>
      </c>
      <c r="O414" s="156">
        <v>398</v>
      </c>
      <c r="P414" s="33"/>
      <c r="Q414" s="33">
        <v>1624</v>
      </c>
      <c r="R414" s="153">
        <v>1</v>
      </c>
      <c r="S414" s="207">
        <v>6</v>
      </c>
      <c r="U414" s="33">
        <v>784580.02</v>
      </c>
      <c r="V414" s="33">
        <v>1067650.08</v>
      </c>
      <c r="W414" s="33">
        <v>8574532.8100000005</v>
      </c>
      <c r="X414" s="33">
        <v>1303475.1099999999</v>
      </c>
      <c r="Y414" s="33">
        <v>291802.17</v>
      </c>
      <c r="Z414" s="33">
        <v>1233622.6599999999</v>
      </c>
      <c r="AA414" s="33">
        <v>556735.21</v>
      </c>
      <c r="AB414" s="33">
        <v>658557.74</v>
      </c>
      <c r="AC414" s="33">
        <v>2124941.4500000002</v>
      </c>
      <c r="AD414" s="33">
        <v>1638951.1500000001</v>
      </c>
      <c r="AE414" s="33">
        <v>286231.44</v>
      </c>
      <c r="AF414" s="33">
        <v>18521079.84</v>
      </c>
    </row>
    <row r="415" spans="1:32">
      <c r="A415" s="94">
        <v>773</v>
      </c>
      <c r="B415" s="94" t="s">
        <v>781</v>
      </c>
      <c r="C415" s="33">
        <v>23</v>
      </c>
      <c r="D415" s="33">
        <v>147</v>
      </c>
      <c r="E415" s="33">
        <v>14</v>
      </c>
      <c r="F415" s="33">
        <v>983</v>
      </c>
      <c r="G415" s="33">
        <v>621</v>
      </c>
      <c r="H415" s="33">
        <v>764</v>
      </c>
      <c r="I415" s="33">
        <v>93</v>
      </c>
      <c r="J415" s="33">
        <v>25</v>
      </c>
      <c r="K415" s="33">
        <v>0</v>
      </c>
      <c r="L415" s="33">
        <v>1</v>
      </c>
      <c r="M415" s="33">
        <v>16</v>
      </c>
      <c r="N415" s="33">
        <v>0</v>
      </c>
      <c r="O415" s="156">
        <v>573</v>
      </c>
      <c r="P415" s="33"/>
      <c r="Q415" s="33">
        <v>2485</v>
      </c>
      <c r="R415" s="153">
        <v>1.03</v>
      </c>
      <c r="S415" s="207">
        <v>5</v>
      </c>
      <c r="U415" s="33">
        <v>1236455.672</v>
      </c>
      <c r="V415" s="33">
        <v>1681685.4083999998</v>
      </c>
      <c r="W415" s="33">
        <v>10814640.354899999</v>
      </c>
      <c r="X415" s="33">
        <v>2335170.8448000001</v>
      </c>
      <c r="Y415" s="33">
        <v>395384.43140000006</v>
      </c>
      <c r="Z415" s="33">
        <v>1316045.95</v>
      </c>
      <c r="AA415" s="33">
        <v>724220.8202999999</v>
      </c>
      <c r="AB415" s="33">
        <v>668390.32949999999</v>
      </c>
      <c r="AC415" s="33">
        <v>2774557.247</v>
      </c>
      <c r="AD415" s="33">
        <v>2279002.0100000002</v>
      </c>
      <c r="AE415" s="33">
        <v>596315.5</v>
      </c>
      <c r="AF415" s="33">
        <v>24821868.568300005</v>
      </c>
    </row>
    <row r="416" spans="1:32">
      <c r="A416" s="94">
        <v>774</v>
      </c>
      <c r="B416" s="94" t="s">
        <v>599</v>
      </c>
      <c r="C416" s="33">
        <v>8</v>
      </c>
      <c r="D416" s="33">
        <v>0</v>
      </c>
      <c r="E416" s="33">
        <v>41</v>
      </c>
      <c r="F416" s="33">
        <v>212</v>
      </c>
      <c r="G416" s="33">
        <v>103</v>
      </c>
      <c r="H416" s="33">
        <v>0</v>
      </c>
      <c r="I416" s="33">
        <v>14</v>
      </c>
      <c r="J416" s="33">
        <v>4</v>
      </c>
      <c r="K416" s="33">
        <v>0</v>
      </c>
      <c r="L416" s="33">
        <v>0</v>
      </c>
      <c r="M416" s="33">
        <v>16</v>
      </c>
      <c r="N416" s="33">
        <v>0</v>
      </c>
      <c r="O416" s="156">
        <v>99</v>
      </c>
      <c r="P416" s="33"/>
      <c r="Q416" s="33">
        <v>376</v>
      </c>
      <c r="R416" s="153">
        <v>1</v>
      </c>
      <c r="S416" s="207">
        <v>6</v>
      </c>
      <c r="U416" s="33">
        <v>182084.76</v>
      </c>
      <c r="V416" s="33">
        <v>247189.99999999997</v>
      </c>
      <c r="W416" s="33">
        <v>1544582.12</v>
      </c>
      <c r="X416" s="33">
        <v>374433.13</v>
      </c>
      <c r="Y416" s="33">
        <v>58937.59</v>
      </c>
      <c r="Z416" s="33">
        <v>168939.3</v>
      </c>
      <c r="AA416" s="33">
        <v>91122.17</v>
      </c>
      <c r="AB416" s="33">
        <v>55794.66</v>
      </c>
      <c r="AC416" s="33">
        <v>413584.50999999995</v>
      </c>
      <c r="AD416" s="33">
        <v>358773.42</v>
      </c>
      <c r="AE416" s="33">
        <v>95410.48</v>
      </c>
      <c r="AF416" s="33">
        <v>3590852.1399999997</v>
      </c>
    </row>
    <row r="417" spans="1:32">
      <c r="A417" s="94">
        <v>775</v>
      </c>
      <c r="B417" s="94" t="s">
        <v>695</v>
      </c>
      <c r="C417" s="33">
        <v>65</v>
      </c>
      <c r="D417" s="33">
        <v>343</v>
      </c>
      <c r="E417" s="33">
        <v>141</v>
      </c>
      <c r="F417" s="33">
        <v>2637</v>
      </c>
      <c r="G417" s="33">
        <v>1785</v>
      </c>
      <c r="H417" s="33">
        <v>2209</v>
      </c>
      <c r="I417" s="33">
        <v>265</v>
      </c>
      <c r="J417" s="33">
        <v>71</v>
      </c>
      <c r="K417" s="33">
        <v>0</v>
      </c>
      <c r="L417" s="33">
        <v>6</v>
      </c>
      <c r="M417" s="33">
        <v>120</v>
      </c>
      <c r="N417" s="33">
        <v>0</v>
      </c>
      <c r="O417" s="156">
        <v>793</v>
      </c>
      <c r="P417" s="33"/>
      <c r="Q417" s="33">
        <v>7100</v>
      </c>
      <c r="R417" s="153">
        <v>1</v>
      </c>
      <c r="S417" s="207">
        <v>2</v>
      </c>
      <c r="U417" s="33">
        <v>3428159.56</v>
      </c>
      <c r="V417" s="33">
        <v>4667028.7200000007</v>
      </c>
      <c r="W417" s="33">
        <v>27464329.029999997</v>
      </c>
      <c r="X417" s="33">
        <v>6452411.3900000006</v>
      </c>
      <c r="Y417" s="33">
        <v>1041490.6699999999</v>
      </c>
      <c r="Z417" s="33">
        <v>3768159.12</v>
      </c>
      <c r="AA417" s="33">
        <v>2019778.37</v>
      </c>
      <c r="AB417" s="33">
        <v>1862140.0899999999</v>
      </c>
      <c r="AC417" s="33">
        <v>7308567.8799999999</v>
      </c>
      <c r="AD417" s="33">
        <v>6252895.3699999992</v>
      </c>
      <c r="AE417" s="33">
        <v>1693536.02</v>
      </c>
      <c r="AF417" s="33">
        <v>65958496.220000006</v>
      </c>
    </row>
    <row r="418" spans="1:32">
      <c r="A418" s="94">
        <v>778</v>
      </c>
      <c r="B418" s="94" t="s">
        <v>903</v>
      </c>
      <c r="C418" s="33">
        <v>54</v>
      </c>
      <c r="D418" s="33">
        <v>0</v>
      </c>
      <c r="E418" s="33">
        <v>76</v>
      </c>
      <c r="F418" s="33">
        <v>468</v>
      </c>
      <c r="G418" s="33">
        <v>325</v>
      </c>
      <c r="H418" s="33">
        <v>369</v>
      </c>
      <c r="I418" s="33">
        <v>47</v>
      </c>
      <c r="J418" s="33">
        <v>13</v>
      </c>
      <c r="K418" s="33">
        <v>0</v>
      </c>
      <c r="L418" s="33">
        <v>0</v>
      </c>
      <c r="M418" s="33">
        <v>27</v>
      </c>
      <c r="N418" s="33">
        <v>0</v>
      </c>
      <c r="O418" s="156">
        <v>540</v>
      </c>
      <c r="P418" s="33"/>
      <c r="Q418" s="33">
        <v>1292</v>
      </c>
      <c r="R418" s="153">
        <v>1</v>
      </c>
      <c r="S418" s="207">
        <v>9</v>
      </c>
      <c r="U418" s="33">
        <v>621024.14</v>
      </c>
      <c r="V418" s="33">
        <v>849387.17999999993</v>
      </c>
      <c r="W418" s="33">
        <v>6265445.9099999992</v>
      </c>
      <c r="X418" s="33">
        <v>1174300.6099999999</v>
      </c>
      <c r="Y418" s="33">
        <v>217650.31999999998</v>
      </c>
      <c r="Z418" s="33">
        <v>676718.64999999991</v>
      </c>
      <c r="AA418" s="33">
        <v>363095.33999999997</v>
      </c>
      <c r="AB418" s="33">
        <v>325199.82</v>
      </c>
      <c r="AC418" s="33">
        <v>1527351.6800000002</v>
      </c>
      <c r="AD418" s="33">
        <v>1269061.8400000001</v>
      </c>
      <c r="AE418" s="33">
        <v>310084.06</v>
      </c>
      <c r="AF418" s="33">
        <v>13599319.549999999</v>
      </c>
    </row>
    <row r="419" spans="1:32">
      <c r="A419" s="94">
        <v>780</v>
      </c>
      <c r="B419" s="94" t="s">
        <v>683</v>
      </c>
      <c r="C419" s="33">
        <v>109</v>
      </c>
      <c r="D419" s="33">
        <v>255</v>
      </c>
      <c r="E419" s="33">
        <v>6</v>
      </c>
      <c r="F419" s="33">
        <v>1522</v>
      </c>
      <c r="G419" s="33">
        <v>1018</v>
      </c>
      <c r="H419" s="33">
        <v>1204</v>
      </c>
      <c r="I419" s="33">
        <v>146</v>
      </c>
      <c r="J419" s="33">
        <v>39</v>
      </c>
      <c r="K419" s="33">
        <v>0</v>
      </c>
      <c r="L419" s="33">
        <v>0</v>
      </c>
      <c r="M419" s="33">
        <v>6</v>
      </c>
      <c r="N419" s="33">
        <v>0</v>
      </c>
      <c r="O419" s="156">
        <v>920</v>
      </c>
      <c r="P419" s="33"/>
      <c r="Q419" s="33">
        <v>3939</v>
      </c>
      <c r="R419" s="153">
        <v>1</v>
      </c>
      <c r="S419" s="207">
        <v>5</v>
      </c>
      <c r="U419" s="33">
        <v>1898203.7400000002</v>
      </c>
      <c r="V419" s="33">
        <v>2588923.6</v>
      </c>
      <c r="W419" s="33">
        <v>16622510.120000001</v>
      </c>
      <c r="X419" s="33">
        <v>3581789.9599999995</v>
      </c>
      <c r="Y419" s="33">
        <v>608308.25999999989</v>
      </c>
      <c r="Z419" s="33">
        <v>2084347.06</v>
      </c>
      <c r="AA419" s="33">
        <v>1114784.1600000001</v>
      </c>
      <c r="AB419" s="33">
        <v>1027683.2000000001</v>
      </c>
      <c r="AC419" s="33">
        <v>4268744.9000000004</v>
      </c>
      <c r="AD419" s="33">
        <v>3607964.16</v>
      </c>
      <c r="AE419" s="33">
        <v>930252.17999999993</v>
      </c>
      <c r="AF419" s="33">
        <v>38333511.339999996</v>
      </c>
    </row>
    <row r="420" spans="1:32">
      <c r="A420" s="94">
        <v>801</v>
      </c>
      <c r="B420" s="94" t="s">
        <v>43</v>
      </c>
      <c r="C420" s="33">
        <v>0</v>
      </c>
      <c r="D420" s="33">
        <v>0</v>
      </c>
      <c r="E420" s="33">
        <v>0</v>
      </c>
      <c r="F420" s="33">
        <v>0</v>
      </c>
      <c r="G420" s="33">
        <v>0</v>
      </c>
      <c r="H420" s="33">
        <v>0</v>
      </c>
      <c r="I420" s="33">
        <v>36</v>
      </c>
      <c r="J420" s="33">
        <v>0</v>
      </c>
      <c r="K420" s="33">
        <v>0</v>
      </c>
      <c r="L420" s="33">
        <v>0</v>
      </c>
      <c r="M420" s="33">
        <v>0</v>
      </c>
      <c r="N420" s="33">
        <v>759</v>
      </c>
      <c r="O420" s="156">
        <v>302</v>
      </c>
      <c r="P420" s="33"/>
      <c r="Q420" s="33">
        <v>759</v>
      </c>
      <c r="R420" s="153">
        <v>1.0649999999999999</v>
      </c>
      <c r="S420" s="207">
        <v>9</v>
      </c>
      <c r="U420" s="33">
        <v>390553.98839999997</v>
      </c>
      <c r="V420" s="33">
        <v>531415.59569999995</v>
      </c>
      <c r="W420" s="33">
        <v>6709226.3269499997</v>
      </c>
      <c r="X420" s="33">
        <v>671289.37289999996</v>
      </c>
      <c r="Y420" s="33">
        <v>205589.44245</v>
      </c>
      <c r="Z420" s="33">
        <v>939805.74000000011</v>
      </c>
      <c r="AA420" s="33">
        <v>295866.77669999999</v>
      </c>
      <c r="AB420" s="33">
        <v>398533.40504999994</v>
      </c>
      <c r="AC420" s="33">
        <v>1597948.0241999999</v>
      </c>
      <c r="AD420" s="33">
        <v>1062330.83</v>
      </c>
      <c r="AE420" s="33">
        <v>0</v>
      </c>
      <c r="AF420" s="33">
        <v>12802559.502349999</v>
      </c>
    </row>
    <row r="421" spans="1:32">
      <c r="A421" s="94">
        <v>805</v>
      </c>
      <c r="B421" s="94" t="s">
        <v>37</v>
      </c>
      <c r="C421" s="33">
        <v>0</v>
      </c>
      <c r="D421" s="33">
        <v>0</v>
      </c>
      <c r="E421" s="33">
        <v>0</v>
      </c>
      <c r="F421" s="33">
        <v>0</v>
      </c>
      <c r="G421" s="33">
        <v>0</v>
      </c>
      <c r="H421" s="33">
        <v>0</v>
      </c>
      <c r="I421" s="33">
        <v>58</v>
      </c>
      <c r="J421" s="33">
        <v>0</v>
      </c>
      <c r="K421" s="33">
        <v>0</v>
      </c>
      <c r="L421" s="33">
        <v>0</v>
      </c>
      <c r="M421" s="33">
        <v>0</v>
      </c>
      <c r="N421" s="33">
        <v>1221</v>
      </c>
      <c r="O421" s="156">
        <v>156</v>
      </c>
      <c r="P421" s="33"/>
      <c r="Q421" s="33">
        <v>1221</v>
      </c>
      <c r="R421" s="153">
        <v>1</v>
      </c>
      <c r="S421" s="207">
        <v>3</v>
      </c>
      <c r="U421" s="33">
        <v>590155.08000000007</v>
      </c>
      <c r="V421" s="33">
        <v>802709.82</v>
      </c>
      <c r="W421" s="33">
        <v>9048924.9499999993</v>
      </c>
      <c r="X421" s="33">
        <v>1014663.9400000001</v>
      </c>
      <c r="Y421" s="33">
        <v>286676.55000000005</v>
      </c>
      <c r="Z421" s="33">
        <v>1511891.76</v>
      </c>
      <c r="AA421" s="33">
        <v>446910.42</v>
      </c>
      <c r="AB421" s="33">
        <v>601989.63</v>
      </c>
      <c r="AC421" s="33">
        <v>2246211.0599999996</v>
      </c>
      <c r="AD421" s="33">
        <v>1598985.99</v>
      </c>
      <c r="AE421" s="33">
        <v>0</v>
      </c>
      <c r="AF421" s="33">
        <v>18149119.199999999</v>
      </c>
    </row>
    <row r="422" spans="1:32">
      <c r="A422" s="94">
        <v>806</v>
      </c>
      <c r="B422" s="94" t="s">
        <v>23</v>
      </c>
      <c r="C422" s="33">
        <v>0</v>
      </c>
      <c r="D422" s="33">
        <v>0</v>
      </c>
      <c r="E422" s="33">
        <v>0</v>
      </c>
      <c r="F422" s="33">
        <v>0</v>
      </c>
      <c r="G422" s="33">
        <v>0</v>
      </c>
      <c r="H422" s="33">
        <v>0</v>
      </c>
      <c r="I422" s="33">
        <v>43</v>
      </c>
      <c r="J422" s="33">
        <v>0</v>
      </c>
      <c r="K422" s="33">
        <v>0</v>
      </c>
      <c r="L422" s="33">
        <v>0</v>
      </c>
      <c r="M422" s="33">
        <v>0</v>
      </c>
      <c r="N422" s="33">
        <v>896</v>
      </c>
      <c r="O422" s="156">
        <v>238</v>
      </c>
      <c r="P422" s="33"/>
      <c r="Q422" s="33">
        <v>896</v>
      </c>
      <c r="R422" s="153">
        <v>1.0580000000000001</v>
      </c>
      <c r="S422" s="207">
        <v>6</v>
      </c>
      <c r="U422" s="33">
        <v>459353.10844000004</v>
      </c>
      <c r="V422" s="33">
        <v>623213.12255999993</v>
      </c>
      <c r="W422" s="33">
        <v>7447173.223220001</v>
      </c>
      <c r="X422" s="33">
        <v>791359.60251999996</v>
      </c>
      <c r="Y422" s="33">
        <v>231952.28048000004</v>
      </c>
      <c r="Z422" s="33">
        <v>1109616.51</v>
      </c>
      <c r="AA422" s="33">
        <v>346975.24735999998</v>
      </c>
      <c r="AB422" s="33">
        <v>467376.66304000001</v>
      </c>
      <c r="AC422" s="33">
        <v>1809764.98936</v>
      </c>
      <c r="AD422" s="33">
        <v>1214861.8599999999</v>
      </c>
      <c r="AE422" s="33">
        <v>0</v>
      </c>
      <c r="AF422" s="33">
        <v>14501646.60698</v>
      </c>
    </row>
    <row r="423" spans="1:32">
      <c r="A423" s="94">
        <v>810</v>
      </c>
      <c r="B423" s="94" t="s">
        <v>40</v>
      </c>
      <c r="C423" s="33">
        <v>0</v>
      </c>
      <c r="D423" s="33">
        <v>0</v>
      </c>
      <c r="E423" s="33">
        <v>0</v>
      </c>
      <c r="F423" s="33">
        <v>0</v>
      </c>
      <c r="G423" s="33">
        <v>0</v>
      </c>
      <c r="H423" s="33">
        <v>0</v>
      </c>
      <c r="I423" s="33">
        <v>63</v>
      </c>
      <c r="J423" s="33">
        <v>0</v>
      </c>
      <c r="K423" s="33">
        <v>0</v>
      </c>
      <c r="L423" s="33">
        <v>0</v>
      </c>
      <c r="M423" s="33">
        <v>0</v>
      </c>
      <c r="N423" s="33">
        <v>1335</v>
      </c>
      <c r="O423" s="156">
        <v>364</v>
      </c>
      <c r="P423" s="33"/>
      <c r="Q423" s="33">
        <v>1335</v>
      </c>
      <c r="R423" s="153">
        <v>1</v>
      </c>
      <c r="S423" s="207">
        <v>6</v>
      </c>
      <c r="U423" s="33">
        <v>644212.38</v>
      </c>
      <c r="V423" s="33">
        <v>877655.7</v>
      </c>
      <c r="W423" s="33">
        <v>10508025.32</v>
      </c>
      <c r="X423" s="33">
        <v>1106185.2000000002</v>
      </c>
      <c r="Y423" s="33">
        <v>326868.34999999998</v>
      </c>
      <c r="Z423" s="33">
        <v>1652906.25</v>
      </c>
      <c r="AA423" s="33">
        <v>488636.69999999995</v>
      </c>
      <c r="AB423" s="33">
        <v>658195.04999999993</v>
      </c>
      <c r="AC423" s="33">
        <v>2550161.1799999997</v>
      </c>
      <c r="AD423" s="33">
        <v>1809659.2700000003</v>
      </c>
      <c r="AE423" s="33">
        <v>0</v>
      </c>
      <c r="AF423" s="33">
        <v>20622505.400000002</v>
      </c>
    </row>
    <row r="424" spans="1:32">
      <c r="A424" s="94">
        <v>815</v>
      </c>
      <c r="B424" s="94" t="s">
        <v>27</v>
      </c>
      <c r="C424" s="33">
        <v>0</v>
      </c>
      <c r="D424" s="33">
        <v>0</v>
      </c>
      <c r="E424" s="33">
        <v>0</v>
      </c>
      <c r="F424" s="33">
        <v>0</v>
      </c>
      <c r="G424" s="33">
        <v>0</v>
      </c>
      <c r="H424" s="33">
        <v>15</v>
      </c>
      <c r="I424" s="33">
        <v>30</v>
      </c>
      <c r="J424" s="33">
        <v>0</v>
      </c>
      <c r="K424" s="33">
        <v>0</v>
      </c>
      <c r="L424" s="33">
        <v>0</v>
      </c>
      <c r="M424" s="33">
        <v>1</v>
      </c>
      <c r="N424" s="33">
        <v>603</v>
      </c>
      <c r="O424" s="156">
        <v>251</v>
      </c>
      <c r="P424" s="33"/>
      <c r="Q424" s="33">
        <v>619</v>
      </c>
      <c r="R424" s="153">
        <v>1</v>
      </c>
      <c r="S424" s="207">
        <v>9</v>
      </c>
      <c r="U424" s="33">
        <v>300683.8</v>
      </c>
      <c r="V424" s="33">
        <v>406942.97999999992</v>
      </c>
      <c r="W424" s="33">
        <v>5115065.1800000006</v>
      </c>
      <c r="X424" s="33">
        <v>519165.33999999997</v>
      </c>
      <c r="Y424" s="33">
        <v>156747.76999999999</v>
      </c>
      <c r="Z424" s="33">
        <v>758040.29000000015</v>
      </c>
      <c r="AA424" s="33">
        <v>226492.35</v>
      </c>
      <c r="AB424" s="33">
        <v>304823.43999999994</v>
      </c>
      <c r="AC424" s="33">
        <v>1215771.6299999999</v>
      </c>
      <c r="AD424" s="33">
        <v>863323.92</v>
      </c>
      <c r="AE424" s="33">
        <v>0</v>
      </c>
      <c r="AF424" s="33">
        <v>9867056.7000000011</v>
      </c>
    </row>
    <row r="425" spans="1:32">
      <c r="A425" s="94">
        <v>817</v>
      </c>
      <c r="B425" s="94" t="s">
        <v>1021</v>
      </c>
      <c r="C425" s="33">
        <v>0</v>
      </c>
      <c r="D425" s="33">
        <v>0</v>
      </c>
      <c r="E425" s="33">
        <v>0</v>
      </c>
      <c r="F425" s="33">
        <v>0</v>
      </c>
      <c r="G425" s="33">
        <v>0</v>
      </c>
      <c r="H425" s="33">
        <v>0</v>
      </c>
      <c r="I425" s="33">
        <v>43</v>
      </c>
      <c r="J425" s="33">
        <v>0</v>
      </c>
      <c r="K425" s="33">
        <v>0</v>
      </c>
      <c r="L425" s="33">
        <v>0</v>
      </c>
      <c r="M425" s="33">
        <v>0</v>
      </c>
      <c r="N425" s="33">
        <v>912</v>
      </c>
      <c r="O425" s="156">
        <v>316</v>
      </c>
      <c r="P425" s="33"/>
      <c r="Q425" s="33">
        <v>912</v>
      </c>
      <c r="R425" s="153">
        <v>1</v>
      </c>
      <c r="S425" s="207">
        <v>8</v>
      </c>
      <c r="U425" s="33">
        <v>439995.18</v>
      </c>
      <c r="V425" s="33">
        <v>599567.03999999992</v>
      </c>
      <c r="W425" s="33">
        <v>7407420.6900000013</v>
      </c>
      <c r="X425" s="33">
        <v>755390.37999999989</v>
      </c>
      <c r="Y425" s="33">
        <v>228328.7</v>
      </c>
      <c r="Z425" s="33">
        <v>1129163.07</v>
      </c>
      <c r="AA425" s="33">
        <v>333810.24</v>
      </c>
      <c r="AB425" s="33">
        <v>449643.36</v>
      </c>
      <c r="AC425" s="33">
        <v>1777427.4</v>
      </c>
      <c r="AD425" s="33">
        <v>1259407.06</v>
      </c>
      <c r="AE425" s="33">
        <v>0</v>
      </c>
      <c r="AF425" s="33">
        <v>14380153.120000003</v>
      </c>
    </row>
    <row r="426" spans="1:32">
      <c r="A426" s="94">
        <v>818</v>
      </c>
      <c r="B426" s="94" t="s">
        <v>46</v>
      </c>
      <c r="C426" s="33">
        <v>0</v>
      </c>
      <c r="D426" s="33">
        <v>0</v>
      </c>
      <c r="E426" s="33">
        <v>0</v>
      </c>
      <c r="F426" s="33">
        <v>0</v>
      </c>
      <c r="G426" s="33">
        <v>0</v>
      </c>
      <c r="H426" s="33">
        <v>0</v>
      </c>
      <c r="I426" s="33">
        <v>22</v>
      </c>
      <c r="J426" s="33">
        <v>0</v>
      </c>
      <c r="K426" s="33">
        <v>0</v>
      </c>
      <c r="L426" s="33">
        <v>0</v>
      </c>
      <c r="M426" s="33">
        <v>0</v>
      </c>
      <c r="N426" s="33">
        <v>463</v>
      </c>
      <c r="O426" s="156">
        <v>209</v>
      </c>
      <c r="P426" s="33"/>
      <c r="Q426" s="33">
        <v>463</v>
      </c>
      <c r="R426" s="153">
        <v>1</v>
      </c>
      <c r="S426" s="207">
        <v>9</v>
      </c>
      <c r="U426" s="33">
        <v>223801.72</v>
      </c>
      <c r="V426" s="33">
        <v>304385.45999999996</v>
      </c>
      <c r="W426" s="33">
        <v>3922644.21</v>
      </c>
      <c r="X426" s="33">
        <v>384808.62</v>
      </c>
      <c r="Y426" s="33">
        <v>119521.01</v>
      </c>
      <c r="Z426" s="33">
        <v>573307.68000000005</v>
      </c>
      <c r="AA426" s="33">
        <v>169467.25999999998</v>
      </c>
      <c r="AB426" s="33">
        <v>228272.88999999998</v>
      </c>
      <c r="AC426" s="33">
        <v>927648.71</v>
      </c>
      <c r="AD426" s="33">
        <v>656220.3600000001</v>
      </c>
      <c r="AE426" s="33">
        <v>0</v>
      </c>
      <c r="AF426" s="33">
        <v>7510077.919999999</v>
      </c>
    </row>
    <row r="427" spans="1:32">
      <c r="A427" s="94">
        <v>821</v>
      </c>
      <c r="B427" s="94" t="s">
        <v>647</v>
      </c>
      <c r="C427" s="33">
        <v>0</v>
      </c>
      <c r="D427" s="33">
        <v>0</v>
      </c>
      <c r="E427" s="33">
        <v>0</v>
      </c>
      <c r="F427" s="33">
        <v>0</v>
      </c>
      <c r="G427" s="33">
        <v>0</v>
      </c>
      <c r="H427" s="33">
        <v>20</v>
      </c>
      <c r="I427" s="33">
        <v>70</v>
      </c>
      <c r="J427" s="33">
        <v>0</v>
      </c>
      <c r="K427" s="33">
        <v>0</v>
      </c>
      <c r="L427" s="33">
        <v>0</v>
      </c>
      <c r="M427" s="33">
        <v>0</v>
      </c>
      <c r="N427" s="33">
        <v>1460</v>
      </c>
      <c r="O427" s="156">
        <v>533</v>
      </c>
      <c r="P427" s="33"/>
      <c r="Q427" s="33">
        <v>1480</v>
      </c>
      <c r="R427" s="153">
        <v>1</v>
      </c>
      <c r="S427" s="207">
        <v>8</v>
      </c>
      <c r="U427" s="33">
        <v>714578.2</v>
      </c>
      <c r="V427" s="33">
        <v>972981.6</v>
      </c>
      <c r="W427" s="33">
        <v>12032088.960000001</v>
      </c>
      <c r="X427" s="33">
        <v>1227550.2</v>
      </c>
      <c r="Y427" s="33">
        <v>370392.79</v>
      </c>
      <c r="Z427" s="33">
        <v>1822019.1</v>
      </c>
      <c r="AA427" s="33">
        <v>541709.6</v>
      </c>
      <c r="AB427" s="33">
        <v>729684.39999999991</v>
      </c>
      <c r="AC427" s="33">
        <v>2879594.8499999996</v>
      </c>
      <c r="AD427" s="33">
        <v>2042372.57</v>
      </c>
      <c r="AE427" s="33">
        <v>0</v>
      </c>
      <c r="AF427" s="33">
        <v>23332972.270000003</v>
      </c>
    </row>
    <row r="428" spans="1:32">
      <c r="A428" s="94">
        <v>823</v>
      </c>
      <c r="B428" s="94" t="s">
        <v>6</v>
      </c>
      <c r="C428" s="33">
        <v>0</v>
      </c>
      <c r="D428" s="33">
        <v>0</v>
      </c>
      <c r="E428" s="33">
        <v>0</v>
      </c>
      <c r="F428" s="33">
        <v>0</v>
      </c>
      <c r="G428" s="33">
        <v>0</v>
      </c>
      <c r="H428" s="33">
        <v>1</v>
      </c>
      <c r="I428" s="33">
        <v>72</v>
      </c>
      <c r="J428" s="33">
        <v>0</v>
      </c>
      <c r="K428" s="33">
        <v>0</v>
      </c>
      <c r="L428" s="33">
        <v>0</v>
      </c>
      <c r="M428" s="33">
        <v>0</v>
      </c>
      <c r="N428" s="33">
        <v>1517</v>
      </c>
      <c r="O428" s="156">
        <v>884</v>
      </c>
      <c r="P428" s="33"/>
      <c r="Q428" s="33">
        <v>1518</v>
      </c>
      <c r="R428" s="153">
        <v>1.0780000000000001</v>
      </c>
      <c r="S428" s="207">
        <v>10</v>
      </c>
      <c r="U428" s="33">
        <v>790642.62815999996</v>
      </c>
      <c r="V428" s="33">
        <v>1075804.71768</v>
      </c>
      <c r="W428" s="33">
        <v>14576321.516680002</v>
      </c>
      <c r="X428" s="33">
        <v>1358967.0309599999</v>
      </c>
      <c r="Y428" s="33">
        <v>438052.95380000008</v>
      </c>
      <c r="Z428" s="33">
        <v>1879087.9200000002</v>
      </c>
      <c r="AA428" s="33">
        <v>598956.59207999997</v>
      </c>
      <c r="AB428" s="33">
        <v>806796.26412000007</v>
      </c>
      <c r="AC428" s="33">
        <v>3388060.6344200005</v>
      </c>
      <c r="AD428" s="33">
        <v>2218118.2199999997</v>
      </c>
      <c r="AE428" s="33">
        <v>0</v>
      </c>
      <c r="AF428" s="33">
        <v>27130808.477900006</v>
      </c>
    </row>
    <row r="429" spans="1:32">
      <c r="A429" s="94">
        <v>825</v>
      </c>
      <c r="B429" s="94" t="s">
        <v>611</v>
      </c>
      <c r="C429" s="33">
        <v>0</v>
      </c>
      <c r="D429" s="33">
        <v>0</v>
      </c>
      <c r="E429" s="33">
        <v>0</v>
      </c>
      <c r="F429" s="33">
        <v>0</v>
      </c>
      <c r="G429" s="33">
        <v>0</v>
      </c>
      <c r="H429" s="33">
        <v>0</v>
      </c>
      <c r="I429" s="33">
        <v>103</v>
      </c>
      <c r="J429" s="33">
        <v>0</v>
      </c>
      <c r="K429" s="33">
        <v>0</v>
      </c>
      <c r="L429" s="33">
        <v>0</v>
      </c>
      <c r="M429" s="33">
        <v>0</v>
      </c>
      <c r="N429" s="33">
        <v>2175</v>
      </c>
      <c r="O429" s="156">
        <v>894</v>
      </c>
      <c r="P429" s="33"/>
      <c r="Q429" s="33">
        <v>2175</v>
      </c>
      <c r="R429" s="153">
        <v>1</v>
      </c>
      <c r="S429" s="207">
        <v>9</v>
      </c>
      <c r="U429" s="33">
        <v>1050462.78</v>
      </c>
      <c r="V429" s="33">
        <v>1429888.5</v>
      </c>
      <c r="W429" s="33">
        <v>18142875.32</v>
      </c>
      <c r="X429" s="33">
        <v>1804994.8</v>
      </c>
      <c r="Y429" s="33">
        <v>555133.82999999996</v>
      </c>
      <c r="Z429" s="33">
        <v>2693062.65</v>
      </c>
      <c r="AA429" s="33">
        <v>796093.5</v>
      </c>
      <c r="AB429" s="33">
        <v>1072340.25</v>
      </c>
      <c r="AC429" s="33">
        <v>4313316.12</v>
      </c>
      <c r="AD429" s="33">
        <v>3053011.29</v>
      </c>
      <c r="AE429" s="33">
        <v>0</v>
      </c>
      <c r="AF429" s="33">
        <v>34911179.039999999</v>
      </c>
    </row>
    <row r="430" spans="1:32">
      <c r="A430" s="94">
        <v>828</v>
      </c>
      <c r="B430" s="94" t="s">
        <v>627</v>
      </c>
      <c r="C430" s="33">
        <v>0</v>
      </c>
      <c r="D430" s="33">
        <v>0</v>
      </c>
      <c r="E430" s="33">
        <v>0</v>
      </c>
      <c r="F430" s="33">
        <v>0</v>
      </c>
      <c r="G430" s="33">
        <v>0</v>
      </c>
      <c r="H430" s="33">
        <v>39</v>
      </c>
      <c r="I430" s="33">
        <v>103</v>
      </c>
      <c r="J430" s="33">
        <v>0</v>
      </c>
      <c r="K430" s="33">
        <v>0</v>
      </c>
      <c r="L430" s="33">
        <v>0</v>
      </c>
      <c r="M430" s="33">
        <v>0</v>
      </c>
      <c r="N430" s="33">
        <v>2148</v>
      </c>
      <c r="O430" s="156">
        <v>1040</v>
      </c>
      <c r="P430" s="33"/>
      <c r="Q430" s="33">
        <v>2187</v>
      </c>
      <c r="R430" s="153">
        <v>1</v>
      </c>
      <c r="S430" s="207">
        <v>10</v>
      </c>
      <c r="U430" s="33">
        <v>1054830.78</v>
      </c>
      <c r="V430" s="33">
        <v>1437777.5399999998</v>
      </c>
      <c r="W430" s="33">
        <v>18616339.52</v>
      </c>
      <c r="X430" s="33">
        <v>1810554.8799999999</v>
      </c>
      <c r="Y430" s="33">
        <v>565440.18999999994</v>
      </c>
      <c r="Z430" s="33">
        <v>2687303.73</v>
      </c>
      <c r="AA430" s="33">
        <v>800485.74</v>
      </c>
      <c r="AB430" s="33">
        <v>1078256.6099999999</v>
      </c>
      <c r="AC430" s="33">
        <v>4380446.3899999997</v>
      </c>
      <c r="AD430" s="33">
        <v>3100464.83</v>
      </c>
      <c r="AE430" s="33">
        <v>0</v>
      </c>
      <c r="AF430" s="33">
        <v>35531900.210000001</v>
      </c>
    </row>
    <row r="431" spans="1:32">
      <c r="A431" s="94">
        <v>829</v>
      </c>
      <c r="B431" s="94" t="s">
        <v>16</v>
      </c>
      <c r="C431" s="33">
        <v>0</v>
      </c>
      <c r="D431" s="33">
        <v>0</v>
      </c>
      <c r="E431" s="33">
        <v>0</v>
      </c>
      <c r="F431" s="33">
        <v>0</v>
      </c>
      <c r="G431" s="33">
        <v>0</v>
      </c>
      <c r="H431" s="33">
        <v>14</v>
      </c>
      <c r="I431" s="33">
        <v>34</v>
      </c>
      <c r="J431" s="33">
        <v>0</v>
      </c>
      <c r="K431" s="33">
        <v>0</v>
      </c>
      <c r="L431" s="33">
        <v>0</v>
      </c>
      <c r="M431" s="33">
        <v>0</v>
      </c>
      <c r="N431" s="33">
        <v>693</v>
      </c>
      <c r="O431" s="156">
        <v>322</v>
      </c>
      <c r="P431" s="33"/>
      <c r="Q431" s="33">
        <v>707</v>
      </c>
      <c r="R431" s="153">
        <v>1.054</v>
      </c>
      <c r="S431" s="207">
        <v>9</v>
      </c>
      <c r="U431" s="33">
        <v>361274.14136000007</v>
      </c>
      <c r="V431" s="33">
        <v>489894.92076000001</v>
      </c>
      <c r="W431" s="33">
        <v>6286224.9456600007</v>
      </c>
      <c r="X431" s="33">
        <v>622644.99812</v>
      </c>
      <c r="Y431" s="33">
        <v>191538.49781999999</v>
      </c>
      <c r="Z431" s="33">
        <v>868251.48</v>
      </c>
      <c r="AA431" s="33">
        <v>272750.05155999999</v>
      </c>
      <c r="AB431" s="33">
        <v>367395.10933999997</v>
      </c>
      <c r="AC431" s="33">
        <v>1484384.81596</v>
      </c>
      <c r="AD431" s="33">
        <v>998245.19</v>
      </c>
      <c r="AE431" s="33">
        <v>0</v>
      </c>
      <c r="AF431" s="33">
        <v>11942604.15058</v>
      </c>
    </row>
    <row r="432" spans="1:32">
      <c r="A432" s="94">
        <v>830</v>
      </c>
      <c r="B432" s="94" t="s">
        <v>975</v>
      </c>
      <c r="C432" s="33">
        <v>0</v>
      </c>
      <c r="D432" s="33">
        <v>0</v>
      </c>
      <c r="E432" s="33">
        <v>0</v>
      </c>
      <c r="F432" s="33">
        <v>0</v>
      </c>
      <c r="G432" s="33">
        <v>0</v>
      </c>
      <c r="H432" s="33">
        <v>0</v>
      </c>
      <c r="I432" s="33">
        <v>18</v>
      </c>
      <c r="J432" s="33">
        <v>0</v>
      </c>
      <c r="K432" s="33">
        <v>0</v>
      </c>
      <c r="L432" s="33">
        <v>0</v>
      </c>
      <c r="M432" s="33">
        <v>0</v>
      </c>
      <c r="N432" s="33">
        <v>386</v>
      </c>
      <c r="O432" s="156">
        <v>178</v>
      </c>
      <c r="P432" s="33"/>
      <c r="Q432" s="33">
        <v>386</v>
      </c>
      <c r="R432" s="153">
        <v>1.091</v>
      </c>
      <c r="S432" s="207">
        <v>9</v>
      </c>
      <c r="U432" s="33">
        <v>202625.62587999998</v>
      </c>
      <c r="V432" s="33">
        <v>276856.65492</v>
      </c>
      <c r="W432" s="33">
        <v>3577929.5250399997</v>
      </c>
      <c r="X432" s="33">
        <v>347124.60464000003</v>
      </c>
      <c r="Y432" s="33">
        <v>108851.71021999999</v>
      </c>
      <c r="Z432" s="33">
        <v>477843.66000000003</v>
      </c>
      <c r="AA432" s="33">
        <v>154140.53852</v>
      </c>
      <c r="AB432" s="33">
        <v>207627.75177999999</v>
      </c>
      <c r="AC432" s="33">
        <v>844735.87970000005</v>
      </c>
      <c r="AD432" s="33">
        <v>547224</v>
      </c>
      <c r="AE432" s="33">
        <v>0</v>
      </c>
      <c r="AF432" s="33">
        <v>6744959.9506999999</v>
      </c>
    </row>
    <row r="433" spans="1:32">
      <c r="A433" s="94">
        <v>832</v>
      </c>
      <c r="B433" s="94" t="s">
        <v>10</v>
      </c>
      <c r="C433" s="33">
        <v>0</v>
      </c>
      <c r="D433" s="33">
        <v>0</v>
      </c>
      <c r="E433" s="33">
        <v>0</v>
      </c>
      <c r="F433" s="33">
        <v>0</v>
      </c>
      <c r="G433" s="33">
        <v>0</v>
      </c>
      <c r="H433" s="33">
        <v>0</v>
      </c>
      <c r="I433" s="33">
        <v>71</v>
      </c>
      <c r="J433" s="33">
        <v>0</v>
      </c>
      <c r="K433" s="33">
        <v>0</v>
      </c>
      <c r="L433" s="33">
        <v>0</v>
      </c>
      <c r="M433" s="33">
        <v>0</v>
      </c>
      <c r="N433" s="33">
        <v>1500</v>
      </c>
      <c r="O433" s="156">
        <v>364</v>
      </c>
      <c r="P433" s="33"/>
      <c r="Q433" s="33">
        <v>1500</v>
      </c>
      <c r="R433" s="153">
        <v>1</v>
      </c>
      <c r="S433" s="207">
        <v>5</v>
      </c>
      <c r="U433" s="33">
        <v>724370.46</v>
      </c>
      <c r="V433" s="33">
        <v>986129.99999999988</v>
      </c>
      <c r="W433" s="33">
        <v>11657212.609999999</v>
      </c>
      <c r="X433" s="33">
        <v>1244557.1000000001</v>
      </c>
      <c r="Y433" s="33">
        <v>364026.18000000005</v>
      </c>
      <c r="Z433" s="33">
        <v>1857272.5500000003</v>
      </c>
      <c r="AA433" s="33">
        <v>549030</v>
      </c>
      <c r="AB433" s="33">
        <v>739545</v>
      </c>
      <c r="AC433" s="33">
        <v>2842578.9200000004</v>
      </c>
      <c r="AD433" s="33">
        <v>2018641.4600000002</v>
      </c>
      <c r="AE433" s="33">
        <v>0</v>
      </c>
      <c r="AF433" s="33">
        <v>22983364.280000001</v>
      </c>
    </row>
    <row r="434" spans="1:32">
      <c r="A434" s="94">
        <v>851</v>
      </c>
      <c r="B434" s="94" t="s">
        <v>981</v>
      </c>
      <c r="C434" s="33">
        <v>0</v>
      </c>
      <c r="D434" s="33">
        <v>0</v>
      </c>
      <c r="E434" s="33">
        <v>0</v>
      </c>
      <c r="F434" s="33">
        <v>0</v>
      </c>
      <c r="G434" s="33">
        <v>0</v>
      </c>
      <c r="H434" s="33">
        <v>3</v>
      </c>
      <c r="I434" s="33">
        <v>22</v>
      </c>
      <c r="J434" s="33">
        <v>0</v>
      </c>
      <c r="K434" s="33">
        <v>0</v>
      </c>
      <c r="L434" s="33">
        <v>0</v>
      </c>
      <c r="M434" s="33">
        <v>0</v>
      </c>
      <c r="N434" s="33">
        <v>453</v>
      </c>
      <c r="O434" s="156">
        <v>166</v>
      </c>
      <c r="P434" s="33"/>
      <c r="Q434" s="33">
        <v>456</v>
      </c>
      <c r="R434" s="153">
        <v>1</v>
      </c>
      <c r="S434" s="207">
        <v>8</v>
      </c>
      <c r="U434" s="33">
        <v>221253.72</v>
      </c>
      <c r="V434" s="33">
        <v>299783.52</v>
      </c>
      <c r="W434" s="33">
        <v>3725047.0199999996</v>
      </c>
      <c r="X434" s="33">
        <v>381565.24</v>
      </c>
      <c r="Y434" s="33">
        <v>114677.18000000001</v>
      </c>
      <c r="Z434" s="33">
        <v>563185.38</v>
      </c>
      <c r="AA434" s="33">
        <v>166905.12</v>
      </c>
      <c r="AB434" s="33">
        <v>224821.68</v>
      </c>
      <c r="AC434" s="33">
        <v>891736.59</v>
      </c>
      <c r="AD434" s="33">
        <v>632579.38</v>
      </c>
      <c r="AE434" s="33">
        <v>0</v>
      </c>
      <c r="AF434" s="33">
        <v>7221554.8299999991</v>
      </c>
    </row>
    <row r="435" spans="1:32">
      <c r="A435" s="94">
        <v>852</v>
      </c>
      <c r="B435" s="94" t="s">
        <v>588</v>
      </c>
      <c r="C435" s="33">
        <v>0</v>
      </c>
      <c r="D435" s="33">
        <v>0</v>
      </c>
      <c r="E435" s="33">
        <v>0</v>
      </c>
      <c r="F435" s="33">
        <v>0</v>
      </c>
      <c r="G435" s="33">
        <v>0</v>
      </c>
      <c r="H435" s="33">
        <v>0</v>
      </c>
      <c r="I435" s="33">
        <v>33</v>
      </c>
      <c r="J435" s="33">
        <v>0</v>
      </c>
      <c r="K435" s="33">
        <v>0</v>
      </c>
      <c r="L435" s="33">
        <v>0</v>
      </c>
      <c r="M435" s="33">
        <v>0</v>
      </c>
      <c r="N435" s="33">
        <v>686</v>
      </c>
      <c r="O435" s="156">
        <v>180</v>
      </c>
      <c r="P435" s="33"/>
      <c r="Q435" s="33">
        <v>686</v>
      </c>
      <c r="R435" s="153">
        <v>1.0149999999999999</v>
      </c>
      <c r="S435" s="207">
        <v>6</v>
      </c>
      <c r="U435" s="33">
        <v>337597.70869999996</v>
      </c>
      <c r="V435" s="33">
        <v>457754.97179999994</v>
      </c>
      <c r="W435" s="33">
        <v>5463660.2779499991</v>
      </c>
      <c r="X435" s="33">
        <v>581873.6581</v>
      </c>
      <c r="Y435" s="33">
        <v>170248.34539999999</v>
      </c>
      <c r="Z435" s="33">
        <v>849577.41</v>
      </c>
      <c r="AA435" s="33">
        <v>254856.06579999998</v>
      </c>
      <c r="AB435" s="33">
        <v>343291.85869999992</v>
      </c>
      <c r="AC435" s="33">
        <v>1328427.4121999999</v>
      </c>
      <c r="AD435" s="33">
        <v>929676.44000000006</v>
      </c>
      <c r="AE435" s="33">
        <v>0</v>
      </c>
      <c r="AF435" s="33">
        <v>10716964.148649998</v>
      </c>
    </row>
    <row r="436" spans="1:32">
      <c r="A436" s="94">
        <v>853</v>
      </c>
      <c r="B436" s="94" t="s">
        <v>590</v>
      </c>
      <c r="C436" s="33">
        <v>0</v>
      </c>
      <c r="D436" s="33">
        <v>0</v>
      </c>
      <c r="E436" s="33">
        <v>0</v>
      </c>
      <c r="F436" s="33">
        <v>0</v>
      </c>
      <c r="G436" s="33">
        <v>0</v>
      </c>
      <c r="H436" s="33">
        <v>0</v>
      </c>
      <c r="I436" s="33">
        <v>58</v>
      </c>
      <c r="J436" s="33">
        <v>0</v>
      </c>
      <c r="K436" s="33">
        <v>0</v>
      </c>
      <c r="L436" s="33">
        <v>0</v>
      </c>
      <c r="M436" s="33">
        <v>0</v>
      </c>
      <c r="N436" s="33">
        <v>1231</v>
      </c>
      <c r="O436" s="156">
        <v>464</v>
      </c>
      <c r="P436" s="33"/>
      <c r="Q436" s="33">
        <v>1231</v>
      </c>
      <c r="R436" s="153">
        <v>1.0549999999999999</v>
      </c>
      <c r="S436" s="207">
        <v>8</v>
      </c>
      <c r="U436" s="33">
        <v>626453.80940000003</v>
      </c>
      <c r="V436" s="33">
        <v>853794.64109999989</v>
      </c>
      <c r="W436" s="33">
        <v>10673380.150549999</v>
      </c>
      <c r="X436" s="33">
        <v>1075358.6936999999</v>
      </c>
      <c r="Y436" s="33">
        <v>327887.59615</v>
      </c>
      <c r="Z436" s="33">
        <v>1524108.36</v>
      </c>
      <c r="AA436" s="33">
        <v>475352.00409999996</v>
      </c>
      <c r="AB436" s="33">
        <v>640300.52614999993</v>
      </c>
      <c r="AC436" s="33">
        <v>2550341.3648999999</v>
      </c>
      <c r="AD436" s="33">
        <v>1711862.85</v>
      </c>
      <c r="AE436" s="33">
        <v>0</v>
      </c>
      <c r="AF436" s="33">
        <v>20458839.99605</v>
      </c>
    </row>
    <row r="437" spans="1:32">
      <c r="A437" s="94">
        <v>855</v>
      </c>
      <c r="B437" s="94" t="s">
        <v>977</v>
      </c>
      <c r="C437" s="33">
        <v>0</v>
      </c>
      <c r="D437" s="33">
        <v>0</v>
      </c>
      <c r="E437" s="33">
        <v>0</v>
      </c>
      <c r="F437" s="33">
        <v>0</v>
      </c>
      <c r="G437" s="33">
        <v>0</v>
      </c>
      <c r="H437" s="33">
        <v>0</v>
      </c>
      <c r="I437" s="33">
        <v>22</v>
      </c>
      <c r="J437" s="33">
        <v>0</v>
      </c>
      <c r="K437" s="33">
        <v>0</v>
      </c>
      <c r="L437" s="33">
        <v>0</v>
      </c>
      <c r="M437" s="33">
        <v>0</v>
      </c>
      <c r="N437" s="33">
        <v>459</v>
      </c>
      <c r="O437" s="156">
        <v>118</v>
      </c>
      <c r="P437" s="33"/>
      <c r="Q437" s="33">
        <v>459</v>
      </c>
      <c r="R437" s="153">
        <v>1</v>
      </c>
      <c r="S437" s="207">
        <v>6</v>
      </c>
      <c r="U437" s="33">
        <v>222345.72</v>
      </c>
      <c r="V437" s="33">
        <v>301755.77999999997</v>
      </c>
      <c r="W437" s="33">
        <v>3593443.3300000005</v>
      </c>
      <c r="X437" s="33">
        <v>382955.26</v>
      </c>
      <c r="Y437" s="33">
        <v>112030.19000000002</v>
      </c>
      <c r="Z437" s="33">
        <v>568421.04</v>
      </c>
      <c r="AA437" s="33">
        <v>168003.18</v>
      </c>
      <c r="AB437" s="33">
        <v>226300.77</v>
      </c>
      <c r="AC437" s="33">
        <v>874314.26</v>
      </c>
      <c r="AD437" s="33">
        <v>621018.53</v>
      </c>
      <c r="AE437" s="33">
        <v>0</v>
      </c>
      <c r="AF437" s="33">
        <v>7070588.0600000005</v>
      </c>
    </row>
    <row r="438" spans="1:32">
      <c r="A438" s="94">
        <v>860</v>
      </c>
      <c r="B438" s="94" t="s">
        <v>35</v>
      </c>
      <c r="C438" s="33">
        <v>0</v>
      </c>
      <c r="D438" s="33">
        <v>0</v>
      </c>
      <c r="E438" s="33">
        <v>0</v>
      </c>
      <c r="F438" s="33">
        <v>0</v>
      </c>
      <c r="G438" s="33">
        <v>0</v>
      </c>
      <c r="H438" s="33">
        <v>0</v>
      </c>
      <c r="I438" s="33">
        <v>27</v>
      </c>
      <c r="J438" s="33">
        <v>0</v>
      </c>
      <c r="K438" s="33">
        <v>0</v>
      </c>
      <c r="L438" s="33">
        <v>0</v>
      </c>
      <c r="M438" s="33">
        <v>0</v>
      </c>
      <c r="N438" s="33">
        <v>577</v>
      </c>
      <c r="O438" s="156">
        <v>250</v>
      </c>
      <c r="P438" s="33"/>
      <c r="Q438" s="33">
        <v>577</v>
      </c>
      <c r="R438" s="153">
        <v>1</v>
      </c>
      <c r="S438" s="207">
        <v>9</v>
      </c>
      <c r="U438" s="33">
        <v>277859.02</v>
      </c>
      <c r="V438" s="33">
        <v>379331.33999999997</v>
      </c>
      <c r="W438" s="33">
        <v>4851505.9400000004</v>
      </c>
      <c r="X438" s="33">
        <v>476329.88</v>
      </c>
      <c r="Y438" s="33">
        <v>148045.16999999998</v>
      </c>
      <c r="Z438" s="33">
        <v>714322.17</v>
      </c>
      <c r="AA438" s="33">
        <v>211193.53999999998</v>
      </c>
      <c r="AB438" s="33">
        <v>284478.31</v>
      </c>
      <c r="AC438" s="33">
        <v>1149708.28</v>
      </c>
      <c r="AD438" s="33">
        <v>813067.54999999993</v>
      </c>
      <c r="AE438" s="33">
        <v>0</v>
      </c>
      <c r="AF438" s="33">
        <v>9305841.2000000011</v>
      </c>
    </row>
    <row r="439" spans="1:32">
      <c r="A439" s="94">
        <v>871</v>
      </c>
      <c r="B439" s="94" t="s">
        <v>33</v>
      </c>
      <c r="C439" s="33">
        <v>0</v>
      </c>
      <c r="D439" s="33">
        <v>0</v>
      </c>
      <c r="E439" s="33">
        <v>0</v>
      </c>
      <c r="F439" s="33">
        <v>0</v>
      </c>
      <c r="G439" s="33">
        <v>0</v>
      </c>
      <c r="H439" s="33">
        <v>0</v>
      </c>
      <c r="I439" s="33">
        <v>65</v>
      </c>
      <c r="J439" s="33">
        <v>0</v>
      </c>
      <c r="K439" s="33">
        <v>0</v>
      </c>
      <c r="L439" s="33">
        <v>0</v>
      </c>
      <c r="M439" s="33">
        <v>0</v>
      </c>
      <c r="N439" s="33">
        <v>1361</v>
      </c>
      <c r="O439" s="156">
        <v>222</v>
      </c>
      <c r="P439" s="33"/>
      <c r="Q439" s="33">
        <v>1361</v>
      </c>
      <c r="R439" s="153">
        <v>1.0109999999999999</v>
      </c>
      <c r="S439" s="207">
        <v>3</v>
      </c>
      <c r="U439" s="33">
        <v>665946.60989999992</v>
      </c>
      <c r="V439" s="33">
        <v>904590.85481999989</v>
      </c>
      <c r="W439" s="33">
        <v>10347088.275479998</v>
      </c>
      <c r="X439" s="33">
        <v>1146183.0746399998</v>
      </c>
      <c r="Y439" s="33">
        <v>326432.68088999996</v>
      </c>
      <c r="Z439" s="33">
        <v>1685367.51</v>
      </c>
      <c r="AA439" s="33">
        <v>503632.90541999991</v>
      </c>
      <c r="AB439" s="33">
        <v>678394.9821299999</v>
      </c>
      <c r="AC439" s="33">
        <v>2554956.9199799993</v>
      </c>
      <c r="AD439" s="33">
        <v>1798169.93</v>
      </c>
      <c r="AE439" s="33">
        <v>0</v>
      </c>
      <c r="AF439" s="33">
        <v>20610763.743259996</v>
      </c>
    </row>
    <row r="440" spans="1:32">
      <c r="A440" s="94">
        <v>872</v>
      </c>
      <c r="B440" s="94" t="s">
        <v>572</v>
      </c>
      <c r="C440" s="33">
        <v>0</v>
      </c>
      <c r="D440" s="33">
        <v>0</v>
      </c>
      <c r="E440" s="33">
        <v>0</v>
      </c>
      <c r="F440" s="33">
        <v>0</v>
      </c>
      <c r="G440" s="33">
        <v>0</v>
      </c>
      <c r="H440" s="33">
        <v>0</v>
      </c>
      <c r="I440" s="33">
        <v>70</v>
      </c>
      <c r="J440" s="33">
        <v>0</v>
      </c>
      <c r="K440" s="33">
        <v>0</v>
      </c>
      <c r="L440" s="33">
        <v>0</v>
      </c>
      <c r="M440" s="33">
        <v>0</v>
      </c>
      <c r="N440" s="33">
        <v>1468</v>
      </c>
      <c r="O440" s="156">
        <v>593</v>
      </c>
      <c r="P440" s="33"/>
      <c r="Q440" s="33">
        <v>1468</v>
      </c>
      <c r="R440" s="153">
        <v>1</v>
      </c>
      <c r="S440" s="207">
        <v>9</v>
      </c>
      <c r="U440" s="33">
        <v>710210.2</v>
      </c>
      <c r="V440" s="33">
        <v>965092.55999999994</v>
      </c>
      <c r="W440" s="33">
        <v>12216064.379999999</v>
      </c>
      <c r="X440" s="33">
        <v>1221990.1200000001</v>
      </c>
      <c r="Y440" s="33">
        <v>374142.44</v>
      </c>
      <c r="Z440" s="33">
        <v>1817830.3800000001</v>
      </c>
      <c r="AA440" s="33">
        <v>537317.36</v>
      </c>
      <c r="AB440" s="33">
        <v>723768.03999999992</v>
      </c>
      <c r="AC440" s="33">
        <v>2907443.9299999997</v>
      </c>
      <c r="AD440" s="33">
        <v>2058753.75</v>
      </c>
      <c r="AE440" s="33">
        <v>0</v>
      </c>
      <c r="AF440" s="33">
        <v>23532613.159999996</v>
      </c>
    </row>
    <row r="441" spans="1:32">
      <c r="A441" s="94">
        <v>873</v>
      </c>
      <c r="B441" s="94" t="s">
        <v>972</v>
      </c>
      <c r="C441" s="33">
        <v>0</v>
      </c>
      <c r="D441" s="33">
        <v>0</v>
      </c>
      <c r="E441" s="33">
        <v>0</v>
      </c>
      <c r="F441" s="33">
        <v>0</v>
      </c>
      <c r="G441" s="33">
        <v>0</v>
      </c>
      <c r="H441" s="33">
        <v>1</v>
      </c>
      <c r="I441" s="33">
        <v>29</v>
      </c>
      <c r="J441" s="33">
        <v>0</v>
      </c>
      <c r="K441" s="33">
        <v>0</v>
      </c>
      <c r="L441" s="33">
        <v>0</v>
      </c>
      <c r="M441" s="33">
        <v>0</v>
      </c>
      <c r="N441" s="33">
        <v>621</v>
      </c>
      <c r="O441" s="156">
        <v>172</v>
      </c>
      <c r="P441" s="33"/>
      <c r="Q441" s="33">
        <v>622</v>
      </c>
      <c r="R441" s="153">
        <v>1.0289999999999999</v>
      </c>
      <c r="S441" s="207">
        <v>6</v>
      </c>
      <c r="U441" s="33">
        <v>307942.18265999999</v>
      </c>
      <c r="V441" s="33">
        <v>420773.78195999988</v>
      </c>
      <c r="W441" s="33">
        <v>5039735.4506100006</v>
      </c>
      <c r="X441" s="33">
        <v>527527.53101999999</v>
      </c>
      <c r="Y441" s="33">
        <v>156650.22659999999</v>
      </c>
      <c r="Z441" s="33">
        <v>769471.41000000015</v>
      </c>
      <c r="AA441" s="33">
        <v>234266.70875999995</v>
      </c>
      <c r="AB441" s="33">
        <v>315557.93514000002</v>
      </c>
      <c r="AC441" s="33">
        <v>1222003.1399099999</v>
      </c>
      <c r="AD441" s="33">
        <v>842359.96000000008</v>
      </c>
      <c r="AE441" s="33">
        <v>0</v>
      </c>
      <c r="AF441" s="33">
        <v>9836288.3266599998</v>
      </c>
    </row>
    <row r="442" spans="1:32">
      <c r="A442" s="94">
        <v>876</v>
      </c>
      <c r="B442" s="94" t="s">
        <v>21</v>
      </c>
      <c r="C442" s="33">
        <v>0</v>
      </c>
      <c r="D442" s="33">
        <v>0</v>
      </c>
      <c r="E442" s="33">
        <v>0</v>
      </c>
      <c r="F442" s="33">
        <v>0</v>
      </c>
      <c r="G442" s="33">
        <v>0</v>
      </c>
      <c r="H442" s="33">
        <v>0</v>
      </c>
      <c r="I442" s="33">
        <v>54</v>
      </c>
      <c r="J442" s="33">
        <v>0</v>
      </c>
      <c r="K442" s="33">
        <v>0</v>
      </c>
      <c r="L442" s="33">
        <v>0</v>
      </c>
      <c r="M442" s="33">
        <v>0</v>
      </c>
      <c r="N442" s="33">
        <v>1136</v>
      </c>
      <c r="O442" s="156">
        <v>345</v>
      </c>
      <c r="P442" s="33"/>
      <c r="Q442" s="33">
        <v>1136</v>
      </c>
      <c r="R442" s="153">
        <v>1</v>
      </c>
      <c r="S442" s="207">
        <v>7</v>
      </c>
      <c r="U442" s="33">
        <v>549166.04</v>
      </c>
      <c r="V442" s="33">
        <v>746829.12</v>
      </c>
      <c r="W442" s="33">
        <v>9065371.2599999998</v>
      </c>
      <c r="X442" s="33">
        <v>944319.64</v>
      </c>
      <c r="Y442" s="33">
        <v>280952.06</v>
      </c>
      <c r="Z442" s="33">
        <v>1406654.46</v>
      </c>
      <c r="AA442" s="33">
        <v>415798.72</v>
      </c>
      <c r="AB442" s="33">
        <v>560082.07999999996</v>
      </c>
      <c r="AC442" s="33">
        <v>2189729.7000000002</v>
      </c>
      <c r="AD442" s="33">
        <v>1553374.3099999998</v>
      </c>
      <c r="AE442" s="33">
        <v>0</v>
      </c>
      <c r="AF442" s="33">
        <v>17712277.390000001</v>
      </c>
    </row>
    <row r="443" spans="1:32">
      <c r="A443" s="94">
        <v>878</v>
      </c>
      <c r="B443" s="94" t="s">
        <v>654</v>
      </c>
      <c r="C443" s="33">
        <v>0</v>
      </c>
      <c r="D443" s="33">
        <v>0</v>
      </c>
      <c r="E443" s="33">
        <v>0</v>
      </c>
      <c r="F443" s="33">
        <v>0</v>
      </c>
      <c r="G443" s="33">
        <v>0</v>
      </c>
      <c r="H443" s="33">
        <v>0</v>
      </c>
      <c r="I443" s="33">
        <v>45</v>
      </c>
      <c r="J443" s="33">
        <v>0</v>
      </c>
      <c r="K443" s="33">
        <v>0</v>
      </c>
      <c r="L443" s="33">
        <v>0</v>
      </c>
      <c r="M443" s="33">
        <v>0</v>
      </c>
      <c r="N443" s="33">
        <v>957</v>
      </c>
      <c r="O443" s="156">
        <v>237</v>
      </c>
      <c r="P443" s="33"/>
      <c r="Q443" s="33">
        <v>957</v>
      </c>
      <c r="R443" s="153">
        <v>1.044</v>
      </c>
      <c r="S443" s="207">
        <v>6</v>
      </c>
      <c r="U443" s="33">
        <v>481701.2868</v>
      </c>
      <c r="V443" s="33">
        <v>656833.58135999995</v>
      </c>
      <c r="W443" s="33">
        <v>7785035.5672800001</v>
      </c>
      <c r="X443" s="33">
        <v>826556.59872000001</v>
      </c>
      <c r="Y443" s="33">
        <v>242848.82808000001</v>
      </c>
      <c r="Z443" s="33">
        <v>1184835.8700000001</v>
      </c>
      <c r="AA443" s="33">
        <v>365693.51015999995</v>
      </c>
      <c r="AB443" s="33">
        <v>492590.21723999997</v>
      </c>
      <c r="AC443" s="33">
        <v>1896051.4128</v>
      </c>
      <c r="AD443" s="33">
        <v>1289189.79</v>
      </c>
      <c r="AE443" s="33">
        <v>0</v>
      </c>
      <c r="AF443" s="33">
        <v>15221336.662439998</v>
      </c>
    </row>
    <row r="444" spans="1:32">
      <c r="A444" s="94">
        <v>879</v>
      </c>
      <c r="B444" s="94" t="s">
        <v>559</v>
      </c>
      <c r="C444" s="33">
        <v>0</v>
      </c>
      <c r="D444" s="33">
        <v>0</v>
      </c>
      <c r="E444" s="33">
        <v>0</v>
      </c>
      <c r="F444" s="33">
        <v>0</v>
      </c>
      <c r="G444" s="33">
        <v>0</v>
      </c>
      <c r="H444" s="33">
        <v>0</v>
      </c>
      <c r="I444" s="33">
        <v>35</v>
      </c>
      <c r="J444" s="33">
        <v>0</v>
      </c>
      <c r="K444" s="33">
        <v>0</v>
      </c>
      <c r="L444" s="33">
        <v>0</v>
      </c>
      <c r="M444" s="33">
        <v>0</v>
      </c>
      <c r="N444" s="33">
        <v>741</v>
      </c>
      <c r="O444" s="156">
        <v>222</v>
      </c>
      <c r="P444" s="33"/>
      <c r="Q444" s="33">
        <v>741</v>
      </c>
      <c r="R444" s="153">
        <v>1</v>
      </c>
      <c r="S444" s="207">
        <v>7</v>
      </c>
      <c r="U444" s="33">
        <v>357653.1</v>
      </c>
      <c r="V444" s="33">
        <v>487148.22</v>
      </c>
      <c r="W444" s="33">
        <v>5901836.3799999999</v>
      </c>
      <c r="X444" s="33">
        <v>614238.43999999994</v>
      </c>
      <c r="Y444" s="33">
        <v>182962.28999999998</v>
      </c>
      <c r="Z444" s="33">
        <v>917466.81</v>
      </c>
      <c r="AA444" s="33">
        <v>271220.82</v>
      </c>
      <c r="AB444" s="33">
        <v>365335.23</v>
      </c>
      <c r="AC444" s="33">
        <v>1426233.66</v>
      </c>
      <c r="AD444" s="33">
        <v>1011568.35</v>
      </c>
      <c r="AE444" s="33">
        <v>0</v>
      </c>
      <c r="AF444" s="33">
        <v>11535663.300000001</v>
      </c>
    </row>
    <row r="445" spans="1:32">
      <c r="A445" s="94">
        <v>885</v>
      </c>
      <c r="B445" s="94" t="s">
        <v>2</v>
      </c>
      <c r="C445" s="33">
        <v>0</v>
      </c>
      <c r="D445" s="33">
        <v>0</v>
      </c>
      <c r="E445" s="33">
        <v>0</v>
      </c>
      <c r="F445" s="33">
        <v>0</v>
      </c>
      <c r="G445" s="33">
        <v>0</v>
      </c>
      <c r="H445" s="33">
        <v>0</v>
      </c>
      <c r="I445" s="33">
        <v>58</v>
      </c>
      <c r="J445" s="33">
        <v>0</v>
      </c>
      <c r="K445" s="33">
        <v>0</v>
      </c>
      <c r="L445" s="33">
        <v>0</v>
      </c>
      <c r="M445" s="33">
        <v>0</v>
      </c>
      <c r="N445" s="33">
        <v>1224</v>
      </c>
      <c r="O445" s="156">
        <v>428</v>
      </c>
      <c r="P445" s="33"/>
      <c r="Q445" s="33">
        <v>1224</v>
      </c>
      <c r="R445" s="153">
        <v>1</v>
      </c>
      <c r="S445" s="207">
        <v>8</v>
      </c>
      <c r="U445" s="33">
        <v>591247.08000000007</v>
      </c>
      <c r="V445" s="33">
        <v>804682.08</v>
      </c>
      <c r="W445" s="33">
        <v>9956296.0600000005</v>
      </c>
      <c r="X445" s="33">
        <v>1016053.96</v>
      </c>
      <c r="Y445" s="33">
        <v>306828.88</v>
      </c>
      <c r="Z445" s="33">
        <v>1515556.74</v>
      </c>
      <c r="AA445" s="33">
        <v>448008.48</v>
      </c>
      <c r="AB445" s="33">
        <v>603468.72</v>
      </c>
      <c r="AC445" s="33">
        <v>2388215.6399999997</v>
      </c>
      <c r="AD445" s="33">
        <v>1692431.6</v>
      </c>
      <c r="AE445" s="33">
        <v>0</v>
      </c>
      <c r="AF445" s="33">
        <v>19322789.240000002</v>
      </c>
    </row>
    <row r="446" spans="1:32">
      <c r="A446" s="94">
        <v>910</v>
      </c>
      <c r="B446" s="94" t="s">
        <v>978</v>
      </c>
      <c r="C446" s="33">
        <v>0</v>
      </c>
      <c r="D446" s="33">
        <v>0</v>
      </c>
      <c r="E446" s="33">
        <v>0</v>
      </c>
      <c r="F446" s="33">
        <v>0</v>
      </c>
      <c r="G446" s="33">
        <v>0</v>
      </c>
      <c r="H446" s="33">
        <v>0</v>
      </c>
      <c r="I446" s="33">
        <v>19</v>
      </c>
      <c r="J446" s="33">
        <v>0</v>
      </c>
      <c r="K446" s="33">
        <v>0</v>
      </c>
      <c r="L446" s="33">
        <v>0</v>
      </c>
      <c r="M446" s="33">
        <v>0</v>
      </c>
      <c r="N446" s="33">
        <v>410</v>
      </c>
      <c r="O446" s="156">
        <v>101</v>
      </c>
      <c r="P446" s="33"/>
      <c r="Q446" s="33">
        <v>410</v>
      </c>
      <c r="R446" s="153">
        <v>1</v>
      </c>
      <c r="S446" s="207">
        <v>6</v>
      </c>
      <c r="U446" s="33">
        <v>196972.94</v>
      </c>
      <c r="V446" s="33">
        <v>269542.2</v>
      </c>
      <c r="W446" s="33">
        <v>3190734.09</v>
      </c>
      <c r="X446" s="33">
        <v>337031.3</v>
      </c>
      <c r="Y446" s="33">
        <v>99508.650000000009</v>
      </c>
      <c r="Z446" s="33">
        <v>507512.55000000005</v>
      </c>
      <c r="AA446" s="33">
        <v>150068.19999999998</v>
      </c>
      <c r="AB446" s="33">
        <v>202142.3</v>
      </c>
      <c r="AC446" s="33">
        <v>777034.65999999992</v>
      </c>
      <c r="AD446" s="33">
        <v>551261.22000000009</v>
      </c>
      <c r="AE446" s="33">
        <v>0</v>
      </c>
      <c r="AF446" s="33">
        <v>6281808.1099999994</v>
      </c>
    </row>
    <row r="447" spans="1:32">
      <c r="A447" s="94">
        <v>915</v>
      </c>
      <c r="B447" s="94" t="s">
        <v>24</v>
      </c>
      <c r="C447" s="33">
        <v>0</v>
      </c>
      <c r="D447" s="33">
        <v>0</v>
      </c>
      <c r="E447" s="33">
        <v>0</v>
      </c>
      <c r="F447" s="33">
        <v>0</v>
      </c>
      <c r="G447" s="33">
        <v>0</v>
      </c>
      <c r="H447" s="33">
        <v>0</v>
      </c>
      <c r="I447" s="33">
        <v>14</v>
      </c>
      <c r="J447" s="33">
        <v>0</v>
      </c>
      <c r="K447" s="33">
        <v>0</v>
      </c>
      <c r="L447" s="33">
        <v>0</v>
      </c>
      <c r="M447" s="33">
        <v>0</v>
      </c>
      <c r="N447" s="33">
        <v>286</v>
      </c>
      <c r="O447" s="156">
        <v>87</v>
      </c>
      <c r="P447" s="33"/>
      <c r="Q447" s="33">
        <v>286</v>
      </c>
      <c r="R447" s="153">
        <v>1.0389999999999999</v>
      </c>
      <c r="S447" s="207">
        <v>7</v>
      </c>
      <c r="U447" s="33">
        <v>144707.38996</v>
      </c>
      <c r="V447" s="33">
        <v>195354.98267999999</v>
      </c>
      <c r="W447" s="33">
        <v>2375266.0042000003</v>
      </c>
      <c r="X447" s="33">
        <v>250270.82895999998</v>
      </c>
      <c r="Y447" s="33">
        <v>73669.713159999999</v>
      </c>
      <c r="Z447" s="33">
        <v>354281.46</v>
      </c>
      <c r="AA447" s="33">
        <v>108764.30708</v>
      </c>
      <c r="AB447" s="33">
        <v>146505.83661999999</v>
      </c>
      <c r="AC447" s="33">
        <v>574040.37245999987</v>
      </c>
      <c r="AD447" s="33">
        <v>392411.23000000004</v>
      </c>
      <c r="AE447" s="33">
        <v>0</v>
      </c>
      <c r="AF447" s="33">
        <v>4615272.1251200009</v>
      </c>
    </row>
    <row r="448" spans="1:32" s="78" customFormat="1">
      <c r="A448" s="92">
        <v>999</v>
      </c>
      <c r="B448" s="92" t="s">
        <v>944</v>
      </c>
      <c r="C448" s="97">
        <v>20430</v>
      </c>
      <c r="D448" s="97">
        <v>12377</v>
      </c>
      <c r="E448" s="97">
        <v>44067</v>
      </c>
      <c r="F448" s="97">
        <v>312140</v>
      </c>
      <c r="G448" s="97">
        <v>202184</v>
      </c>
      <c r="H448" s="97">
        <v>234545</v>
      </c>
      <c r="I448" s="97">
        <v>35283</v>
      </c>
      <c r="J448" s="97">
        <v>8812</v>
      </c>
      <c r="K448" s="97">
        <v>2914</v>
      </c>
      <c r="L448" s="97">
        <v>563</v>
      </c>
      <c r="M448" s="97">
        <v>80684</v>
      </c>
      <c r="N448" s="97">
        <v>48220</v>
      </c>
      <c r="O448" s="97">
        <v>312203</v>
      </c>
      <c r="P448" s="97"/>
      <c r="Q448" s="97">
        <v>940105</v>
      </c>
      <c r="R448" s="98">
        <v>1</v>
      </c>
      <c r="S448" s="99"/>
      <c r="T448" s="95"/>
      <c r="U448" s="97">
        <v>463467199.50194973</v>
      </c>
      <c r="V448" s="97">
        <v>632340600.25998008</v>
      </c>
      <c r="W448" s="97">
        <v>4656418495.4064617</v>
      </c>
      <c r="X448" s="97">
        <v>875882275.11144972</v>
      </c>
      <c r="Y448" s="97">
        <v>162897400.88966992</v>
      </c>
      <c r="Z448" s="97">
        <v>521710371.53999984</v>
      </c>
      <c r="AA448" s="97">
        <v>274589833.54615986</v>
      </c>
      <c r="AB448" s="97">
        <v>245114523.02855003</v>
      </c>
      <c r="AC448" s="97">
        <v>1152544144.7112412</v>
      </c>
      <c r="AD448" s="97">
        <v>933084244.71999967</v>
      </c>
      <c r="AE448" s="97">
        <v>210189287.44000003</v>
      </c>
      <c r="AF448" s="97">
        <v>10128238376.155462</v>
      </c>
    </row>
    <row r="449" spans="3:32"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</row>
    <row r="450" spans="3:32"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6"/>
      <c r="N450" s="206"/>
      <c r="O450" s="206"/>
      <c r="P450" s="206"/>
      <c r="Q450" s="206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</row>
  </sheetData>
  <autoFilter ref="A9:AF448"/>
  <sortState ref="A10:R448">
    <sortCondition ref="A10:A448"/>
  </sortState>
  <phoneticPr fontId="1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0.39997558519241921"/>
  </sheetPr>
  <dimension ref="A2:F445"/>
  <sheetViews>
    <sheetView workbookViewId="0">
      <selection activeCell="G1" sqref="G1:M1048576"/>
    </sheetView>
  </sheetViews>
  <sheetFormatPr defaultColWidth="9" defaultRowHeight="11.25" customHeight="1"/>
  <cols>
    <col min="1" max="2" width="7.875" style="8" customWidth="1"/>
    <col min="3" max="3" width="32.625" style="7" customWidth="1"/>
    <col min="4" max="4" width="4.625" style="8" customWidth="1"/>
    <col min="5" max="5" width="27.625" style="7" customWidth="1"/>
    <col min="6" max="16384" width="9" style="7"/>
  </cols>
  <sheetData>
    <row r="2" spans="1:6" s="158" customFormat="1" ht="12.75">
      <c r="A2" s="265" t="s">
        <v>989</v>
      </c>
      <c r="B2" s="265"/>
      <c r="C2" s="265"/>
      <c r="D2" s="265"/>
      <c r="E2" s="265"/>
      <c r="F2" s="157"/>
    </row>
    <row r="3" spans="1:6" s="162" customFormat="1" ht="12.75">
      <c r="A3" s="159">
        <v>1</v>
      </c>
      <c r="B3" s="159">
        <v>13</v>
      </c>
      <c r="C3" s="160"/>
      <c r="D3" s="161"/>
      <c r="E3" s="160"/>
      <c r="F3" s="160"/>
    </row>
    <row r="4" spans="1:6" s="166" customFormat="1" ht="12.75">
      <c r="A4" s="163" t="s">
        <v>998</v>
      </c>
      <c r="B4" s="163" t="s">
        <v>999</v>
      </c>
      <c r="C4" s="164" t="s">
        <v>1022</v>
      </c>
      <c r="D4" s="165" t="s">
        <v>56</v>
      </c>
      <c r="E4" s="157" t="s">
        <v>947</v>
      </c>
      <c r="F4" s="157"/>
    </row>
    <row r="5" spans="1:6" s="162" customFormat="1" ht="12.75">
      <c r="A5" s="161">
        <v>1</v>
      </c>
      <c r="B5" s="161"/>
      <c r="C5" s="160" t="str">
        <f>PROPER(D5&amp;" "&amp;E5)</f>
        <v>1 Abington</v>
      </c>
      <c r="D5" s="167">
        <v>1</v>
      </c>
      <c r="E5" s="168" t="s">
        <v>1061</v>
      </c>
      <c r="F5" s="168"/>
    </row>
    <row r="6" spans="1:6" s="162" customFormat="1" ht="12.75">
      <c r="A6" s="161">
        <v>2</v>
      </c>
      <c r="B6" s="161"/>
      <c r="C6" s="160" t="str">
        <f t="shared" ref="C6:C69" si="0">PROPER(D6&amp;" "&amp;E6)</f>
        <v>2 Acton</v>
      </c>
      <c r="D6" s="167">
        <v>2</v>
      </c>
      <c r="E6" s="168" t="s">
        <v>1062</v>
      </c>
      <c r="F6" s="168"/>
    </row>
    <row r="7" spans="1:6" s="162" customFormat="1" ht="12.75">
      <c r="A7" s="161">
        <v>3</v>
      </c>
      <c r="B7" s="161"/>
      <c r="C7" s="160" t="str">
        <f t="shared" si="0"/>
        <v>3 Acushnet</v>
      </c>
      <c r="D7" s="167">
        <v>3</v>
      </c>
      <c r="E7" s="168" t="s">
        <v>1063</v>
      </c>
      <c r="F7" s="168"/>
    </row>
    <row r="8" spans="1:6" s="162" customFormat="1" ht="12.75">
      <c r="A8" s="161">
        <v>4</v>
      </c>
      <c r="B8" s="161"/>
      <c r="C8" s="160" t="str">
        <f t="shared" si="0"/>
        <v>4 Adams</v>
      </c>
      <c r="D8" s="167">
        <v>4</v>
      </c>
      <c r="E8" s="168" t="s">
        <v>1064</v>
      </c>
      <c r="F8" s="168"/>
    </row>
    <row r="9" spans="1:6" s="162" customFormat="1" ht="12.75">
      <c r="A9" s="161">
        <v>5</v>
      </c>
      <c r="B9" s="161"/>
      <c r="C9" s="160" t="str">
        <f t="shared" si="0"/>
        <v>5 Agawam</v>
      </c>
      <c r="D9" s="167">
        <v>5</v>
      </c>
      <c r="E9" s="168" t="s">
        <v>1065</v>
      </c>
      <c r="F9" s="168"/>
    </row>
    <row r="10" spans="1:6" s="162" customFormat="1" ht="12.75">
      <c r="A10" s="161">
        <v>6</v>
      </c>
      <c r="B10" s="161"/>
      <c r="C10" s="160" t="str">
        <f t="shared" si="0"/>
        <v>6 Alford</v>
      </c>
      <c r="D10" s="167">
        <v>6</v>
      </c>
      <c r="E10" s="168" t="s">
        <v>1066</v>
      </c>
      <c r="F10" s="168"/>
    </row>
    <row r="11" spans="1:6" s="162" customFormat="1" ht="12.75">
      <c r="A11" s="161">
        <v>7</v>
      </c>
      <c r="B11" s="161"/>
      <c r="C11" s="160" t="str">
        <f t="shared" si="0"/>
        <v>7 Amesbury</v>
      </c>
      <c r="D11" s="167">
        <v>7</v>
      </c>
      <c r="E11" s="168" t="s">
        <v>1067</v>
      </c>
      <c r="F11" s="168"/>
    </row>
    <row r="12" spans="1:6" s="162" customFormat="1" ht="12.75">
      <c r="A12" s="161">
        <v>8</v>
      </c>
      <c r="B12" s="161"/>
      <c r="C12" s="160" t="str">
        <f t="shared" si="0"/>
        <v>8 Amherst</v>
      </c>
      <c r="D12" s="167">
        <v>8</v>
      </c>
      <c r="E12" s="168" t="s">
        <v>1068</v>
      </c>
      <c r="F12" s="168"/>
    </row>
    <row r="13" spans="1:6" s="162" customFormat="1" ht="12.75">
      <c r="A13" s="161">
        <v>9</v>
      </c>
      <c r="B13" s="161"/>
      <c r="C13" s="160" t="str">
        <f t="shared" si="0"/>
        <v>9 Andover</v>
      </c>
      <c r="D13" s="167">
        <v>9</v>
      </c>
      <c r="E13" s="168" t="s">
        <v>1069</v>
      </c>
      <c r="F13" s="168"/>
    </row>
    <row r="14" spans="1:6" s="162" customFormat="1" ht="12.75">
      <c r="A14" s="161">
        <v>10</v>
      </c>
      <c r="B14" s="161"/>
      <c r="C14" s="160" t="str">
        <f t="shared" si="0"/>
        <v>10 Arlington</v>
      </c>
      <c r="D14" s="167">
        <v>10</v>
      </c>
      <c r="E14" s="168" t="s">
        <v>1070</v>
      </c>
      <c r="F14" s="168"/>
    </row>
    <row r="15" spans="1:6" s="162" customFormat="1" ht="12.75">
      <c r="A15" s="161">
        <v>11</v>
      </c>
      <c r="B15" s="161"/>
      <c r="C15" s="160" t="str">
        <f t="shared" si="0"/>
        <v>11 Ashburnham</v>
      </c>
      <c r="D15" s="167">
        <v>11</v>
      </c>
      <c r="E15" s="168" t="s">
        <v>1071</v>
      </c>
      <c r="F15" s="168"/>
    </row>
    <row r="16" spans="1:6" s="162" customFormat="1" ht="12.75">
      <c r="A16" s="161">
        <v>12</v>
      </c>
      <c r="B16" s="161"/>
      <c r="C16" s="160" t="str">
        <f t="shared" si="0"/>
        <v>12 Ashby</v>
      </c>
      <c r="D16" s="167">
        <v>12</v>
      </c>
      <c r="E16" s="168" t="s">
        <v>1072</v>
      </c>
      <c r="F16" s="168"/>
    </row>
    <row r="17" spans="1:6" s="162" customFormat="1" ht="12.75">
      <c r="A17" s="161">
        <v>13</v>
      </c>
      <c r="B17" s="161"/>
      <c r="C17" s="160" t="str">
        <f t="shared" si="0"/>
        <v>13 Ashfield</v>
      </c>
      <c r="D17" s="167">
        <v>13</v>
      </c>
      <c r="E17" s="168" t="s">
        <v>1073</v>
      </c>
      <c r="F17" s="168"/>
    </row>
    <row r="18" spans="1:6" s="162" customFormat="1" ht="12.75">
      <c r="A18" s="161">
        <v>14</v>
      </c>
      <c r="B18" s="161"/>
      <c r="C18" s="160" t="str">
        <f t="shared" si="0"/>
        <v>14 Ashland</v>
      </c>
      <c r="D18" s="167">
        <v>14</v>
      </c>
      <c r="E18" s="168" t="s">
        <v>1074</v>
      </c>
      <c r="F18" s="168"/>
    </row>
    <row r="19" spans="1:6" s="162" customFormat="1" ht="12.75">
      <c r="A19" s="161">
        <v>15</v>
      </c>
      <c r="B19" s="161"/>
      <c r="C19" s="160" t="str">
        <f t="shared" si="0"/>
        <v>15 Athol</v>
      </c>
      <c r="D19" s="167">
        <v>15</v>
      </c>
      <c r="E19" s="168" t="s">
        <v>1075</v>
      </c>
      <c r="F19" s="168"/>
    </row>
    <row r="20" spans="1:6" s="162" customFormat="1" ht="12.75">
      <c r="A20" s="161">
        <v>16</v>
      </c>
      <c r="B20" s="161"/>
      <c r="C20" s="160" t="str">
        <f t="shared" si="0"/>
        <v>16 Attleboro</v>
      </c>
      <c r="D20" s="167">
        <v>16</v>
      </c>
      <c r="E20" s="168" t="s">
        <v>1076</v>
      </c>
      <c r="F20" s="168"/>
    </row>
    <row r="21" spans="1:6" s="162" customFormat="1" ht="12.75">
      <c r="A21" s="161">
        <v>17</v>
      </c>
      <c r="B21" s="161"/>
      <c r="C21" s="160" t="str">
        <f t="shared" si="0"/>
        <v>17 Auburn</v>
      </c>
      <c r="D21" s="167">
        <v>17</v>
      </c>
      <c r="E21" s="168" t="s">
        <v>1077</v>
      </c>
      <c r="F21" s="168"/>
    </row>
    <row r="22" spans="1:6" s="162" customFormat="1" ht="12.75">
      <c r="A22" s="161">
        <v>18</v>
      </c>
      <c r="B22" s="161"/>
      <c r="C22" s="160" t="str">
        <f t="shared" si="0"/>
        <v>18 Avon</v>
      </c>
      <c r="D22" s="167">
        <v>18</v>
      </c>
      <c r="E22" s="168" t="s">
        <v>1078</v>
      </c>
      <c r="F22" s="168"/>
    </row>
    <row r="23" spans="1:6" s="162" customFormat="1" ht="12.75">
      <c r="A23" s="161">
        <v>19</v>
      </c>
      <c r="B23" s="161"/>
      <c r="C23" s="160" t="str">
        <f t="shared" si="0"/>
        <v>19 Ayer</v>
      </c>
      <c r="D23" s="167">
        <v>19</v>
      </c>
      <c r="E23" s="168" t="s">
        <v>1079</v>
      </c>
      <c r="F23" s="168"/>
    </row>
    <row r="24" spans="1:6" s="162" customFormat="1" ht="12.75">
      <c r="A24" s="161">
        <v>20</v>
      </c>
      <c r="B24" s="161"/>
      <c r="C24" s="160" t="str">
        <f t="shared" si="0"/>
        <v>20 Barnstable</v>
      </c>
      <c r="D24" s="167">
        <v>20</v>
      </c>
      <c r="E24" s="168" t="s">
        <v>1080</v>
      </c>
      <c r="F24" s="168"/>
    </row>
    <row r="25" spans="1:6" s="162" customFormat="1" ht="12.75">
      <c r="A25" s="161">
        <v>21</v>
      </c>
      <c r="B25" s="161"/>
      <c r="C25" s="160" t="str">
        <f t="shared" si="0"/>
        <v>21 Barre</v>
      </c>
      <c r="D25" s="167">
        <v>21</v>
      </c>
      <c r="E25" s="168" t="s">
        <v>1081</v>
      </c>
      <c r="F25" s="168"/>
    </row>
    <row r="26" spans="1:6" s="162" customFormat="1" ht="12.75">
      <c r="A26" s="161">
        <v>22</v>
      </c>
      <c r="B26" s="161"/>
      <c r="C26" s="160" t="str">
        <f t="shared" si="0"/>
        <v>22 Becket</v>
      </c>
      <c r="D26" s="167">
        <v>22</v>
      </c>
      <c r="E26" s="168" t="s">
        <v>1082</v>
      </c>
      <c r="F26" s="168"/>
    </row>
    <row r="27" spans="1:6" s="162" customFormat="1" ht="12.75">
      <c r="A27" s="161">
        <v>23</v>
      </c>
      <c r="B27" s="161"/>
      <c r="C27" s="160" t="str">
        <f t="shared" si="0"/>
        <v>23 Bedford</v>
      </c>
      <c r="D27" s="167">
        <v>23</v>
      </c>
      <c r="E27" s="168" t="s">
        <v>1083</v>
      </c>
      <c r="F27" s="168"/>
    </row>
    <row r="28" spans="1:6" s="162" customFormat="1" ht="12.75">
      <c r="A28" s="161">
        <v>24</v>
      </c>
      <c r="B28" s="161"/>
      <c r="C28" s="160" t="str">
        <f t="shared" si="0"/>
        <v>24 Belchertown</v>
      </c>
      <c r="D28" s="167">
        <v>24</v>
      </c>
      <c r="E28" s="168" t="s">
        <v>1084</v>
      </c>
      <c r="F28" s="168"/>
    </row>
    <row r="29" spans="1:6" s="162" customFormat="1" ht="12.75">
      <c r="A29" s="161">
        <v>25</v>
      </c>
      <c r="B29" s="161"/>
      <c r="C29" s="160" t="str">
        <f t="shared" si="0"/>
        <v>25 Bellingham</v>
      </c>
      <c r="D29" s="167">
        <v>25</v>
      </c>
      <c r="E29" s="168" t="s">
        <v>1085</v>
      </c>
      <c r="F29" s="168"/>
    </row>
    <row r="30" spans="1:6" s="162" customFormat="1" ht="12.75">
      <c r="A30" s="161">
        <v>26</v>
      </c>
      <c r="B30" s="161"/>
      <c r="C30" s="160" t="str">
        <f t="shared" si="0"/>
        <v>26 Belmont</v>
      </c>
      <c r="D30" s="167">
        <v>26</v>
      </c>
      <c r="E30" s="168" t="s">
        <v>1086</v>
      </c>
      <c r="F30" s="168"/>
    </row>
    <row r="31" spans="1:6" s="162" customFormat="1" ht="12.75">
      <c r="A31" s="161">
        <v>27</v>
      </c>
      <c r="B31" s="161"/>
      <c r="C31" s="160" t="str">
        <f t="shared" si="0"/>
        <v>27 Berkley</v>
      </c>
      <c r="D31" s="167">
        <v>27</v>
      </c>
      <c r="E31" s="168" t="s">
        <v>1087</v>
      </c>
      <c r="F31" s="168"/>
    </row>
    <row r="32" spans="1:6" s="162" customFormat="1" ht="12.75">
      <c r="A32" s="161">
        <v>28</v>
      </c>
      <c r="B32" s="161"/>
      <c r="C32" s="160" t="str">
        <f t="shared" si="0"/>
        <v>28 Berlin</v>
      </c>
      <c r="D32" s="167">
        <v>28</v>
      </c>
      <c r="E32" s="168" t="s">
        <v>1088</v>
      </c>
      <c r="F32" s="168"/>
    </row>
    <row r="33" spans="1:6" s="162" customFormat="1" ht="12.75">
      <c r="A33" s="161">
        <v>29</v>
      </c>
      <c r="B33" s="161"/>
      <c r="C33" s="160" t="str">
        <f t="shared" si="0"/>
        <v>29 Bernardston</v>
      </c>
      <c r="D33" s="167">
        <v>29</v>
      </c>
      <c r="E33" s="168" t="s">
        <v>1089</v>
      </c>
      <c r="F33" s="168"/>
    </row>
    <row r="34" spans="1:6" s="162" customFormat="1" ht="12.75">
      <c r="A34" s="161">
        <v>30</v>
      </c>
      <c r="B34" s="161"/>
      <c r="C34" s="160" t="str">
        <f t="shared" si="0"/>
        <v>30 Beverly</v>
      </c>
      <c r="D34" s="167">
        <v>30</v>
      </c>
      <c r="E34" s="168" t="s">
        <v>1090</v>
      </c>
      <c r="F34" s="168"/>
    </row>
    <row r="35" spans="1:6" s="162" customFormat="1" ht="12.75">
      <c r="A35" s="161">
        <v>31</v>
      </c>
      <c r="B35" s="161"/>
      <c r="C35" s="160" t="str">
        <f t="shared" si="0"/>
        <v>31 Billerica</v>
      </c>
      <c r="D35" s="167">
        <v>31</v>
      </c>
      <c r="E35" s="168" t="s">
        <v>1091</v>
      </c>
      <c r="F35" s="168"/>
    </row>
    <row r="36" spans="1:6" s="162" customFormat="1" ht="12.75">
      <c r="A36" s="161">
        <v>32</v>
      </c>
      <c r="B36" s="161"/>
      <c r="C36" s="160" t="str">
        <f t="shared" si="0"/>
        <v>32 Blackstone</v>
      </c>
      <c r="D36" s="167">
        <v>32</v>
      </c>
      <c r="E36" s="168" t="s">
        <v>1092</v>
      </c>
      <c r="F36" s="168"/>
    </row>
    <row r="37" spans="1:6" s="162" customFormat="1" ht="12.75">
      <c r="A37" s="161">
        <v>33</v>
      </c>
      <c r="B37" s="161"/>
      <c r="C37" s="160" t="str">
        <f t="shared" si="0"/>
        <v>33 Blandford</v>
      </c>
      <c r="D37" s="167">
        <v>33</v>
      </c>
      <c r="E37" s="168" t="s">
        <v>1093</v>
      </c>
      <c r="F37" s="168"/>
    </row>
    <row r="38" spans="1:6" s="162" customFormat="1" ht="12.75">
      <c r="A38" s="161">
        <v>34</v>
      </c>
      <c r="B38" s="161"/>
      <c r="C38" s="160" t="str">
        <f t="shared" si="0"/>
        <v>34 Bolton</v>
      </c>
      <c r="D38" s="167">
        <v>34</v>
      </c>
      <c r="E38" s="168" t="s">
        <v>1094</v>
      </c>
      <c r="F38" s="168"/>
    </row>
    <row r="39" spans="1:6" s="162" customFormat="1" ht="12.75">
      <c r="A39" s="161">
        <v>35</v>
      </c>
      <c r="B39" s="161"/>
      <c r="C39" s="160" t="str">
        <f t="shared" si="0"/>
        <v>35 Boston</v>
      </c>
      <c r="D39" s="167">
        <v>35</v>
      </c>
      <c r="E39" s="168" t="s">
        <v>1095</v>
      </c>
      <c r="F39" s="168"/>
    </row>
    <row r="40" spans="1:6" s="162" customFormat="1" ht="12.75">
      <c r="A40" s="161">
        <v>36</v>
      </c>
      <c r="B40" s="161"/>
      <c r="C40" s="160" t="str">
        <f t="shared" si="0"/>
        <v>36 Bourne</v>
      </c>
      <c r="D40" s="167">
        <v>36</v>
      </c>
      <c r="E40" s="168" t="s">
        <v>1096</v>
      </c>
      <c r="F40" s="168"/>
    </row>
    <row r="41" spans="1:6" s="162" customFormat="1" ht="12.75">
      <c r="A41" s="161">
        <v>37</v>
      </c>
      <c r="B41" s="161"/>
      <c r="C41" s="160" t="str">
        <f t="shared" si="0"/>
        <v>37 Boxborough</v>
      </c>
      <c r="D41" s="167">
        <v>37</v>
      </c>
      <c r="E41" s="168" t="s">
        <v>1097</v>
      </c>
      <c r="F41" s="168"/>
    </row>
    <row r="42" spans="1:6" s="162" customFormat="1" ht="12.75">
      <c r="A42" s="161">
        <v>38</v>
      </c>
      <c r="B42" s="161"/>
      <c r="C42" s="160" t="str">
        <f t="shared" si="0"/>
        <v>38 Boxford</v>
      </c>
      <c r="D42" s="167">
        <v>38</v>
      </c>
      <c r="E42" s="168" t="s">
        <v>1098</v>
      </c>
      <c r="F42" s="168"/>
    </row>
    <row r="43" spans="1:6" s="162" customFormat="1" ht="12.75">
      <c r="A43" s="161">
        <v>39</v>
      </c>
      <c r="B43" s="161"/>
      <c r="C43" s="160" t="str">
        <f t="shared" si="0"/>
        <v>39 Boylston</v>
      </c>
      <c r="D43" s="167">
        <v>39</v>
      </c>
      <c r="E43" s="168" t="s">
        <v>1099</v>
      </c>
      <c r="F43" s="168"/>
    </row>
    <row r="44" spans="1:6" s="162" customFormat="1" ht="12.75">
      <c r="A44" s="161">
        <v>40</v>
      </c>
      <c r="B44" s="161"/>
      <c r="C44" s="160" t="str">
        <f t="shared" si="0"/>
        <v>40 Braintree</v>
      </c>
      <c r="D44" s="167">
        <v>40</v>
      </c>
      <c r="E44" s="168" t="s">
        <v>1100</v>
      </c>
      <c r="F44" s="168"/>
    </row>
    <row r="45" spans="1:6" s="162" customFormat="1" ht="12.75">
      <c r="A45" s="161">
        <v>41</v>
      </c>
      <c r="B45" s="161"/>
      <c r="C45" s="160" t="str">
        <f t="shared" si="0"/>
        <v>41 Brewster</v>
      </c>
      <c r="D45" s="167">
        <v>41</v>
      </c>
      <c r="E45" s="168" t="s">
        <v>1101</v>
      </c>
      <c r="F45" s="168"/>
    </row>
    <row r="46" spans="1:6" s="162" customFormat="1" ht="12.75">
      <c r="A46" s="161">
        <v>42</v>
      </c>
      <c r="B46" s="161"/>
      <c r="C46" s="160" t="str">
        <f t="shared" si="0"/>
        <v>42 Bridgewater</v>
      </c>
      <c r="D46" s="167">
        <v>42</v>
      </c>
      <c r="E46" s="168" t="s">
        <v>1102</v>
      </c>
      <c r="F46" s="168"/>
    </row>
    <row r="47" spans="1:6" s="162" customFormat="1" ht="12.75">
      <c r="A47" s="161">
        <v>43</v>
      </c>
      <c r="B47" s="161"/>
      <c r="C47" s="160" t="str">
        <f t="shared" si="0"/>
        <v>43 Brimfield</v>
      </c>
      <c r="D47" s="167">
        <v>43</v>
      </c>
      <c r="E47" s="168" t="s">
        <v>1103</v>
      </c>
      <c r="F47" s="168"/>
    </row>
    <row r="48" spans="1:6" s="162" customFormat="1" ht="12.75">
      <c r="A48" s="161">
        <v>44</v>
      </c>
      <c r="B48" s="161"/>
      <c r="C48" s="160" t="str">
        <f t="shared" si="0"/>
        <v>44 Brockton</v>
      </c>
      <c r="D48" s="167">
        <v>44</v>
      </c>
      <c r="E48" s="168" t="s">
        <v>1104</v>
      </c>
      <c r="F48" s="168"/>
    </row>
    <row r="49" spans="1:6" s="162" customFormat="1" ht="12.75">
      <c r="A49" s="161">
        <v>45</v>
      </c>
      <c r="B49" s="161"/>
      <c r="C49" s="160" t="str">
        <f t="shared" si="0"/>
        <v>45 Brookfield</v>
      </c>
      <c r="D49" s="167">
        <v>45</v>
      </c>
      <c r="E49" s="168" t="s">
        <v>1105</v>
      </c>
      <c r="F49" s="168"/>
    </row>
    <row r="50" spans="1:6" s="162" customFormat="1" ht="12.75">
      <c r="A50" s="161">
        <v>46</v>
      </c>
      <c r="B50" s="161"/>
      <c r="C50" s="160" t="str">
        <f t="shared" si="0"/>
        <v>46 Brookline</v>
      </c>
      <c r="D50" s="167">
        <v>46</v>
      </c>
      <c r="E50" s="168" t="s">
        <v>1106</v>
      </c>
      <c r="F50" s="168"/>
    </row>
    <row r="51" spans="1:6" s="162" customFormat="1" ht="12.75">
      <c r="A51" s="161">
        <v>47</v>
      </c>
      <c r="B51" s="161"/>
      <c r="C51" s="160" t="str">
        <f t="shared" si="0"/>
        <v>47 Buckland</v>
      </c>
      <c r="D51" s="167">
        <v>47</v>
      </c>
      <c r="E51" s="168" t="s">
        <v>1107</v>
      </c>
      <c r="F51" s="168"/>
    </row>
    <row r="52" spans="1:6" s="162" customFormat="1" ht="12.75">
      <c r="A52" s="161">
        <v>48</v>
      </c>
      <c r="B52" s="161"/>
      <c r="C52" s="160" t="str">
        <f t="shared" si="0"/>
        <v>48 Burlington</v>
      </c>
      <c r="D52" s="167">
        <v>48</v>
      </c>
      <c r="E52" s="168" t="s">
        <v>1108</v>
      </c>
      <c r="F52" s="168"/>
    </row>
    <row r="53" spans="1:6" s="162" customFormat="1" ht="12.75">
      <c r="A53" s="161">
        <v>49</v>
      </c>
      <c r="B53" s="161"/>
      <c r="C53" s="160" t="str">
        <f t="shared" si="0"/>
        <v>49 Cambridge</v>
      </c>
      <c r="D53" s="167">
        <v>49</v>
      </c>
      <c r="E53" s="168" t="s">
        <v>1109</v>
      </c>
      <c r="F53" s="168"/>
    </row>
    <row r="54" spans="1:6" s="162" customFormat="1" ht="12.75">
      <c r="A54" s="161">
        <v>50</v>
      </c>
      <c r="B54" s="161"/>
      <c r="C54" s="160" t="str">
        <f t="shared" si="0"/>
        <v>50 Canton</v>
      </c>
      <c r="D54" s="167">
        <v>50</v>
      </c>
      <c r="E54" s="168" t="s">
        <v>1110</v>
      </c>
      <c r="F54" s="168"/>
    </row>
    <row r="55" spans="1:6" s="162" customFormat="1" ht="12.75">
      <c r="A55" s="161">
        <v>51</v>
      </c>
      <c r="B55" s="161"/>
      <c r="C55" s="160" t="str">
        <f t="shared" si="0"/>
        <v>51 Carlisle</v>
      </c>
      <c r="D55" s="167">
        <v>51</v>
      </c>
      <c r="E55" s="168" t="s">
        <v>1111</v>
      </c>
      <c r="F55" s="168"/>
    </row>
    <row r="56" spans="1:6" s="162" customFormat="1" ht="12.75">
      <c r="A56" s="161">
        <v>52</v>
      </c>
      <c r="B56" s="161"/>
      <c r="C56" s="160" t="str">
        <f t="shared" si="0"/>
        <v>52 Carver</v>
      </c>
      <c r="D56" s="167">
        <v>52</v>
      </c>
      <c r="E56" s="168" t="s">
        <v>1112</v>
      </c>
      <c r="F56" s="168"/>
    </row>
    <row r="57" spans="1:6" s="162" customFormat="1" ht="12.75">
      <c r="A57" s="161">
        <v>53</v>
      </c>
      <c r="B57" s="161"/>
      <c r="C57" s="160" t="str">
        <f t="shared" si="0"/>
        <v>53 Charlemont</v>
      </c>
      <c r="D57" s="167">
        <v>53</v>
      </c>
      <c r="E57" s="168" t="s">
        <v>1113</v>
      </c>
      <c r="F57" s="168"/>
    </row>
    <row r="58" spans="1:6" s="162" customFormat="1" ht="12.75">
      <c r="A58" s="161">
        <v>54</v>
      </c>
      <c r="B58" s="161"/>
      <c r="C58" s="160" t="str">
        <f t="shared" si="0"/>
        <v>54 Charlton</v>
      </c>
      <c r="D58" s="167">
        <v>54</v>
      </c>
      <c r="E58" s="168" t="s">
        <v>1114</v>
      </c>
      <c r="F58" s="168"/>
    </row>
    <row r="59" spans="1:6" s="162" customFormat="1" ht="12.75">
      <c r="A59" s="161">
        <v>55</v>
      </c>
      <c r="B59" s="161"/>
      <c r="C59" s="160" t="str">
        <f t="shared" si="0"/>
        <v>55 Chatham</v>
      </c>
      <c r="D59" s="167">
        <v>55</v>
      </c>
      <c r="E59" s="168" t="s">
        <v>1115</v>
      </c>
      <c r="F59" s="168"/>
    </row>
    <row r="60" spans="1:6" s="162" customFormat="1" ht="12.75">
      <c r="A60" s="161">
        <v>56</v>
      </c>
      <c r="B60" s="161"/>
      <c r="C60" s="160" t="str">
        <f t="shared" si="0"/>
        <v>56 Chelmsford</v>
      </c>
      <c r="D60" s="167">
        <v>56</v>
      </c>
      <c r="E60" s="168" t="s">
        <v>1116</v>
      </c>
      <c r="F60" s="168"/>
    </row>
    <row r="61" spans="1:6" s="162" customFormat="1" ht="12.75">
      <c r="A61" s="161">
        <v>57</v>
      </c>
      <c r="B61" s="161"/>
      <c r="C61" s="160" t="str">
        <f t="shared" si="0"/>
        <v>57 Chelsea</v>
      </c>
      <c r="D61" s="167">
        <v>57</v>
      </c>
      <c r="E61" s="168" t="s">
        <v>1117</v>
      </c>
      <c r="F61" s="168"/>
    </row>
    <row r="62" spans="1:6" s="162" customFormat="1" ht="12.75">
      <c r="A62" s="161">
        <v>58</v>
      </c>
      <c r="B62" s="161"/>
      <c r="C62" s="160" t="str">
        <f t="shared" si="0"/>
        <v>58 Cheshire</v>
      </c>
      <c r="D62" s="167">
        <v>58</v>
      </c>
      <c r="E62" s="168" t="s">
        <v>1118</v>
      </c>
      <c r="F62" s="168"/>
    </row>
    <row r="63" spans="1:6" s="162" customFormat="1" ht="12.75">
      <c r="A63" s="161">
        <v>59</v>
      </c>
      <c r="B63" s="161"/>
      <c r="C63" s="160" t="str">
        <f t="shared" si="0"/>
        <v>59 Chester</v>
      </c>
      <c r="D63" s="167">
        <v>59</v>
      </c>
      <c r="E63" s="168" t="s">
        <v>1119</v>
      </c>
      <c r="F63" s="168"/>
    </row>
    <row r="64" spans="1:6" s="162" customFormat="1" ht="12.75">
      <c r="A64" s="161">
        <v>60</v>
      </c>
      <c r="B64" s="161"/>
      <c r="C64" s="160" t="str">
        <f t="shared" si="0"/>
        <v>60 Chesterfield</v>
      </c>
      <c r="D64" s="167">
        <v>60</v>
      </c>
      <c r="E64" s="168" t="s">
        <v>1120</v>
      </c>
      <c r="F64" s="168"/>
    </row>
    <row r="65" spans="1:6" s="162" customFormat="1" ht="12.75">
      <c r="A65" s="161">
        <v>61</v>
      </c>
      <c r="B65" s="161"/>
      <c r="C65" s="160" t="str">
        <f t="shared" si="0"/>
        <v>61 Chicopee</v>
      </c>
      <c r="D65" s="167">
        <v>61</v>
      </c>
      <c r="E65" s="168" t="s">
        <v>1121</v>
      </c>
      <c r="F65" s="168"/>
    </row>
    <row r="66" spans="1:6" s="162" customFormat="1" ht="12.75">
      <c r="A66" s="161">
        <v>62</v>
      </c>
      <c r="B66" s="161"/>
      <c r="C66" s="160" t="str">
        <f t="shared" si="0"/>
        <v>62 Chilmark</v>
      </c>
      <c r="D66" s="167">
        <v>62</v>
      </c>
      <c r="E66" s="168" t="s">
        <v>1122</v>
      </c>
      <c r="F66" s="168"/>
    </row>
    <row r="67" spans="1:6" s="162" customFormat="1" ht="12.75">
      <c r="A67" s="161">
        <v>63</v>
      </c>
      <c r="B67" s="161"/>
      <c r="C67" s="160" t="str">
        <f t="shared" si="0"/>
        <v>63 Clarksburg</v>
      </c>
      <c r="D67" s="167">
        <v>63</v>
      </c>
      <c r="E67" s="168" t="s">
        <v>1123</v>
      </c>
      <c r="F67" s="168"/>
    </row>
    <row r="68" spans="1:6" s="162" customFormat="1" ht="12.75">
      <c r="A68" s="161">
        <v>64</v>
      </c>
      <c r="B68" s="161"/>
      <c r="C68" s="160" t="str">
        <f t="shared" si="0"/>
        <v>64 Clinton</v>
      </c>
      <c r="D68" s="167">
        <v>64</v>
      </c>
      <c r="E68" s="168" t="s">
        <v>1124</v>
      </c>
      <c r="F68" s="168"/>
    </row>
    <row r="69" spans="1:6" s="162" customFormat="1" ht="12.75">
      <c r="A69" s="161">
        <v>65</v>
      </c>
      <c r="B69" s="161"/>
      <c r="C69" s="160" t="str">
        <f t="shared" si="0"/>
        <v>65 Cohasset</v>
      </c>
      <c r="D69" s="167">
        <v>65</v>
      </c>
      <c r="E69" s="168" t="s">
        <v>1125</v>
      </c>
      <c r="F69" s="168"/>
    </row>
    <row r="70" spans="1:6" s="162" customFormat="1" ht="12.75">
      <c r="A70" s="161">
        <v>66</v>
      </c>
      <c r="B70" s="161"/>
      <c r="C70" s="160" t="str">
        <f t="shared" ref="C70:C133" si="1">PROPER(D70&amp;" "&amp;E70)</f>
        <v>66 Colrain</v>
      </c>
      <c r="D70" s="167">
        <v>66</v>
      </c>
      <c r="E70" s="168" t="s">
        <v>1126</v>
      </c>
      <c r="F70" s="168"/>
    </row>
    <row r="71" spans="1:6" s="162" customFormat="1" ht="12.75">
      <c r="A71" s="161">
        <v>67</v>
      </c>
      <c r="B71" s="161"/>
      <c r="C71" s="160" t="str">
        <f t="shared" si="1"/>
        <v>67 Concord</v>
      </c>
      <c r="D71" s="167">
        <v>67</v>
      </c>
      <c r="E71" s="168" t="s">
        <v>1127</v>
      </c>
      <c r="F71" s="168"/>
    </row>
    <row r="72" spans="1:6" s="162" customFormat="1" ht="12.75">
      <c r="A72" s="161">
        <v>68</v>
      </c>
      <c r="B72" s="161"/>
      <c r="C72" s="160" t="str">
        <f t="shared" si="1"/>
        <v>68 Conway</v>
      </c>
      <c r="D72" s="167">
        <v>68</v>
      </c>
      <c r="E72" s="168" t="s">
        <v>1128</v>
      </c>
      <c r="F72" s="168"/>
    </row>
    <row r="73" spans="1:6" s="162" customFormat="1" ht="12.75">
      <c r="A73" s="161">
        <v>69</v>
      </c>
      <c r="B73" s="161"/>
      <c r="C73" s="160" t="str">
        <f t="shared" si="1"/>
        <v>69 Cummington</v>
      </c>
      <c r="D73" s="167">
        <v>69</v>
      </c>
      <c r="E73" s="168" t="s">
        <v>1129</v>
      </c>
      <c r="F73" s="168"/>
    </row>
    <row r="74" spans="1:6" s="162" customFormat="1" ht="12.75">
      <c r="A74" s="161">
        <v>70</v>
      </c>
      <c r="B74" s="161"/>
      <c r="C74" s="160" t="str">
        <f t="shared" si="1"/>
        <v>70 Dalton</v>
      </c>
      <c r="D74" s="167">
        <v>70</v>
      </c>
      <c r="E74" s="168" t="s">
        <v>1130</v>
      </c>
      <c r="F74" s="168"/>
    </row>
    <row r="75" spans="1:6" s="162" customFormat="1" ht="12.75">
      <c r="A75" s="161">
        <v>71</v>
      </c>
      <c r="B75" s="161"/>
      <c r="C75" s="160" t="str">
        <f t="shared" si="1"/>
        <v>71 Danvers</v>
      </c>
      <c r="D75" s="167">
        <v>71</v>
      </c>
      <c r="E75" s="168" t="s">
        <v>1131</v>
      </c>
      <c r="F75" s="168"/>
    </row>
    <row r="76" spans="1:6" s="162" customFormat="1" ht="12.75">
      <c r="A76" s="161">
        <v>72</v>
      </c>
      <c r="B76" s="161"/>
      <c r="C76" s="160" t="str">
        <f t="shared" si="1"/>
        <v>72 Dartmouth</v>
      </c>
      <c r="D76" s="167">
        <v>72</v>
      </c>
      <c r="E76" s="168" t="s">
        <v>1132</v>
      </c>
      <c r="F76" s="168"/>
    </row>
    <row r="77" spans="1:6" s="162" customFormat="1" ht="12.75">
      <c r="A77" s="161">
        <v>73</v>
      </c>
      <c r="B77" s="161"/>
      <c r="C77" s="160" t="str">
        <f t="shared" si="1"/>
        <v>73 Dedham</v>
      </c>
      <c r="D77" s="167">
        <v>73</v>
      </c>
      <c r="E77" s="168" t="s">
        <v>1133</v>
      </c>
      <c r="F77" s="168"/>
    </row>
    <row r="78" spans="1:6" s="162" customFormat="1" ht="12.75">
      <c r="A78" s="161">
        <v>74</v>
      </c>
      <c r="B78" s="161"/>
      <c r="C78" s="160" t="str">
        <f t="shared" si="1"/>
        <v>74 Deerfield</v>
      </c>
      <c r="D78" s="167">
        <v>74</v>
      </c>
      <c r="E78" s="168" t="s">
        <v>1134</v>
      </c>
      <c r="F78" s="168"/>
    </row>
    <row r="79" spans="1:6" s="162" customFormat="1" ht="12.75">
      <c r="A79" s="161">
        <v>75</v>
      </c>
      <c r="B79" s="161"/>
      <c r="C79" s="160" t="str">
        <f t="shared" si="1"/>
        <v>75 Dennis</v>
      </c>
      <c r="D79" s="167">
        <v>75</v>
      </c>
      <c r="E79" s="168" t="s">
        <v>1135</v>
      </c>
      <c r="F79" s="168"/>
    </row>
    <row r="80" spans="1:6" s="162" customFormat="1" ht="12.75">
      <c r="A80" s="161">
        <v>76</v>
      </c>
      <c r="B80" s="161"/>
      <c r="C80" s="160" t="str">
        <f t="shared" si="1"/>
        <v>76 Dighton</v>
      </c>
      <c r="D80" s="167">
        <v>76</v>
      </c>
      <c r="E80" s="168" t="s">
        <v>1136</v>
      </c>
      <c r="F80" s="168"/>
    </row>
    <row r="81" spans="1:6" s="162" customFormat="1" ht="12.75">
      <c r="A81" s="161">
        <v>77</v>
      </c>
      <c r="B81" s="161"/>
      <c r="C81" s="160" t="str">
        <f t="shared" si="1"/>
        <v>77 Douglas</v>
      </c>
      <c r="D81" s="167">
        <v>77</v>
      </c>
      <c r="E81" s="168" t="s">
        <v>1137</v>
      </c>
      <c r="F81" s="168"/>
    </row>
    <row r="82" spans="1:6" s="162" customFormat="1" ht="12.75">
      <c r="A82" s="161">
        <v>78</v>
      </c>
      <c r="B82" s="161"/>
      <c r="C82" s="160" t="str">
        <f t="shared" si="1"/>
        <v>78 Dover</v>
      </c>
      <c r="D82" s="167">
        <v>78</v>
      </c>
      <c r="E82" s="168" t="s">
        <v>1138</v>
      </c>
      <c r="F82" s="168"/>
    </row>
    <row r="83" spans="1:6" s="162" customFormat="1" ht="12.75">
      <c r="A83" s="161">
        <v>79</v>
      </c>
      <c r="B83" s="161"/>
      <c r="C83" s="160" t="str">
        <f t="shared" si="1"/>
        <v>79 Dracut</v>
      </c>
      <c r="D83" s="167">
        <v>79</v>
      </c>
      <c r="E83" s="168" t="s">
        <v>1139</v>
      </c>
      <c r="F83" s="168"/>
    </row>
    <row r="84" spans="1:6" s="162" customFormat="1" ht="12.75">
      <c r="A84" s="161">
        <v>80</v>
      </c>
      <c r="B84" s="161"/>
      <c r="C84" s="160" t="str">
        <f t="shared" si="1"/>
        <v>80 Dudley</v>
      </c>
      <c r="D84" s="167">
        <v>80</v>
      </c>
      <c r="E84" s="168" t="s">
        <v>1140</v>
      </c>
      <c r="F84" s="168"/>
    </row>
    <row r="85" spans="1:6" s="162" customFormat="1" ht="12.75">
      <c r="A85" s="161">
        <v>81</v>
      </c>
      <c r="B85" s="161"/>
      <c r="C85" s="160" t="str">
        <f t="shared" si="1"/>
        <v>81 Dunstable</v>
      </c>
      <c r="D85" s="167">
        <v>81</v>
      </c>
      <c r="E85" s="168" t="s">
        <v>1141</v>
      </c>
      <c r="F85" s="168"/>
    </row>
    <row r="86" spans="1:6" s="162" customFormat="1" ht="12.75">
      <c r="A86" s="161">
        <v>82</v>
      </c>
      <c r="B86" s="161"/>
      <c r="C86" s="160" t="str">
        <f t="shared" si="1"/>
        <v>82 Duxbury</v>
      </c>
      <c r="D86" s="167">
        <v>82</v>
      </c>
      <c r="E86" s="168" t="s">
        <v>1142</v>
      </c>
      <c r="F86" s="168"/>
    </row>
    <row r="87" spans="1:6" s="162" customFormat="1" ht="12.75">
      <c r="A87" s="161">
        <v>83</v>
      </c>
      <c r="B87" s="161"/>
      <c r="C87" s="160" t="str">
        <f t="shared" si="1"/>
        <v>83 East Bridgewater</v>
      </c>
      <c r="D87" s="167">
        <v>83</v>
      </c>
      <c r="E87" s="168" t="s">
        <v>1143</v>
      </c>
      <c r="F87" s="168"/>
    </row>
    <row r="88" spans="1:6" s="162" customFormat="1" ht="12.75">
      <c r="A88" s="161">
        <v>84</v>
      </c>
      <c r="B88" s="161"/>
      <c r="C88" s="160" t="str">
        <f t="shared" si="1"/>
        <v>84 East Brookfield</v>
      </c>
      <c r="D88" s="167">
        <v>84</v>
      </c>
      <c r="E88" s="168" t="s">
        <v>1144</v>
      </c>
      <c r="F88" s="168"/>
    </row>
    <row r="89" spans="1:6" s="162" customFormat="1" ht="12.75">
      <c r="A89" s="161">
        <v>85</v>
      </c>
      <c r="B89" s="161"/>
      <c r="C89" s="160" t="str">
        <f t="shared" si="1"/>
        <v>85 Eastham</v>
      </c>
      <c r="D89" s="167">
        <v>85</v>
      </c>
      <c r="E89" s="168" t="s">
        <v>1145</v>
      </c>
      <c r="F89" s="168"/>
    </row>
    <row r="90" spans="1:6" s="162" customFormat="1" ht="12.75">
      <c r="A90" s="161">
        <v>86</v>
      </c>
      <c r="B90" s="161"/>
      <c r="C90" s="160" t="str">
        <f t="shared" si="1"/>
        <v>86 Easthampton</v>
      </c>
      <c r="D90" s="167">
        <v>86</v>
      </c>
      <c r="E90" s="168" t="s">
        <v>1146</v>
      </c>
      <c r="F90" s="168"/>
    </row>
    <row r="91" spans="1:6" s="162" customFormat="1" ht="12.75">
      <c r="A91" s="161">
        <v>87</v>
      </c>
      <c r="B91" s="161"/>
      <c r="C91" s="160" t="str">
        <f t="shared" si="1"/>
        <v>87 East Longmeadow</v>
      </c>
      <c r="D91" s="167">
        <v>87</v>
      </c>
      <c r="E91" s="168" t="s">
        <v>1147</v>
      </c>
      <c r="F91" s="168"/>
    </row>
    <row r="92" spans="1:6" s="162" customFormat="1" ht="12.75">
      <c r="A92" s="161">
        <v>88</v>
      </c>
      <c r="B92" s="161"/>
      <c r="C92" s="160" t="str">
        <f t="shared" si="1"/>
        <v>88 Easton</v>
      </c>
      <c r="D92" s="167">
        <v>88</v>
      </c>
      <c r="E92" s="168" t="s">
        <v>1148</v>
      </c>
      <c r="F92" s="168"/>
    </row>
    <row r="93" spans="1:6" s="162" customFormat="1" ht="12.75">
      <c r="A93" s="161">
        <v>89</v>
      </c>
      <c r="B93" s="161"/>
      <c r="C93" s="160" t="str">
        <f t="shared" si="1"/>
        <v>89 Edgartown</v>
      </c>
      <c r="D93" s="167">
        <v>89</v>
      </c>
      <c r="E93" s="168" t="s">
        <v>1149</v>
      </c>
      <c r="F93" s="168"/>
    </row>
    <row r="94" spans="1:6" s="162" customFormat="1" ht="12.75">
      <c r="A94" s="161">
        <v>90</v>
      </c>
      <c r="B94" s="161"/>
      <c r="C94" s="160" t="str">
        <f t="shared" si="1"/>
        <v>90 Egremont</v>
      </c>
      <c r="D94" s="167">
        <v>90</v>
      </c>
      <c r="E94" s="168" t="s">
        <v>1150</v>
      </c>
      <c r="F94" s="168"/>
    </row>
    <row r="95" spans="1:6" s="162" customFormat="1" ht="12.75">
      <c r="A95" s="161">
        <v>91</v>
      </c>
      <c r="B95" s="161"/>
      <c r="C95" s="160" t="str">
        <f t="shared" si="1"/>
        <v>91 Erving</v>
      </c>
      <c r="D95" s="167">
        <v>91</v>
      </c>
      <c r="E95" s="168" t="s">
        <v>1151</v>
      </c>
      <c r="F95" s="168"/>
    </row>
    <row r="96" spans="1:6" s="162" customFormat="1" ht="12.75">
      <c r="A96" s="161">
        <v>92</v>
      </c>
      <c r="B96" s="161"/>
      <c r="C96" s="160" t="str">
        <f t="shared" si="1"/>
        <v>92 Essex</v>
      </c>
      <c r="D96" s="167">
        <v>92</v>
      </c>
      <c r="E96" s="168" t="s">
        <v>1152</v>
      </c>
      <c r="F96" s="168"/>
    </row>
    <row r="97" spans="1:6" s="162" customFormat="1" ht="12.75">
      <c r="A97" s="161">
        <v>93</v>
      </c>
      <c r="B97" s="161"/>
      <c r="C97" s="160" t="str">
        <f t="shared" si="1"/>
        <v>93 Everett</v>
      </c>
      <c r="D97" s="167">
        <v>93</v>
      </c>
      <c r="E97" s="168" t="s">
        <v>1153</v>
      </c>
      <c r="F97" s="168"/>
    </row>
    <row r="98" spans="1:6" s="162" customFormat="1" ht="12.75">
      <c r="A98" s="161">
        <v>94</v>
      </c>
      <c r="B98" s="161"/>
      <c r="C98" s="160" t="str">
        <f t="shared" si="1"/>
        <v>94 Fairhaven</v>
      </c>
      <c r="D98" s="167">
        <v>94</v>
      </c>
      <c r="E98" s="168" t="s">
        <v>1154</v>
      </c>
      <c r="F98" s="168"/>
    </row>
    <row r="99" spans="1:6" s="162" customFormat="1" ht="12.75">
      <c r="A99" s="161">
        <v>95</v>
      </c>
      <c r="B99" s="161"/>
      <c r="C99" s="160" t="str">
        <f t="shared" si="1"/>
        <v>95 Fall River</v>
      </c>
      <c r="D99" s="167">
        <v>95</v>
      </c>
      <c r="E99" s="168" t="s">
        <v>1155</v>
      </c>
      <c r="F99" s="168"/>
    </row>
    <row r="100" spans="1:6" s="162" customFormat="1" ht="12.75">
      <c r="A100" s="161">
        <v>96</v>
      </c>
      <c r="B100" s="161"/>
      <c r="C100" s="160" t="str">
        <f t="shared" si="1"/>
        <v>96 Falmouth</v>
      </c>
      <c r="D100" s="167">
        <v>96</v>
      </c>
      <c r="E100" s="168" t="s">
        <v>1156</v>
      </c>
      <c r="F100" s="168"/>
    </row>
    <row r="101" spans="1:6" s="162" customFormat="1" ht="12.75">
      <c r="A101" s="161">
        <v>97</v>
      </c>
      <c r="B101" s="161"/>
      <c r="C101" s="160" t="str">
        <f t="shared" si="1"/>
        <v>97 Fitchburg</v>
      </c>
      <c r="D101" s="167">
        <v>97</v>
      </c>
      <c r="E101" s="168" t="s">
        <v>1157</v>
      </c>
      <c r="F101" s="168"/>
    </row>
    <row r="102" spans="1:6" s="162" customFormat="1" ht="12.75">
      <c r="A102" s="161">
        <v>98</v>
      </c>
      <c r="B102" s="161"/>
      <c r="C102" s="160" t="str">
        <f t="shared" si="1"/>
        <v>98 Florida</v>
      </c>
      <c r="D102" s="167">
        <v>98</v>
      </c>
      <c r="E102" s="168" t="s">
        <v>1158</v>
      </c>
      <c r="F102" s="168"/>
    </row>
    <row r="103" spans="1:6" s="162" customFormat="1" ht="12.75">
      <c r="A103" s="161">
        <v>99</v>
      </c>
      <c r="B103" s="161"/>
      <c r="C103" s="160" t="str">
        <f t="shared" si="1"/>
        <v>99 Foxborough</v>
      </c>
      <c r="D103" s="167">
        <v>99</v>
      </c>
      <c r="E103" s="168" t="s">
        <v>1159</v>
      </c>
      <c r="F103" s="168"/>
    </row>
    <row r="104" spans="1:6" s="162" customFormat="1" ht="12.75">
      <c r="A104" s="161">
        <v>100</v>
      </c>
      <c r="B104" s="161"/>
      <c r="C104" s="160" t="str">
        <f t="shared" si="1"/>
        <v>100 Framingham</v>
      </c>
      <c r="D104" s="167">
        <v>100</v>
      </c>
      <c r="E104" s="168" t="s">
        <v>1160</v>
      </c>
      <c r="F104" s="168"/>
    </row>
    <row r="105" spans="1:6" s="162" customFormat="1" ht="12.75">
      <c r="A105" s="161">
        <v>101</v>
      </c>
      <c r="B105" s="161"/>
      <c r="C105" s="160" t="str">
        <f t="shared" si="1"/>
        <v>101 Franklin</v>
      </c>
      <c r="D105" s="167">
        <v>101</v>
      </c>
      <c r="E105" s="168" t="s">
        <v>1161</v>
      </c>
      <c r="F105" s="168"/>
    </row>
    <row r="106" spans="1:6" s="162" customFormat="1" ht="12.75">
      <c r="A106" s="161">
        <v>102</v>
      </c>
      <c r="B106" s="161"/>
      <c r="C106" s="160" t="str">
        <f t="shared" si="1"/>
        <v>102 Freetown</v>
      </c>
      <c r="D106" s="167">
        <v>102</v>
      </c>
      <c r="E106" s="168" t="s">
        <v>1162</v>
      </c>
      <c r="F106" s="168"/>
    </row>
    <row r="107" spans="1:6" s="162" customFormat="1" ht="12.75">
      <c r="A107" s="161">
        <v>103</v>
      </c>
      <c r="B107" s="161"/>
      <c r="C107" s="160" t="str">
        <f t="shared" si="1"/>
        <v>103 Gardner</v>
      </c>
      <c r="D107" s="167">
        <v>103</v>
      </c>
      <c r="E107" s="168" t="s">
        <v>1163</v>
      </c>
      <c r="F107" s="168"/>
    </row>
    <row r="108" spans="1:6" s="162" customFormat="1" ht="12.75">
      <c r="A108" s="161">
        <v>104</v>
      </c>
      <c r="B108" s="161"/>
      <c r="C108" s="160" t="str">
        <f t="shared" si="1"/>
        <v>104 Aquinnah</v>
      </c>
      <c r="D108" s="167">
        <v>104</v>
      </c>
      <c r="E108" s="168" t="s">
        <v>1164</v>
      </c>
      <c r="F108" s="168"/>
    </row>
    <row r="109" spans="1:6" s="162" customFormat="1" ht="12.75">
      <c r="A109" s="161">
        <v>105</v>
      </c>
      <c r="B109" s="161"/>
      <c r="C109" s="160" t="str">
        <f t="shared" si="1"/>
        <v>105 Georgetown</v>
      </c>
      <c r="D109" s="167">
        <v>105</v>
      </c>
      <c r="E109" s="168" t="s">
        <v>1165</v>
      </c>
      <c r="F109" s="168"/>
    </row>
    <row r="110" spans="1:6" s="162" customFormat="1" ht="12.75">
      <c r="A110" s="161">
        <v>106</v>
      </c>
      <c r="B110" s="161"/>
      <c r="C110" s="160" t="str">
        <f t="shared" si="1"/>
        <v>106 Gill</v>
      </c>
      <c r="D110" s="167">
        <v>106</v>
      </c>
      <c r="E110" s="168" t="s">
        <v>1166</v>
      </c>
      <c r="F110" s="168"/>
    </row>
    <row r="111" spans="1:6" s="162" customFormat="1" ht="12.75">
      <c r="A111" s="161">
        <v>107</v>
      </c>
      <c r="B111" s="161"/>
      <c r="C111" s="160" t="str">
        <f t="shared" si="1"/>
        <v>107 Gloucester</v>
      </c>
      <c r="D111" s="167">
        <v>107</v>
      </c>
      <c r="E111" s="168" t="s">
        <v>1167</v>
      </c>
      <c r="F111" s="168"/>
    </row>
    <row r="112" spans="1:6" s="162" customFormat="1" ht="12.75">
      <c r="A112" s="161">
        <v>108</v>
      </c>
      <c r="B112" s="161"/>
      <c r="C112" s="160" t="str">
        <f t="shared" si="1"/>
        <v>108 Goshen</v>
      </c>
      <c r="D112" s="167">
        <v>108</v>
      </c>
      <c r="E112" s="168" t="s">
        <v>1168</v>
      </c>
      <c r="F112" s="168"/>
    </row>
    <row r="113" spans="1:6" s="162" customFormat="1" ht="12.75">
      <c r="A113" s="161">
        <v>109</v>
      </c>
      <c r="B113" s="161"/>
      <c r="C113" s="160" t="str">
        <f t="shared" si="1"/>
        <v>109 Gosnold</v>
      </c>
      <c r="D113" s="167">
        <v>109</v>
      </c>
      <c r="E113" s="168" t="s">
        <v>1169</v>
      </c>
      <c r="F113" s="168"/>
    </row>
    <row r="114" spans="1:6" s="162" customFormat="1" ht="12.75">
      <c r="A114" s="161">
        <v>110</v>
      </c>
      <c r="B114" s="161"/>
      <c r="C114" s="160" t="str">
        <f t="shared" si="1"/>
        <v>110 Grafton</v>
      </c>
      <c r="D114" s="167">
        <v>110</v>
      </c>
      <c r="E114" s="168" t="s">
        <v>1170</v>
      </c>
      <c r="F114" s="168"/>
    </row>
    <row r="115" spans="1:6" s="162" customFormat="1" ht="12.75">
      <c r="A115" s="161">
        <v>111</v>
      </c>
      <c r="B115" s="161"/>
      <c r="C115" s="160" t="str">
        <f t="shared" si="1"/>
        <v>111 Granby</v>
      </c>
      <c r="D115" s="167">
        <v>111</v>
      </c>
      <c r="E115" s="168" t="s">
        <v>1171</v>
      </c>
      <c r="F115" s="168"/>
    </row>
    <row r="116" spans="1:6" s="162" customFormat="1" ht="12.75">
      <c r="A116" s="161">
        <v>112</v>
      </c>
      <c r="B116" s="161"/>
      <c r="C116" s="160" t="str">
        <f t="shared" si="1"/>
        <v>112 Granville</v>
      </c>
      <c r="D116" s="167">
        <v>112</v>
      </c>
      <c r="E116" s="168" t="s">
        <v>1172</v>
      </c>
      <c r="F116" s="168"/>
    </row>
    <row r="117" spans="1:6" s="162" customFormat="1" ht="12.75">
      <c r="A117" s="161">
        <v>113</v>
      </c>
      <c r="B117" s="161"/>
      <c r="C117" s="160" t="str">
        <f t="shared" si="1"/>
        <v>113 Great Barrington</v>
      </c>
      <c r="D117" s="167">
        <v>113</v>
      </c>
      <c r="E117" s="168" t="s">
        <v>1173</v>
      </c>
      <c r="F117" s="168"/>
    </row>
    <row r="118" spans="1:6" s="162" customFormat="1" ht="12.75">
      <c r="A118" s="161">
        <v>114</v>
      </c>
      <c r="B118" s="161"/>
      <c r="C118" s="160" t="str">
        <f t="shared" si="1"/>
        <v>114 Greenfield</v>
      </c>
      <c r="D118" s="167">
        <v>114</v>
      </c>
      <c r="E118" s="168" t="s">
        <v>1174</v>
      </c>
      <c r="F118" s="168"/>
    </row>
    <row r="119" spans="1:6" s="162" customFormat="1" ht="12.75">
      <c r="A119" s="161">
        <v>115</v>
      </c>
      <c r="B119" s="161"/>
      <c r="C119" s="160" t="str">
        <f t="shared" si="1"/>
        <v>115 Groton</v>
      </c>
      <c r="D119" s="167">
        <v>115</v>
      </c>
      <c r="E119" s="168" t="s">
        <v>1175</v>
      </c>
      <c r="F119" s="168"/>
    </row>
    <row r="120" spans="1:6" s="162" customFormat="1" ht="12.75">
      <c r="A120" s="161">
        <v>116</v>
      </c>
      <c r="B120" s="161"/>
      <c r="C120" s="160" t="str">
        <f t="shared" si="1"/>
        <v>116 Groveland</v>
      </c>
      <c r="D120" s="167">
        <v>116</v>
      </c>
      <c r="E120" s="168" t="s">
        <v>1176</v>
      </c>
      <c r="F120" s="168"/>
    </row>
    <row r="121" spans="1:6" s="162" customFormat="1" ht="12.75">
      <c r="A121" s="161">
        <v>117</v>
      </c>
      <c r="B121" s="161"/>
      <c r="C121" s="160" t="str">
        <f t="shared" si="1"/>
        <v>117 Hadley</v>
      </c>
      <c r="D121" s="167">
        <v>117</v>
      </c>
      <c r="E121" s="168" t="s">
        <v>1177</v>
      </c>
      <c r="F121" s="168"/>
    </row>
    <row r="122" spans="1:6" s="162" customFormat="1" ht="12.75">
      <c r="A122" s="161">
        <v>118</v>
      </c>
      <c r="B122" s="161"/>
      <c r="C122" s="160" t="str">
        <f t="shared" si="1"/>
        <v>118 Halifax</v>
      </c>
      <c r="D122" s="167">
        <v>118</v>
      </c>
      <c r="E122" s="168" t="s">
        <v>1178</v>
      </c>
      <c r="F122" s="168"/>
    </row>
    <row r="123" spans="1:6" s="162" customFormat="1" ht="12.75">
      <c r="A123" s="161">
        <v>119</v>
      </c>
      <c r="B123" s="161"/>
      <c r="C123" s="160" t="str">
        <f t="shared" si="1"/>
        <v>119 Hamilton</v>
      </c>
      <c r="D123" s="167">
        <v>119</v>
      </c>
      <c r="E123" s="168" t="s">
        <v>1179</v>
      </c>
      <c r="F123" s="168"/>
    </row>
    <row r="124" spans="1:6" s="162" customFormat="1" ht="12.75">
      <c r="A124" s="161">
        <v>120</v>
      </c>
      <c r="B124" s="161"/>
      <c r="C124" s="160" t="str">
        <f t="shared" si="1"/>
        <v>120 Hampden</v>
      </c>
      <c r="D124" s="167">
        <v>120</v>
      </c>
      <c r="E124" s="168" t="s">
        <v>1180</v>
      </c>
      <c r="F124" s="168"/>
    </row>
    <row r="125" spans="1:6" s="162" customFormat="1" ht="12.75">
      <c r="A125" s="161">
        <v>121</v>
      </c>
      <c r="B125" s="161"/>
      <c r="C125" s="160" t="str">
        <f t="shared" si="1"/>
        <v>121 Hancock</v>
      </c>
      <c r="D125" s="167">
        <v>121</v>
      </c>
      <c r="E125" s="168" t="s">
        <v>1181</v>
      </c>
      <c r="F125" s="168"/>
    </row>
    <row r="126" spans="1:6" s="162" customFormat="1" ht="12.75">
      <c r="A126" s="161">
        <v>122</v>
      </c>
      <c r="B126" s="161"/>
      <c r="C126" s="160" t="str">
        <f t="shared" si="1"/>
        <v>122 Hanover</v>
      </c>
      <c r="D126" s="167">
        <v>122</v>
      </c>
      <c r="E126" s="168" t="s">
        <v>1182</v>
      </c>
      <c r="F126" s="168"/>
    </row>
    <row r="127" spans="1:6" s="162" customFormat="1" ht="12.75">
      <c r="A127" s="161">
        <v>123</v>
      </c>
      <c r="B127" s="161"/>
      <c r="C127" s="160" t="str">
        <f t="shared" si="1"/>
        <v>123 Hanson</v>
      </c>
      <c r="D127" s="167">
        <v>123</v>
      </c>
      <c r="E127" s="168" t="s">
        <v>1183</v>
      </c>
      <c r="F127" s="168"/>
    </row>
    <row r="128" spans="1:6" s="162" customFormat="1" ht="12.75">
      <c r="A128" s="161">
        <v>124</v>
      </c>
      <c r="B128" s="161"/>
      <c r="C128" s="160" t="str">
        <f t="shared" si="1"/>
        <v>124 Hardwick</v>
      </c>
      <c r="D128" s="167">
        <v>124</v>
      </c>
      <c r="E128" s="168" t="s">
        <v>1184</v>
      </c>
      <c r="F128" s="168"/>
    </row>
    <row r="129" spans="1:6" s="162" customFormat="1" ht="12.75">
      <c r="A129" s="161">
        <v>125</v>
      </c>
      <c r="B129" s="161"/>
      <c r="C129" s="160" t="str">
        <f t="shared" si="1"/>
        <v>125 Harvard</v>
      </c>
      <c r="D129" s="167">
        <v>125</v>
      </c>
      <c r="E129" s="168" t="s">
        <v>1185</v>
      </c>
      <c r="F129" s="168"/>
    </row>
    <row r="130" spans="1:6" s="162" customFormat="1" ht="12.75">
      <c r="A130" s="161">
        <v>126</v>
      </c>
      <c r="B130" s="161"/>
      <c r="C130" s="160" t="str">
        <f t="shared" si="1"/>
        <v>126 Harwich</v>
      </c>
      <c r="D130" s="167">
        <v>126</v>
      </c>
      <c r="E130" s="168" t="s">
        <v>1186</v>
      </c>
      <c r="F130" s="168"/>
    </row>
    <row r="131" spans="1:6" s="162" customFormat="1" ht="12.75">
      <c r="A131" s="161">
        <v>127</v>
      </c>
      <c r="B131" s="161"/>
      <c r="C131" s="160" t="str">
        <f t="shared" si="1"/>
        <v>127 Hatfield</v>
      </c>
      <c r="D131" s="167">
        <v>127</v>
      </c>
      <c r="E131" s="168" t="s">
        <v>1187</v>
      </c>
      <c r="F131" s="168"/>
    </row>
    <row r="132" spans="1:6" s="162" customFormat="1" ht="12.75">
      <c r="A132" s="161">
        <v>128</v>
      </c>
      <c r="B132" s="161"/>
      <c r="C132" s="160" t="str">
        <f t="shared" si="1"/>
        <v>128 Haverhill</v>
      </c>
      <c r="D132" s="167">
        <v>128</v>
      </c>
      <c r="E132" s="168" t="s">
        <v>1188</v>
      </c>
      <c r="F132" s="168"/>
    </row>
    <row r="133" spans="1:6" s="162" customFormat="1" ht="12.75">
      <c r="A133" s="161">
        <v>129</v>
      </c>
      <c r="B133" s="161"/>
      <c r="C133" s="160" t="str">
        <f t="shared" si="1"/>
        <v>129 Hawley</v>
      </c>
      <c r="D133" s="167">
        <v>129</v>
      </c>
      <c r="E133" s="168" t="s">
        <v>1189</v>
      </c>
      <c r="F133" s="168"/>
    </row>
    <row r="134" spans="1:6" s="162" customFormat="1" ht="12.75">
      <c r="A134" s="161">
        <v>130</v>
      </c>
      <c r="B134" s="161"/>
      <c r="C134" s="160" t="str">
        <f t="shared" ref="C134:C197" si="2">PROPER(D134&amp;" "&amp;E134)</f>
        <v>130 Heath</v>
      </c>
      <c r="D134" s="167">
        <v>130</v>
      </c>
      <c r="E134" s="168" t="s">
        <v>1190</v>
      </c>
      <c r="F134" s="168"/>
    </row>
    <row r="135" spans="1:6" s="162" customFormat="1" ht="12.75">
      <c r="A135" s="161">
        <v>131</v>
      </c>
      <c r="B135" s="161"/>
      <c r="C135" s="160" t="str">
        <f t="shared" si="2"/>
        <v>131 Hingham</v>
      </c>
      <c r="D135" s="167">
        <v>131</v>
      </c>
      <c r="E135" s="168" t="s">
        <v>1191</v>
      </c>
      <c r="F135" s="168"/>
    </row>
    <row r="136" spans="1:6" s="162" customFormat="1" ht="12.75">
      <c r="A136" s="161">
        <v>132</v>
      </c>
      <c r="B136" s="161"/>
      <c r="C136" s="160" t="str">
        <f t="shared" si="2"/>
        <v>132 Hinsdale</v>
      </c>
      <c r="D136" s="167">
        <v>132</v>
      </c>
      <c r="E136" s="168" t="s">
        <v>1192</v>
      </c>
      <c r="F136" s="168"/>
    </row>
    <row r="137" spans="1:6" s="162" customFormat="1" ht="12.75">
      <c r="A137" s="161">
        <v>133</v>
      </c>
      <c r="B137" s="161"/>
      <c r="C137" s="160" t="str">
        <f t="shared" si="2"/>
        <v>133 Holbrook</v>
      </c>
      <c r="D137" s="167">
        <v>133</v>
      </c>
      <c r="E137" s="168" t="s">
        <v>1193</v>
      </c>
      <c r="F137" s="168"/>
    </row>
    <row r="138" spans="1:6" s="162" customFormat="1" ht="12.75">
      <c r="A138" s="161">
        <v>134</v>
      </c>
      <c r="B138" s="161"/>
      <c r="C138" s="160" t="str">
        <f t="shared" si="2"/>
        <v>134 Holden</v>
      </c>
      <c r="D138" s="167">
        <v>134</v>
      </c>
      <c r="E138" s="168" t="s">
        <v>1194</v>
      </c>
      <c r="F138" s="168"/>
    </row>
    <row r="139" spans="1:6" s="162" customFormat="1" ht="12.75">
      <c r="A139" s="161">
        <v>135</v>
      </c>
      <c r="B139" s="161"/>
      <c r="C139" s="160" t="str">
        <f t="shared" si="2"/>
        <v>135 Holland</v>
      </c>
      <c r="D139" s="167">
        <v>135</v>
      </c>
      <c r="E139" s="168" t="s">
        <v>1195</v>
      </c>
      <c r="F139" s="168"/>
    </row>
    <row r="140" spans="1:6" s="162" customFormat="1" ht="12.75">
      <c r="A140" s="161">
        <v>136</v>
      </c>
      <c r="B140" s="161"/>
      <c r="C140" s="160" t="str">
        <f t="shared" si="2"/>
        <v>136 Holliston</v>
      </c>
      <c r="D140" s="167">
        <v>136</v>
      </c>
      <c r="E140" s="168" t="s">
        <v>1196</v>
      </c>
      <c r="F140" s="168"/>
    </row>
    <row r="141" spans="1:6" s="162" customFormat="1" ht="12.75">
      <c r="A141" s="161">
        <v>137</v>
      </c>
      <c r="B141" s="161"/>
      <c r="C141" s="160" t="str">
        <f t="shared" si="2"/>
        <v>137 Holyoke</v>
      </c>
      <c r="D141" s="167">
        <v>137</v>
      </c>
      <c r="E141" s="168" t="s">
        <v>1197</v>
      </c>
      <c r="F141" s="168"/>
    </row>
    <row r="142" spans="1:6" s="162" customFormat="1" ht="12.75">
      <c r="A142" s="161">
        <v>138</v>
      </c>
      <c r="B142" s="161"/>
      <c r="C142" s="160" t="str">
        <f t="shared" si="2"/>
        <v>138 Hopedale</v>
      </c>
      <c r="D142" s="167">
        <v>138</v>
      </c>
      <c r="E142" s="168" t="s">
        <v>1198</v>
      </c>
      <c r="F142" s="168"/>
    </row>
    <row r="143" spans="1:6" s="162" customFormat="1" ht="12.75">
      <c r="A143" s="161">
        <v>139</v>
      </c>
      <c r="B143" s="161"/>
      <c r="C143" s="160" t="str">
        <f t="shared" si="2"/>
        <v>139 Hopkinton</v>
      </c>
      <c r="D143" s="167">
        <v>139</v>
      </c>
      <c r="E143" s="168" t="s">
        <v>1199</v>
      </c>
      <c r="F143" s="168"/>
    </row>
    <row r="144" spans="1:6" s="162" customFormat="1" ht="12.75">
      <c r="A144" s="161">
        <v>140</v>
      </c>
      <c r="B144" s="161"/>
      <c r="C144" s="160" t="str">
        <f t="shared" si="2"/>
        <v>140 Hubbardston</v>
      </c>
      <c r="D144" s="167">
        <v>140</v>
      </c>
      <c r="E144" s="168" t="s">
        <v>1200</v>
      </c>
      <c r="F144" s="168"/>
    </row>
    <row r="145" spans="1:6" s="162" customFormat="1" ht="12.75">
      <c r="A145" s="161">
        <v>141</v>
      </c>
      <c r="B145" s="161"/>
      <c r="C145" s="160" t="str">
        <f t="shared" si="2"/>
        <v>141 Hudson</v>
      </c>
      <c r="D145" s="167">
        <v>141</v>
      </c>
      <c r="E145" s="168" t="s">
        <v>1201</v>
      </c>
      <c r="F145" s="168"/>
    </row>
    <row r="146" spans="1:6" s="162" customFormat="1" ht="12.75">
      <c r="A146" s="161">
        <v>142</v>
      </c>
      <c r="B146" s="161"/>
      <c r="C146" s="160" t="str">
        <f t="shared" si="2"/>
        <v>142 Hull</v>
      </c>
      <c r="D146" s="167">
        <v>142</v>
      </c>
      <c r="E146" s="168" t="s">
        <v>1202</v>
      </c>
      <c r="F146" s="168"/>
    </row>
    <row r="147" spans="1:6" s="162" customFormat="1" ht="12.75">
      <c r="A147" s="161">
        <v>143</v>
      </c>
      <c r="B147" s="161"/>
      <c r="C147" s="160" t="str">
        <f t="shared" si="2"/>
        <v>143 Huntington</v>
      </c>
      <c r="D147" s="167">
        <v>143</v>
      </c>
      <c r="E147" s="168" t="s">
        <v>1203</v>
      </c>
      <c r="F147" s="168"/>
    </row>
    <row r="148" spans="1:6" s="162" customFormat="1" ht="12.75">
      <c r="A148" s="161">
        <v>144</v>
      </c>
      <c r="B148" s="161"/>
      <c r="C148" s="160" t="str">
        <f t="shared" si="2"/>
        <v>144 Ipswich</v>
      </c>
      <c r="D148" s="167">
        <v>144</v>
      </c>
      <c r="E148" s="168" t="s">
        <v>1204</v>
      </c>
      <c r="F148" s="168"/>
    </row>
    <row r="149" spans="1:6" s="162" customFormat="1" ht="12.75">
      <c r="A149" s="161">
        <v>145</v>
      </c>
      <c r="B149" s="161"/>
      <c r="C149" s="160" t="str">
        <f t="shared" si="2"/>
        <v>145 Kingston</v>
      </c>
      <c r="D149" s="167">
        <v>145</v>
      </c>
      <c r="E149" s="168" t="s">
        <v>1205</v>
      </c>
      <c r="F149" s="168"/>
    </row>
    <row r="150" spans="1:6" s="162" customFormat="1" ht="12.75">
      <c r="A150" s="161">
        <v>146</v>
      </c>
      <c r="B150" s="161"/>
      <c r="C150" s="160" t="str">
        <f t="shared" si="2"/>
        <v>146 Lakeville</v>
      </c>
      <c r="D150" s="167">
        <v>146</v>
      </c>
      <c r="E150" s="168" t="s">
        <v>1206</v>
      </c>
      <c r="F150" s="168"/>
    </row>
    <row r="151" spans="1:6" s="162" customFormat="1" ht="12.75">
      <c r="A151" s="161">
        <v>147</v>
      </c>
      <c r="B151" s="161"/>
      <c r="C151" s="160" t="str">
        <f t="shared" si="2"/>
        <v>147 Lancaster</v>
      </c>
      <c r="D151" s="167">
        <v>147</v>
      </c>
      <c r="E151" s="168" t="s">
        <v>1207</v>
      </c>
      <c r="F151" s="168"/>
    </row>
    <row r="152" spans="1:6" s="162" customFormat="1" ht="12.75">
      <c r="A152" s="161">
        <v>148</v>
      </c>
      <c r="B152" s="161"/>
      <c r="C152" s="160" t="str">
        <f t="shared" si="2"/>
        <v>148 Lanesborough</v>
      </c>
      <c r="D152" s="167">
        <v>148</v>
      </c>
      <c r="E152" s="168" t="s">
        <v>1208</v>
      </c>
      <c r="F152" s="168"/>
    </row>
    <row r="153" spans="1:6" s="162" customFormat="1" ht="12.75">
      <c r="A153" s="161">
        <v>149</v>
      </c>
      <c r="B153" s="161"/>
      <c r="C153" s="160" t="str">
        <f t="shared" si="2"/>
        <v>149 Lawrence</v>
      </c>
      <c r="D153" s="167">
        <v>149</v>
      </c>
      <c r="E153" s="168" t="s">
        <v>1209</v>
      </c>
      <c r="F153" s="168"/>
    </row>
    <row r="154" spans="1:6" s="162" customFormat="1" ht="12.75">
      <c r="A154" s="161">
        <v>150</v>
      </c>
      <c r="B154" s="161"/>
      <c r="C154" s="160" t="str">
        <f t="shared" si="2"/>
        <v>150 Lee</v>
      </c>
      <c r="D154" s="167">
        <v>150</v>
      </c>
      <c r="E154" s="168" t="s">
        <v>1210</v>
      </c>
      <c r="F154" s="168"/>
    </row>
    <row r="155" spans="1:6" s="162" customFormat="1" ht="12.75">
      <c r="A155" s="161">
        <v>151</v>
      </c>
      <c r="B155" s="161"/>
      <c r="C155" s="160" t="str">
        <f t="shared" si="2"/>
        <v>151 Leicester</v>
      </c>
      <c r="D155" s="167">
        <v>151</v>
      </c>
      <c r="E155" s="168" t="s">
        <v>1211</v>
      </c>
      <c r="F155" s="168"/>
    </row>
    <row r="156" spans="1:6" s="162" customFormat="1" ht="12.75">
      <c r="A156" s="161">
        <v>152</v>
      </c>
      <c r="B156" s="161"/>
      <c r="C156" s="160" t="str">
        <f t="shared" si="2"/>
        <v>152 Lenox</v>
      </c>
      <c r="D156" s="167">
        <v>152</v>
      </c>
      <c r="E156" s="168" t="s">
        <v>1212</v>
      </c>
      <c r="F156" s="168"/>
    </row>
    <row r="157" spans="1:6" s="162" customFormat="1" ht="12.75">
      <c r="A157" s="161">
        <v>153</v>
      </c>
      <c r="B157" s="161"/>
      <c r="C157" s="160" t="str">
        <f t="shared" si="2"/>
        <v>153 Leominster</v>
      </c>
      <c r="D157" s="167">
        <v>153</v>
      </c>
      <c r="E157" s="168" t="s">
        <v>1213</v>
      </c>
      <c r="F157" s="168"/>
    </row>
    <row r="158" spans="1:6" s="162" customFormat="1" ht="12.75">
      <c r="A158" s="161">
        <v>154</v>
      </c>
      <c r="B158" s="161"/>
      <c r="C158" s="160" t="str">
        <f t="shared" si="2"/>
        <v>154 Leverett</v>
      </c>
      <c r="D158" s="167">
        <v>154</v>
      </c>
      <c r="E158" s="168" t="s">
        <v>1214</v>
      </c>
      <c r="F158" s="168"/>
    </row>
    <row r="159" spans="1:6" s="162" customFormat="1" ht="12.75">
      <c r="A159" s="161">
        <v>155</v>
      </c>
      <c r="B159" s="161"/>
      <c r="C159" s="160" t="str">
        <f t="shared" si="2"/>
        <v>155 Lexington</v>
      </c>
      <c r="D159" s="167">
        <v>155</v>
      </c>
      <c r="E159" s="168" t="s">
        <v>1215</v>
      </c>
      <c r="F159" s="168"/>
    </row>
    <row r="160" spans="1:6" s="162" customFormat="1" ht="12.75">
      <c r="A160" s="161">
        <v>156</v>
      </c>
      <c r="B160" s="161"/>
      <c r="C160" s="160" t="str">
        <f t="shared" si="2"/>
        <v>156 Leyden</v>
      </c>
      <c r="D160" s="167">
        <v>156</v>
      </c>
      <c r="E160" s="168" t="s">
        <v>1216</v>
      </c>
      <c r="F160" s="168"/>
    </row>
    <row r="161" spans="1:6" s="162" customFormat="1" ht="12.75">
      <c r="A161" s="161">
        <v>157</v>
      </c>
      <c r="B161" s="161"/>
      <c r="C161" s="160" t="str">
        <f t="shared" si="2"/>
        <v>157 Lincoln</v>
      </c>
      <c r="D161" s="167">
        <v>157</v>
      </c>
      <c r="E161" s="168" t="s">
        <v>1217</v>
      </c>
      <c r="F161" s="168"/>
    </row>
    <row r="162" spans="1:6" s="162" customFormat="1" ht="12.75">
      <c r="A162" s="161">
        <v>158</v>
      </c>
      <c r="B162" s="161"/>
      <c r="C162" s="160" t="str">
        <f t="shared" si="2"/>
        <v>158 Littleton</v>
      </c>
      <c r="D162" s="167">
        <v>158</v>
      </c>
      <c r="E162" s="168" t="s">
        <v>1218</v>
      </c>
      <c r="F162" s="168"/>
    </row>
    <row r="163" spans="1:6" s="162" customFormat="1" ht="12.75">
      <c r="A163" s="161">
        <v>159</v>
      </c>
      <c r="B163" s="161"/>
      <c r="C163" s="160" t="str">
        <f t="shared" si="2"/>
        <v>159 Longmeadow</v>
      </c>
      <c r="D163" s="167">
        <v>159</v>
      </c>
      <c r="E163" s="168" t="s">
        <v>1219</v>
      </c>
      <c r="F163" s="168"/>
    </row>
    <row r="164" spans="1:6" s="162" customFormat="1" ht="12.75">
      <c r="A164" s="161">
        <v>160</v>
      </c>
      <c r="B164" s="161"/>
      <c r="C164" s="160" t="str">
        <f t="shared" si="2"/>
        <v>160 Lowell</v>
      </c>
      <c r="D164" s="167">
        <v>160</v>
      </c>
      <c r="E164" s="168" t="s">
        <v>1220</v>
      </c>
      <c r="F164" s="168"/>
    </row>
    <row r="165" spans="1:6" s="162" customFormat="1" ht="12.75">
      <c r="A165" s="161">
        <v>161</v>
      </c>
      <c r="B165" s="161"/>
      <c r="C165" s="160" t="str">
        <f t="shared" si="2"/>
        <v>161 Ludlow</v>
      </c>
      <c r="D165" s="167">
        <v>161</v>
      </c>
      <c r="E165" s="168" t="s">
        <v>1221</v>
      </c>
      <c r="F165" s="168"/>
    </row>
    <row r="166" spans="1:6" s="162" customFormat="1" ht="12.75">
      <c r="A166" s="161">
        <v>162</v>
      </c>
      <c r="B166" s="161"/>
      <c r="C166" s="160" t="str">
        <f t="shared" si="2"/>
        <v>162 Lunenburg</v>
      </c>
      <c r="D166" s="167">
        <v>162</v>
      </c>
      <c r="E166" s="168" t="s">
        <v>1222</v>
      </c>
      <c r="F166" s="168"/>
    </row>
    <row r="167" spans="1:6" s="162" customFormat="1" ht="12.75">
      <c r="A167" s="161">
        <v>163</v>
      </c>
      <c r="B167" s="161"/>
      <c r="C167" s="160" t="str">
        <f t="shared" si="2"/>
        <v>163 Lynn</v>
      </c>
      <c r="D167" s="167">
        <v>163</v>
      </c>
      <c r="E167" s="168" t="s">
        <v>1223</v>
      </c>
      <c r="F167" s="168"/>
    </row>
    <row r="168" spans="1:6" s="162" customFormat="1" ht="12.75">
      <c r="A168" s="161">
        <v>164</v>
      </c>
      <c r="B168" s="161"/>
      <c r="C168" s="160" t="str">
        <f t="shared" si="2"/>
        <v>164 Lynnfield</v>
      </c>
      <c r="D168" s="167">
        <v>164</v>
      </c>
      <c r="E168" s="168" t="s">
        <v>1224</v>
      </c>
      <c r="F168" s="168"/>
    </row>
    <row r="169" spans="1:6" s="162" customFormat="1" ht="12.75">
      <c r="A169" s="161">
        <v>165</v>
      </c>
      <c r="B169" s="161"/>
      <c r="C169" s="160" t="str">
        <f t="shared" si="2"/>
        <v>165 Malden</v>
      </c>
      <c r="D169" s="167">
        <v>165</v>
      </c>
      <c r="E169" s="168" t="s">
        <v>1225</v>
      </c>
      <c r="F169" s="168"/>
    </row>
    <row r="170" spans="1:6" s="162" customFormat="1" ht="12.75">
      <c r="A170" s="161">
        <v>166</v>
      </c>
      <c r="B170" s="161"/>
      <c r="C170" s="160" t="str">
        <f t="shared" si="2"/>
        <v>166 Manchester</v>
      </c>
      <c r="D170" s="167">
        <v>166</v>
      </c>
      <c r="E170" s="168" t="s">
        <v>1226</v>
      </c>
      <c r="F170" s="168"/>
    </row>
    <row r="171" spans="1:6" s="162" customFormat="1" ht="12.75">
      <c r="A171" s="161">
        <v>167</v>
      </c>
      <c r="B171" s="161"/>
      <c r="C171" s="160" t="str">
        <f t="shared" si="2"/>
        <v>167 Mansfield</v>
      </c>
      <c r="D171" s="167">
        <v>167</v>
      </c>
      <c r="E171" s="168" t="s">
        <v>1227</v>
      </c>
      <c r="F171" s="168"/>
    </row>
    <row r="172" spans="1:6" s="162" customFormat="1" ht="12.75">
      <c r="A172" s="161">
        <v>168</v>
      </c>
      <c r="B172" s="161"/>
      <c r="C172" s="160" t="str">
        <f t="shared" si="2"/>
        <v>168 Marblehead</v>
      </c>
      <c r="D172" s="167">
        <v>168</v>
      </c>
      <c r="E172" s="168" t="s">
        <v>1228</v>
      </c>
      <c r="F172" s="168"/>
    </row>
    <row r="173" spans="1:6" s="162" customFormat="1" ht="12.75">
      <c r="A173" s="161">
        <v>169</v>
      </c>
      <c r="B173" s="161"/>
      <c r="C173" s="160" t="str">
        <f t="shared" si="2"/>
        <v>169 Marion</v>
      </c>
      <c r="D173" s="167">
        <v>169</v>
      </c>
      <c r="E173" s="168" t="s">
        <v>1229</v>
      </c>
      <c r="F173" s="168"/>
    </row>
    <row r="174" spans="1:6" s="162" customFormat="1" ht="12.75">
      <c r="A174" s="161">
        <v>170</v>
      </c>
      <c r="B174" s="161"/>
      <c r="C174" s="160" t="str">
        <f t="shared" si="2"/>
        <v>170 Marlborough</v>
      </c>
      <c r="D174" s="167">
        <v>170</v>
      </c>
      <c r="E174" s="168" t="s">
        <v>1230</v>
      </c>
      <c r="F174" s="168"/>
    </row>
    <row r="175" spans="1:6" s="162" customFormat="1" ht="12.75">
      <c r="A175" s="161">
        <v>171</v>
      </c>
      <c r="B175" s="161"/>
      <c r="C175" s="160" t="str">
        <f t="shared" si="2"/>
        <v>171 Marshfield</v>
      </c>
      <c r="D175" s="167">
        <v>171</v>
      </c>
      <c r="E175" s="168" t="s">
        <v>1231</v>
      </c>
      <c r="F175" s="168"/>
    </row>
    <row r="176" spans="1:6" s="162" customFormat="1" ht="12.75">
      <c r="A176" s="161">
        <v>172</v>
      </c>
      <c r="B176" s="161"/>
      <c r="C176" s="160" t="str">
        <f t="shared" si="2"/>
        <v>172 Mashpee</v>
      </c>
      <c r="D176" s="167">
        <v>172</v>
      </c>
      <c r="E176" s="168" t="s">
        <v>1232</v>
      </c>
      <c r="F176" s="168"/>
    </row>
    <row r="177" spans="1:6" s="162" customFormat="1" ht="12.75">
      <c r="A177" s="161">
        <v>173</v>
      </c>
      <c r="B177" s="161"/>
      <c r="C177" s="160" t="str">
        <f t="shared" si="2"/>
        <v>173 Mattapoisett</v>
      </c>
      <c r="D177" s="167">
        <v>173</v>
      </c>
      <c r="E177" s="168" t="s">
        <v>1233</v>
      </c>
      <c r="F177" s="168"/>
    </row>
    <row r="178" spans="1:6" s="162" customFormat="1" ht="12.75">
      <c r="A178" s="161">
        <v>174</v>
      </c>
      <c r="B178" s="161"/>
      <c r="C178" s="160" t="str">
        <f t="shared" si="2"/>
        <v>174 Maynard</v>
      </c>
      <c r="D178" s="167">
        <v>174</v>
      </c>
      <c r="E178" s="168" t="s">
        <v>1234</v>
      </c>
      <c r="F178" s="168"/>
    </row>
    <row r="179" spans="1:6" s="162" customFormat="1" ht="12.75">
      <c r="A179" s="161">
        <v>175</v>
      </c>
      <c r="B179" s="161"/>
      <c r="C179" s="160" t="str">
        <f t="shared" si="2"/>
        <v>175 Medfield</v>
      </c>
      <c r="D179" s="167">
        <v>175</v>
      </c>
      <c r="E179" s="168" t="s">
        <v>1235</v>
      </c>
      <c r="F179" s="168"/>
    </row>
    <row r="180" spans="1:6" s="162" customFormat="1" ht="12.75">
      <c r="A180" s="161">
        <v>176</v>
      </c>
      <c r="B180" s="161"/>
      <c r="C180" s="160" t="str">
        <f t="shared" si="2"/>
        <v>176 Medford</v>
      </c>
      <c r="D180" s="167">
        <v>176</v>
      </c>
      <c r="E180" s="168" t="s">
        <v>1236</v>
      </c>
      <c r="F180" s="168"/>
    </row>
    <row r="181" spans="1:6" s="162" customFormat="1" ht="12.75">
      <c r="A181" s="161">
        <v>177</v>
      </c>
      <c r="B181" s="161"/>
      <c r="C181" s="160" t="str">
        <f t="shared" si="2"/>
        <v>177 Medway</v>
      </c>
      <c r="D181" s="167">
        <v>177</v>
      </c>
      <c r="E181" s="168" t="s">
        <v>1237</v>
      </c>
      <c r="F181" s="168"/>
    </row>
    <row r="182" spans="1:6" s="162" customFormat="1" ht="12.75">
      <c r="A182" s="161">
        <v>178</v>
      </c>
      <c r="B182" s="161"/>
      <c r="C182" s="160" t="str">
        <f t="shared" si="2"/>
        <v>178 Melrose</v>
      </c>
      <c r="D182" s="167">
        <v>178</v>
      </c>
      <c r="E182" s="168" t="s">
        <v>1238</v>
      </c>
      <c r="F182" s="168"/>
    </row>
    <row r="183" spans="1:6" s="162" customFormat="1" ht="12.75">
      <c r="A183" s="161">
        <v>179</v>
      </c>
      <c r="B183" s="161"/>
      <c r="C183" s="160" t="str">
        <f t="shared" si="2"/>
        <v>179 Mendon</v>
      </c>
      <c r="D183" s="167">
        <v>179</v>
      </c>
      <c r="E183" s="168" t="s">
        <v>1239</v>
      </c>
      <c r="F183" s="168"/>
    </row>
    <row r="184" spans="1:6" s="162" customFormat="1" ht="12.75">
      <c r="A184" s="161">
        <v>180</v>
      </c>
      <c r="B184" s="161"/>
      <c r="C184" s="160" t="str">
        <f t="shared" si="2"/>
        <v>180 Merrimac</v>
      </c>
      <c r="D184" s="167">
        <v>180</v>
      </c>
      <c r="E184" s="168" t="s">
        <v>1240</v>
      </c>
      <c r="F184" s="168"/>
    </row>
    <row r="185" spans="1:6" s="162" customFormat="1" ht="12.75">
      <c r="A185" s="161">
        <v>181</v>
      </c>
      <c r="B185" s="161"/>
      <c r="C185" s="160" t="str">
        <f t="shared" si="2"/>
        <v>181 Methuen</v>
      </c>
      <c r="D185" s="167">
        <v>181</v>
      </c>
      <c r="E185" s="168" t="s">
        <v>1241</v>
      </c>
      <c r="F185" s="168"/>
    </row>
    <row r="186" spans="1:6" s="162" customFormat="1" ht="12.75">
      <c r="A186" s="161">
        <v>182</v>
      </c>
      <c r="B186" s="161"/>
      <c r="C186" s="160" t="str">
        <f t="shared" si="2"/>
        <v>182 Middleborough</v>
      </c>
      <c r="D186" s="167">
        <v>182</v>
      </c>
      <c r="E186" s="168" t="s">
        <v>1242</v>
      </c>
      <c r="F186" s="168"/>
    </row>
    <row r="187" spans="1:6" s="162" customFormat="1" ht="12.75">
      <c r="A187" s="161">
        <v>183</v>
      </c>
      <c r="B187" s="161"/>
      <c r="C187" s="160" t="str">
        <f t="shared" si="2"/>
        <v>183 Middlefield</v>
      </c>
      <c r="D187" s="167">
        <v>183</v>
      </c>
      <c r="E187" s="168" t="s">
        <v>1243</v>
      </c>
      <c r="F187" s="168"/>
    </row>
    <row r="188" spans="1:6" s="162" customFormat="1" ht="12.75">
      <c r="A188" s="161">
        <v>184</v>
      </c>
      <c r="B188" s="161"/>
      <c r="C188" s="160" t="str">
        <f t="shared" si="2"/>
        <v>184 Middleton</v>
      </c>
      <c r="D188" s="167">
        <v>184</v>
      </c>
      <c r="E188" s="168" t="s">
        <v>1244</v>
      </c>
      <c r="F188" s="168"/>
    </row>
    <row r="189" spans="1:6" s="162" customFormat="1" ht="12.75">
      <c r="A189" s="161">
        <v>185</v>
      </c>
      <c r="B189" s="161"/>
      <c r="C189" s="160" t="str">
        <f t="shared" si="2"/>
        <v>185 Milford</v>
      </c>
      <c r="D189" s="167">
        <v>185</v>
      </c>
      <c r="E189" s="168" t="s">
        <v>1245</v>
      </c>
      <c r="F189" s="168"/>
    </row>
    <row r="190" spans="1:6" s="162" customFormat="1" ht="12.75">
      <c r="A190" s="161">
        <v>186</v>
      </c>
      <c r="B190" s="161"/>
      <c r="C190" s="160" t="str">
        <f t="shared" si="2"/>
        <v>186 Millbury</v>
      </c>
      <c r="D190" s="167">
        <v>186</v>
      </c>
      <c r="E190" s="168" t="s">
        <v>1246</v>
      </c>
      <c r="F190" s="168"/>
    </row>
    <row r="191" spans="1:6" s="162" customFormat="1" ht="12.75">
      <c r="A191" s="161">
        <v>187</v>
      </c>
      <c r="B191" s="161"/>
      <c r="C191" s="160" t="str">
        <f t="shared" si="2"/>
        <v>187 Millis</v>
      </c>
      <c r="D191" s="167">
        <v>187</v>
      </c>
      <c r="E191" s="168" t="s">
        <v>1247</v>
      </c>
      <c r="F191" s="168"/>
    </row>
    <row r="192" spans="1:6" s="162" customFormat="1" ht="12.75">
      <c r="A192" s="161">
        <v>188</v>
      </c>
      <c r="B192" s="161"/>
      <c r="C192" s="160" t="str">
        <f t="shared" si="2"/>
        <v>188 Millville</v>
      </c>
      <c r="D192" s="167">
        <v>188</v>
      </c>
      <c r="E192" s="168" t="s">
        <v>1248</v>
      </c>
      <c r="F192" s="168"/>
    </row>
    <row r="193" spans="1:6" s="162" customFormat="1" ht="12.75">
      <c r="A193" s="161">
        <v>189</v>
      </c>
      <c r="B193" s="161"/>
      <c r="C193" s="160" t="str">
        <f t="shared" si="2"/>
        <v>189 Milton</v>
      </c>
      <c r="D193" s="167">
        <v>189</v>
      </c>
      <c r="E193" s="168" t="s">
        <v>1249</v>
      </c>
      <c r="F193" s="168"/>
    </row>
    <row r="194" spans="1:6" s="162" customFormat="1" ht="12.75">
      <c r="A194" s="161">
        <v>190</v>
      </c>
      <c r="B194" s="161"/>
      <c r="C194" s="160" t="str">
        <f t="shared" si="2"/>
        <v>190 Monroe</v>
      </c>
      <c r="D194" s="167">
        <v>190</v>
      </c>
      <c r="E194" s="168" t="s">
        <v>1250</v>
      </c>
      <c r="F194" s="168"/>
    </row>
    <row r="195" spans="1:6" s="162" customFormat="1" ht="12.75">
      <c r="A195" s="161">
        <v>191</v>
      </c>
      <c r="B195" s="161"/>
      <c r="C195" s="160" t="str">
        <f t="shared" si="2"/>
        <v>191 Monson</v>
      </c>
      <c r="D195" s="167">
        <v>191</v>
      </c>
      <c r="E195" s="168" t="s">
        <v>1251</v>
      </c>
      <c r="F195" s="168"/>
    </row>
    <row r="196" spans="1:6" s="162" customFormat="1" ht="12.75">
      <c r="A196" s="161">
        <v>192</v>
      </c>
      <c r="B196" s="161"/>
      <c r="C196" s="160" t="str">
        <f t="shared" si="2"/>
        <v>192 Montague</v>
      </c>
      <c r="D196" s="167">
        <v>192</v>
      </c>
      <c r="E196" s="168" t="s">
        <v>1252</v>
      </c>
      <c r="F196" s="168"/>
    </row>
    <row r="197" spans="1:6" s="162" customFormat="1" ht="12.75">
      <c r="A197" s="161">
        <v>193</v>
      </c>
      <c r="B197" s="161"/>
      <c r="C197" s="160" t="str">
        <f t="shared" si="2"/>
        <v>193 Monterey</v>
      </c>
      <c r="D197" s="167">
        <v>193</v>
      </c>
      <c r="E197" s="168" t="s">
        <v>1253</v>
      </c>
      <c r="F197" s="168"/>
    </row>
    <row r="198" spans="1:6" s="162" customFormat="1" ht="12.75">
      <c r="A198" s="161">
        <v>194</v>
      </c>
      <c r="B198" s="161"/>
      <c r="C198" s="160" t="str">
        <f t="shared" ref="C198:C261" si="3">PROPER(D198&amp;" "&amp;E198)</f>
        <v>194 Montgomery</v>
      </c>
      <c r="D198" s="167">
        <v>194</v>
      </c>
      <c r="E198" s="168" t="s">
        <v>1254</v>
      </c>
      <c r="F198" s="168"/>
    </row>
    <row r="199" spans="1:6" s="162" customFormat="1" ht="12.75">
      <c r="A199" s="161">
        <v>195</v>
      </c>
      <c r="B199" s="161"/>
      <c r="C199" s="160" t="str">
        <f t="shared" si="3"/>
        <v>195 Mount Washington</v>
      </c>
      <c r="D199" s="167">
        <v>195</v>
      </c>
      <c r="E199" s="168" t="s">
        <v>1255</v>
      </c>
      <c r="F199" s="168"/>
    </row>
    <row r="200" spans="1:6" s="162" customFormat="1" ht="12.75">
      <c r="A200" s="161">
        <v>196</v>
      </c>
      <c r="B200" s="161"/>
      <c r="C200" s="160" t="str">
        <f t="shared" si="3"/>
        <v>196 Nahant</v>
      </c>
      <c r="D200" s="167">
        <v>196</v>
      </c>
      <c r="E200" s="168" t="s">
        <v>1256</v>
      </c>
      <c r="F200" s="168"/>
    </row>
    <row r="201" spans="1:6" s="162" customFormat="1" ht="12.75">
      <c r="A201" s="161">
        <v>197</v>
      </c>
      <c r="B201" s="161"/>
      <c r="C201" s="160" t="str">
        <f t="shared" si="3"/>
        <v>197 Nantucket</v>
      </c>
      <c r="D201" s="167">
        <v>197</v>
      </c>
      <c r="E201" s="168" t="s">
        <v>1257</v>
      </c>
      <c r="F201" s="168"/>
    </row>
    <row r="202" spans="1:6" s="162" customFormat="1" ht="12.75">
      <c r="A202" s="161">
        <v>198</v>
      </c>
      <c r="B202" s="161"/>
      <c r="C202" s="160" t="str">
        <f t="shared" si="3"/>
        <v>198 Natick</v>
      </c>
      <c r="D202" s="167">
        <v>198</v>
      </c>
      <c r="E202" s="168" t="s">
        <v>1258</v>
      </c>
      <c r="F202" s="168"/>
    </row>
    <row r="203" spans="1:6" s="162" customFormat="1" ht="12.75">
      <c r="A203" s="161">
        <v>199</v>
      </c>
      <c r="B203" s="161"/>
      <c r="C203" s="160" t="str">
        <f t="shared" si="3"/>
        <v>199 Needham</v>
      </c>
      <c r="D203" s="167">
        <v>199</v>
      </c>
      <c r="E203" s="168" t="s">
        <v>1259</v>
      </c>
      <c r="F203" s="168"/>
    </row>
    <row r="204" spans="1:6" s="162" customFormat="1" ht="12.75">
      <c r="A204" s="161">
        <v>200</v>
      </c>
      <c r="B204" s="161"/>
      <c r="C204" s="160" t="str">
        <f t="shared" si="3"/>
        <v>200 New Ashford</v>
      </c>
      <c r="D204" s="167">
        <v>200</v>
      </c>
      <c r="E204" s="168" t="s">
        <v>1260</v>
      </c>
      <c r="F204" s="168"/>
    </row>
    <row r="205" spans="1:6" s="162" customFormat="1" ht="12.75">
      <c r="A205" s="161">
        <v>201</v>
      </c>
      <c r="B205" s="161"/>
      <c r="C205" s="160" t="str">
        <f t="shared" si="3"/>
        <v>201 New Bedford</v>
      </c>
      <c r="D205" s="167">
        <v>201</v>
      </c>
      <c r="E205" s="168" t="s">
        <v>1261</v>
      </c>
      <c r="F205" s="168"/>
    </row>
    <row r="206" spans="1:6" s="162" customFormat="1" ht="12.75">
      <c r="A206" s="161">
        <v>202</v>
      </c>
      <c r="B206" s="161"/>
      <c r="C206" s="160" t="str">
        <f t="shared" si="3"/>
        <v>202 New Braintree</v>
      </c>
      <c r="D206" s="167">
        <v>202</v>
      </c>
      <c r="E206" s="168" t="s">
        <v>1262</v>
      </c>
      <c r="F206" s="168"/>
    </row>
    <row r="207" spans="1:6" s="162" customFormat="1" ht="12.75">
      <c r="A207" s="161">
        <v>203</v>
      </c>
      <c r="B207" s="161"/>
      <c r="C207" s="160" t="str">
        <f t="shared" si="3"/>
        <v>203 Newbury</v>
      </c>
      <c r="D207" s="167">
        <v>203</v>
      </c>
      <c r="E207" s="168" t="s">
        <v>1263</v>
      </c>
      <c r="F207" s="168"/>
    </row>
    <row r="208" spans="1:6" s="162" customFormat="1" ht="12.75">
      <c r="A208" s="161">
        <v>204</v>
      </c>
      <c r="B208" s="161"/>
      <c r="C208" s="160" t="str">
        <f t="shared" si="3"/>
        <v>204 Newburyport</v>
      </c>
      <c r="D208" s="167">
        <v>204</v>
      </c>
      <c r="E208" s="168" t="s">
        <v>1264</v>
      </c>
      <c r="F208" s="168"/>
    </row>
    <row r="209" spans="1:6" s="162" customFormat="1" ht="12.75">
      <c r="A209" s="161">
        <v>205</v>
      </c>
      <c r="B209" s="161"/>
      <c r="C209" s="160" t="str">
        <f t="shared" si="3"/>
        <v>205 New Marlborough</v>
      </c>
      <c r="D209" s="167">
        <v>205</v>
      </c>
      <c r="E209" s="168" t="s">
        <v>1265</v>
      </c>
      <c r="F209" s="168"/>
    </row>
    <row r="210" spans="1:6" s="162" customFormat="1" ht="12.75">
      <c r="A210" s="161">
        <v>206</v>
      </c>
      <c r="B210" s="161"/>
      <c r="C210" s="160" t="str">
        <f t="shared" si="3"/>
        <v>206 New Salem</v>
      </c>
      <c r="D210" s="167">
        <v>206</v>
      </c>
      <c r="E210" s="168" t="s">
        <v>1266</v>
      </c>
      <c r="F210" s="168"/>
    </row>
    <row r="211" spans="1:6" s="162" customFormat="1" ht="12.75">
      <c r="A211" s="161">
        <v>207</v>
      </c>
      <c r="B211" s="161"/>
      <c r="C211" s="160" t="str">
        <f t="shared" si="3"/>
        <v>207 Newton</v>
      </c>
      <c r="D211" s="167">
        <v>207</v>
      </c>
      <c r="E211" s="168" t="s">
        <v>1267</v>
      </c>
      <c r="F211" s="168"/>
    </row>
    <row r="212" spans="1:6" s="162" customFormat="1" ht="12.75">
      <c r="A212" s="161">
        <v>208</v>
      </c>
      <c r="B212" s="161"/>
      <c r="C212" s="160" t="str">
        <f t="shared" si="3"/>
        <v>208 Norfolk</v>
      </c>
      <c r="D212" s="167">
        <v>208</v>
      </c>
      <c r="E212" s="168" t="s">
        <v>1268</v>
      </c>
      <c r="F212" s="168"/>
    </row>
    <row r="213" spans="1:6" s="162" customFormat="1" ht="12.75">
      <c r="A213" s="161">
        <v>209</v>
      </c>
      <c r="B213" s="161"/>
      <c r="C213" s="160" t="str">
        <f t="shared" si="3"/>
        <v>209 North Adams</v>
      </c>
      <c r="D213" s="167">
        <v>209</v>
      </c>
      <c r="E213" s="168" t="s">
        <v>1269</v>
      </c>
      <c r="F213" s="168"/>
    </row>
    <row r="214" spans="1:6" s="162" customFormat="1" ht="12.75">
      <c r="A214" s="161">
        <v>210</v>
      </c>
      <c r="B214" s="161"/>
      <c r="C214" s="160" t="str">
        <f t="shared" si="3"/>
        <v>210 Northampton</v>
      </c>
      <c r="D214" s="167">
        <v>210</v>
      </c>
      <c r="E214" s="168" t="s">
        <v>1270</v>
      </c>
      <c r="F214" s="168"/>
    </row>
    <row r="215" spans="1:6" s="162" customFormat="1" ht="12.75">
      <c r="A215" s="161">
        <v>211</v>
      </c>
      <c r="B215" s="161"/>
      <c r="C215" s="160" t="str">
        <f t="shared" si="3"/>
        <v>211 North Andover</v>
      </c>
      <c r="D215" s="167">
        <v>211</v>
      </c>
      <c r="E215" s="168" t="s">
        <v>1271</v>
      </c>
      <c r="F215" s="168"/>
    </row>
    <row r="216" spans="1:6" s="162" customFormat="1" ht="12.75">
      <c r="A216" s="161">
        <v>212</v>
      </c>
      <c r="B216" s="161"/>
      <c r="C216" s="160" t="str">
        <f t="shared" si="3"/>
        <v>212 North Attleborough</v>
      </c>
      <c r="D216" s="167">
        <v>212</v>
      </c>
      <c r="E216" s="168" t="s">
        <v>1272</v>
      </c>
      <c r="F216" s="168"/>
    </row>
    <row r="217" spans="1:6" s="162" customFormat="1" ht="12.75">
      <c r="A217" s="161">
        <v>213</v>
      </c>
      <c r="B217" s="161"/>
      <c r="C217" s="160" t="str">
        <f t="shared" si="3"/>
        <v>213 Northborough</v>
      </c>
      <c r="D217" s="167">
        <v>213</v>
      </c>
      <c r="E217" s="168" t="s">
        <v>1273</v>
      </c>
      <c r="F217" s="168"/>
    </row>
    <row r="218" spans="1:6" s="162" customFormat="1" ht="12.75">
      <c r="A218" s="161">
        <v>214</v>
      </c>
      <c r="B218" s="161"/>
      <c r="C218" s="160" t="str">
        <f t="shared" si="3"/>
        <v>214 Northbridge</v>
      </c>
      <c r="D218" s="167">
        <v>214</v>
      </c>
      <c r="E218" s="168" t="s">
        <v>1274</v>
      </c>
      <c r="F218" s="168"/>
    </row>
    <row r="219" spans="1:6" s="162" customFormat="1" ht="12.75">
      <c r="A219" s="161">
        <v>215</v>
      </c>
      <c r="B219" s="161"/>
      <c r="C219" s="160" t="str">
        <f t="shared" si="3"/>
        <v>215 North Brookfield</v>
      </c>
      <c r="D219" s="167">
        <v>215</v>
      </c>
      <c r="E219" s="168" t="s">
        <v>1275</v>
      </c>
      <c r="F219" s="168"/>
    </row>
    <row r="220" spans="1:6" s="162" customFormat="1" ht="12.75">
      <c r="A220" s="161">
        <v>216</v>
      </c>
      <c r="B220" s="161"/>
      <c r="C220" s="160" t="str">
        <f t="shared" si="3"/>
        <v>216 Northfield</v>
      </c>
      <c r="D220" s="167">
        <v>216</v>
      </c>
      <c r="E220" s="168" t="s">
        <v>1276</v>
      </c>
      <c r="F220" s="168"/>
    </row>
    <row r="221" spans="1:6" s="162" customFormat="1" ht="12.75">
      <c r="A221" s="161">
        <v>217</v>
      </c>
      <c r="B221" s="161"/>
      <c r="C221" s="160" t="str">
        <f t="shared" si="3"/>
        <v>217 North Reading</v>
      </c>
      <c r="D221" s="167">
        <v>217</v>
      </c>
      <c r="E221" s="168" t="s">
        <v>1277</v>
      </c>
      <c r="F221" s="168"/>
    </row>
    <row r="222" spans="1:6" s="162" customFormat="1" ht="12.75">
      <c r="A222" s="161">
        <v>218</v>
      </c>
      <c r="B222" s="161"/>
      <c r="C222" s="160" t="str">
        <f t="shared" si="3"/>
        <v>218 Norton</v>
      </c>
      <c r="D222" s="167">
        <v>218</v>
      </c>
      <c r="E222" s="168" t="s">
        <v>1278</v>
      </c>
      <c r="F222" s="168"/>
    </row>
    <row r="223" spans="1:6" s="162" customFormat="1" ht="12.75">
      <c r="A223" s="161">
        <v>219</v>
      </c>
      <c r="B223" s="161"/>
      <c r="C223" s="160" t="str">
        <f t="shared" si="3"/>
        <v>219 Norwell</v>
      </c>
      <c r="D223" s="167">
        <v>219</v>
      </c>
      <c r="E223" s="168" t="s">
        <v>1279</v>
      </c>
      <c r="F223" s="168"/>
    </row>
    <row r="224" spans="1:6" s="162" customFormat="1" ht="12.75">
      <c r="A224" s="161">
        <v>220</v>
      </c>
      <c r="B224" s="161"/>
      <c r="C224" s="160" t="str">
        <f t="shared" si="3"/>
        <v>220 Norwood</v>
      </c>
      <c r="D224" s="167">
        <v>220</v>
      </c>
      <c r="E224" s="168" t="s">
        <v>1280</v>
      </c>
      <c r="F224" s="168"/>
    </row>
    <row r="225" spans="1:6" s="162" customFormat="1" ht="12.75">
      <c r="A225" s="161">
        <v>221</v>
      </c>
      <c r="B225" s="161"/>
      <c r="C225" s="160" t="str">
        <f t="shared" si="3"/>
        <v>221 Oak Bluffs</v>
      </c>
      <c r="D225" s="167">
        <v>221</v>
      </c>
      <c r="E225" s="168" t="s">
        <v>1281</v>
      </c>
      <c r="F225" s="168"/>
    </row>
    <row r="226" spans="1:6" s="162" customFormat="1" ht="12.75">
      <c r="A226" s="161">
        <v>222</v>
      </c>
      <c r="B226" s="161"/>
      <c r="C226" s="160" t="str">
        <f t="shared" si="3"/>
        <v>222 Oakham</v>
      </c>
      <c r="D226" s="167">
        <v>222</v>
      </c>
      <c r="E226" s="168" t="s">
        <v>1282</v>
      </c>
      <c r="F226" s="168"/>
    </row>
    <row r="227" spans="1:6" s="162" customFormat="1" ht="12.75">
      <c r="A227" s="161">
        <v>223</v>
      </c>
      <c r="B227" s="161"/>
      <c r="C227" s="160" t="str">
        <f t="shared" si="3"/>
        <v>223 Orange</v>
      </c>
      <c r="D227" s="167">
        <v>223</v>
      </c>
      <c r="E227" s="168" t="s">
        <v>1283</v>
      </c>
      <c r="F227" s="168"/>
    </row>
    <row r="228" spans="1:6" s="162" customFormat="1" ht="12.75">
      <c r="A228" s="161">
        <v>224</v>
      </c>
      <c r="B228" s="161"/>
      <c r="C228" s="160" t="str">
        <f t="shared" si="3"/>
        <v>224 Orleans</v>
      </c>
      <c r="D228" s="167">
        <v>224</v>
      </c>
      <c r="E228" s="168" t="s">
        <v>1284</v>
      </c>
      <c r="F228" s="168"/>
    </row>
    <row r="229" spans="1:6" s="162" customFormat="1" ht="12.75">
      <c r="A229" s="161">
        <v>225</v>
      </c>
      <c r="B229" s="161"/>
      <c r="C229" s="160" t="str">
        <f t="shared" si="3"/>
        <v>225 Otis</v>
      </c>
      <c r="D229" s="167">
        <v>225</v>
      </c>
      <c r="E229" s="168" t="s">
        <v>1285</v>
      </c>
      <c r="F229" s="168"/>
    </row>
    <row r="230" spans="1:6" s="162" customFormat="1" ht="12.75">
      <c r="A230" s="161">
        <v>226</v>
      </c>
      <c r="B230" s="161"/>
      <c r="C230" s="160" t="str">
        <f t="shared" si="3"/>
        <v>226 Oxford</v>
      </c>
      <c r="D230" s="167">
        <v>226</v>
      </c>
      <c r="E230" s="168" t="s">
        <v>1286</v>
      </c>
      <c r="F230" s="168"/>
    </row>
    <row r="231" spans="1:6" s="162" customFormat="1" ht="12.75">
      <c r="A231" s="161">
        <v>227</v>
      </c>
      <c r="B231" s="161"/>
      <c r="C231" s="160" t="str">
        <f t="shared" si="3"/>
        <v>227 Palmer</v>
      </c>
      <c r="D231" s="167">
        <v>227</v>
      </c>
      <c r="E231" s="168" t="s">
        <v>1287</v>
      </c>
      <c r="F231" s="168"/>
    </row>
    <row r="232" spans="1:6" s="162" customFormat="1" ht="12.75">
      <c r="A232" s="161">
        <v>228</v>
      </c>
      <c r="B232" s="161"/>
      <c r="C232" s="160" t="str">
        <f t="shared" si="3"/>
        <v>228 Paxton</v>
      </c>
      <c r="D232" s="167">
        <v>228</v>
      </c>
      <c r="E232" s="168" t="s">
        <v>1288</v>
      </c>
      <c r="F232" s="168"/>
    </row>
    <row r="233" spans="1:6" s="162" customFormat="1" ht="12.75">
      <c r="A233" s="161">
        <v>229</v>
      </c>
      <c r="B233" s="161"/>
      <c r="C233" s="160" t="str">
        <f t="shared" si="3"/>
        <v>229 Peabody</v>
      </c>
      <c r="D233" s="167">
        <v>229</v>
      </c>
      <c r="E233" s="168" t="s">
        <v>1289</v>
      </c>
      <c r="F233" s="168"/>
    </row>
    <row r="234" spans="1:6" s="162" customFormat="1" ht="12.75">
      <c r="A234" s="161">
        <v>230</v>
      </c>
      <c r="B234" s="161"/>
      <c r="C234" s="160" t="str">
        <f t="shared" si="3"/>
        <v>230 Pelham</v>
      </c>
      <c r="D234" s="167">
        <v>230</v>
      </c>
      <c r="E234" s="168" t="s">
        <v>1290</v>
      </c>
      <c r="F234" s="168"/>
    </row>
    <row r="235" spans="1:6" s="162" customFormat="1" ht="12.75">
      <c r="A235" s="161">
        <v>231</v>
      </c>
      <c r="B235" s="161"/>
      <c r="C235" s="160" t="str">
        <f t="shared" si="3"/>
        <v>231 Pembroke</v>
      </c>
      <c r="D235" s="167">
        <v>231</v>
      </c>
      <c r="E235" s="168" t="s">
        <v>1291</v>
      </c>
      <c r="F235" s="168"/>
    </row>
    <row r="236" spans="1:6" s="162" customFormat="1" ht="12.75">
      <c r="A236" s="161">
        <v>232</v>
      </c>
      <c r="B236" s="161"/>
      <c r="C236" s="160" t="str">
        <f t="shared" si="3"/>
        <v>232 Pepperell</v>
      </c>
      <c r="D236" s="167">
        <v>232</v>
      </c>
      <c r="E236" s="168" t="s">
        <v>1292</v>
      </c>
      <c r="F236" s="168"/>
    </row>
    <row r="237" spans="1:6" s="162" customFormat="1" ht="12.75">
      <c r="A237" s="161">
        <v>233</v>
      </c>
      <c r="B237" s="161"/>
      <c r="C237" s="160" t="str">
        <f t="shared" si="3"/>
        <v>233 Peru</v>
      </c>
      <c r="D237" s="167">
        <v>233</v>
      </c>
      <c r="E237" s="168" t="s">
        <v>1293</v>
      </c>
      <c r="F237" s="168"/>
    </row>
    <row r="238" spans="1:6" s="162" customFormat="1" ht="12.75">
      <c r="A238" s="161">
        <v>234</v>
      </c>
      <c r="B238" s="161"/>
      <c r="C238" s="160" t="str">
        <f t="shared" si="3"/>
        <v>234 Petersham</v>
      </c>
      <c r="D238" s="167">
        <v>234</v>
      </c>
      <c r="E238" s="168" t="s">
        <v>1294</v>
      </c>
      <c r="F238" s="168"/>
    </row>
    <row r="239" spans="1:6" s="162" customFormat="1" ht="12.75">
      <c r="A239" s="161">
        <v>235</v>
      </c>
      <c r="B239" s="161"/>
      <c r="C239" s="160" t="str">
        <f t="shared" si="3"/>
        <v>235 Phillipston</v>
      </c>
      <c r="D239" s="167">
        <v>235</v>
      </c>
      <c r="E239" s="168" t="s">
        <v>1295</v>
      </c>
      <c r="F239" s="168"/>
    </row>
    <row r="240" spans="1:6" s="162" customFormat="1" ht="12.75">
      <c r="A240" s="161">
        <v>236</v>
      </c>
      <c r="B240" s="161"/>
      <c r="C240" s="160" t="str">
        <f t="shared" si="3"/>
        <v>236 Pittsfield</v>
      </c>
      <c r="D240" s="167">
        <v>236</v>
      </c>
      <c r="E240" s="168" t="s">
        <v>1296</v>
      </c>
      <c r="F240" s="168"/>
    </row>
    <row r="241" spans="1:6" s="162" customFormat="1" ht="12.75">
      <c r="A241" s="161">
        <v>237</v>
      </c>
      <c r="B241" s="161"/>
      <c r="C241" s="160" t="str">
        <f t="shared" si="3"/>
        <v>237 Plainfield</v>
      </c>
      <c r="D241" s="167">
        <v>237</v>
      </c>
      <c r="E241" s="168" t="s">
        <v>1297</v>
      </c>
      <c r="F241" s="168"/>
    </row>
    <row r="242" spans="1:6" s="162" customFormat="1" ht="12.75">
      <c r="A242" s="161">
        <v>238</v>
      </c>
      <c r="B242" s="161"/>
      <c r="C242" s="160" t="str">
        <f t="shared" si="3"/>
        <v>238 Plainville</v>
      </c>
      <c r="D242" s="167">
        <v>238</v>
      </c>
      <c r="E242" s="168" t="s">
        <v>1298</v>
      </c>
      <c r="F242" s="168"/>
    </row>
    <row r="243" spans="1:6" s="162" customFormat="1" ht="12.75">
      <c r="A243" s="161">
        <v>239</v>
      </c>
      <c r="B243" s="161"/>
      <c r="C243" s="160" t="str">
        <f t="shared" si="3"/>
        <v>239 Plymouth</v>
      </c>
      <c r="D243" s="167">
        <v>239</v>
      </c>
      <c r="E243" s="168" t="s">
        <v>1299</v>
      </c>
      <c r="F243" s="168"/>
    </row>
    <row r="244" spans="1:6" s="162" customFormat="1" ht="12.75">
      <c r="A244" s="161">
        <v>240</v>
      </c>
      <c r="B244" s="161"/>
      <c r="C244" s="160" t="str">
        <f t="shared" si="3"/>
        <v>240 Plympton</v>
      </c>
      <c r="D244" s="167">
        <v>240</v>
      </c>
      <c r="E244" s="168" t="s">
        <v>1300</v>
      </c>
      <c r="F244" s="168"/>
    </row>
    <row r="245" spans="1:6" s="162" customFormat="1" ht="12.75">
      <c r="A245" s="161">
        <v>241</v>
      </c>
      <c r="B245" s="161"/>
      <c r="C245" s="160" t="str">
        <f t="shared" si="3"/>
        <v>241 Princeton</v>
      </c>
      <c r="D245" s="167">
        <v>241</v>
      </c>
      <c r="E245" s="168" t="s">
        <v>1301</v>
      </c>
      <c r="F245" s="168"/>
    </row>
    <row r="246" spans="1:6" s="162" customFormat="1" ht="12.75">
      <c r="A246" s="161">
        <v>242</v>
      </c>
      <c r="B246" s="161"/>
      <c r="C246" s="160" t="str">
        <f t="shared" si="3"/>
        <v>242 Provincetown</v>
      </c>
      <c r="D246" s="167">
        <v>242</v>
      </c>
      <c r="E246" s="168" t="s">
        <v>1302</v>
      </c>
      <c r="F246" s="168"/>
    </row>
    <row r="247" spans="1:6" s="162" customFormat="1" ht="12.75">
      <c r="A247" s="161">
        <v>243</v>
      </c>
      <c r="B247" s="161"/>
      <c r="C247" s="160" t="str">
        <f t="shared" si="3"/>
        <v>243 Quincy</v>
      </c>
      <c r="D247" s="167">
        <v>243</v>
      </c>
      <c r="E247" s="168" t="s">
        <v>1303</v>
      </c>
      <c r="F247" s="168"/>
    </row>
    <row r="248" spans="1:6" s="162" customFormat="1" ht="12.75">
      <c r="A248" s="161">
        <v>244</v>
      </c>
      <c r="B248" s="161"/>
      <c r="C248" s="160" t="str">
        <f t="shared" si="3"/>
        <v>244 Randolph</v>
      </c>
      <c r="D248" s="167">
        <v>244</v>
      </c>
      <c r="E248" s="168" t="s">
        <v>1304</v>
      </c>
      <c r="F248" s="168"/>
    </row>
    <row r="249" spans="1:6" s="162" customFormat="1" ht="12.75">
      <c r="A249" s="161">
        <v>245</v>
      </c>
      <c r="B249" s="161"/>
      <c r="C249" s="160" t="str">
        <f t="shared" si="3"/>
        <v>245 Raynham</v>
      </c>
      <c r="D249" s="167">
        <v>245</v>
      </c>
      <c r="E249" s="168" t="s">
        <v>1305</v>
      </c>
      <c r="F249" s="168"/>
    </row>
    <row r="250" spans="1:6" s="162" customFormat="1" ht="12.75">
      <c r="A250" s="161">
        <v>246</v>
      </c>
      <c r="B250" s="161"/>
      <c r="C250" s="160" t="str">
        <f t="shared" si="3"/>
        <v>246 Reading</v>
      </c>
      <c r="D250" s="167">
        <v>246</v>
      </c>
      <c r="E250" s="168" t="s">
        <v>1306</v>
      </c>
      <c r="F250" s="168"/>
    </row>
    <row r="251" spans="1:6" s="162" customFormat="1" ht="12.75">
      <c r="A251" s="161">
        <v>247</v>
      </c>
      <c r="B251" s="161"/>
      <c r="C251" s="160" t="str">
        <f t="shared" si="3"/>
        <v>247 Rehoboth</v>
      </c>
      <c r="D251" s="167">
        <v>247</v>
      </c>
      <c r="E251" s="168" t="s">
        <v>1307</v>
      </c>
      <c r="F251" s="168"/>
    </row>
    <row r="252" spans="1:6" s="162" customFormat="1" ht="12.75">
      <c r="A252" s="161">
        <v>248</v>
      </c>
      <c r="B252" s="161"/>
      <c r="C252" s="160" t="str">
        <f t="shared" si="3"/>
        <v>248 Revere</v>
      </c>
      <c r="D252" s="167">
        <v>248</v>
      </c>
      <c r="E252" s="168" t="s">
        <v>1308</v>
      </c>
      <c r="F252" s="168"/>
    </row>
    <row r="253" spans="1:6" s="162" customFormat="1" ht="12.75">
      <c r="A253" s="161">
        <v>249</v>
      </c>
      <c r="B253" s="161"/>
      <c r="C253" s="160" t="str">
        <f t="shared" si="3"/>
        <v>249 Richmond</v>
      </c>
      <c r="D253" s="167">
        <v>249</v>
      </c>
      <c r="E253" s="168" t="s">
        <v>1309</v>
      </c>
      <c r="F253" s="168"/>
    </row>
    <row r="254" spans="1:6" s="162" customFormat="1" ht="12.75">
      <c r="A254" s="161">
        <v>250</v>
      </c>
      <c r="B254" s="161"/>
      <c r="C254" s="160" t="str">
        <f t="shared" si="3"/>
        <v>250 Rochester</v>
      </c>
      <c r="D254" s="167">
        <v>250</v>
      </c>
      <c r="E254" s="168" t="s">
        <v>1310</v>
      </c>
      <c r="F254" s="168"/>
    </row>
    <row r="255" spans="1:6" s="162" customFormat="1" ht="12.75">
      <c r="A255" s="161">
        <v>251</v>
      </c>
      <c r="B255" s="161"/>
      <c r="C255" s="160" t="str">
        <f t="shared" si="3"/>
        <v>251 Rockland</v>
      </c>
      <c r="D255" s="167">
        <v>251</v>
      </c>
      <c r="E255" s="168" t="s">
        <v>1311</v>
      </c>
      <c r="F255" s="168"/>
    </row>
    <row r="256" spans="1:6" s="162" customFormat="1" ht="12.75">
      <c r="A256" s="161">
        <v>252</v>
      </c>
      <c r="B256" s="161"/>
      <c r="C256" s="160" t="str">
        <f t="shared" si="3"/>
        <v>252 Rockport</v>
      </c>
      <c r="D256" s="167">
        <v>252</v>
      </c>
      <c r="E256" s="168" t="s">
        <v>1312</v>
      </c>
      <c r="F256" s="168"/>
    </row>
    <row r="257" spans="1:6" s="162" customFormat="1" ht="12.75">
      <c r="A257" s="161">
        <v>253</v>
      </c>
      <c r="B257" s="161"/>
      <c r="C257" s="160" t="str">
        <f t="shared" si="3"/>
        <v>253 Rowe</v>
      </c>
      <c r="D257" s="167">
        <v>253</v>
      </c>
      <c r="E257" s="168" t="s">
        <v>1313</v>
      </c>
      <c r="F257" s="168"/>
    </row>
    <row r="258" spans="1:6" s="162" customFormat="1" ht="12.75">
      <c r="A258" s="161">
        <v>254</v>
      </c>
      <c r="B258" s="161"/>
      <c r="C258" s="160" t="str">
        <f t="shared" si="3"/>
        <v>254 Rowley</v>
      </c>
      <c r="D258" s="167">
        <v>254</v>
      </c>
      <c r="E258" s="168" t="s">
        <v>1314</v>
      </c>
      <c r="F258" s="168"/>
    </row>
    <row r="259" spans="1:6" s="162" customFormat="1" ht="12.75">
      <c r="A259" s="161">
        <v>255</v>
      </c>
      <c r="B259" s="161"/>
      <c r="C259" s="160" t="str">
        <f t="shared" si="3"/>
        <v>255 Royalston</v>
      </c>
      <c r="D259" s="167">
        <v>255</v>
      </c>
      <c r="E259" s="168" t="s">
        <v>1315</v>
      </c>
      <c r="F259" s="168"/>
    </row>
    <row r="260" spans="1:6" s="162" customFormat="1" ht="12.75">
      <c r="A260" s="161">
        <v>256</v>
      </c>
      <c r="B260" s="161"/>
      <c r="C260" s="160" t="str">
        <f t="shared" si="3"/>
        <v>256 Russell</v>
      </c>
      <c r="D260" s="167">
        <v>256</v>
      </c>
      <c r="E260" s="168" t="s">
        <v>1316</v>
      </c>
      <c r="F260" s="168"/>
    </row>
    <row r="261" spans="1:6" s="162" customFormat="1" ht="12.75">
      <c r="A261" s="161">
        <v>257</v>
      </c>
      <c r="B261" s="161"/>
      <c r="C261" s="160" t="str">
        <f t="shared" si="3"/>
        <v>257 Rutland</v>
      </c>
      <c r="D261" s="167">
        <v>257</v>
      </c>
      <c r="E261" s="168" t="s">
        <v>1317</v>
      </c>
      <c r="F261" s="168"/>
    </row>
    <row r="262" spans="1:6" s="162" customFormat="1" ht="12.75">
      <c r="A262" s="161">
        <v>258</v>
      </c>
      <c r="B262" s="161"/>
      <c r="C262" s="160" t="str">
        <f t="shared" ref="C262:C325" si="4">PROPER(D262&amp;" "&amp;E262)</f>
        <v>258 Salem</v>
      </c>
      <c r="D262" s="167">
        <v>258</v>
      </c>
      <c r="E262" s="168" t="s">
        <v>1318</v>
      </c>
      <c r="F262" s="168"/>
    </row>
    <row r="263" spans="1:6" s="162" customFormat="1" ht="12.75">
      <c r="A263" s="161">
        <v>259</v>
      </c>
      <c r="B263" s="161"/>
      <c r="C263" s="160" t="str">
        <f t="shared" si="4"/>
        <v>259 Salisbury</v>
      </c>
      <c r="D263" s="167">
        <v>259</v>
      </c>
      <c r="E263" s="168" t="s">
        <v>1319</v>
      </c>
      <c r="F263" s="168"/>
    </row>
    <row r="264" spans="1:6" s="162" customFormat="1" ht="12.75">
      <c r="A264" s="161">
        <v>260</v>
      </c>
      <c r="B264" s="161"/>
      <c r="C264" s="160" t="str">
        <f t="shared" si="4"/>
        <v>260 Sandisfield</v>
      </c>
      <c r="D264" s="167">
        <v>260</v>
      </c>
      <c r="E264" s="168" t="s">
        <v>1320</v>
      </c>
      <c r="F264" s="168"/>
    </row>
    <row r="265" spans="1:6" s="162" customFormat="1" ht="12.75">
      <c r="A265" s="161">
        <v>261</v>
      </c>
      <c r="B265" s="161"/>
      <c r="C265" s="160" t="str">
        <f t="shared" si="4"/>
        <v>261 Sandwich</v>
      </c>
      <c r="D265" s="167">
        <v>261</v>
      </c>
      <c r="E265" s="168" t="s">
        <v>1321</v>
      </c>
      <c r="F265" s="168"/>
    </row>
    <row r="266" spans="1:6" s="162" customFormat="1" ht="12.75">
      <c r="A266" s="161">
        <v>262</v>
      </c>
      <c r="B266" s="161"/>
      <c r="C266" s="160" t="str">
        <f t="shared" si="4"/>
        <v>262 Saugus</v>
      </c>
      <c r="D266" s="167">
        <v>262</v>
      </c>
      <c r="E266" s="168" t="s">
        <v>1322</v>
      </c>
      <c r="F266" s="168"/>
    </row>
    <row r="267" spans="1:6" s="162" customFormat="1" ht="12.75">
      <c r="A267" s="161">
        <v>263</v>
      </c>
      <c r="B267" s="161"/>
      <c r="C267" s="160" t="str">
        <f t="shared" si="4"/>
        <v>263 Savoy</v>
      </c>
      <c r="D267" s="167">
        <v>263</v>
      </c>
      <c r="E267" s="168" t="s">
        <v>1323</v>
      </c>
      <c r="F267" s="168"/>
    </row>
    <row r="268" spans="1:6" s="162" customFormat="1" ht="12.75">
      <c r="A268" s="161">
        <v>264</v>
      </c>
      <c r="B268" s="161"/>
      <c r="C268" s="160" t="str">
        <f t="shared" si="4"/>
        <v>264 Scituate</v>
      </c>
      <c r="D268" s="167">
        <v>264</v>
      </c>
      <c r="E268" s="168" t="s">
        <v>1324</v>
      </c>
      <c r="F268" s="168"/>
    </row>
    <row r="269" spans="1:6" s="162" customFormat="1" ht="12.75">
      <c r="A269" s="161">
        <v>265</v>
      </c>
      <c r="B269" s="161"/>
      <c r="C269" s="160" t="str">
        <f t="shared" si="4"/>
        <v>265 Seekonk</v>
      </c>
      <c r="D269" s="167">
        <v>265</v>
      </c>
      <c r="E269" s="168" t="s">
        <v>1325</v>
      </c>
      <c r="F269" s="168"/>
    </row>
    <row r="270" spans="1:6" s="162" customFormat="1" ht="12.75">
      <c r="A270" s="161">
        <v>266</v>
      </c>
      <c r="B270" s="161"/>
      <c r="C270" s="160" t="str">
        <f t="shared" si="4"/>
        <v>266 Sharon</v>
      </c>
      <c r="D270" s="167">
        <v>266</v>
      </c>
      <c r="E270" s="168" t="s">
        <v>1326</v>
      </c>
      <c r="F270" s="168"/>
    </row>
    <row r="271" spans="1:6" s="162" customFormat="1" ht="12.75">
      <c r="A271" s="161">
        <v>267</v>
      </c>
      <c r="B271" s="161"/>
      <c r="C271" s="160" t="str">
        <f t="shared" si="4"/>
        <v>267 Sheffield</v>
      </c>
      <c r="D271" s="167">
        <v>267</v>
      </c>
      <c r="E271" s="168" t="s">
        <v>1327</v>
      </c>
      <c r="F271" s="168"/>
    </row>
    <row r="272" spans="1:6" s="162" customFormat="1" ht="12.75">
      <c r="A272" s="161">
        <v>268</v>
      </c>
      <c r="B272" s="161"/>
      <c r="C272" s="160" t="str">
        <f t="shared" si="4"/>
        <v>268 Shelburne</v>
      </c>
      <c r="D272" s="167">
        <v>268</v>
      </c>
      <c r="E272" s="168" t="s">
        <v>1328</v>
      </c>
      <c r="F272" s="168"/>
    </row>
    <row r="273" spans="1:6" s="162" customFormat="1" ht="12.75">
      <c r="A273" s="161">
        <v>269</v>
      </c>
      <c r="B273" s="161"/>
      <c r="C273" s="160" t="str">
        <f t="shared" si="4"/>
        <v>269 Sherborn</v>
      </c>
      <c r="D273" s="167">
        <v>269</v>
      </c>
      <c r="E273" s="168" t="s">
        <v>1329</v>
      </c>
      <c r="F273" s="168"/>
    </row>
    <row r="274" spans="1:6" s="162" customFormat="1" ht="12.75">
      <c r="A274" s="161">
        <v>270</v>
      </c>
      <c r="B274" s="161"/>
      <c r="C274" s="160" t="str">
        <f t="shared" si="4"/>
        <v>270 Shirley</v>
      </c>
      <c r="D274" s="167">
        <v>270</v>
      </c>
      <c r="E274" s="168" t="s">
        <v>1330</v>
      </c>
      <c r="F274" s="168"/>
    </row>
    <row r="275" spans="1:6" s="162" customFormat="1" ht="12.75">
      <c r="A275" s="161">
        <v>271</v>
      </c>
      <c r="B275" s="161"/>
      <c r="C275" s="160" t="str">
        <f t="shared" si="4"/>
        <v>271 Shrewsbury</v>
      </c>
      <c r="D275" s="167">
        <v>271</v>
      </c>
      <c r="E275" s="168" t="s">
        <v>1331</v>
      </c>
      <c r="F275" s="168"/>
    </row>
    <row r="276" spans="1:6" s="162" customFormat="1" ht="12.75">
      <c r="A276" s="161">
        <v>272</v>
      </c>
      <c r="B276" s="161"/>
      <c r="C276" s="160" t="str">
        <f t="shared" si="4"/>
        <v>272 Shutesbury</v>
      </c>
      <c r="D276" s="167">
        <v>272</v>
      </c>
      <c r="E276" s="168" t="s">
        <v>1332</v>
      </c>
      <c r="F276" s="168"/>
    </row>
    <row r="277" spans="1:6" s="162" customFormat="1" ht="12.75">
      <c r="A277" s="161">
        <v>273</v>
      </c>
      <c r="B277" s="161"/>
      <c r="C277" s="160" t="str">
        <f t="shared" si="4"/>
        <v>273 Somerset</v>
      </c>
      <c r="D277" s="167">
        <v>273</v>
      </c>
      <c r="E277" s="168" t="s">
        <v>1333</v>
      </c>
      <c r="F277" s="168"/>
    </row>
    <row r="278" spans="1:6" s="162" customFormat="1" ht="12.75">
      <c r="A278" s="161">
        <v>274</v>
      </c>
      <c r="B278" s="161"/>
      <c r="C278" s="160" t="str">
        <f t="shared" si="4"/>
        <v>274 Somerville</v>
      </c>
      <c r="D278" s="167">
        <v>274</v>
      </c>
      <c r="E278" s="168" t="s">
        <v>1334</v>
      </c>
      <c r="F278" s="168"/>
    </row>
    <row r="279" spans="1:6" s="162" customFormat="1" ht="12.75">
      <c r="A279" s="161">
        <v>275</v>
      </c>
      <c r="B279" s="161"/>
      <c r="C279" s="160" t="str">
        <f t="shared" si="4"/>
        <v>275 Southampton</v>
      </c>
      <c r="D279" s="167">
        <v>275</v>
      </c>
      <c r="E279" s="168" t="s">
        <v>1335</v>
      </c>
      <c r="F279" s="168"/>
    </row>
    <row r="280" spans="1:6" s="162" customFormat="1" ht="12.75">
      <c r="A280" s="161">
        <v>276</v>
      </c>
      <c r="B280" s="161"/>
      <c r="C280" s="160" t="str">
        <f t="shared" si="4"/>
        <v>276 Southborough</v>
      </c>
      <c r="D280" s="167">
        <v>276</v>
      </c>
      <c r="E280" s="168" t="s">
        <v>1336</v>
      </c>
      <c r="F280" s="168"/>
    </row>
    <row r="281" spans="1:6" s="162" customFormat="1" ht="12.75">
      <c r="A281" s="161">
        <v>277</v>
      </c>
      <c r="B281" s="161"/>
      <c r="C281" s="160" t="str">
        <f t="shared" si="4"/>
        <v>277 Southbridge</v>
      </c>
      <c r="D281" s="167">
        <v>277</v>
      </c>
      <c r="E281" s="168" t="s">
        <v>1337</v>
      </c>
      <c r="F281" s="168"/>
    </row>
    <row r="282" spans="1:6" s="162" customFormat="1" ht="12.75">
      <c r="A282" s="161">
        <v>278</v>
      </c>
      <c r="B282" s="161"/>
      <c r="C282" s="160" t="str">
        <f t="shared" si="4"/>
        <v>278 South Hadley</v>
      </c>
      <c r="D282" s="167">
        <v>278</v>
      </c>
      <c r="E282" s="168" t="s">
        <v>1338</v>
      </c>
      <c r="F282" s="168"/>
    </row>
    <row r="283" spans="1:6" s="162" customFormat="1" ht="12.75">
      <c r="A283" s="161">
        <v>279</v>
      </c>
      <c r="B283" s="161"/>
      <c r="C283" s="160" t="str">
        <f t="shared" si="4"/>
        <v>279 Southwick</v>
      </c>
      <c r="D283" s="167">
        <v>279</v>
      </c>
      <c r="E283" s="168" t="s">
        <v>1339</v>
      </c>
      <c r="F283" s="168"/>
    </row>
    <row r="284" spans="1:6" s="162" customFormat="1" ht="12.75">
      <c r="A284" s="161">
        <v>280</v>
      </c>
      <c r="B284" s="161"/>
      <c r="C284" s="160" t="str">
        <f t="shared" si="4"/>
        <v>280 Spencer</v>
      </c>
      <c r="D284" s="167">
        <v>280</v>
      </c>
      <c r="E284" s="168" t="s">
        <v>1340</v>
      </c>
      <c r="F284" s="168"/>
    </row>
    <row r="285" spans="1:6" s="162" customFormat="1" ht="12.75">
      <c r="A285" s="161">
        <v>281</v>
      </c>
      <c r="B285" s="161"/>
      <c r="C285" s="160" t="str">
        <f t="shared" si="4"/>
        <v>281 Springfield</v>
      </c>
      <c r="D285" s="167">
        <v>281</v>
      </c>
      <c r="E285" s="168" t="s">
        <v>1341</v>
      </c>
      <c r="F285" s="168"/>
    </row>
    <row r="286" spans="1:6" s="162" customFormat="1" ht="12.75">
      <c r="A286" s="161">
        <v>282</v>
      </c>
      <c r="B286" s="161"/>
      <c r="C286" s="160" t="str">
        <f t="shared" si="4"/>
        <v>282 Sterling</v>
      </c>
      <c r="D286" s="167">
        <v>282</v>
      </c>
      <c r="E286" s="168" t="s">
        <v>1342</v>
      </c>
      <c r="F286" s="168"/>
    </row>
    <row r="287" spans="1:6" s="162" customFormat="1" ht="12.75">
      <c r="A287" s="161">
        <v>283</v>
      </c>
      <c r="B287" s="161"/>
      <c r="C287" s="160" t="str">
        <f t="shared" si="4"/>
        <v>283 Stockbridge</v>
      </c>
      <c r="D287" s="167">
        <v>283</v>
      </c>
      <c r="E287" s="168" t="s">
        <v>1343</v>
      </c>
      <c r="F287" s="168"/>
    </row>
    <row r="288" spans="1:6" s="162" customFormat="1" ht="12.75">
      <c r="A288" s="161">
        <v>284</v>
      </c>
      <c r="B288" s="161"/>
      <c r="C288" s="160" t="str">
        <f t="shared" si="4"/>
        <v>284 Stoneham</v>
      </c>
      <c r="D288" s="167">
        <v>284</v>
      </c>
      <c r="E288" s="168" t="s">
        <v>1344</v>
      </c>
      <c r="F288" s="168"/>
    </row>
    <row r="289" spans="1:6" s="162" customFormat="1" ht="12.75">
      <c r="A289" s="161">
        <v>285</v>
      </c>
      <c r="B289" s="161"/>
      <c r="C289" s="160" t="str">
        <f t="shared" si="4"/>
        <v>285 Stoughton</v>
      </c>
      <c r="D289" s="167">
        <v>285</v>
      </c>
      <c r="E289" s="168" t="s">
        <v>1345</v>
      </c>
      <c r="F289" s="168"/>
    </row>
    <row r="290" spans="1:6" s="162" customFormat="1" ht="12.75">
      <c r="A290" s="161">
        <v>286</v>
      </c>
      <c r="B290" s="161"/>
      <c r="C290" s="160" t="str">
        <f t="shared" si="4"/>
        <v>286 Stow</v>
      </c>
      <c r="D290" s="167">
        <v>286</v>
      </c>
      <c r="E290" s="168" t="s">
        <v>1346</v>
      </c>
      <c r="F290" s="168"/>
    </row>
    <row r="291" spans="1:6" s="162" customFormat="1" ht="12.75">
      <c r="A291" s="161">
        <v>287</v>
      </c>
      <c r="B291" s="161"/>
      <c r="C291" s="160" t="str">
        <f t="shared" si="4"/>
        <v>287 Sturbridge</v>
      </c>
      <c r="D291" s="167">
        <v>287</v>
      </c>
      <c r="E291" s="168" t="s">
        <v>1347</v>
      </c>
      <c r="F291" s="168"/>
    </row>
    <row r="292" spans="1:6" s="162" customFormat="1" ht="12.75">
      <c r="A292" s="161">
        <v>288</v>
      </c>
      <c r="B292" s="161"/>
      <c r="C292" s="160" t="str">
        <f t="shared" si="4"/>
        <v>288 Sudbury</v>
      </c>
      <c r="D292" s="167">
        <v>288</v>
      </c>
      <c r="E292" s="168" t="s">
        <v>1348</v>
      </c>
      <c r="F292" s="168"/>
    </row>
    <row r="293" spans="1:6" s="162" customFormat="1" ht="12.75">
      <c r="A293" s="161">
        <v>289</v>
      </c>
      <c r="B293" s="161"/>
      <c r="C293" s="160" t="str">
        <f t="shared" si="4"/>
        <v>289 Sunderland</v>
      </c>
      <c r="D293" s="167">
        <v>289</v>
      </c>
      <c r="E293" s="168" t="s">
        <v>1349</v>
      </c>
      <c r="F293" s="168"/>
    </row>
    <row r="294" spans="1:6" s="162" customFormat="1" ht="12.75">
      <c r="A294" s="161">
        <v>290</v>
      </c>
      <c r="B294" s="161"/>
      <c r="C294" s="160" t="str">
        <f t="shared" si="4"/>
        <v>290 Sutton</v>
      </c>
      <c r="D294" s="167">
        <v>290</v>
      </c>
      <c r="E294" s="168" t="s">
        <v>1350</v>
      </c>
      <c r="F294" s="168"/>
    </row>
    <row r="295" spans="1:6" s="162" customFormat="1" ht="12.75">
      <c r="A295" s="161">
        <v>291</v>
      </c>
      <c r="B295" s="161"/>
      <c r="C295" s="160" t="str">
        <f t="shared" si="4"/>
        <v>291 Swampscott</v>
      </c>
      <c r="D295" s="167">
        <v>291</v>
      </c>
      <c r="E295" s="168" t="s">
        <v>1351</v>
      </c>
      <c r="F295" s="168"/>
    </row>
    <row r="296" spans="1:6" s="162" customFormat="1" ht="12.75">
      <c r="A296" s="161">
        <v>292</v>
      </c>
      <c r="B296" s="161"/>
      <c r="C296" s="160" t="str">
        <f t="shared" si="4"/>
        <v>292 Swansea</v>
      </c>
      <c r="D296" s="167">
        <v>292</v>
      </c>
      <c r="E296" s="168" t="s">
        <v>1352</v>
      </c>
      <c r="F296" s="168"/>
    </row>
    <row r="297" spans="1:6" s="162" customFormat="1" ht="12.75">
      <c r="A297" s="161">
        <v>293</v>
      </c>
      <c r="B297" s="161"/>
      <c r="C297" s="160" t="str">
        <f t="shared" si="4"/>
        <v>293 Taunton</v>
      </c>
      <c r="D297" s="167">
        <v>293</v>
      </c>
      <c r="E297" s="168" t="s">
        <v>1353</v>
      </c>
      <c r="F297" s="168"/>
    </row>
    <row r="298" spans="1:6" s="162" customFormat="1" ht="12.75">
      <c r="A298" s="161">
        <v>294</v>
      </c>
      <c r="B298" s="161"/>
      <c r="C298" s="160" t="str">
        <f t="shared" si="4"/>
        <v>294 Templeton</v>
      </c>
      <c r="D298" s="167">
        <v>294</v>
      </c>
      <c r="E298" s="168" t="s">
        <v>1354</v>
      </c>
      <c r="F298" s="168"/>
    </row>
    <row r="299" spans="1:6" s="162" customFormat="1" ht="12.75">
      <c r="A299" s="161">
        <v>295</v>
      </c>
      <c r="B299" s="161"/>
      <c r="C299" s="160" t="str">
        <f t="shared" si="4"/>
        <v>295 Tewksbury</v>
      </c>
      <c r="D299" s="167">
        <v>295</v>
      </c>
      <c r="E299" s="168" t="s">
        <v>1355</v>
      </c>
      <c r="F299" s="168"/>
    </row>
    <row r="300" spans="1:6" s="162" customFormat="1" ht="12.75">
      <c r="A300" s="161">
        <v>296</v>
      </c>
      <c r="B300" s="161"/>
      <c r="C300" s="160" t="str">
        <f t="shared" si="4"/>
        <v>296 Tisbury</v>
      </c>
      <c r="D300" s="167">
        <v>296</v>
      </c>
      <c r="E300" s="168" t="s">
        <v>1356</v>
      </c>
      <c r="F300" s="168"/>
    </row>
    <row r="301" spans="1:6" s="162" customFormat="1" ht="12.75">
      <c r="A301" s="161">
        <v>297</v>
      </c>
      <c r="B301" s="161"/>
      <c r="C301" s="160" t="str">
        <f t="shared" si="4"/>
        <v>297 Tolland</v>
      </c>
      <c r="D301" s="167">
        <v>297</v>
      </c>
      <c r="E301" s="168" t="s">
        <v>1357</v>
      </c>
      <c r="F301" s="168"/>
    </row>
    <row r="302" spans="1:6" s="162" customFormat="1" ht="12.75">
      <c r="A302" s="161">
        <v>298</v>
      </c>
      <c r="B302" s="161"/>
      <c r="C302" s="160" t="str">
        <f t="shared" si="4"/>
        <v>298 Topsfield</v>
      </c>
      <c r="D302" s="167">
        <v>298</v>
      </c>
      <c r="E302" s="168" t="s">
        <v>1358</v>
      </c>
      <c r="F302" s="168"/>
    </row>
    <row r="303" spans="1:6" s="162" customFormat="1" ht="12.75">
      <c r="A303" s="161">
        <v>299</v>
      </c>
      <c r="B303" s="161"/>
      <c r="C303" s="160" t="str">
        <f t="shared" si="4"/>
        <v>299 Townsend</v>
      </c>
      <c r="D303" s="167">
        <v>299</v>
      </c>
      <c r="E303" s="168" t="s">
        <v>1359</v>
      </c>
      <c r="F303" s="168"/>
    </row>
    <row r="304" spans="1:6" s="162" customFormat="1" ht="12.75">
      <c r="A304" s="161">
        <v>300</v>
      </c>
      <c r="B304" s="161"/>
      <c r="C304" s="160" t="str">
        <f t="shared" si="4"/>
        <v>300 Truro</v>
      </c>
      <c r="D304" s="167">
        <v>300</v>
      </c>
      <c r="E304" s="168" t="s">
        <v>1360</v>
      </c>
      <c r="F304" s="168"/>
    </row>
    <row r="305" spans="1:6" s="162" customFormat="1" ht="12.75">
      <c r="A305" s="161">
        <v>301</v>
      </c>
      <c r="B305" s="161"/>
      <c r="C305" s="160" t="str">
        <f t="shared" si="4"/>
        <v>301 Tyngsborough</v>
      </c>
      <c r="D305" s="167">
        <v>301</v>
      </c>
      <c r="E305" s="168" t="s">
        <v>1361</v>
      </c>
      <c r="F305" s="168"/>
    </row>
    <row r="306" spans="1:6" s="162" customFormat="1" ht="12.75">
      <c r="A306" s="161">
        <v>302</v>
      </c>
      <c r="B306" s="161"/>
      <c r="C306" s="160" t="str">
        <f t="shared" si="4"/>
        <v>302 Tyringham</v>
      </c>
      <c r="D306" s="167">
        <v>302</v>
      </c>
      <c r="E306" s="168" t="s">
        <v>1362</v>
      </c>
      <c r="F306" s="168"/>
    </row>
    <row r="307" spans="1:6" s="162" customFormat="1" ht="12.75">
      <c r="A307" s="161">
        <v>303</v>
      </c>
      <c r="B307" s="161"/>
      <c r="C307" s="160" t="str">
        <f t="shared" si="4"/>
        <v>303 Upton</v>
      </c>
      <c r="D307" s="167">
        <v>303</v>
      </c>
      <c r="E307" s="168" t="s">
        <v>1363</v>
      </c>
      <c r="F307" s="168"/>
    </row>
    <row r="308" spans="1:6" s="162" customFormat="1" ht="12.75">
      <c r="A308" s="161">
        <v>304</v>
      </c>
      <c r="B308" s="161"/>
      <c r="C308" s="160" t="str">
        <f t="shared" si="4"/>
        <v>304 Uxbridge</v>
      </c>
      <c r="D308" s="167">
        <v>304</v>
      </c>
      <c r="E308" s="168" t="s">
        <v>1364</v>
      </c>
      <c r="F308" s="168"/>
    </row>
    <row r="309" spans="1:6" s="162" customFormat="1" ht="12.75">
      <c r="A309" s="161">
        <v>305</v>
      </c>
      <c r="B309" s="161"/>
      <c r="C309" s="160" t="str">
        <f t="shared" si="4"/>
        <v>305 Wakefield</v>
      </c>
      <c r="D309" s="167">
        <v>305</v>
      </c>
      <c r="E309" s="168" t="s">
        <v>1365</v>
      </c>
      <c r="F309" s="168"/>
    </row>
    <row r="310" spans="1:6" s="162" customFormat="1" ht="12.75">
      <c r="A310" s="161">
        <v>306</v>
      </c>
      <c r="B310" s="161"/>
      <c r="C310" s="160" t="str">
        <f t="shared" si="4"/>
        <v>306 Wales</v>
      </c>
      <c r="D310" s="167">
        <v>306</v>
      </c>
      <c r="E310" s="168" t="s">
        <v>1366</v>
      </c>
      <c r="F310" s="168"/>
    </row>
    <row r="311" spans="1:6" s="162" customFormat="1" ht="12.75">
      <c r="A311" s="161">
        <v>307</v>
      </c>
      <c r="B311" s="161"/>
      <c r="C311" s="160" t="str">
        <f t="shared" si="4"/>
        <v>307 Walpole</v>
      </c>
      <c r="D311" s="167">
        <v>307</v>
      </c>
      <c r="E311" s="168" t="s">
        <v>1367</v>
      </c>
      <c r="F311" s="168"/>
    </row>
    <row r="312" spans="1:6" s="162" customFormat="1" ht="12.75">
      <c r="A312" s="161">
        <v>308</v>
      </c>
      <c r="B312" s="161"/>
      <c r="C312" s="160" t="str">
        <f t="shared" si="4"/>
        <v>308 Waltham</v>
      </c>
      <c r="D312" s="167">
        <v>308</v>
      </c>
      <c r="E312" s="168" t="s">
        <v>1368</v>
      </c>
      <c r="F312" s="168"/>
    </row>
    <row r="313" spans="1:6" s="162" customFormat="1" ht="12.75">
      <c r="A313" s="161">
        <v>309</v>
      </c>
      <c r="B313" s="161"/>
      <c r="C313" s="160" t="str">
        <f t="shared" si="4"/>
        <v>309 Ware</v>
      </c>
      <c r="D313" s="167">
        <v>309</v>
      </c>
      <c r="E313" s="168" t="s">
        <v>1369</v>
      </c>
      <c r="F313" s="168"/>
    </row>
    <row r="314" spans="1:6" s="162" customFormat="1" ht="12.75">
      <c r="A314" s="161">
        <v>310</v>
      </c>
      <c r="B314" s="161"/>
      <c r="C314" s="160" t="str">
        <f t="shared" si="4"/>
        <v>310 Wareham</v>
      </c>
      <c r="D314" s="167">
        <v>310</v>
      </c>
      <c r="E314" s="168" t="s">
        <v>1370</v>
      </c>
      <c r="F314" s="168"/>
    </row>
    <row r="315" spans="1:6" s="162" customFormat="1" ht="12.75">
      <c r="A315" s="161">
        <v>311</v>
      </c>
      <c r="B315" s="161"/>
      <c r="C315" s="160" t="str">
        <f t="shared" si="4"/>
        <v>311 Warren</v>
      </c>
      <c r="D315" s="167">
        <v>311</v>
      </c>
      <c r="E315" s="168" t="s">
        <v>1371</v>
      </c>
      <c r="F315" s="168"/>
    </row>
    <row r="316" spans="1:6" s="162" customFormat="1" ht="12.75">
      <c r="A316" s="161">
        <v>312</v>
      </c>
      <c r="B316" s="161"/>
      <c r="C316" s="160" t="str">
        <f t="shared" si="4"/>
        <v>312 Warwick</v>
      </c>
      <c r="D316" s="167">
        <v>312</v>
      </c>
      <c r="E316" s="168" t="s">
        <v>1372</v>
      </c>
      <c r="F316" s="168"/>
    </row>
    <row r="317" spans="1:6" s="162" customFormat="1" ht="12.75">
      <c r="A317" s="161">
        <v>313</v>
      </c>
      <c r="B317" s="161"/>
      <c r="C317" s="160" t="str">
        <f t="shared" si="4"/>
        <v>313 Washington</v>
      </c>
      <c r="D317" s="167">
        <v>313</v>
      </c>
      <c r="E317" s="168" t="s">
        <v>1373</v>
      </c>
      <c r="F317" s="168"/>
    </row>
    <row r="318" spans="1:6" s="162" customFormat="1" ht="12.75">
      <c r="A318" s="161">
        <v>314</v>
      </c>
      <c r="B318" s="161"/>
      <c r="C318" s="160" t="str">
        <f t="shared" si="4"/>
        <v>314 Watertown</v>
      </c>
      <c r="D318" s="167">
        <v>314</v>
      </c>
      <c r="E318" s="168" t="s">
        <v>1374</v>
      </c>
      <c r="F318" s="168"/>
    </row>
    <row r="319" spans="1:6" s="162" customFormat="1" ht="12.75">
      <c r="A319" s="161">
        <v>315</v>
      </c>
      <c r="B319" s="161"/>
      <c r="C319" s="160" t="str">
        <f t="shared" si="4"/>
        <v>315 Wayland</v>
      </c>
      <c r="D319" s="167">
        <v>315</v>
      </c>
      <c r="E319" s="168" t="s">
        <v>1375</v>
      </c>
      <c r="F319" s="168"/>
    </row>
    <row r="320" spans="1:6" s="162" customFormat="1" ht="12.75">
      <c r="A320" s="161">
        <v>316</v>
      </c>
      <c r="B320" s="161"/>
      <c r="C320" s="160" t="str">
        <f t="shared" si="4"/>
        <v>316 Webster</v>
      </c>
      <c r="D320" s="167">
        <v>316</v>
      </c>
      <c r="E320" s="168" t="s">
        <v>1376</v>
      </c>
      <c r="F320" s="168"/>
    </row>
    <row r="321" spans="1:6" s="162" customFormat="1" ht="12.75">
      <c r="A321" s="161">
        <v>317</v>
      </c>
      <c r="B321" s="161"/>
      <c r="C321" s="160" t="str">
        <f t="shared" si="4"/>
        <v>317 Wellesley</v>
      </c>
      <c r="D321" s="167">
        <v>317</v>
      </c>
      <c r="E321" s="168" t="s">
        <v>1377</v>
      </c>
      <c r="F321" s="168"/>
    </row>
    <row r="322" spans="1:6" s="162" customFormat="1" ht="12.75">
      <c r="A322" s="161">
        <v>318</v>
      </c>
      <c r="B322" s="161"/>
      <c r="C322" s="160" t="str">
        <f t="shared" si="4"/>
        <v>318 Wellfleet</v>
      </c>
      <c r="D322" s="167">
        <v>318</v>
      </c>
      <c r="E322" s="168" t="s">
        <v>1378</v>
      </c>
      <c r="F322" s="168"/>
    </row>
    <row r="323" spans="1:6" s="162" customFormat="1" ht="12.75">
      <c r="A323" s="161">
        <v>319</v>
      </c>
      <c r="B323" s="161"/>
      <c r="C323" s="160" t="str">
        <f t="shared" si="4"/>
        <v>319 Wendell</v>
      </c>
      <c r="D323" s="167">
        <v>319</v>
      </c>
      <c r="E323" s="168" t="s">
        <v>1379</v>
      </c>
      <c r="F323" s="168"/>
    </row>
    <row r="324" spans="1:6" s="162" customFormat="1" ht="12.75">
      <c r="A324" s="161">
        <v>320</v>
      </c>
      <c r="B324" s="161"/>
      <c r="C324" s="160" t="str">
        <f t="shared" si="4"/>
        <v>320 Wenham</v>
      </c>
      <c r="D324" s="167">
        <v>320</v>
      </c>
      <c r="E324" s="168" t="s">
        <v>1380</v>
      </c>
      <c r="F324" s="168"/>
    </row>
    <row r="325" spans="1:6" s="162" customFormat="1" ht="12.75">
      <c r="A325" s="161">
        <v>321</v>
      </c>
      <c r="B325" s="161"/>
      <c r="C325" s="160" t="str">
        <f t="shared" si="4"/>
        <v>321 Westborough</v>
      </c>
      <c r="D325" s="167">
        <v>321</v>
      </c>
      <c r="E325" s="168" t="s">
        <v>1381</v>
      </c>
      <c r="F325" s="168"/>
    </row>
    <row r="326" spans="1:6" s="162" customFormat="1" ht="12.75">
      <c r="A326" s="161">
        <v>322</v>
      </c>
      <c r="B326" s="161"/>
      <c r="C326" s="160" t="str">
        <f t="shared" ref="C326:C389" si="5">PROPER(D326&amp;" "&amp;E326)</f>
        <v>322 West Boylston</v>
      </c>
      <c r="D326" s="167">
        <v>322</v>
      </c>
      <c r="E326" s="168" t="s">
        <v>1382</v>
      </c>
      <c r="F326" s="168"/>
    </row>
    <row r="327" spans="1:6" s="162" customFormat="1" ht="12.75">
      <c r="A327" s="161">
        <v>323</v>
      </c>
      <c r="B327" s="161"/>
      <c r="C327" s="160" t="str">
        <f t="shared" si="5"/>
        <v>323 West Bridgewater</v>
      </c>
      <c r="D327" s="167">
        <v>323</v>
      </c>
      <c r="E327" s="168" t="s">
        <v>1383</v>
      </c>
      <c r="F327" s="168"/>
    </row>
    <row r="328" spans="1:6" s="162" customFormat="1" ht="12.75">
      <c r="A328" s="161">
        <v>324</v>
      </c>
      <c r="B328" s="161"/>
      <c r="C328" s="160" t="str">
        <f t="shared" si="5"/>
        <v>324 West Brookfield</v>
      </c>
      <c r="D328" s="167">
        <v>324</v>
      </c>
      <c r="E328" s="168" t="s">
        <v>1384</v>
      </c>
      <c r="F328" s="168"/>
    </row>
    <row r="329" spans="1:6" s="162" customFormat="1" ht="12.75">
      <c r="A329" s="161">
        <v>325</v>
      </c>
      <c r="B329" s="161"/>
      <c r="C329" s="160" t="str">
        <f t="shared" si="5"/>
        <v>325 Westfield</v>
      </c>
      <c r="D329" s="167">
        <v>325</v>
      </c>
      <c r="E329" s="168" t="s">
        <v>1385</v>
      </c>
      <c r="F329" s="168"/>
    </row>
    <row r="330" spans="1:6" s="162" customFormat="1" ht="12.75">
      <c r="A330" s="161">
        <v>326</v>
      </c>
      <c r="B330" s="161"/>
      <c r="C330" s="160" t="str">
        <f t="shared" si="5"/>
        <v>326 Westford</v>
      </c>
      <c r="D330" s="167">
        <v>326</v>
      </c>
      <c r="E330" s="168" t="s">
        <v>1386</v>
      </c>
      <c r="F330" s="168"/>
    </row>
    <row r="331" spans="1:6" s="162" customFormat="1" ht="12.75">
      <c r="A331" s="161">
        <v>327</v>
      </c>
      <c r="B331" s="161"/>
      <c r="C331" s="160" t="str">
        <f t="shared" si="5"/>
        <v>327 Westhampton</v>
      </c>
      <c r="D331" s="167">
        <v>327</v>
      </c>
      <c r="E331" s="168" t="s">
        <v>1387</v>
      </c>
      <c r="F331" s="168"/>
    </row>
    <row r="332" spans="1:6" s="162" customFormat="1" ht="12.75">
      <c r="A332" s="161">
        <v>328</v>
      </c>
      <c r="B332" s="161"/>
      <c r="C332" s="160" t="str">
        <f t="shared" si="5"/>
        <v>328 Westminster</v>
      </c>
      <c r="D332" s="167">
        <v>328</v>
      </c>
      <c r="E332" s="168" t="s">
        <v>1388</v>
      </c>
      <c r="F332" s="168"/>
    </row>
    <row r="333" spans="1:6" s="162" customFormat="1" ht="12.75">
      <c r="A333" s="161">
        <v>329</v>
      </c>
      <c r="B333" s="161"/>
      <c r="C333" s="160" t="str">
        <f t="shared" si="5"/>
        <v>329 West Newbury</v>
      </c>
      <c r="D333" s="167">
        <v>329</v>
      </c>
      <c r="E333" s="168" t="s">
        <v>1389</v>
      </c>
      <c r="F333" s="168"/>
    </row>
    <row r="334" spans="1:6" s="162" customFormat="1" ht="12.75">
      <c r="A334" s="161">
        <v>330</v>
      </c>
      <c r="B334" s="161"/>
      <c r="C334" s="160" t="str">
        <f t="shared" si="5"/>
        <v>330 Weston</v>
      </c>
      <c r="D334" s="167">
        <v>330</v>
      </c>
      <c r="E334" s="168" t="s">
        <v>1390</v>
      </c>
      <c r="F334" s="168"/>
    </row>
    <row r="335" spans="1:6" s="162" customFormat="1" ht="12.75">
      <c r="A335" s="161">
        <v>331</v>
      </c>
      <c r="B335" s="161"/>
      <c r="C335" s="160" t="str">
        <f t="shared" si="5"/>
        <v>331 Westport</v>
      </c>
      <c r="D335" s="167">
        <v>331</v>
      </c>
      <c r="E335" s="168" t="s">
        <v>1391</v>
      </c>
      <c r="F335" s="168"/>
    </row>
    <row r="336" spans="1:6" s="162" customFormat="1" ht="12.75">
      <c r="A336" s="161">
        <v>332</v>
      </c>
      <c r="B336" s="161"/>
      <c r="C336" s="160" t="str">
        <f t="shared" si="5"/>
        <v>332 West Springfield</v>
      </c>
      <c r="D336" s="167">
        <v>332</v>
      </c>
      <c r="E336" s="168" t="s">
        <v>1392</v>
      </c>
      <c r="F336" s="168"/>
    </row>
    <row r="337" spans="1:6" s="162" customFormat="1" ht="12.75">
      <c r="A337" s="161">
        <v>333</v>
      </c>
      <c r="B337" s="161"/>
      <c r="C337" s="160" t="str">
        <f t="shared" si="5"/>
        <v>333 West Stockbridge</v>
      </c>
      <c r="D337" s="167">
        <v>333</v>
      </c>
      <c r="E337" s="168" t="s">
        <v>1393</v>
      </c>
      <c r="F337" s="168"/>
    </row>
    <row r="338" spans="1:6" s="162" customFormat="1" ht="12.75">
      <c r="A338" s="161">
        <v>334</v>
      </c>
      <c r="B338" s="161"/>
      <c r="C338" s="160" t="str">
        <f t="shared" si="5"/>
        <v>334 West Tisbury</v>
      </c>
      <c r="D338" s="167">
        <v>334</v>
      </c>
      <c r="E338" s="168" t="s">
        <v>1394</v>
      </c>
      <c r="F338" s="168"/>
    </row>
    <row r="339" spans="1:6" s="162" customFormat="1" ht="12.75">
      <c r="A339" s="161">
        <v>335</v>
      </c>
      <c r="B339" s="161"/>
      <c r="C339" s="160" t="str">
        <f t="shared" si="5"/>
        <v>335 Westwood</v>
      </c>
      <c r="D339" s="167">
        <v>335</v>
      </c>
      <c r="E339" s="168" t="s">
        <v>1395</v>
      </c>
      <c r="F339" s="168"/>
    </row>
    <row r="340" spans="1:6" s="162" customFormat="1" ht="12.75">
      <c r="A340" s="161">
        <v>336</v>
      </c>
      <c r="B340" s="161"/>
      <c r="C340" s="160" t="str">
        <f t="shared" si="5"/>
        <v>336 Weymouth</v>
      </c>
      <c r="D340" s="167">
        <v>336</v>
      </c>
      <c r="E340" s="168" t="s">
        <v>1396</v>
      </c>
      <c r="F340" s="168"/>
    </row>
    <row r="341" spans="1:6" s="162" customFormat="1" ht="12.75">
      <c r="A341" s="161">
        <v>337</v>
      </c>
      <c r="B341" s="161"/>
      <c r="C341" s="160" t="str">
        <f t="shared" si="5"/>
        <v>337 Whately</v>
      </c>
      <c r="D341" s="167">
        <v>337</v>
      </c>
      <c r="E341" s="168" t="s">
        <v>1397</v>
      </c>
      <c r="F341" s="168"/>
    </row>
    <row r="342" spans="1:6" s="162" customFormat="1" ht="12.75">
      <c r="A342" s="161">
        <v>338</v>
      </c>
      <c r="B342" s="161"/>
      <c r="C342" s="160" t="str">
        <f t="shared" si="5"/>
        <v>338 Whitman</v>
      </c>
      <c r="D342" s="167">
        <v>338</v>
      </c>
      <c r="E342" s="168" t="s">
        <v>1398</v>
      </c>
      <c r="F342" s="168"/>
    </row>
    <row r="343" spans="1:6" s="162" customFormat="1" ht="12.75">
      <c r="A343" s="161">
        <v>339</v>
      </c>
      <c r="B343" s="161"/>
      <c r="C343" s="160" t="str">
        <f t="shared" si="5"/>
        <v>339 Wilbraham</v>
      </c>
      <c r="D343" s="167">
        <v>339</v>
      </c>
      <c r="E343" s="168" t="s">
        <v>1399</v>
      </c>
      <c r="F343" s="168"/>
    </row>
    <row r="344" spans="1:6" s="162" customFormat="1" ht="12.75">
      <c r="A344" s="161">
        <v>340</v>
      </c>
      <c r="B344" s="161"/>
      <c r="C344" s="160" t="str">
        <f t="shared" si="5"/>
        <v>340 Williamsburg</v>
      </c>
      <c r="D344" s="167">
        <v>340</v>
      </c>
      <c r="E344" s="168" t="s">
        <v>1400</v>
      </c>
      <c r="F344" s="168"/>
    </row>
    <row r="345" spans="1:6" s="162" customFormat="1" ht="12.75">
      <c r="A345" s="161">
        <v>341</v>
      </c>
      <c r="B345" s="161"/>
      <c r="C345" s="160" t="str">
        <f t="shared" si="5"/>
        <v>341 Williamstown</v>
      </c>
      <c r="D345" s="167">
        <v>341</v>
      </c>
      <c r="E345" s="168" t="s">
        <v>1401</v>
      </c>
      <c r="F345" s="168"/>
    </row>
    <row r="346" spans="1:6" s="162" customFormat="1" ht="12.75">
      <c r="A346" s="161">
        <v>342</v>
      </c>
      <c r="B346" s="161"/>
      <c r="C346" s="160" t="str">
        <f t="shared" si="5"/>
        <v>342 Wilmington</v>
      </c>
      <c r="D346" s="167">
        <v>342</v>
      </c>
      <c r="E346" s="168" t="s">
        <v>1402</v>
      </c>
      <c r="F346" s="168"/>
    </row>
    <row r="347" spans="1:6" s="162" customFormat="1" ht="12.75">
      <c r="A347" s="161">
        <v>343</v>
      </c>
      <c r="B347" s="161"/>
      <c r="C347" s="160" t="str">
        <f t="shared" si="5"/>
        <v>343 Winchendon</v>
      </c>
      <c r="D347" s="167">
        <v>343</v>
      </c>
      <c r="E347" s="168" t="s">
        <v>1403</v>
      </c>
      <c r="F347" s="168"/>
    </row>
    <row r="348" spans="1:6" s="162" customFormat="1" ht="12.75">
      <c r="A348" s="161">
        <v>344</v>
      </c>
      <c r="B348" s="161"/>
      <c r="C348" s="160" t="str">
        <f t="shared" si="5"/>
        <v>344 Winchester</v>
      </c>
      <c r="D348" s="167">
        <v>344</v>
      </c>
      <c r="E348" s="168" t="s">
        <v>1404</v>
      </c>
      <c r="F348" s="168"/>
    </row>
    <row r="349" spans="1:6" s="162" customFormat="1" ht="12.75">
      <c r="A349" s="161">
        <v>345</v>
      </c>
      <c r="B349" s="161"/>
      <c r="C349" s="160" t="str">
        <f t="shared" si="5"/>
        <v>345 Windsor</v>
      </c>
      <c r="D349" s="167">
        <v>345</v>
      </c>
      <c r="E349" s="168" t="s">
        <v>1405</v>
      </c>
      <c r="F349" s="168"/>
    </row>
    <row r="350" spans="1:6" s="162" customFormat="1" ht="12.75">
      <c r="A350" s="161">
        <v>346</v>
      </c>
      <c r="B350" s="161"/>
      <c r="C350" s="160" t="str">
        <f t="shared" si="5"/>
        <v>346 Winthrop</v>
      </c>
      <c r="D350" s="167">
        <v>346</v>
      </c>
      <c r="E350" s="168" t="s">
        <v>1406</v>
      </c>
      <c r="F350" s="168"/>
    </row>
    <row r="351" spans="1:6" s="162" customFormat="1" ht="12.75">
      <c r="A351" s="161">
        <v>347</v>
      </c>
      <c r="B351" s="161"/>
      <c r="C351" s="160" t="str">
        <f t="shared" si="5"/>
        <v>347 Woburn</v>
      </c>
      <c r="D351" s="167">
        <v>347</v>
      </c>
      <c r="E351" s="168" t="s">
        <v>1407</v>
      </c>
      <c r="F351" s="168"/>
    </row>
    <row r="352" spans="1:6" s="162" customFormat="1" ht="12.75">
      <c r="A352" s="161">
        <v>348</v>
      </c>
      <c r="B352" s="161"/>
      <c r="C352" s="160" t="str">
        <f t="shared" si="5"/>
        <v>348 Worcester</v>
      </c>
      <c r="D352" s="167">
        <v>348</v>
      </c>
      <c r="E352" s="168" t="s">
        <v>1408</v>
      </c>
      <c r="F352" s="168"/>
    </row>
    <row r="353" spans="1:6" s="162" customFormat="1" ht="12.75">
      <c r="A353" s="161">
        <v>349</v>
      </c>
      <c r="B353" s="161"/>
      <c r="C353" s="160" t="str">
        <f t="shared" si="5"/>
        <v>349 Worthington</v>
      </c>
      <c r="D353" s="167">
        <v>349</v>
      </c>
      <c r="E353" s="168" t="s">
        <v>1409</v>
      </c>
      <c r="F353" s="168"/>
    </row>
    <row r="354" spans="1:6" s="162" customFormat="1" ht="12.75">
      <c r="A354" s="161">
        <v>350</v>
      </c>
      <c r="B354" s="161"/>
      <c r="C354" s="160" t="str">
        <f t="shared" si="5"/>
        <v>350 Wrentham</v>
      </c>
      <c r="D354" s="167">
        <v>350</v>
      </c>
      <c r="E354" s="168" t="s">
        <v>1410</v>
      </c>
      <c r="F354" s="168"/>
    </row>
    <row r="355" spans="1:6" s="162" customFormat="1" ht="12.75">
      <c r="A355" s="161">
        <v>351</v>
      </c>
      <c r="B355" s="161"/>
      <c r="C355" s="160" t="str">
        <f t="shared" si="5"/>
        <v>351 Yarmouth</v>
      </c>
      <c r="D355" s="167">
        <v>351</v>
      </c>
      <c r="E355" s="168" t="s">
        <v>1411</v>
      </c>
      <c r="F355" s="168"/>
    </row>
    <row r="356" spans="1:6" s="162" customFormat="1" ht="12.75">
      <c r="A356" s="161">
        <v>352</v>
      </c>
      <c r="B356" s="161"/>
      <c r="C356" s="160" t="str">
        <f t="shared" si="5"/>
        <v>352 Devens</v>
      </c>
      <c r="D356" s="167">
        <v>352</v>
      </c>
      <c r="E356" s="168" t="s">
        <v>1412</v>
      </c>
      <c r="F356" s="168"/>
    </row>
    <row r="357" spans="1:6" s="162" customFormat="1" ht="13.5" thickBot="1">
      <c r="A357" s="161">
        <v>353</v>
      </c>
      <c r="B357" s="161"/>
      <c r="C357" s="160" t="str">
        <f t="shared" si="5"/>
        <v>353 Southfield</v>
      </c>
      <c r="D357" s="167">
        <v>353</v>
      </c>
      <c r="E357" s="168" t="s">
        <v>1413</v>
      </c>
      <c r="F357" s="168"/>
    </row>
    <row r="358" spans="1:6" s="162" customFormat="1" ht="12.75">
      <c r="A358" s="161">
        <v>354</v>
      </c>
      <c r="B358" s="169">
        <v>1</v>
      </c>
      <c r="C358" s="170" t="str">
        <f t="shared" si="5"/>
        <v>406 Northampton Smith</v>
      </c>
      <c r="D358" s="171">
        <v>406</v>
      </c>
      <c r="E358" s="172" t="s">
        <v>1414</v>
      </c>
      <c r="F358" s="173"/>
    </row>
    <row r="359" spans="1:6" s="162" customFormat="1" ht="12.75">
      <c r="A359" s="161">
        <v>355</v>
      </c>
      <c r="B359" s="174">
        <v>2</v>
      </c>
      <c r="C359" s="160" t="str">
        <f t="shared" si="5"/>
        <v>600 Acton Boxborough</v>
      </c>
      <c r="D359" s="167">
        <v>600</v>
      </c>
      <c r="E359" s="175" t="s">
        <v>1415</v>
      </c>
      <c r="F359" s="173"/>
    </row>
    <row r="360" spans="1:6" s="162" customFormat="1" ht="12.75">
      <c r="A360" s="161">
        <v>356</v>
      </c>
      <c r="B360" s="174">
        <v>3</v>
      </c>
      <c r="C360" s="160" t="str">
        <f t="shared" si="5"/>
        <v>603 Adams Cheshire</v>
      </c>
      <c r="D360" s="167">
        <v>603</v>
      </c>
      <c r="E360" s="175" t="s">
        <v>1416</v>
      </c>
      <c r="F360" s="173"/>
    </row>
    <row r="361" spans="1:6" s="162" customFormat="1" ht="12.75">
      <c r="A361" s="161">
        <v>357</v>
      </c>
      <c r="B361" s="174">
        <v>4</v>
      </c>
      <c r="C361" s="160" t="str">
        <f t="shared" si="5"/>
        <v>605 Amherst Pelham</v>
      </c>
      <c r="D361" s="167">
        <v>605</v>
      </c>
      <c r="E361" s="175" t="s">
        <v>1417</v>
      </c>
      <c r="F361" s="173"/>
    </row>
    <row r="362" spans="1:6" s="162" customFormat="1" ht="12.75">
      <c r="A362" s="161">
        <v>358</v>
      </c>
      <c r="B362" s="174">
        <v>5</v>
      </c>
      <c r="C362" s="160" t="str">
        <f t="shared" si="5"/>
        <v>610 Ashburnham Westminster</v>
      </c>
      <c r="D362" s="167">
        <v>610</v>
      </c>
      <c r="E362" s="175" t="s">
        <v>1418</v>
      </c>
      <c r="F362" s="173"/>
    </row>
    <row r="363" spans="1:6" s="162" customFormat="1" ht="12.75">
      <c r="A363" s="161">
        <v>359</v>
      </c>
      <c r="B363" s="174">
        <v>6</v>
      </c>
      <c r="C363" s="160" t="str">
        <f t="shared" si="5"/>
        <v>615 Athol Royalston</v>
      </c>
      <c r="D363" s="167">
        <v>615</v>
      </c>
      <c r="E363" s="175" t="s">
        <v>1419</v>
      </c>
      <c r="F363" s="173"/>
    </row>
    <row r="364" spans="1:6" s="162" customFormat="1" ht="12.75">
      <c r="A364" s="161">
        <v>360</v>
      </c>
      <c r="B364" s="174">
        <v>7</v>
      </c>
      <c r="C364" s="160" t="str">
        <f t="shared" si="5"/>
        <v>616 Ayer Shirley</v>
      </c>
      <c r="D364" s="167">
        <v>616</v>
      </c>
      <c r="E364" s="175" t="s">
        <v>1420</v>
      </c>
      <c r="F364" s="173"/>
    </row>
    <row r="365" spans="1:6" s="162" customFormat="1" ht="12.75">
      <c r="A365" s="161">
        <v>361</v>
      </c>
      <c r="B365" s="174">
        <v>8</v>
      </c>
      <c r="C365" s="160" t="str">
        <f t="shared" si="5"/>
        <v>618 Berkshire Hills</v>
      </c>
      <c r="D365" s="167">
        <v>618</v>
      </c>
      <c r="E365" s="175" t="s">
        <v>1421</v>
      </c>
      <c r="F365" s="173"/>
    </row>
    <row r="366" spans="1:6" s="162" customFormat="1" ht="12.75">
      <c r="A366" s="161">
        <v>362</v>
      </c>
      <c r="B366" s="174">
        <v>9</v>
      </c>
      <c r="C366" s="160" t="str">
        <f t="shared" si="5"/>
        <v>620 Berlin Boylston</v>
      </c>
      <c r="D366" s="167">
        <v>620</v>
      </c>
      <c r="E366" s="175" t="s">
        <v>1422</v>
      </c>
      <c r="F366" s="173"/>
    </row>
    <row r="367" spans="1:6" s="162" customFormat="1" ht="12.75">
      <c r="A367" s="161">
        <v>363</v>
      </c>
      <c r="B367" s="174">
        <v>10</v>
      </c>
      <c r="C367" s="160" t="str">
        <f t="shared" si="5"/>
        <v>622 Blackstone Millville</v>
      </c>
      <c r="D367" s="167">
        <v>622</v>
      </c>
      <c r="E367" s="175" t="s">
        <v>1423</v>
      </c>
      <c r="F367" s="173"/>
    </row>
    <row r="368" spans="1:6" s="162" customFormat="1" ht="12.75">
      <c r="A368" s="161">
        <v>364</v>
      </c>
      <c r="B368" s="174">
        <v>11</v>
      </c>
      <c r="C368" s="160" t="str">
        <f t="shared" si="5"/>
        <v>625 Bridgewater Raynham</v>
      </c>
      <c r="D368" s="167">
        <v>625</v>
      </c>
      <c r="E368" s="175" t="s">
        <v>1424</v>
      </c>
      <c r="F368" s="173"/>
    </row>
    <row r="369" spans="1:6" s="162" customFormat="1" ht="12.75">
      <c r="A369" s="161">
        <v>365</v>
      </c>
      <c r="B369" s="174">
        <v>12</v>
      </c>
      <c r="C369" s="160" t="str">
        <f t="shared" si="5"/>
        <v>632 Chesterfield Goshen</v>
      </c>
      <c r="D369" s="167">
        <v>632</v>
      </c>
      <c r="E369" s="175" t="s">
        <v>1425</v>
      </c>
      <c r="F369" s="173"/>
    </row>
    <row r="370" spans="1:6" s="162" customFormat="1" ht="12.75">
      <c r="A370" s="161">
        <v>366</v>
      </c>
      <c r="B370" s="174">
        <v>13</v>
      </c>
      <c r="C370" s="160" t="str">
        <f t="shared" si="5"/>
        <v>635 Central Berkshire</v>
      </c>
      <c r="D370" s="167">
        <v>635</v>
      </c>
      <c r="E370" s="175" t="s">
        <v>1426</v>
      </c>
      <c r="F370" s="173"/>
    </row>
    <row r="371" spans="1:6" s="162" customFormat="1" ht="12.75">
      <c r="A371" s="161">
        <v>367</v>
      </c>
      <c r="B371" s="174">
        <v>14</v>
      </c>
      <c r="C371" s="160" t="str">
        <f t="shared" si="5"/>
        <v>640 Concord Carlisle</v>
      </c>
      <c r="D371" s="167">
        <v>640</v>
      </c>
      <c r="E371" s="175" t="s">
        <v>1427</v>
      </c>
      <c r="F371" s="173"/>
    </row>
    <row r="372" spans="1:6" s="162" customFormat="1" ht="12.75">
      <c r="A372" s="161">
        <v>368</v>
      </c>
      <c r="B372" s="174">
        <v>15</v>
      </c>
      <c r="C372" s="160" t="str">
        <f t="shared" si="5"/>
        <v>645 Dennis Yarmouth</v>
      </c>
      <c r="D372" s="167">
        <v>645</v>
      </c>
      <c r="E372" s="175" t="s">
        <v>1428</v>
      </c>
      <c r="F372" s="173"/>
    </row>
    <row r="373" spans="1:6" s="162" customFormat="1" ht="12.75">
      <c r="A373" s="161">
        <v>369</v>
      </c>
      <c r="B373" s="174">
        <v>16</v>
      </c>
      <c r="C373" s="160" t="str">
        <f t="shared" si="5"/>
        <v>650 Dighton Rehoboth</v>
      </c>
      <c r="D373" s="167">
        <v>650</v>
      </c>
      <c r="E373" s="175" t="s">
        <v>1429</v>
      </c>
      <c r="F373" s="173"/>
    </row>
    <row r="374" spans="1:6" s="162" customFormat="1" ht="12.75">
      <c r="A374" s="161">
        <v>370</v>
      </c>
      <c r="B374" s="174">
        <v>17</v>
      </c>
      <c r="C374" s="160" t="str">
        <f t="shared" si="5"/>
        <v>655 Dover Sherborn</v>
      </c>
      <c r="D374" s="167">
        <v>655</v>
      </c>
      <c r="E374" s="175" t="s">
        <v>1430</v>
      </c>
      <c r="F374" s="173"/>
    </row>
    <row r="375" spans="1:6" s="162" customFormat="1" ht="12.75">
      <c r="A375" s="161">
        <v>371</v>
      </c>
      <c r="B375" s="174">
        <v>18</v>
      </c>
      <c r="C375" s="160" t="str">
        <f t="shared" si="5"/>
        <v>658 Dudley Charlton</v>
      </c>
      <c r="D375" s="167">
        <v>658</v>
      </c>
      <c r="E375" s="175" t="s">
        <v>1431</v>
      </c>
      <c r="F375" s="173"/>
    </row>
    <row r="376" spans="1:6" s="162" customFormat="1" ht="12.75">
      <c r="A376" s="161">
        <v>372</v>
      </c>
      <c r="B376" s="174">
        <v>19</v>
      </c>
      <c r="C376" s="160" t="str">
        <f t="shared" si="5"/>
        <v>660 Nauset</v>
      </c>
      <c r="D376" s="167">
        <v>660</v>
      </c>
      <c r="E376" s="175" t="s">
        <v>1432</v>
      </c>
      <c r="F376" s="173"/>
    </row>
    <row r="377" spans="1:6" s="162" customFormat="1" ht="12.75">
      <c r="A377" s="161">
        <v>373</v>
      </c>
      <c r="B377" s="174">
        <v>20</v>
      </c>
      <c r="C377" s="160" t="str">
        <f t="shared" si="5"/>
        <v>662 Farmington River</v>
      </c>
      <c r="D377" s="167">
        <v>662</v>
      </c>
      <c r="E377" s="175" t="s">
        <v>1433</v>
      </c>
      <c r="F377" s="173"/>
    </row>
    <row r="378" spans="1:6" s="162" customFormat="1" ht="12.75">
      <c r="A378" s="161">
        <v>374</v>
      </c>
      <c r="B378" s="174">
        <v>21</v>
      </c>
      <c r="C378" s="160" t="str">
        <f t="shared" si="5"/>
        <v>665 Freetown Lakeville</v>
      </c>
      <c r="D378" s="167">
        <v>665</v>
      </c>
      <c r="E378" s="175" t="s">
        <v>1434</v>
      </c>
      <c r="F378" s="173"/>
    </row>
    <row r="379" spans="1:6" s="162" customFormat="1" ht="12.75">
      <c r="A379" s="161">
        <v>375</v>
      </c>
      <c r="B379" s="174">
        <v>22</v>
      </c>
      <c r="C379" s="160" t="str">
        <f t="shared" si="5"/>
        <v>670 Frontier</v>
      </c>
      <c r="D379" s="167">
        <v>670</v>
      </c>
      <c r="E379" s="175" t="s">
        <v>1435</v>
      </c>
      <c r="F379" s="173"/>
    </row>
    <row r="380" spans="1:6" s="162" customFormat="1" ht="12.75">
      <c r="A380" s="161">
        <v>376</v>
      </c>
      <c r="B380" s="174">
        <v>23</v>
      </c>
      <c r="C380" s="160" t="str">
        <f t="shared" si="5"/>
        <v>672 Gateway</v>
      </c>
      <c r="D380" s="167">
        <v>672</v>
      </c>
      <c r="E380" s="175" t="s">
        <v>1436</v>
      </c>
      <c r="F380" s="173"/>
    </row>
    <row r="381" spans="1:6" s="162" customFormat="1" ht="12.75">
      <c r="A381" s="161">
        <v>377</v>
      </c>
      <c r="B381" s="174">
        <v>24</v>
      </c>
      <c r="C381" s="160" t="str">
        <f t="shared" si="5"/>
        <v>673 Groton Dunstable</v>
      </c>
      <c r="D381" s="167">
        <v>673</v>
      </c>
      <c r="E381" s="175" t="s">
        <v>1437</v>
      </c>
      <c r="F381" s="173"/>
    </row>
    <row r="382" spans="1:6" s="162" customFormat="1" ht="12.75">
      <c r="A382" s="161">
        <v>378</v>
      </c>
      <c r="B382" s="174">
        <v>25</v>
      </c>
      <c r="C382" s="160" t="str">
        <f t="shared" si="5"/>
        <v>674 Gill Montague</v>
      </c>
      <c r="D382" s="167">
        <v>674</v>
      </c>
      <c r="E382" s="175" t="s">
        <v>1438</v>
      </c>
      <c r="F382" s="173"/>
    </row>
    <row r="383" spans="1:6" s="162" customFormat="1" ht="12.75">
      <c r="A383" s="161">
        <v>379</v>
      </c>
      <c r="B383" s="174">
        <v>26</v>
      </c>
      <c r="C383" s="160" t="str">
        <f t="shared" si="5"/>
        <v>675 Hamilton Wenham</v>
      </c>
      <c r="D383" s="167">
        <v>675</v>
      </c>
      <c r="E383" s="175" t="s">
        <v>1439</v>
      </c>
      <c r="F383" s="173"/>
    </row>
    <row r="384" spans="1:6" s="162" customFormat="1" ht="12.75">
      <c r="A384" s="161">
        <v>380</v>
      </c>
      <c r="B384" s="174">
        <v>27</v>
      </c>
      <c r="C384" s="160" t="str">
        <f t="shared" si="5"/>
        <v>680 Hampden Wilbraham</v>
      </c>
      <c r="D384" s="167">
        <v>680</v>
      </c>
      <c r="E384" s="175" t="s">
        <v>1440</v>
      </c>
      <c r="F384" s="173"/>
    </row>
    <row r="385" spans="1:6" s="162" customFormat="1" ht="12.75">
      <c r="A385" s="161">
        <v>381</v>
      </c>
      <c r="B385" s="174">
        <v>28</v>
      </c>
      <c r="C385" s="160" t="str">
        <f t="shared" si="5"/>
        <v>683 Hampshire</v>
      </c>
      <c r="D385" s="167">
        <v>683</v>
      </c>
      <c r="E385" s="175" t="s">
        <v>1441</v>
      </c>
      <c r="F385" s="173"/>
    </row>
    <row r="386" spans="1:6" s="162" customFormat="1" ht="12.75">
      <c r="A386" s="161">
        <v>382</v>
      </c>
      <c r="B386" s="174">
        <v>29</v>
      </c>
      <c r="C386" s="160" t="str">
        <f t="shared" si="5"/>
        <v>685 Hawlemont</v>
      </c>
      <c r="D386" s="167">
        <v>685</v>
      </c>
      <c r="E386" s="175" t="s">
        <v>1442</v>
      </c>
      <c r="F386" s="173"/>
    </row>
    <row r="387" spans="1:6" s="162" customFormat="1" ht="12.75">
      <c r="A387" s="161">
        <v>383</v>
      </c>
      <c r="B387" s="174">
        <v>30</v>
      </c>
      <c r="C387" s="160" t="str">
        <f t="shared" si="5"/>
        <v>690 King Philip</v>
      </c>
      <c r="D387" s="167">
        <v>690</v>
      </c>
      <c r="E387" s="175" t="s">
        <v>1443</v>
      </c>
      <c r="F387" s="173"/>
    </row>
    <row r="388" spans="1:6" s="162" customFormat="1" ht="12.75">
      <c r="A388" s="161">
        <v>384</v>
      </c>
      <c r="B388" s="174">
        <v>31</v>
      </c>
      <c r="C388" s="160" t="str">
        <f t="shared" si="5"/>
        <v>695 Lincoln Sudbury</v>
      </c>
      <c r="D388" s="167">
        <v>695</v>
      </c>
      <c r="E388" s="175" t="s">
        <v>1444</v>
      </c>
      <c r="F388" s="173"/>
    </row>
    <row r="389" spans="1:6" s="162" customFormat="1" ht="12.75">
      <c r="A389" s="161">
        <v>385</v>
      </c>
      <c r="B389" s="174">
        <v>32</v>
      </c>
      <c r="C389" s="160" t="str">
        <f t="shared" si="5"/>
        <v>698 Manchester Essex</v>
      </c>
      <c r="D389" s="167">
        <v>698</v>
      </c>
      <c r="E389" s="175" t="s">
        <v>1445</v>
      </c>
      <c r="F389" s="173"/>
    </row>
    <row r="390" spans="1:6" s="162" customFormat="1" ht="12.75">
      <c r="A390" s="161">
        <v>386</v>
      </c>
      <c r="B390" s="174">
        <v>33</v>
      </c>
      <c r="C390" s="160" t="str">
        <f t="shared" ref="C390:C445" si="6">PROPER(D390&amp;" "&amp;E390)</f>
        <v>700 Marthas Vineyard</v>
      </c>
      <c r="D390" s="167">
        <v>700</v>
      </c>
      <c r="E390" s="175" t="s">
        <v>1446</v>
      </c>
      <c r="F390" s="173"/>
    </row>
    <row r="391" spans="1:6" s="162" customFormat="1" ht="12.75">
      <c r="A391" s="161">
        <v>387</v>
      </c>
      <c r="B391" s="174">
        <v>34</v>
      </c>
      <c r="C391" s="160" t="str">
        <f t="shared" si="6"/>
        <v>705 Masconomet</v>
      </c>
      <c r="D391" s="167">
        <v>705</v>
      </c>
      <c r="E391" s="175" t="s">
        <v>1447</v>
      </c>
      <c r="F391" s="173"/>
    </row>
    <row r="392" spans="1:6" s="162" customFormat="1" ht="12.75">
      <c r="A392" s="161">
        <v>388</v>
      </c>
      <c r="B392" s="174">
        <v>35</v>
      </c>
      <c r="C392" s="160" t="str">
        <f t="shared" si="6"/>
        <v>710 Mendon Upton</v>
      </c>
      <c r="D392" s="167">
        <v>710</v>
      </c>
      <c r="E392" s="175" t="s">
        <v>1448</v>
      </c>
      <c r="F392" s="173"/>
    </row>
    <row r="393" spans="1:6" s="162" customFormat="1" ht="12.75">
      <c r="A393" s="161">
        <v>389</v>
      </c>
      <c r="B393" s="174">
        <v>36</v>
      </c>
      <c r="C393" s="160" t="str">
        <f t="shared" si="6"/>
        <v>712 Monomoy</v>
      </c>
      <c r="D393" s="167">
        <v>712</v>
      </c>
      <c r="E393" s="175" t="s">
        <v>1449</v>
      </c>
      <c r="F393" s="173"/>
    </row>
    <row r="394" spans="1:6" s="162" customFormat="1" ht="12.75">
      <c r="A394" s="161">
        <v>390</v>
      </c>
      <c r="B394" s="174">
        <v>37</v>
      </c>
      <c r="C394" s="160" t="str">
        <f t="shared" si="6"/>
        <v>715 Mount Greylock</v>
      </c>
      <c r="D394" s="167">
        <v>715</v>
      </c>
      <c r="E394" s="175" t="s">
        <v>1450</v>
      </c>
      <c r="F394" s="173"/>
    </row>
    <row r="395" spans="1:6" s="162" customFormat="1" ht="12.75">
      <c r="A395" s="161">
        <v>391</v>
      </c>
      <c r="B395" s="174">
        <v>38</v>
      </c>
      <c r="C395" s="160" t="str">
        <f t="shared" si="6"/>
        <v>717 Mohawk Trail</v>
      </c>
      <c r="D395" s="167">
        <v>717</v>
      </c>
      <c r="E395" s="175" t="s">
        <v>1451</v>
      </c>
      <c r="F395" s="173"/>
    </row>
    <row r="396" spans="1:6" s="162" customFormat="1" ht="12.75">
      <c r="A396" s="161">
        <v>392</v>
      </c>
      <c r="B396" s="174">
        <v>39</v>
      </c>
      <c r="C396" s="160" t="str">
        <f t="shared" si="6"/>
        <v>720 Narragansett</v>
      </c>
      <c r="D396" s="167">
        <v>720</v>
      </c>
      <c r="E396" s="175" t="s">
        <v>1452</v>
      </c>
      <c r="F396" s="173"/>
    </row>
    <row r="397" spans="1:6" s="162" customFormat="1" ht="12.75">
      <c r="A397" s="161">
        <v>393</v>
      </c>
      <c r="B397" s="174">
        <v>40</v>
      </c>
      <c r="C397" s="160" t="str">
        <f t="shared" si="6"/>
        <v>725 Nashoba</v>
      </c>
      <c r="D397" s="167">
        <v>725</v>
      </c>
      <c r="E397" s="175" t="s">
        <v>1453</v>
      </c>
      <c r="F397" s="173"/>
    </row>
    <row r="398" spans="1:6" s="162" customFormat="1" ht="12.75">
      <c r="A398" s="161">
        <v>394</v>
      </c>
      <c r="B398" s="174">
        <v>41</v>
      </c>
      <c r="C398" s="160" t="str">
        <f t="shared" si="6"/>
        <v>728 New Salem Wendell</v>
      </c>
      <c r="D398" s="167">
        <v>728</v>
      </c>
      <c r="E398" s="175" t="s">
        <v>1454</v>
      </c>
      <c r="F398" s="173"/>
    </row>
    <row r="399" spans="1:6" s="162" customFormat="1" ht="12.75">
      <c r="A399" s="161">
        <v>395</v>
      </c>
      <c r="B399" s="174">
        <v>42</v>
      </c>
      <c r="C399" s="160" t="str">
        <f t="shared" si="6"/>
        <v>730 Northboro Southboro</v>
      </c>
      <c r="D399" s="167">
        <v>730</v>
      </c>
      <c r="E399" s="175" t="s">
        <v>1455</v>
      </c>
      <c r="F399" s="173"/>
    </row>
    <row r="400" spans="1:6" s="162" customFormat="1" ht="12.75">
      <c r="A400" s="161">
        <v>396</v>
      </c>
      <c r="B400" s="174">
        <v>43</v>
      </c>
      <c r="C400" s="160" t="str">
        <f t="shared" si="6"/>
        <v>735 North Middlesex</v>
      </c>
      <c r="D400" s="167">
        <v>735</v>
      </c>
      <c r="E400" s="175" t="s">
        <v>1456</v>
      </c>
      <c r="F400" s="173"/>
    </row>
    <row r="401" spans="1:6" s="162" customFormat="1" ht="12.75">
      <c r="A401" s="161">
        <v>397</v>
      </c>
      <c r="B401" s="174">
        <v>44</v>
      </c>
      <c r="C401" s="160" t="str">
        <f t="shared" si="6"/>
        <v>740 Old Rochester</v>
      </c>
      <c r="D401" s="167">
        <v>740</v>
      </c>
      <c r="E401" s="175" t="s">
        <v>1457</v>
      </c>
      <c r="F401" s="173"/>
    </row>
    <row r="402" spans="1:6" s="162" customFormat="1" ht="12.75">
      <c r="A402" s="161">
        <v>398</v>
      </c>
      <c r="B402" s="174">
        <v>45</v>
      </c>
      <c r="C402" s="160" t="str">
        <f t="shared" si="6"/>
        <v>745 Pentucket</v>
      </c>
      <c r="D402" s="167">
        <v>745</v>
      </c>
      <c r="E402" s="175" t="s">
        <v>1458</v>
      </c>
      <c r="F402" s="173"/>
    </row>
    <row r="403" spans="1:6" s="162" customFormat="1" ht="12.75">
      <c r="A403" s="161">
        <v>399</v>
      </c>
      <c r="B403" s="174">
        <v>46</v>
      </c>
      <c r="C403" s="160" t="str">
        <f t="shared" si="6"/>
        <v>750 Pioneer</v>
      </c>
      <c r="D403" s="167">
        <v>750</v>
      </c>
      <c r="E403" s="175" t="s">
        <v>1459</v>
      </c>
      <c r="F403" s="173"/>
    </row>
    <row r="404" spans="1:6" s="162" customFormat="1" ht="12.75">
      <c r="A404" s="161">
        <v>400</v>
      </c>
      <c r="B404" s="174">
        <v>47</v>
      </c>
      <c r="C404" s="160" t="str">
        <f t="shared" si="6"/>
        <v>753 Quabbin</v>
      </c>
      <c r="D404" s="167">
        <v>753</v>
      </c>
      <c r="E404" s="175" t="s">
        <v>1460</v>
      </c>
      <c r="F404" s="173"/>
    </row>
    <row r="405" spans="1:6" s="162" customFormat="1" ht="12.75">
      <c r="A405" s="161">
        <v>401</v>
      </c>
      <c r="B405" s="174">
        <v>48</v>
      </c>
      <c r="C405" s="160" t="str">
        <f t="shared" si="6"/>
        <v>755 Ralph C Mahar</v>
      </c>
      <c r="D405" s="167">
        <v>755</v>
      </c>
      <c r="E405" s="175" t="s">
        <v>1461</v>
      </c>
      <c r="F405" s="173"/>
    </row>
    <row r="406" spans="1:6" s="162" customFormat="1" ht="12.75">
      <c r="A406" s="161">
        <v>402</v>
      </c>
      <c r="B406" s="174">
        <v>49</v>
      </c>
      <c r="C406" s="160" t="str">
        <f t="shared" si="6"/>
        <v>760 Silver Lake</v>
      </c>
      <c r="D406" s="167">
        <v>760</v>
      </c>
      <c r="E406" s="175" t="s">
        <v>1462</v>
      </c>
      <c r="F406" s="173"/>
    </row>
    <row r="407" spans="1:6" s="162" customFormat="1" ht="12.75">
      <c r="A407" s="161">
        <v>403</v>
      </c>
      <c r="B407" s="174">
        <v>50</v>
      </c>
      <c r="C407" s="160" t="str">
        <f t="shared" si="6"/>
        <v>763 Somerset Berkley</v>
      </c>
      <c r="D407" s="167">
        <v>763</v>
      </c>
      <c r="E407" s="175" t="s">
        <v>1463</v>
      </c>
      <c r="F407" s="173"/>
    </row>
    <row r="408" spans="1:6" s="162" customFormat="1" ht="12.75">
      <c r="A408" s="161">
        <v>404</v>
      </c>
      <c r="B408" s="174">
        <v>51</v>
      </c>
      <c r="C408" s="160" t="str">
        <f t="shared" si="6"/>
        <v>765 Southern Berkshire</v>
      </c>
      <c r="D408" s="167">
        <v>765</v>
      </c>
      <c r="E408" s="175" t="s">
        <v>1464</v>
      </c>
      <c r="F408" s="173"/>
    </row>
    <row r="409" spans="1:6" s="162" customFormat="1" ht="12.75">
      <c r="A409" s="161">
        <v>405</v>
      </c>
      <c r="B409" s="174">
        <v>52</v>
      </c>
      <c r="C409" s="160" t="str">
        <f t="shared" si="6"/>
        <v>766 Southwick Tolland Granville</v>
      </c>
      <c r="D409" s="167">
        <v>766</v>
      </c>
      <c r="E409" s="175" t="s">
        <v>1465</v>
      </c>
      <c r="F409" s="173"/>
    </row>
    <row r="410" spans="1:6" s="162" customFormat="1" ht="12.75">
      <c r="A410" s="161">
        <v>406</v>
      </c>
      <c r="B410" s="174">
        <v>53</v>
      </c>
      <c r="C410" s="160" t="str">
        <f t="shared" si="6"/>
        <v>767 Spencer East Brookfield</v>
      </c>
      <c r="D410" s="167">
        <v>767</v>
      </c>
      <c r="E410" s="175" t="s">
        <v>1466</v>
      </c>
      <c r="F410" s="173"/>
    </row>
    <row r="411" spans="1:6" s="162" customFormat="1" ht="12.75">
      <c r="A411" s="161">
        <v>407</v>
      </c>
      <c r="B411" s="174">
        <v>54</v>
      </c>
      <c r="C411" s="160" t="str">
        <f t="shared" si="6"/>
        <v>770 Tantasqua</v>
      </c>
      <c r="D411" s="167">
        <v>770</v>
      </c>
      <c r="E411" s="175" t="s">
        <v>1467</v>
      </c>
      <c r="F411" s="173"/>
    </row>
    <row r="412" spans="1:6" s="162" customFormat="1" ht="12.75">
      <c r="A412" s="161">
        <v>408</v>
      </c>
      <c r="B412" s="174">
        <v>55</v>
      </c>
      <c r="C412" s="160" t="str">
        <f t="shared" si="6"/>
        <v>773 Triton</v>
      </c>
      <c r="D412" s="167">
        <v>773</v>
      </c>
      <c r="E412" s="175" t="s">
        <v>1468</v>
      </c>
      <c r="F412" s="173"/>
    </row>
    <row r="413" spans="1:6" s="162" customFormat="1" ht="12.75">
      <c r="A413" s="161">
        <v>409</v>
      </c>
      <c r="B413" s="174">
        <v>56</v>
      </c>
      <c r="C413" s="160" t="str">
        <f t="shared" si="6"/>
        <v>774 Upisland</v>
      </c>
      <c r="D413" s="167">
        <v>774</v>
      </c>
      <c r="E413" s="175" t="s">
        <v>1469</v>
      </c>
      <c r="F413" s="173"/>
    </row>
    <row r="414" spans="1:6" s="162" customFormat="1" ht="12.75">
      <c r="A414" s="161">
        <v>410</v>
      </c>
      <c r="B414" s="174">
        <v>57</v>
      </c>
      <c r="C414" s="160" t="str">
        <f t="shared" si="6"/>
        <v>775 Wachusett</v>
      </c>
      <c r="D414" s="167">
        <v>775</v>
      </c>
      <c r="E414" s="175" t="s">
        <v>1470</v>
      </c>
      <c r="F414" s="173"/>
    </row>
    <row r="415" spans="1:6" s="162" customFormat="1" ht="12.75">
      <c r="A415" s="161">
        <v>411</v>
      </c>
      <c r="B415" s="174">
        <v>58</v>
      </c>
      <c r="C415" s="160" t="str">
        <f t="shared" si="6"/>
        <v>778 Quaboag</v>
      </c>
      <c r="D415" s="167">
        <v>778</v>
      </c>
      <c r="E415" s="175" t="s">
        <v>1471</v>
      </c>
      <c r="F415" s="173"/>
    </row>
    <row r="416" spans="1:6" s="162" customFormat="1" ht="12.75">
      <c r="A416" s="161">
        <v>412</v>
      </c>
      <c r="B416" s="174">
        <v>59</v>
      </c>
      <c r="C416" s="160" t="str">
        <f t="shared" si="6"/>
        <v>780 Whitman Hanson</v>
      </c>
      <c r="D416" s="167">
        <v>780</v>
      </c>
      <c r="E416" s="175" t="s">
        <v>1472</v>
      </c>
      <c r="F416" s="173"/>
    </row>
    <row r="417" spans="1:6" s="162" customFormat="1" ht="12.75">
      <c r="A417" s="161">
        <v>413</v>
      </c>
      <c r="B417" s="174">
        <v>60</v>
      </c>
      <c r="C417" s="160" t="str">
        <f t="shared" si="6"/>
        <v>801 Assabet Valley</v>
      </c>
      <c r="D417" s="167">
        <v>801</v>
      </c>
      <c r="E417" s="175" t="s">
        <v>1473</v>
      </c>
      <c r="F417" s="173"/>
    </row>
    <row r="418" spans="1:6" s="162" customFormat="1" ht="12.75">
      <c r="A418" s="161">
        <v>414</v>
      </c>
      <c r="B418" s="174">
        <v>61</v>
      </c>
      <c r="C418" s="160" t="str">
        <f t="shared" si="6"/>
        <v>805 Blackstone Valley</v>
      </c>
      <c r="D418" s="167">
        <v>805</v>
      </c>
      <c r="E418" s="175" t="s">
        <v>1474</v>
      </c>
      <c r="F418" s="173"/>
    </row>
    <row r="419" spans="1:6" s="162" customFormat="1" ht="12.75">
      <c r="A419" s="161">
        <v>415</v>
      </c>
      <c r="B419" s="174">
        <v>62</v>
      </c>
      <c r="C419" s="160" t="str">
        <f t="shared" si="6"/>
        <v>806 Blue Hills</v>
      </c>
      <c r="D419" s="167">
        <v>806</v>
      </c>
      <c r="E419" s="175" t="s">
        <v>1475</v>
      </c>
      <c r="F419" s="173"/>
    </row>
    <row r="420" spans="1:6" s="162" customFormat="1" ht="12.75">
      <c r="A420" s="161">
        <v>416</v>
      </c>
      <c r="B420" s="174">
        <v>63</v>
      </c>
      <c r="C420" s="160" t="str">
        <f t="shared" si="6"/>
        <v>810 Bristol Plymouth</v>
      </c>
      <c r="D420" s="167">
        <v>810</v>
      </c>
      <c r="E420" s="175" t="s">
        <v>1476</v>
      </c>
      <c r="F420" s="173"/>
    </row>
    <row r="421" spans="1:6" s="162" customFormat="1" ht="12.75">
      <c r="A421" s="161">
        <v>417</v>
      </c>
      <c r="B421" s="174">
        <v>64</v>
      </c>
      <c r="C421" s="160" t="str">
        <f t="shared" si="6"/>
        <v>815 Cape Cod</v>
      </c>
      <c r="D421" s="167">
        <v>815</v>
      </c>
      <c r="E421" s="175" t="s">
        <v>1477</v>
      </c>
      <c r="F421" s="173"/>
    </row>
    <row r="422" spans="1:6" s="162" customFormat="1" ht="12.75">
      <c r="A422" s="161">
        <v>418</v>
      </c>
      <c r="B422" s="174">
        <v>65</v>
      </c>
      <c r="C422" s="160" t="str">
        <f t="shared" si="6"/>
        <v>817 Essex North Shore</v>
      </c>
      <c r="D422" s="167">
        <v>817</v>
      </c>
      <c r="E422" s="175" t="s">
        <v>1478</v>
      </c>
      <c r="F422" s="173"/>
    </row>
    <row r="423" spans="1:6" s="162" customFormat="1" ht="12.75">
      <c r="A423" s="161">
        <v>419</v>
      </c>
      <c r="B423" s="174">
        <v>66</v>
      </c>
      <c r="C423" s="160" t="str">
        <f t="shared" si="6"/>
        <v>818 Franklin County</v>
      </c>
      <c r="D423" s="167">
        <v>818</v>
      </c>
      <c r="E423" s="175" t="s">
        <v>1479</v>
      </c>
      <c r="F423" s="173"/>
    </row>
    <row r="424" spans="1:6" s="162" customFormat="1" ht="12.75">
      <c r="A424" s="161">
        <v>420</v>
      </c>
      <c r="B424" s="174">
        <v>67</v>
      </c>
      <c r="C424" s="160" t="str">
        <f t="shared" si="6"/>
        <v>821 Greater Fall River</v>
      </c>
      <c r="D424" s="167">
        <v>821</v>
      </c>
      <c r="E424" s="175" t="s">
        <v>1480</v>
      </c>
      <c r="F424" s="173"/>
    </row>
    <row r="425" spans="1:6" s="162" customFormat="1" ht="12.75">
      <c r="A425" s="161">
        <v>421</v>
      </c>
      <c r="B425" s="174">
        <v>68</v>
      </c>
      <c r="C425" s="160" t="str">
        <f t="shared" si="6"/>
        <v>823 Greater Lawrence</v>
      </c>
      <c r="D425" s="167">
        <v>823</v>
      </c>
      <c r="E425" s="175" t="s">
        <v>1481</v>
      </c>
      <c r="F425" s="173"/>
    </row>
    <row r="426" spans="1:6" s="162" customFormat="1" ht="12.75">
      <c r="A426" s="161">
        <v>422</v>
      </c>
      <c r="B426" s="174">
        <v>69</v>
      </c>
      <c r="C426" s="160" t="str">
        <f t="shared" si="6"/>
        <v>825 Greater New Bedford</v>
      </c>
      <c r="D426" s="167">
        <v>825</v>
      </c>
      <c r="E426" s="175" t="s">
        <v>1482</v>
      </c>
      <c r="F426" s="173"/>
    </row>
    <row r="427" spans="1:6" s="162" customFormat="1" ht="12.75">
      <c r="A427" s="161">
        <v>423</v>
      </c>
      <c r="B427" s="174">
        <v>70</v>
      </c>
      <c r="C427" s="160" t="str">
        <f t="shared" si="6"/>
        <v>828 Greater Lowell</v>
      </c>
      <c r="D427" s="167">
        <v>828</v>
      </c>
      <c r="E427" s="175" t="s">
        <v>1483</v>
      </c>
      <c r="F427" s="173"/>
    </row>
    <row r="428" spans="1:6" s="162" customFormat="1" ht="12.75">
      <c r="A428" s="161">
        <v>424</v>
      </c>
      <c r="B428" s="174">
        <v>71</v>
      </c>
      <c r="C428" s="160" t="str">
        <f t="shared" si="6"/>
        <v>829 South Middlesex</v>
      </c>
      <c r="D428" s="167">
        <v>829</v>
      </c>
      <c r="E428" s="175" t="s">
        <v>1484</v>
      </c>
      <c r="F428" s="173"/>
    </row>
    <row r="429" spans="1:6" s="162" customFormat="1" ht="12.75">
      <c r="A429" s="161">
        <v>425</v>
      </c>
      <c r="B429" s="174">
        <v>72</v>
      </c>
      <c r="C429" s="160" t="str">
        <f t="shared" si="6"/>
        <v>830 Minuteman</v>
      </c>
      <c r="D429" s="167">
        <v>830</v>
      </c>
      <c r="E429" s="175" t="s">
        <v>1485</v>
      </c>
      <c r="F429" s="173"/>
    </row>
    <row r="430" spans="1:6" s="162" customFormat="1" ht="12.75">
      <c r="A430" s="161">
        <v>426</v>
      </c>
      <c r="B430" s="174">
        <v>73</v>
      </c>
      <c r="C430" s="160" t="str">
        <f t="shared" si="6"/>
        <v>832 Montachusett</v>
      </c>
      <c r="D430" s="167">
        <v>832</v>
      </c>
      <c r="E430" s="175" t="s">
        <v>1486</v>
      </c>
      <c r="F430" s="173"/>
    </row>
    <row r="431" spans="1:6" s="162" customFormat="1" ht="12.75">
      <c r="A431" s="161">
        <v>427</v>
      </c>
      <c r="B431" s="174">
        <v>74</v>
      </c>
      <c r="C431" s="160" t="str">
        <f t="shared" si="6"/>
        <v>851 Northern Berkshire</v>
      </c>
      <c r="D431" s="167">
        <v>851</v>
      </c>
      <c r="E431" s="175" t="s">
        <v>1487</v>
      </c>
      <c r="F431" s="173"/>
    </row>
    <row r="432" spans="1:6" s="162" customFormat="1" ht="12.75">
      <c r="A432" s="161">
        <v>428</v>
      </c>
      <c r="B432" s="174">
        <v>75</v>
      </c>
      <c r="C432" s="160" t="str">
        <f t="shared" si="6"/>
        <v>852 Nashoba Valley</v>
      </c>
      <c r="D432" s="167">
        <v>852</v>
      </c>
      <c r="E432" s="175" t="s">
        <v>1488</v>
      </c>
      <c r="F432" s="173"/>
    </row>
    <row r="433" spans="1:6" s="162" customFormat="1" ht="12.75">
      <c r="A433" s="161">
        <v>429</v>
      </c>
      <c r="B433" s="174">
        <v>76</v>
      </c>
      <c r="C433" s="160" t="str">
        <f t="shared" si="6"/>
        <v>853 Northeast Metropolitan</v>
      </c>
      <c r="D433" s="167">
        <v>853</v>
      </c>
      <c r="E433" s="175" t="s">
        <v>1489</v>
      </c>
      <c r="F433" s="173"/>
    </row>
    <row r="434" spans="1:6" s="162" customFormat="1" ht="12.75">
      <c r="A434" s="161">
        <v>430</v>
      </c>
      <c r="B434" s="174">
        <v>77</v>
      </c>
      <c r="C434" s="160" t="str">
        <f t="shared" si="6"/>
        <v>855 Old Colony</v>
      </c>
      <c r="D434" s="167">
        <v>855</v>
      </c>
      <c r="E434" s="175" t="s">
        <v>1490</v>
      </c>
      <c r="F434" s="173"/>
    </row>
    <row r="435" spans="1:6" s="162" customFormat="1" ht="12.75">
      <c r="A435" s="161">
        <v>431</v>
      </c>
      <c r="B435" s="174">
        <v>78</v>
      </c>
      <c r="C435" s="160" t="str">
        <f t="shared" si="6"/>
        <v>860 Pathfinder</v>
      </c>
      <c r="D435" s="167">
        <v>860</v>
      </c>
      <c r="E435" s="175" t="s">
        <v>1491</v>
      </c>
      <c r="F435" s="173"/>
    </row>
    <row r="436" spans="1:6" s="162" customFormat="1" ht="12.75">
      <c r="A436" s="161">
        <v>432</v>
      </c>
      <c r="B436" s="174">
        <v>79</v>
      </c>
      <c r="C436" s="160" t="str">
        <f t="shared" si="6"/>
        <v>871 Shawsheen Valley</v>
      </c>
      <c r="D436" s="167">
        <v>871</v>
      </c>
      <c r="E436" s="175" t="s">
        <v>1492</v>
      </c>
      <c r="F436" s="173"/>
    </row>
    <row r="437" spans="1:6" s="162" customFormat="1" ht="12.75">
      <c r="A437" s="161">
        <v>433</v>
      </c>
      <c r="B437" s="174">
        <v>80</v>
      </c>
      <c r="C437" s="160" t="str">
        <f t="shared" si="6"/>
        <v>872 Southeastern</v>
      </c>
      <c r="D437" s="167">
        <v>872</v>
      </c>
      <c r="E437" s="175" t="s">
        <v>1493</v>
      </c>
      <c r="F437" s="173"/>
    </row>
    <row r="438" spans="1:6" s="162" customFormat="1" ht="12.75">
      <c r="A438" s="161">
        <v>434</v>
      </c>
      <c r="B438" s="174">
        <v>81</v>
      </c>
      <c r="C438" s="160" t="str">
        <f t="shared" si="6"/>
        <v>873 South Shore</v>
      </c>
      <c r="D438" s="167">
        <v>873</v>
      </c>
      <c r="E438" s="175" t="s">
        <v>1494</v>
      </c>
      <c r="F438" s="173"/>
    </row>
    <row r="439" spans="1:6" s="162" customFormat="1" ht="12.75">
      <c r="A439" s="161">
        <v>435</v>
      </c>
      <c r="B439" s="174">
        <v>82</v>
      </c>
      <c r="C439" s="160" t="str">
        <f t="shared" si="6"/>
        <v>876 Southern Worcester</v>
      </c>
      <c r="D439" s="167">
        <v>876</v>
      </c>
      <c r="E439" s="175" t="s">
        <v>1495</v>
      </c>
      <c r="F439" s="173"/>
    </row>
    <row r="440" spans="1:6" s="162" customFormat="1" ht="12.75">
      <c r="A440" s="161">
        <v>436</v>
      </c>
      <c r="B440" s="174">
        <v>83</v>
      </c>
      <c r="C440" s="160" t="str">
        <f t="shared" si="6"/>
        <v>878 Tri County</v>
      </c>
      <c r="D440" s="167">
        <v>878</v>
      </c>
      <c r="E440" s="175" t="s">
        <v>1496</v>
      </c>
      <c r="F440" s="173"/>
    </row>
    <row r="441" spans="1:6" s="162" customFormat="1" ht="12.75">
      <c r="A441" s="161">
        <v>437</v>
      </c>
      <c r="B441" s="174">
        <v>84</v>
      </c>
      <c r="C441" s="160" t="str">
        <f t="shared" si="6"/>
        <v>879 Upper Cape Cod</v>
      </c>
      <c r="D441" s="167">
        <v>879</v>
      </c>
      <c r="E441" s="175" t="s">
        <v>1497</v>
      </c>
      <c r="F441" s="173"/>
    </row>
    <row r="442" spans="1:6" s="162" customFormat="1" ht="12.75">
      <c r="A442" s="161">
        <v>438</v>
      </c>
      <c r="B442" s="174">
        <v>85</v>
      </c>
      <c r="C442" s="160" t="str">
        <f t="shared" si="6"/>
        <v>885 Whittier</v>
      </c>
      <c r="D442" s="167">
        <v>885</v>
      </c>
      <c r="E442" s="175" t="s">
        <v>1498</v>
      </c>
      <c r="F442" s="173"/>
    </row>
    <row r="443" spans="1:6" s="162" customFormat="1" ht="12.75">
      <c r="A443" s="161">
        <v>439</v>
      </c>
      <c r="B443" s="174">
        <v>86</v>
      </c>
      <c r="C443" s="160" t="str">
        <f t="shared" si="6"/>
        <v>910 Bristol County</v>
      </c>
      <c r="D443" s="167">
        <v>910</v>
      </c>
      <c r="E443" s="175" t="s">
        <v>1499</v>
      </c>
      <c r="F443" s="173"/>
    </row>
    <row r="444" spans="1:6" s="162" customFormat="1" ht="12.75">
      <c r="A444" s="161">
        <v>440</v>
      </c>
      <c r="B444" s="174">
        <v>87</v>
      </c>
      <c r="C444" s="160" t="str">
        <f t="shared" si="6"/>
        <v>915 Norfolk County</v>
      </c>
      <c r="D444" s="167">
        <v>915</v>
      </c>
      <c r="E444" s="175" t="s">
        <v>1500</v>
      </c>
      <c r="F444" s="173"/>
    </row>
    <row r="445" spans="1:6" s="162" customFormat="1" ht="13.5" thickBot="1">
      <c r="A445" s="161">
        <v>441</v>
      </c>
      <c r="B445" s="176"/>
      <c r="C445" s="177" t="str">
        <f t="shared" si="6"/>
        <v>999 Total</v>
      </c>
      <c r="D445" s="178">
        <v>999</v>
      </c>
      <c r="E445" s="179" t="s">
        <v>946</v>
      </c>
      <c r="F445" s="173"/>
    </row>
  </sheetData>
  <mergeCells count="1">
    <mergeCell ref="A2:E2"/>
  </mergeCells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DESE-231-22344</_dlc_DocId>
    <_dlc_DocIdUrl xmlns="733efe1c-5bbe-4968-87dc-d400e65c879f">
      <Url>https://sharepoint.doemass.org/ese/webteam/cps/_layouts/DocIdRedir.aspx?ID=DESE-231-22344</Url>
      <Description>DESE-231-22344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99258A-A85A-4466-925D-6015B393B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F7D425-72FA-4209-AD6F-8155F6FA90A1}">
  <ds:schemaRefs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0a4e05da-b9bc-4326-ad73-01ef31b95567"/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  <ds:schemaRef ds:uri="733efe1c-5bbe-4968-87dc-d400e65c879f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6210BB2-3202-445A-AB8A-37A45595483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98C07EE9-3DF6-4D23-89F0-38B9F06E07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37</vt:i4>
      </vt:variant>
    </vt:vector>
  </HeadingPairs>
  <TitlesOfParts>
    <vt:vector size="46" baseType="lpstr">
      <vt:lpstr>notes</vt:lpstr>
      <vt:lpstr>parameters</vt:lpstr>
      <vt:lpstr>ceyregionalcalc</vt:lpstr>
      <vt:lpstr>regionals</vt:lpstr>
      <vt:lpstr>localcont</vt:lpstr>
      <vt:lpstr>CH70 Simulations</vt:lpstr>
      <vt:lpstr>disthist</vt:lpstr>
      <vt:lpstr>dist435</vt:lpstr>
      <vt:lpstr>leas</vt:lpstr>
      <vt:lpstr>aidfloor</vt:lpstr>
      <vt:lpstr>basecut</vt:lpstr>
      <vt:lpstr>ceylea</vt:lpstr>
      <vt:lpstr>ceyperc</vt:lpstr>
      <vt:lpstr>ceyproptotal</vt:lpstr>
      <vt:lpstr>CYr</vt:lpstr>
      <vt:lpstr>dist1755</vt:lpstr>
      <vt:lpstr>dist915</vt:lpstr>
      <vt:lpstr>disthist</vt:lpstr>
      <vt:lpstr>downpct</vt:lpstr>
      <vt:lpstr>effortred</vt:lpstr>
      <vt:lpstr>enro1755</vt:lpstr>
      <vt:lpstr>found1755</vt:lpstr>
      <vt:lpstr>foundoptcell</vt:lpstr>
      <vt:lpstr>foundoptions</vt:lpstr>
      <vt:lpstr>lea_list</vt:lpstr>
      <vt:lpstr>lea_order</vt:lpstr>
      <vt:lpstr>leas</vt:lpstr>
      <vt:lpstr>localcont</vt:lpstr>
      <vt:lpstr>maxloc</vt:lpstr>
      <vt:lpstr>mininc</vt:lpstr>
      <vt:lpstr>mrgfvers</vt:lpstr>
      <vt:lpstr>order1755</vt:lpstr>
      <vt:lpstr>prelcont1755</vt:lpstr>
      <vt:lpstr>parameters!Print_Area</vt:lpstr>
      <vt:lpstr>pyenro</vt:lpstr>
      <vt:lpstr>pyfound1755</vt:lpstr>
      <vt:lpstr>pynetmin</vt:lpstr>
      <vt:lpstr>PYr</vt:lpstr>
      <vt:lpstr>reg_list</vt:lpstr>
      <vt:lpstr>reg_order</vt:lpstr>
      <vt:lpstr>regcount</vt:lpstr>
      <vt:lpstr>regdetail</vt:lpstr>
      <vt:lpstr>regdistricts</vt:lpstr>
      <vt:lpstr>targaidperc</vt:lpstr>
      <vt:lpstr>targetstay</vt:lpstr>
      <vt:lpstr>town1755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FY17 Chapter 70 Formula Spreadsheet</dc:title>
  <dc:creator>ESE</dc:creator>
  <cp:lastModifiedBy>Colin Jones</cp:lastModifiedBy>
  <cp:lastPrinted>2016-01-26T20:02:21Z</cp:lastPrinted>
  <dcterms:created xsi:type="dcterms:W3CDTF">1996-11-23T21:43:07Z</dcterms:created>
  <dcterms:modified xsi:type="dcterms:W3CDTF">2019-06-13T16:06:27Z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27 2016</vt:lpwstr>
  </property>
</Properties>
</file>